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S:\U503\Čaganová\Moštěnka, Břest 2024\"/>
    </mc:Choice>
  </mc:AlternateContent>
  <xr:revisionPtr revIDLastSave="0" documentId="13_ncr:1_{B4736310-1F3F-420F-BBD3-6961E2A61FD2}" xr6:coauthVersionLast="36" xr6:coauthVersionMax="36" xr10:uidLastSave="{00000000-0000-0000-0000-000000000000}"/>
  <bookViews>
    <workbookView xWindow="0" yWindow="0" windowWidth="4590" windowHeight="8325" activeTab="5" xr2:uid="{00000000-000D-0000-FFFF-FFFF00000000}"/>
  </bookViews>
  <sheets>
    <sheet name="Rekapitulace stavby" sheetId="1" r:id="rId1"/>
    <sheet name="3006-18-1 - HSV" sheetId="2" r:id="rId2"/>
    <sheet name="3006-18-2 - HSV" sheetId="3" r:id="rId3"/>
    <sheet name="3006-18-3 - HSV" sheetId="4" r:id="rId4"/>
    <sheet name="3006-18-4 - HSV" sheetId="5" r:id="rId5"/>
    <sheet name="3006-18-5 - Vedlejší rozp..." sheetId="6" r:id="rId6"/>
  </sheets>
  <definedNames>
    <definedName name="_xlnm._FilterDatabase" localSheetId="1" hidden="1">'3006-18-1 - HSV'!$C$125:$K$205</definedName>
    <definedName name="_xlnm._FilterDatabase" localSheetId="2" hidden="1">'3006-18-2 - HSV'!$C$127:$K$333</definedName>
    <definedName name="_xlnm._FilterDatabase" localSheetId="3" hidden="1">'3006-18-3 - HSV'!$C$125:$K$207</definedName>
    <definedName name="_xlnm._FilterDatabase" localSheetId="4" hidden="1">'3006-18-4 - HSV'!$C$123:$K$174</definedName>
    <definedName name="_xlnm._FilterDatabase" localSheetId="5" hidden="1">'3006-18-5 - Vedlejší rozp...'!$C$116:$K$131</definedName>
    <definedName name="_xlnm.Print_Titles" localSheetId="1">'3006-18-1 - HSV'!$125:$125</definedName>
    <definedName name="_xlnm.Print_Titles" localSheetId="2">'3006-18-2 - HSV'!$127:$127</definedName>
    <definedName name="_xlnm.Print_Titles" localSheetId="3">'3006-18-3 - HSV'!$125:$125</definedName>
    <definedName name="_xlnm.Print_Titles" localSheetId="4">'3006-18-4 - HSV'!$123:$123</definedName>
    <definedName name="_xlnm.Print_Titles" localSheetId="5">'3006-18-5 - Vedlejší rozp...'!$116:$116</definedName>
    <definedName name="_xlnm.Print_Titles" localSheetId="0">'Rekapitulace stavby'!$92:$92</definedName>
    <definedName name="_xlnm.Print_Area" localSheetId="1">'3006-18-1 - HSV'!$C$4:$J$76,'3006-18-1 - HSV'!$C$111:$K$205</definedName>
    <definedName name="_xlnm.Print_Area" localSheetId="2">'3006-18-2 - HSV'!$C$4:$J$76,'3006-18-2 - HSV'!$C$113:$K$333</definedName>
    <definedName name="_xlnm.Print_Area" localSheetId="3">'3006-18-3 - HSV'!$C$4:$J$76,'3006-18-3 - HSV'!$C$111:$K$207</definedName>
    <definedName name="_xlnm.Print_Area" localSheetId="4">'3006-18-4 - HSV'!$C$4:$J$76,'3006-18-4 - HSV'!$C$109:$K$174</definedName>
    <definedName name="_xlnm.Print_Area" localSheetId="5">'3006-18-5 - Vedlejší rozp...'!$C$4:$J$76,'3006-18-5 - Vedlejší rozp...'!$C$104:$K$131</definedName>
    <definedName name="_xlnm.Print_Area" localSheetId="0">'Rekapitulace stavby'!$D$4:$AO$76,'Rekapitulace stavby'!$C$82:$AQ$107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103" i="1" s="1"/>
  <c r="J35" i="6"/>
  <c r="AX103" i="1" s="1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J114" i="6"/>
  <c r="J113" i="6"/>
  <c r="F111" i="6"/>
  <c r="E109" i="6"/>
  <c r="J92" i="6"/>
  <c r="J91" i="6"/>
  <c r="F89" i="6"/>
  <c r="E87" i="6"/>
  <c r="J18" i="6"/>
  <c r="E18" i="6"/>
  <c r="F114" i="6" s="1"/>
  <c r="J17" i="6"/>
  <c r="J15" i="6"/>
  <c r="E15" i="6"/>
  <c r="F113" i="6" s="1"/>
  <c r="J14" i="6"/>
  <c r="J111" i="6"/>
  <c r="E7" i="6"/>
  <c r="E107" i="6" s="1"/>
  <c r="J39" i="5"/>
  <c r="J38" i="5"/>
  <c r="AY102" i="1" s="1"/>
  <c r="J37" i="5"/>
  <c r="AX102" i="1" s="1"/>
  <c r="BI173" i="5"/>
  <c r="BH173" i="5"/>
  <c r="BG173" i="5"/>
  <c r="BF173" i="5"/>
  <c r="T173" i="5"/>
  <c r="T172" i="5" s="1"/>
  <c r="R173" i="5"/>
  <c r="R172" i="5" s="1"/>
  <c r="P173" i="5"/>
  <c r="P172" i="5" s="1"/>
  <c r="BI169" i="5"/>
  <c r="BH169" i="5"/>
  <c r="BG169" i="5"/>
  <c r="BF169" i="5"/>
  <c r="T169" i="5"/>
  <c r="T168" i="5" s="1"/>
  <c r="R169" i="5"/>
  <c r="R168" i="5" s="1"/>
  <c r="P169" i="5"/>
  <c r="P168" i="5" s="1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F118" i="5"/>
  <c r="E116" i="5"/>
  <c r="F91" i="5"/>
  <c r="E89" i="5"/>
  <c r="J26" i="5"/>
  <c r="E26" i="5"/>
  <c r="J121" i="5" s="1"/>
  <c r="J25" i="5"/>
  <c r="J23" i="5"/>
  <c r="E23" i="5"/>
  <c r="J120" i="5" s="1"/>
  <c r="J22" i="5"/>
  <c r="J20" i="5"/>
  <c r="E20" i="5"/>
  <c r="F94" i="5" s="1"/>
  <c r="J19" i="5"/>
  <c r="J17" i="5"/>
  <c r="E17" i="5"/>
  <c r="F120" i="5" s="1"/>
  <c r="J16" i="5"/>
  <c r="J118" i="5"/>
  <c r="E7" i="5"/>
  <c r="E112" i="5" s="1"/>
  <c r="J39" i="4"/>
  <c r="J38" i="4"/>
  <c r="AY100" i="1" s="1"/>
  <c r="J37" i="4"/>
  <c r="AX100" i="1" s="1"/>
  <c r="BI206" i="4"/>
  <c r="BH206" i="4"/>
  <c r="BG206" i="4"/>
  <c r="BF206" i="4"/>
  <c r="T206" i="4"/>
  <c r="T205" i="4" s="1"/>
  <c r="R206" i="4"/>
  <c r="R205" i="4" s="1"/>
  <c r="P206" i="4"/>
  <c r="P205" i="4" s="1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T182" i="4" s="1"/>
  <c r="R183" i="4"/>
  <c r="R182" i="4" s="1"/>
  <c r="P183" i="4"/>
  <c r="P182" i="4" s="1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F120" i="4"/>
  <c r="E118" i="4"/>
  <c r="F91" i="4"/>
  <c r="E89" i="4"/>
  <c r="J26" i="4"/>
  <c r="E26" i="4"/>
  <c r="J94" i="4" s="1"/>
  <c r="J25" i="4"/>
  <c r="J23" i="4"/>
  <c r="E23" i="4"/>
  <c r="J122" i="4" s="1"/>
  <c r="J22" i="4"/>
  <c r="J20" i="4"/>
  <c r="E20" i="4"/>
  <c r="F94" i="4" s="1"/>
  <c r="J19" i="4"/>
  <c r="J17" i="4"/>
  <c r="E17" i="4"/>
  <c r="F122" i="4" s="1"/>
  <c r="J16" i="4"/>
  <c r="J91" i="4"/>
  <c r="E7" i="4"/>
  <c r="E114" i="4" s="1"/>
  <c r="J39" i="3"/>
  <c r="J38" i="3"/>
  <c r="AY98" i="1" s="1"/>
  <c r="J37" i="3"/>
  <c r="AX98" i="1" s="1"/>
  <c r="BI332" i="3"/>
  <c r="BH332" i="3"/>
  <c r="BG332" i="3"/>
  <c r="BF332" i="3"/>
  <c r="T332" i="3"/>
  <c r="T331" i="3" s="1"/>
  <c r="R332" i="3"/>
  <c r="R331" i="3" s="1"/>
  <c r="P332" i="3"/>
  <c r="P331" i="3" s="1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J125" i="3"/>
  <c r="J124" i="3"/>
  <c r="F122" i="3"/>
  <c r="E120" i="3"/>
  <c r="J94" i="3"/>
  <c r="J93" i="3"/>
  <c r="F91" i="3"/>
  <c r="E89" i="3"/>
  <c r="J20" i="3"/>
  <c r="E20" i="3"/>
  <c r="F125" i="3" s="1"/>
  <c r="J19" i="3"/>
  <c r="J17" i="3"/>
  <c r="E17" i="3"/>
  <c r="F93" i="3" s="1"/>
  <c r="J16" i="3"/>
  <c r="J122" i="3"/>
  <c r="E7" i="3"/>
  <c r="E85" i="3" s="1"/>
  <c r="J39" i="2"/>
  <c r="J38" i="2"/>
  <c r="AY96" i="1" s="1"/>
  <c r="J37" i="2"/>
  <c r="AX96" i="1" s="1"/>
  <c r="BI204" i="2"/>
  <c r="BH204" i="2"/>
  <c r="BG204" i="2"/>
  <c r="BF204" i="2"/>
  <c r="T204" i="2"/>
  <c r="T203" i="2" s="1"/>
  <c r="R204" i="2"/>
  <c r="R203" i="2" s="1"/>
  <c r="P204" i="2"/>
  <c r="P203" i="2" s="1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T157" i="2" s="1"/>
  <c r="R158" i="2"/>
  <c r="R157" i="2" s="1"/>
  <c r="P158" i="2"/>
  <c r="P157" i="2" s="1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F120" i="2"/>
  <c r="E118" i="2"/>
  <c r="F91" i="2"/>
  <c r="E89" i="2"/>
  <c r="J26" i="2"/>
  <c r="E26" i="2"/>
  <c r="J123" i="2" s="1"/>
  <c r="J25" i="2"/>
  <c r="J23" i="2"/>
  <c r="E23" i="2"/>
  <c r="J122" i="2" s="1"/>
  <c r="J22" i="2"/>
  <c r="J20" i="2"/>
  <c r="E20" i="2"/>
  <c r="F94" i="2" s="1"/>
  <c r="J19" i="2"/>
  <c r="J17" i="2"/>
  <c r="E17" i="2"/>
  <c r="F122" i="2" s="1"/>
  <c r="J16" i="2"/>
  <c r="J120" i="2"/>
  <c r="E7" i="2"/>
  <c r="E114" i="2" s="1"/>
  <c r="L90" i="1"/>
  <c r="AM90" i="1"/>
  <c r="AM89" i="1"/>
  <c r="L89" i="1"/>
  <c r="AM87" i="1"/>
  <c r="L87" i="1"/>
  <c r="L85" i="1"/>
  <c r="L84" i="1"/>
  <c r="BK176" i="2"/>
  <c r="BK162" i="2"/>
  <c r="BK149" i="2"/>
  <c r="J129" i="2"/>
  <c r="J185" i="2"/>
  <c r="BK171" i="2"/>
  <c r="J149" i="2"/>
  <c r="BK133" i="2"/>
  <c r="J204" i="2"/>
  <c r="J193" i="2"/>
  <c r="BK182" i="2"/>
  <c r="J162" i="2"/>
  <c r="J140" i="2"/>
  <c r="J325" i="3"/>
  <c r="BK312" i="3"/>
  <c r="J301" i="3"/>
  <c r="BK285" i="3"/>
  <c r="BK276" i="3"/>
  <c r="J248" i="3"/>
  <c r="J219" i="3"/>
  <c r="BK207" i="3"/>
  <c r="BK186" i="3"/>
  <c r="J168" i="3"/>
  <c r="BK149" i="3"/>
  <c r="J322" i="3"/>
  <c r="J305" i="3"/>
  <c r="J291" i="3"/>
  <c r="J273" i="3"/>
  <c r="J234" i="3"/>
  <c r="BK219" i="3"/>
  <c r="J194" i="3"/>
  <c r="J171" i="3"/>
  <c r="BK141" i="3"/>
  <c r="J332" i="3"/>
  <c r="BK317" i="3"/>
  <c r="BK291" i="3"/>
  <c r="BK268" i="3"/>
  <c r="J243" i="3"/>
  <c r="J177" i="3"/>
  <c r="BK157" i="3"/>
  <c r="J133" i="3"/>
  <c r="BK256" i="3"/>
  <c r="BK243" i="3"/>
  <c r="J227" i="3"/>
  <c r="BK197" i="3"/>
  <c r="BK183" i="3"/>
  <c r="BK131" i="3"/>
  <c r="BK199" i="4"/>
  <c r="J179" i="4"/>
  <c r="BK147" i="4"/>
  <c r="J132" i="4"/>
  <c r="J160" i="4"/>
  <c r="BK202" i="4"/>
  <c r="BK166" i="4"/>
  <c r="J144" i="4"/>
  <c r="J183" i="4"/>
  <c r="BK154" i="4"/>
  <c r="J162" i="5"/>
  <c r="BK137" i="5"/>
  <c r="J131" i="5"/>
  <c r="BK156" i="5"/>
  <c r="BK141" i="5"/>
  <c r="J127" i="5"/>
  <c r="BK153" i="5"/>
  <c r="BK126" i="6"/>
  <c r="BK128" i="6"/>
  <c r="J119" i="6"/>
  <c r="BK123" i="6"/>
  <c r="BK173" i="2"/>
  <c r="J158" i="2"/>
  <c r="BK137" i="2"/>
  <c r="J191" i="2"/>
  <c r="J176" i="2"/>
  <c r="J165" i="2"/>
  <c r="BK140" i="2"/>
  <c r="AS99" i="1"/>
  <c r="BK200" i="2"/>
  <c r="J197" i="2"/>
  <c r="BK188" i="2"/>
  <c r="J171" i="2"/>
  <c r="BK147" i="2"/>
  <c r="BK129" i="2"/>
  <c r="J320" i="3"/>
  <c r="J307" i="3"/>
  <c r="BK294" i="3"/>
  <c r="J279" i="3"/>
  <c r="J246" i="3"/>
  <c r="J216" i="3"/>
  <c r="BK201" i="3"/>
  <c r="BK189" i="3"/>
  <c r="BK171" i="3"/>
  <c r="J152" i="3"/>
  <c r="BK325" i="3"/>
  <c r="J310" i="3"/>
  <c r="J288" i="3"/>
  <c r="J265" i="3"/>
  <c r="J231" i="3"/>
  <c r="BK199" i="3"/>
  <c r="J183" i="3"/>
  <c r="J144" i="3"/>
  <c r="J131" i="3"/>
  <c r="BK328" i="3"/>
  <c r="BK310" i="3"/>
  <c r="BK282" i="3"/>
  <c r="BK261" i="3"/>
  <c r="BK227" i="3"/>
  <c r="J174" i="3"/>
  <c r="BK144" i="3"/>
  <c r="J259" i="3"/>
  <c r="BK246" i="3"/>
  <c r="BK231" i="3"/>
  <c r="J207" i="3"/>
  <c r="BK192" i="3"/>
  <c r="J162" i="3"/>
  <c r="BK133" i="3"/>
  <c r="BK206" i="4"/>
  <c r="J187" i="4"/>
  <c r="BK138" i="4"/>
  <c r="J129" i="4"/>
  <c r="J202" i="4"/>
  <c r="BK193" i="4"/>
  <c r="BK187" i="4"/>
  <c r="BK176" i="4"/>
  <c r="BK163" i="4"/>
  <c r="BK129" i="4"/>
  <c r="BK179" i="4"/>
  <c r="BK160" i="4"/>
  <c r="BK132" i="4"/>
  <c r="J168" i="4"/>
  <c r="J147" i="4"/>
  <c r="BK165" i="5"/>
  <c r="BK144" i="5"/>
  <c r="J150" i="5"/>
  <c r="BK127" i="5"/>
  <c r="BK162" i="5"/>
  <c r="J147" i="5"/>
  <c r="BK169" i="5"/>
  <c r="J141" i="5"/>
  <c r="BK119" i="6"/>
  <c r="J126" i="6"/>
  <c r="J128" i="6"/>
  <c r="BK204" i="2"/>
  <c r="BK165" i="2"/>
  <c r="BK151" i="2"/>
  <c r="J188" i="2"/>
  <c r="J173" i="2"/>
  <c r="J151" i="2"/>
  <c r="BK144" i="2"/>
  <c r="AS97" i="1"/>
  <c r="J200" i="2"/>
  <c r="BK193" i="2"/>
  <c r="BK185" i="2"/>
  <c r="J168" i="2"/>
  <c r="J144" i="2"/>
  <c r="J182" i="2"/>
  <c r="J317" i="3"/>
  <c r="BK305" i="3"/>
  <c r="BK288" i="3"/>
  <c r="BK265" i="3"/>
  <c r="J225" i="3"/>
  <c r="BK212" i="3"/>
  <c r="J199" i="3"/>
  <c r="BK177" i="3"/>
  <c r="J157" i="3"/>
  <c r="J328" i="3"/>
  <c r="J312" i="3"/>
  <c r="J294" i="3"/>
  <c r="BK279" i="3"/>
  <c r="J256" i="3"/>
  <c r="J240" i="3"/>
  <c r="BK237" i="3"/>
  <c r="BK222" i="3"/>
  <c r="BK204" i="3"/>
  <c r="J186" i="3"/>
  <c r="BK174" i="3"/>
  <c r="BK332" i="3"/>
  <c r="BK320" i="3"/>
  <c r="J298" i="3"/>
  <c r="J271" i="3"/>
  <c r="BK253" i="3"/>
  <c r="J204" i="3"/>
  <c r="J165" i="3"/>
  <c r="BK136" i="3"/>
  <c r="BK271" i="3"/>
  <c r="BK248" i="3"/>
  <c r="BK240" i="3"/>
  <c r="J212" i="3"/>
  <c r="BK194" i="3"/>
  <c r="J180" i="3"/>
  <c r="J149" i="3"/>
  <c r="J193" i="4"/>
  <c r="BK157" i="4"/>
  <c r="J141" i="4"/>
  <c r="J206" i="4"/>
  <c r="J199" i="4"/>
  <c r="J190" i="4"/>
  <c r="BK183" i="4"/>
  <c r="BK174" i="4"/>
  <c r="BK171" i="4"/>
  <c r="BK144" i="4"/>
  <c r="J171" i="4"/>
  <c r="J154" i="4"/>
  <c r="J174" i="4"/>
  <c r="J151" i="4"/>
  <c r="BK141" i="4"/>
  <c r="BK159" i="5"/>
  <c r="J134" i="5"/>
  <c r="BK147" i="5"/>
  <c r="J173" i="5"/>
  <c r="J153" i="5"/>
  <c r="J137" i="5"/>
  <c r="BK173" i="5"/>
  <c r="J156" i="5"/>
  <c r="BK130" i="6"/>
  <c r="J123" i="6"/>
  <c r="J179" i="2"/>
  <c r="BK168" i="2"/>
  <c r="BK154" i="2"/>
  <c r="AK27" i="1"/>
  <c r="BK179" i="2"/>
  <c r="J154" i="2"/>
  <c r="J147" i="2"/>
  <c r="J137" i="2"/>
  <c r="AS95" i="1"/>
  <c r="BK197" i="2"/>
  <c r="BK191" i="2"/>
  <c r="BK158" i="2"/>
  <c r="J133" i="2"/>
  <c r="AS101" i="1"/>
  <c r="BK314" i="3"/>
  <c r="BK298" i="3"/>
  <c r="J282" i="3"/>
  <c r="J268" i="3"/>
  <c r="J237" i="3"/>
  <c r="J222" i="3"/>
  <c r="J210" i="3"/>
  <c r="J192" i="3"/>
  <c r="BK162" i="3"/>
  <c r="J314" i="3"/>
  <c r="BK301" i="3"/>
  <c r="J285" i="3"/>
  <c r="J261" i="3"/>
  <c r="BK210" i="3"/>
  <c r="J197" i="3"/>
  <c r="BK180" i="3"/>
  <c r="BK168" i="3"/>
  <c r="J136" i="3"/>
  <c r="BK322" i="3"/>
  <c r="BK307" i="3"/>
  <c r="J276" i="3"/>
  <c r="BK259" i="3"/>
  <c r="BK225" i="3"/>
  <c r="J189" i="3"/>
  <c r="BK152" i="3"/>
  <c r="BK273" i="3"/>
  <c r="J253" i="3"/>
  <c r="BK234" i="3"/>
  <c r="BK216" i="3"/>
  <c r="J201" i="3"/>
  <c r="BK165" i="3"/>
  <c r="J141" i="3"/>
  <c r="J196" i="4"/>
  <c r="J176" i="4"/>
  <c r="BK151" i="4"/>
  <c r="J135" i="4"/>
  <c r="BK168" i="4"/>
  <c r="J157" i="4"/>
  <c r="BK196" i="4"/>
  <c r="J163" i="4"/>
  <c r="BK135" i="4"/>
  <c r="BK190" i="4"/>
  <c r="J166" i="4"/>
  <c r="J138" i="4"/>
  <c r="J169" i="5"/>
  <c r="BK150" i="5"/>
  <c r="BK131" i="5"/>
  <c r="J165" i="5"/>
  <c r="J144" i="5"/>
  <c r="J159" i="5"/>
  <c r="BK134" i="5"/>
  <c r="BK121" i="6"/>
  <c r="J130" i="6"/>
  <c r="J121" i="6"/>
  <c r="BK128" i="2" l="1"/>
  <c r="J128" i="2" s="1"/>
  <c r="J100" i="2" s="1"/>
  <c r="T161" i="2"/>
  <c r="P196" i="2"/>
  <c r="T130" i="3"/>
  <c r="T215" i="3"/>
  <c r="R230" i="3"/>
  <c r="R264" i="3"/>
  <c r="T297" i="3"/>
  <c r="R304" i="3"/>
  <c r="BK128" i="4"/>
  <c r="J128" i="4" s="1"/>
  <c r="J100" i="4" s="1"/>
  <c r="R150" i="4"/>
  <c r="R186" i="4"/>
  <c r="BK126" i="5"/>
  <c r="J126" i="5" s="1"/>
  <c r="J100" i="5" s="1"/>
  <c r="T128" i="2"/>
  <c r="P161" i="2"/>
  <c r="T196" i="2"/>
  <c r="R130" i="3"/>
  <c r="R215" i="3"/>
  <c r="T230" i="3"/>
  <c r="P264" i="3"/>
  <c r="P297" i="3"/>
  <c r="P304" i="3"/>
  <c r="T128" i="4"/>
  <c r="P150" i="4"/>
  <c r="T186" i="4"/>
  <c r="P126" i="5"/>
  <c r="P125" i="5" s="1"/>
  <c r="P124" i="5" s="1"/>
  <c r="AU102" i="1" s="1"/>
  <c r="AU101" i="1" s="1"/>
  <c r="P128" i="2"/>
  <c r="P127" i="2" s="1"/>
  <c r="P126" i="2" s="1"/>
  <c r="AU96" i="1" s="1"/>
  <c r="AU95" i="1" s="1"/>
  <c r="R161" i="2"/>
  <c r="R196" i="2"/>
  <c r="P130" i="3"/>
  <c r="BK215" i="3"/>
  <c r="J215" i="3" s="1"/>
  <c r="J101" i="3" s="1"/>
  <c r="P230" i="3"/>
  <c r="T264" i="3"/>
  <c r="R297" i="3"/>
  <c r="BK304" i="3"/>
  <c r="J304" i="3"/>
  <c r="J105" i="3" s="1"/>
  <c r="P128" i="4"/>
  <c r="BK150" i="4"/>
  <c r="J150" i="4" s="1"/>
  <c r="J101" i="4" s="1"/>
  <c r="P186" i="4"/>
  <c r="R126" i="5"/>
  <c r="R125" i="5" s="1"/>
  <c r="R124" i="5" s="1"/>
  <c r="R128" i="2"/>
  <c r="R127" i="2" s="1"/>
  <c r="R126" i="2" s="1"/>
  <c r="BK161" i="2"/>
  <c r="J161" i="2" s="1"/>
  <c r="J102" i="2" s="1"/>
  <c r="BK196" i="2"/>
  <c r="J196" i="2"/>
  <c r="J103" i="2" s="1"/>
  <c r="BK130" i="3"/>
  <c r="J130" i="3" s="1"/>
  <c r="J100" i="3" s="1"/>
  <c r="P215" i="3"/>
  <c r="BK230" i="3"/>
  <c r="J230" i="3" s="1"/>
  <c r="J102" i="3" s="1"/>
  <c r="BK264" i="3"/>
  <c r="J264" i="3" s="1"/>
  <c r="J103" i="3" s="1"/>
  <c r="BK297" i="3"/>
  <c r="J297" i="3" s="1"/>
  <c r="J104" i="3" s="1"/>
  <c r="T304" i="3"/>
  <c r="R128" i="4"/>
  <c r="T150" i="4"/>
  <c r="BK186" i="4"/>
  <c r="J186" i="4" s="1"/>
  <c r="J103" i="4" s="1"/>
  <c r="T126" i="5"/>
  <c r="T125" i="5"/>
  <c r="T124" i="5" s="1"/>
  <c r="BK118" i="6"/>
  <c r="J118" i="6" s="1"/>
  <c r="J97" i="6" s="1"/>
  <c r="P118" i="6"/>
  <c r="P117" i="6"/>
  <c r="AU103" i="1" s="1"/>
  <c r="R118" i="6"/>
  <c r="R117" i="6" s="1"/>
  <c r="T118" i="6"/>
  <c r="T117" i="6" s="1"/>
  <c r="BK203" i="2"/>
  <c r="J203" i="2" s="1"/>
  <c r="J104" i="2" s="1"/>
  <c r="BK157" i="2"/>
  <c r="J157" i="2"/>
  <c r="J101" i="2" s="1"/>
  <c r="BK331" i="3"/>
  <c r="J331" i="3" s="1"/>
  <c r="J106" i="3" s="1"/>
  <c r="BK182" i="4"/>
  <c r="J182" i="4" s="1"/>
  <c r="J102" i="4" s="1"/>
  <c r="BK205" i="4"/>
  <c r="J205" i="4" s="1"/>
  <c r="J104" i="4" s="1"/>
  <c r="BK168" i="5"/>
  <c r="BK172" i="5"/>
  <c r="J172" i="5" s="1"/>
  <c r="J102" i="5" s="1"/>
  <c r="E85" i="6"/>
  <c r="F92" i="6"/>
  <c r="BE130" i="6"/>
  <c r="J89" i="6"/>
  <c r="BE119" i="6"/>
  <c r="BE121" i="6"/>
  <c r="BE123" i="6"/>
  <c r="BE126" i="6"/>
  <c r="BE128" i="6"/>
  <c r="F91" i="6"/>
  <c r="J93" i="5"/>
  <c r="F121" i="5"/>
  <c r="BE127" i="5"/>
  <c r="BE137" i="5"/>
  <c r="BE141" i="5"/>
  <c r="BE147" i="5"/>
  <c r="BE162" i="5"/>
  <c r="BE131" i="5"/>
  <c r="J91" i="5"/>
  <c r="J94" i="5"/>
  <c r="BE134" i="5"/>
  <c r="BE144" i="5"/>
  <c r="BE150" i="5"/>
  <c r="BE156" i="5"/>
  <c r="BE159" i="5"/>
  <c r="BE165" i="5"/>
  <c r="BE169" i="5"/>
  <c r="BE173" i="5"/>
  <c r="E85" i="5"/>
  <c r="F93" i="5"/>
  <c r="BE153" i="5"/>
  <c r="BE132" i="4"/>
  <c r="BE160" i="4"/>
  <c r="BE166" i="4"/>
  <c r="BE168" i="4"/>
  <c r="F123" i="4"/>
  <c r="BE141" i="4"/>
  <c r="BE144" i="4"/>
  <c r="BE176" i="4"/>
  <c r="BE183" i="4"/>
  <c r="E85" i="4"/>
  <c r="F93" i="4"/>
  <c r="J93" i="4"/>
  <c r="J120" i="4"/>
  <c r="J123" i="4"/>
  <c r="BE129" i="4"/>
  <c r="BE135" i="4"/>
  <c r="BE138" i="4"/>
  <c r="BE147" i="4"/>
  <c r="BE151" i="4"/>
  <c r="BE179" i="4"/>
  <c r="BE196" i="4"/>
  <c r="BE154" i="4"/>
  <c r="BE157" i="4"/>
  <c r="BE163" i="4"/>
  <c r="BE171" i="4"/>
  <c r="BE174" i="4"/>
  <c r="BE187" i="4"/>
  <c r="BE190" i="4"/>
  <c r="BE193" i="4"/>
  <c r="BE199" i="4"/>
  <c r="BE202" i="4"/>
  <c r="BE206" i="4"/>
  <c r="F94" i="3"/>
  <c r="BE133" i="3"/>
  <c r="BE152" i="3"/>
  <c r="BE168" i="3"/>
  <c r="BE171" i="3"/>
  <c r="BE174" i="3"/>
  <c r="BE186" i="3"/>
  <c r="BE207" i="3"/>
  <c r="BE219" i="3"/>
  <c r="BE222" i="3"/>
  <c r="BE259" i="3"/>
  <c r="BE265" i="3"/>
  <c r="J91" i="3"/>
  <c r="E116" i="3"/>
  <c r="BE180" i="3"/>
  <c r="BE183" i="3"/>
  <c r="BE192" i="3"/>
  <c r="BE194" i="3"/>
  <c r="BE197" i="3"/>
  <c r="BE199" i="3"/>
  <c r="BE201" i="3"/>
  <c r="BE210" i="3"/>
  <c r="BE216" i="3"/>
  <c r="BE234" i="3"/>
  <c r="BE237" i="3"/>
  <c r="BE279" i="3"/>
  <c r="BE288" i="3"/>
  <c r="BE294" i="3"/>
  <c r="BE305" i="3"/>
  <c r="BE314" i="3"/>
  <c r="BE317" i="3"/>
  <c r="BE328" i="3"/>
  <c r="BE332" i="3"/>
  <c r="F124" i="3"/>
  <c r="BE144" i="3"/>
  <c r="BE149" i="3"/>
  <c r="BE157" i="3"/>
  <c r="BE162" i="3"/>
  <c r="BE177" i="3"/>
  <c r="BE189" i="3"/>
  <c r="BE204" i="3"/>
  <c r="BE212" i="3"/>
  <c r="BE225" i="3"/>
  <c r="BE243" i="3"/>
  <c r="BE246" i="3"/>
  <c r="BE248" i="3"/>
  <c r="BE268" i="3"/>
  <c r="BE273" i="3"/>
  <c r="BE276" i="3"/>
  <c r="BE282" i="3"/>
  <c r="BE298" i="3"/>
  <c r="BE312" i="3"/>
  <c r="BE320" i="3"/>
  <c r="BE322" i="3"/>
  <c r="BE325" i="3"/>
  <c r="BE131" i="3"/>
  <c r="BE136" i="3"/>
  <c r="BE141" i="3"/>
  <c r="BE165" i="3"/>
  <c r="BE227" i="3"/>
  <c r="BE231" i="3"/>
  <c r="BE240" i="3"/>
  <c r="BE253" i="3"/>
  <c r="BE256" i="3"/>
  <c r="BE261" i="3"/>
  <c r="BE271" i="3"/>
  <c r="BE285" i="3"/>
  <c r="BE291" i="3"/>
  <c r="BE301" i="3"/>
  <c r="BE307" i="3"/>
  <c r="BE310" i="3"/>
  <c r="E85" i="2"/>
  <c r="J93" i="2"/>
  <c r="J94" i="2"/>
  <c r="BE133" i="2"/>
  <c r="BE144" i="2"/>
  <c r="BE151" i="2"/>
  <c r="BE154" i="2"/>
  <c r="BE182" i="2"/>
  <c r="BE185" i="2"/>
  <c r="BE188" i="2"/>
  <c r="BE191" i="2"/>
  <c r="BE197" i="2"/>
  <c r="BE200" i="2"/>
  <c r="J91" i="2"/>
  <c r="F123" i="2"/>
  <c r="BE129" i="2"/>
  <c r="BE137" i="2"/>
  <c r="BE168" i="2"/>
  <c r="BE173" i="2"/>
  <c r="BE176" i="2"/>
  <c r="BE193" i="2"/>
  <c r="BE204" i="2"/>
  <c r="F93" i="2"/>
  <c r="BE140" i="2"/>
  <c r="BE147" i="2"/>
  <c r="BE149" i="2"/>
  <c r="BE158" i="2"/>
  <c r="BE162" i="2"/>
  <c r="BE165" i="2"/>
  <c r="BE171" i="2"/>
  <c r="BE179" i="2"/>
  <c r="J36" i="2"/>
  <c r="AW96" i="1" s="1"/>
  <c r="J36" i="3"/>
  <c r="AW98" i="1" s="1"/>
  <c r="F36" i="4"/>
  <c r="BA100" i="1" s="1"/>
  <c r="BA99" i="1" s="1"/>
  <c r="AW99" i="1" s="1"/>
  <c r="F38" i="4"/>
  <c r="BC100" i="1" s="1"/>
  <c r="BC99" i="1" s="1"/>
  <c r="AY99" i="1" s="1"/>
  <c r="J36" i="5"/>
  <c r="AW102" i="1" s="1"/>
  <c r="J34" i="6"/>
  <c r="AW103" i="1"/>
  <c r="F37" i="2"/>
  <c r="BB96" i="1" s="1"/>
  <c r="BB95" i="1" s="1"/>
  <c r="AX95" i="1" s="1"/>
  <c r="F39" i="3"/>
  <c r="BD98" i="1" s="1"/>
  <c r="BD97" i="1" s="1"/>
  <c r="F37" i="3"/>
  <c r="BB98" i="1" s="1"/>
  <c r="BB97" i="1" s="1"/>
  <c r="AX97" i="1" s="1"/>
  <c r="F38" i="5"/>
  <c r="BC102" i="1" s="1"/>
  <c r="BC101" i="1" s="1"/>
  <c r="AY101" i="1" s="1"/>
  <c r="F37" i="6"/>
  <c r="BD103" i="1" s="1"/>
  <c r="F36" i="2"/>
  <c r="BA96" i="1" s="1"/>
  <c r="BA95" i="1" s="1"/>
  <c r="AW95" i="1" s="1"/>
  <c r="F36" i="3"/>
  <c r="BA98" i="1" s="1"/>
  <c r="BA97" i="1" s="1"/>
  <c r="AW97" i="1" s="1"/>
  <c r="F39" i="4"/>
  <c r="BD100" i="1" s="1"/>
  <c r="BD99" i="1" s="1"/>
  <c r="J36" i="4"/>
  <c r="AW100" i="1" s="1"/>
  <c r="F37" i="5"/>
  <c r="BB102" i="1" s="1"/>
  <c r="BB101" i="1" s="1"/>
  <c r="AX101" i="1" s="1"/>
  <c r="F35" i="6"/>
  <c r="BB103" i="1" s="1"/>
  <c r="F36" i="6"/>
  <c r="BC103" i="1" s="1"/>
  <c r="AS94" i="1"/>
  <c r="F39" i="2"/>
  <c r="BD96" i="1" s="1"/>
  <c r="BD95" i="1" s="1"/>
  <c r="F38" i="2"/>
  <c r="BC96" i="1" s="1"/>
  <c r="BC95" i="1" s="1"/>
  <c r="F38" i="3"/>
  <c r="BC98" i="1" s="1"/>
  <c r="BC97" i="1" s="1"/>
  <c r="AY97" i="1" s="1"/>
  <c r="F37" i="4"/>
  <c r="BB100" i="1" s="1"/>
  <c r="BB99" i="1" s="1"/>
  <c r="AX99" i="1" s="1"/>
  <c r="F39" i="5"/>
  <c r="BD102" i="1" s="1"/>
  <c r="BD101" i="1" s="1"/>
  <c r="F36" i="5"/>
  <c r="BA102" i="1" s="1"/>
  <c r="BA101" i="1" s="1"/>
  <c r="AW101" i="1" s="1"/>
  <c r="F34" i="6"/>
  <c r="BA103" i="1" s="1"/>
  <c r="BK125" i="5" l="1"/>
  <c r="J125" i="5" s="1"/>
  <c r="J99" i="5" s="1"/>
  <c r="J168" i="5"/>
  <c r="J101" i="5" s="1"/>
  <c r="BK129" i="3"/>
  <c r="J129" i="3" s="1"/>
  <c r="J99" i="3" s="1"/>
  <c r="R127" i="4"/>
  <c r="R126" i="4" s="1"/>
  <c r="T127" i="2"/>
  <c r="T126" i="2" s="1"/>
  <c r="P127" i="4"/>
  <c r="P126" i="4" s="1"/>
  <c r="AU100" i="1" s="1"/>
  <c r="AU99" i="1" s="1"/>
  <c r="P129" i="3"/>
  <c r="P128" i="3" s="1"/>
  <c r="AU98" i="1" s="1"/>
  <c r="AU97" i="1" s="1"/>
  <c r="R129" i="3"/>
  <c r="R128" i="3" s="1"/>
  <c r="T127" i="4"/>
  <c r="T126" i="4" s="1"/>
  <c r="T129" i="3"/>
  <c r="T128" i="3" s="1"/>
  <c r="BK127" i="2"/>
  <c r="BK126" i="2" s="1"/>
  <c r="J126" i="2" s="1"/>
  <c r="J32" i="2" s="1"/>
  <c r="AG96" i="1" s="1"/>
  <c r="BK127" i="4"/>
  <c r="J127" i="4"/>
  <c r="J99" i="4" s="1"/>
  <c r="BK117" i="6"/>
  <c r="J117" i="6" s="1"/>
  <c r="J96" i="6" s="1"/>
  <c r="BK124" i="5"/>
  <c r="J124" i="5"/>
  <c r="J98" i="5" s="1"/>
  <c r="AY95" i="1"/>
  <c r="J35" i="3"/>
  <c r="AV98" i="1" s="1"/>
  <c r="AT98" i="1" s="1"/>
  <c r="J35" i="5"/>
  <c r="AV102" i="1" s="1"/>
  <c r="AT102" i="1" s="1"/>
  <c r="F35" i="2"/>
  <c r="AZ96" i="1" s="1"/>
  <c r="AZ95" i="1" s="1"/>
  <c r="F35" i="3"/>
  <c r="AZ98" i="1" s="1"/>
  <c r="AZ97" i="1" s="1"/>
  <c r="AV97" i="1" s="1"/>
  <c r="AT97" i="1" s="1"/>
  <c r="F35" i="4"/>
  <c r="AZ100" i="1" s="1"/>
  <c r="AZ99" i="1" s="1"/>
  <c r="AV99" i="1" s="1"/>
  <c r="AT99" i="1" s="1"/>
  <c r="J33" i="6"/>
  <c r="AV103" i="1" s="1"/>
  <c r="AT103" i="1" s="1"/>
  <c r="BD94" i="1"/>
  <c r="W36" i="1" s="1"/>
  <c r="J35" i="2"/>
  <c r="AV96" i="1" s="1"/>
  <c r="AT96" i="1" s="1"/>
  <c r="F35" i="5"/>
  <c r="AZ102" i="1" s="1"/>
  <c r="AZ101" i="1" s="1"/>
  <c r="AV101" i="1" s="1"/>
  <c r="AT101" i="1" s="1"/>
  <c r="BB94" i="1"/>
  <c r="W34" i="1" s="1"/>
  <c r="J35" i="4"/>
  <c r="AV100" i="1" s="1"/>
  <c r="AT100" i="1" s="1"/>
  <c r="BA94" i="1"/>
  <c r="W33" i="1" s="1"/>
  <c r="F33" i="6"/>
  <c r="AZ103" i="1" s="1"/>
  <c r="BC94" i="1"/>
  <c r="W35" i="1" s="1"/>
  <c r="BK128" i="3" l="1"/>
  <c r="J128" i="3" s="1"/>
  <c r="J98" i="3" s="1"/>
  <c r="AN96" i="1"/>
  <c r="AG95" i="1"/>
  <c r="J127" i="2"/>
  <c r="J99" i="2" s="1"/>
  <c r="BK126" i="4"/>
  <c r="J126" i="4"/>
  <c r="J98" i="2"/>
  <c r="J41" i="2"/>
  <c r="AU94" i="1"/>
  <c r="J32" i="4"/>
  <c r="AG100" i="1" s="1"/>
  <c r="AG99" i="1" s="1"/>
  <c r="J32" i="3"/>
  <c r="AG98" i="1" s="1"/>
  <c r="AG97" i="1" s="1"/>
  <c r="AY94" i="1"/>
  <c r="AW94" i="1"/>
  <c r="AK33" i="1" s="1"/>
  <c r="J30" i="6"/>
  <c r="AG103" i="1"/>
  <c r="AV95" i="1"/>
  <c r="AT95" i="1" s="1"/>
  <c r="AN95" i="1" s="1"/>
  <c r="J32" i="5"/>
  <c r="AG102" i="1" s="1"/>
  <c r="AG101" i="1" s="1"/>
  <c r="AN101" i="1" s="1"/>
  <c r="AZ94" i="1"/>
  <c r="W32" i="1" s="1"/>
  <c r="AX94" i="1"/>
  <c r="J39" i="6" l="1"/>
  <c r="J41" i="4"/>
  <c r="J98" i="4"/>
  <c r="J41" i="5"/>
  <c r="AN102" i="1"/>
  <c r="J41" i="3"/>
  <c r="AN97" i="1"/>
  <c r="AN98" i="1"/>
  <c r="AN99" i="1"/>
  <c r="AN103" i="1"/>
  <c r="AN100" i="1"/>
  <c r="AV94" i="1"/>
  <c r="AK32" i="1" s="1"/>
  <c r="AG94" i="1"/>
  <c r="AG107" i="1" s="1"/>
  <c r="AK26" i="1" l="1"/>
  <c r="AK29" i="1" s="1"/>
  <c r="AT94" i="1"/>
  <c r="AN94" i="1" l="1"/>
  <c r="AN107" i="1" s="1"/>
  <c r="AK38" i="1"/>
</calcChain>
</file>

<file path=xl/sharedStrings.xml><?xml version="1.0" encoding="utf-8"?>
<sst xmlns="http://schemas.openxmlformats.org/spreadsheetml/2006/main" count="4532" uniqueCount="699">
  <si>
    <t>Export Komplet</t>
  </si>
  <si>
    <t/>
  </si>
  <si>
    <t>2.0</t>
  </si>
  <si>
    <t>ZAMOK</t>
  </si>
  <si>
    <t>False</t>
  </si>
  <si>
    <t>{fe9b7afd-3391-4f30-be1a-50dad6073206}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</si>
  <si>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</si>
  <si>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</si>
  <si>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</si>
  <si>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</si>
  <si>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</si>
  <si>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</si>
  <si>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</si>
  <si>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3006-18</t>
  </si>
  <si>
    <t>Stavba:</t>
  </si>
  <si>
    <t>Protipovodňová opatření v k. ú. Břest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</si>
  <si>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</si>
  <si>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</si>
  <si>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</si>
  <si>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</si>
  <si>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</si>
  <si>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</si>
  <si>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</si>
  <si>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</si>
  <si>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</si>
  <si>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</si>
  <si>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</si>
  <si>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</si>
  <si>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</si>
  <si>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</si>
  <si>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</si>
  <si>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</si>
  <si>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</si>
  <si>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</si>
  <si>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</si>
  <si>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</si>
  <si>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</si>
  <si>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</si>
  <si>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</si>
  <si>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</si>
  <si>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</si>
  <si>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</si>
  <si>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</si>
  <si>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</si>
  <si>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</si>
  <si>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</si>
  <si>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</si>
  <si>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</si>
  <si>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</si>
  <si>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</si>
  <si>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</si>
  <si>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</si>
  <si>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</si>
  <si>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</si>
  <si>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</si>
  <si>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</si>
  <si>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</si>
  <si>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</si>
  <si>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</si>
  <si>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</si>
  <si>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</si>
  <si>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</si>
  <si>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</si>
  <si>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</si>
  <si>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</si>
  <si>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</si>
  <si>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</si>
  <si>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</si>
  <si>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</si>
  <si>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</si>
  <si>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</si>
  <si>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</si>
  <si>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</si>
  <si>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</si>
  <si>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</si>
  <si>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3006-18-1</t>
  </si>
  <si>
    <t>SO01</t>
  </si>
  <si>
    <t>STA</t>
  </si>
  <si>
    <t>1</t>
  </si>
  <si>
    <t>{d15a503c-98f6-4baa-b4ed-577899f3a518}</t>
  </si>
  <si>
    <t>2</t>
  </si>
  <si>
    <t>/</t>
  </si>
  <si>
    <t>HSV</t>
  </si>
  <si>
    <t>Soupis</t>
  </si>
  <si>
    <t>{475aae9f-d893-4622-95ee-20960b356367}</t>
  </si>
  <si>
    <t>3006-18-2</t>
  </si>
  <si>
    <t>SO02</t>
  </si>
  <si>
    <t>{d2659c90-cb2c-4b14-bcc5-75ff029f212b}</t>
  </si>
  <si>
    <t>{7ae3f2ab-7e82-4e7d-8f91-0ae7ad1ae3c0}</t>
  </si>
  <si>
    <t>3006-18-3</t>
  </si>
  <si>
    <t>SO03</t>
  </si>
  <si>
    <t>{5b3fc8bd-3ae3-4882-82f9-acf82f088c6e}</t>
  </si>
  <si>
    <t>{263cc28d-915b-4d4a-a19b-e56f2d1242d6}</t>
  </si>
  <si>
    <t>3006-18-4</t>
  </si>
  <si>
    <t>SO04</t>
  </si>
  <si>
    <t>{be7a1f2f-7661-4b08-a26b-e06103639df2}</t>
  </si>
  <si>
    <t>{5babb5d5-c06b-42be-b700-270d2b8f5913}</t>
  </si>
  <si>
    <t>3006-18-5</t>
  </si>
  <si>
    <t>Vedlejší rozpočtové náklady</t>
  </si>
  <si>
    <t>{a37555bb-646b-457a-86ff-9c94d4a66eee}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</si>
  <si>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</si>
  <si>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</si>
  <si>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</si>
  <si>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</si>
  <si>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</si>
  <si>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</si>
  <si>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3006-18-1 - SO01</t>
  </si>
  <si>
    <t>Soupis:</t>
  </si>
  <si>
    <t>3006-18-1 - HSV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</si>
  <si>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</si>
  <si>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</si>
  <si>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</si>
  <si>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</si>
  <si>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</si>
  <si>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</si>
  <si>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</si>
  <si>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</si>
  <si>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</si>
  <si>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</si>
  <si>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</si>
  <si>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</si>
  <si>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</si>
  <si>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</si>
  <si>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</si>
  <si>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</si>
  <si>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</si>
  <si>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</si>
  <si>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</si>
  <si>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</si>
  <si>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</si>
  <si>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</si>
  <si>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</si>
  <si>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</si>
  <si>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</si>
  <si>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</si>
  <si>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</si>
  <si>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</si>
  <si>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</si>
  <si>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</si>
  <si>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</si>
  <si>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4</t>
  </si>
  <si>
    <t>-1930946035</t>
  </si>
  <si>
    <t>PP</t>
  </si>
  <si>
    <t>Sejmutí ornice strojně při souvislé ploše přes 100 do 500 m2, tl. vrstvy do 200 mm</t>
  </si>
  <si>
    <t>VV</t>
  </si>
  <si>
    <t>"sejmutí drnu tl. 200 mm" 3*110</t>
  </si>
  <si>
    <t>Součet</t>
  </si>
  <si>
    <t>131251104</t>
  </si>
  <si>
    <t>Hloubení jam nezapažených v hornině třídy těžitelnosti I skupiny 3 objem do 500 m3 strojně</t>
  </si>
  <si>
    <t>m3</t>
  </si>
  <si>
    <t>-1024830472</t>
  </si>
  <si>
    <t>Hloubení nezapažených jam a zářezů strojně s urovnáním dna do předepsaného profilu a spádu v hornině třídy těžitelnosti I skupiny 3 přes 100 do 500 m3</t>
  </si>
  <si>
    <t>"plocha z PP * šířka" 75*2,75+2*2,75</t>
  </si>
  <si>
    <t>3</t>
  </si>
  <si>
    <t>215901101</t>
  </si>
  <si>
    <t>Zhutnění podloží z hornin soudržných nebo nesoudržných pod násypy</t>
  </si>
  <si>
    <t>-758770916</t>
  </si>
  <si>
    <t>Zhutnění podloží pod násypy z rostlé horniny třídy těžitelnosti I a II, skupiny 1 až 4 z hornin soudružných a nesoudržných</t>
  </si>
  <si>
    <t>1,2*100</t>
  </si>
  <si>
    <t>162351104</t>
  </si>
  <si>
    <t>Vodorovné přemístění přes 500 do 1000 m výkopku/sypaniny z horniny třídy těžitelnosti I skupiny 1 až 3</t>
  </si>
  <si>
    <t>-1772504616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</si>
  <si>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</si>
  <si>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</t>
  </si>
  <si>
    <t>174101101</t>
  </si>
  <si>
    <t>Zásyp jam, šachet rýh nebo kolem objektů sypaninou se zhutněním</t>
  </si>
  <si>
    <t>994459206</t>
  </si>
  <si>
    <t>Zásyp sypaninou z jakékoliv horniny strojně s uložením výkopku ve vrstvách se zhutněním jam, šachet, rýh nebo kolem objektů v těchto vykopávkách</t>
  </si>
  <si>
    <t>6</t>
  </si>
  <si>
    <t>181411121</t>
  </si>
  <si>
    <t>Založení lučního trávníku výsevem pl do 1000 m2 v rovině a ve svahu do 1:5</t>
  </si>
  <si>
    <t>1482162197</t>
  </si>
  <si>
    <t>Založení trávníku na půdě předem připravené plochy do 1000 m2 výsevem včetně utažení lučního v rovině nebo na svahu do 1:5</t>
  </si>
  <si>
    <t>7</t>
  </si>
  <si>
    <t>181351003</t>
  </si>
  <si>
    <t>Rozprostření ornice tl vrstvy do 200 mm pl do 100 m2 v rovině nebo ve svahu do 1:5 strojně</t>
  </si>
  <si>
    <t>1460375146</t>
  </si>
  <si>
    <t>Rozprostření a urovnání ornice v rovině nebo ve svahu sklonu do 1:5 strojně při souvislé ploše do 100 m2, tl. vrstvy do 200 mm</t>
  </si>
  <si>
    <t>8</t>
  </si>
  <si>
    <t>M</t>
  </si>
  <si>
    <t>00572472</t>
  </si>
  <si>
    <t>osivo směs travní krajinná-rovinná</t>
  </si>
  <si>
    <t>kg</t>
  </si>
  <si>
    <t>493005800</t>
  </si>
  <si>
    <t>312*0,03</t>
  </si>
  <si>
    <t>9</t>
  </si>
  <si>
    <t>132251101</t>
  </si>
  <si>
    <t>Hloubení rýh nezapažených š do 800 mm v hornině třídy těžitelnosti I skupiny 3 objem do 20 m3 strojně</t>
  </si>
  <si>
    <t>-1594573782</t>
  </si>
  <si>
    <t>Hloubení nezapažených rýh šířky do 800 mm strojně s urovnáním dna do předepsaného profilu a spádu v hornině třídy těžitelnosti I skupiny 3 do 20 m3</t>
  </si>
  <si>
    <t>"žebro"0,3*0,6*100</t>
  </si>
  <si>
    <t>Zakládání</t>
  </si>
  <si>
    <t>10</t>
  </si>
  <si>
    <t>211521111</t>
  </si>
  <si>
    <t>Výplň odvodňovacích žeber nebo trativodů kamenivem hrubým drceným frakce 63 až 125 mm</t>
  </si>
  <si>
    <t>790152292</t>
  </si>
  <si>
    <t>Výplň kamenivem do rýh odvodňovacích žeber nebo trativodů  bez zhutnění, s úpravou povrchu výplně kamenivem hrubým drceným frakce 63 až 125 mm</t>
  </si>
  <si>
    <t>0,3*0,6*100</t>
  </si>
  <si>
    <t>Svislé a kompletní konstrukce</t>
  </si>
  <si>
    <t>11</t>
  </si>
  <si>
    <t>312362021</t>
  </si>
  <si>
    <t>Výztuž výplňových zdí svařovanými sítěmi Kari</t>
  </si>
  <si>
    <t>t</t>
  </si>
  <si>
    <t>-455975915</t>
  </si>
  <si>
    <t>Výztuž nadzákladových zdí výplňových svislých nebo odkloněných od svislice, rovných nebo oblých ze svařovaných sítí z drátů typu KARI</t>
  </si>
  <si>
    <t>2,584</t>
  </si>
  <si>
    <t>12</t>
  </si>
  <si>
    <t>919726121</t>
  </si>
  <si>
    <t>Geotextilie pro ochranu, separaci a filtraci netkaná měrná hm do 200 g/m2</t>
  </si>
  <si>
    <t>1468900278</t>
  </si>
  <si>
    <t>Geotextilie netkaná pro ochranu, separaci nebo filtraci měrná hmotnost do 200 g/m2</t>
  </si>
  <si>
    <t>2*102</t>
  </si>
  <si>
    <t>13</t>
  </si>
  <si>
    <t>341351111</t>
  </si>
  <si>
    <t>Zřízení oboustranného bednění nosných stěn</t>
  </si>
  <si>
    <t>-624517072</t>
  </si>
  <si>
    <t>Bednění stěn a příček nosných rovné oboustranné za každou stranu zřízení</t>
  </si>
  <si>
    <t>1,5*100*2</t>
  </si>
  <si>
    <t>14</t>
  </si>
  <si>
    <t>341351112</t>
  </si>
  <si>
    <t>Odstranění oboustranného bednění nosných stěn</t>
  </si>
  <si>
    <t>893129205</t>
  </si>
  <si>
    <t>Bednění stěn a příček nosných rovné oboustranné za každou stranu odstranění</t>
  </si>
  <si>
    <t>341351911</t>
  </si>
  <si>
    <t>Příplatek k cenám bednění nosných stěn za pohledový beton</t>
  </si>
  <si>
    <t>755722935</t>
  </si>
  <si>
    <t>Bednění stěn a příček nosných Příplatek k cenám bednění za pohledový beton</t>
  </si>
  <si>
    <t>75*2+0,4*100</t>
  </si>
  <si>
    <t>16</t>
  </si>
  <si>
    <t>273313511</t>
  </si>
  <si>
    <t>Základové desky z betonu tř. C 12/15</t>
  </si>
  <si>
    <t>-2001155097</t>
  </si>
  <si>
    <t>Základy z betonu prostého desky z betonu kamenem neprokládaného tř. C 12/15</t>
  </si>
  <si>
    <t>0,1*100*1,05</t>
  </si>
  <si>
    <t>17</t>
  </si>
  <si>
    <t>273361221</t>
  </si>
  <si>
    <t>Výztuž základových desek betonářskou ocelí 10 216 (E)</t>
  </si>
  <si>
    <t>404864827</t>
  </si>
  <si>
    <t>Výztuž základů desek z betonářské oceli 10 216 (E)</t>
  </si>
  <si>
    <t>0,141</t>
  </si>
  <si>
    <t>18</t>
  </si>
  <si>
    <t>273361821</t>
  </si>
  <si>
    <t>Výztuž základových desek betonářskou ocelí 10 505 (R)</t>
  </si>
  <si>
    <t>451739558</t>
  </si>
  <si>
    <t>Výztuž základů desek z betonářské oceli 10 505 (R) nebo BSt 500</t>
  </si>
  <si>
    <t>0,804</t>
  </si>
  <si>
    <t>19</t>
  </si>
  <si>
    <t>274321611</t>
  </si>
  <si>
    <t>Základové pasy ze ŽB bez zvýšených nároků na prostředí tř. C 30/37</t>
  </si>
  <si>
    <t>-1153549437</t>
  </si>
  <si>
    <t>Základy z betonu železového (bez výztuže) pasy z betonu bez zvláštních nároků na prostředí tř. C 30/37</t>
  </si>
  <si>
    <t>100*0,3*0,95</t>
  </si>
  <si>
    <t>20</t>
  </si>
  <si>
    <t>274351121</t>
  </si>
  <si>
    <t>Zřízení bednění základových pasů rovného</t>
  </si>
  <si>
    <t>1888686271</t>
  </si>
  <si>
    <t>Bednění základů pasů rovné zřízení</t>
  </si>
  <si>
    <t>0,3*100*2</t>
  </si>
  <si>
    <t>274351122</t>
  </si>
  <si>
    <t>Odstranění bednění základových pasů rovného</t>
  </si>
  <si>
    <t>-1081227698</t>
  </si>
  <si>
    <t>Bednění základů pasů rovné odstranění</t>
  </si>
  <si>
    <t>22</t>
  </si>
  <si>
    <t>342321610</t>
  </si>
  <si>
    <t>Stěny výplňové ze ŽB tř. C 30/37</t>
  </si>
  <si>
    <t>170119925</t>
  </si>
  <si>
    <t>Stěny a příčky z betonu železového (bez výztuže) výplňové a oddělovací pevné, ochranné přizdívky tř. C 30/37</t>
  </si>
  <si>
    <t>1,47*100*0,4+0,5*0,05*0,5*100</t>
  </si>
  <si>
    <t>Ostatní konstrukce a práce, bourání</t>
  </si>
  <si>
    <t>23</t>
  </si>
  <si>
    <t>931991112</t>
  </si>
  <si>
    <t>Zřízení těsnění dilatační spáry gumovým nebo PVC pásem ve stěně</t>
  </si>
  <si>
    <t>m</t>
  </si>
  <si>
    <t>-1602730354</t>
  </si>
  <si>
    <t>Zřízení těsnění dilatační spáry pásem gumovým profilovým nebo z PVC  ve stěně</t>
  </si>
  <si>
    <t>19*1,8</t>
  </si>
  <si>
    <t>24</t>
  </si>
  <si>
    <t>931994142</t>
  </si>
  <si>
    <t>Těsnění dilatační spáry betonové konstrukce polyuretanovým tmelem do pl 4,0 cm2</t>
  </si>
  <si>
    <t>300627650</t>
  </si>
  <si>
    <t>Těsnění spáry betonové konstrukce pásy, profily, tmely  tmelem polyuretanovým spáry dilatační do 4,0 cm2</t>
  </si>
  <si>
    <t>2,4*(100/5)</t>
  </si>
  <si>
    <t>998</t>
  </si>
  <si>
    <t>Přesun hmot</t>
  </si>
  <si>
    <t>25</t>
  </si>
  <si>
    <t>998332011</t>
  </si>
  <si>
    <t>Přesun hmot pro úpravy vodních toků a kanály</t>
  </si>
  <si>
    <t>-143354286</t>
  </si>
  <si>
    <t>Přesun hmot pro úpravy vodních toků a kanály, hráze rybníků apod.  dopravní vzdálenost do 500 m</t>
  </si>
  <si>
    <t>3006-18-2 - SO02</t>
  </si>
  <si>
    <t>3006-18-2 - HSV</t>
  </si>
  <si>
    <t>AGROPROJEKT PSO s.r.o.</t>
  </si>
  <si>
    <t xml:space="preserve">    5 - Komunikace pozemní</t>
  </si>
  <si>
    <t xml:space="preserve">    8 - Trubní vedení</t>
  </si>
  <si>
    <t>121151125</t>
  </si>
  <si>
    <t>Sejmutí ornice plochy přes 500 m2 tl vrstvy přes 250 do 300 mm strojně</t>
  </si>
  <si>
    <t>-1523702593</t>
  </si>
  <si>
    <t>Sejmutí ornice strojně při souvislé ploše přes 500 m2, tl. vrstvy přes 250 do 300 mm</t>
  </si>
  <si>
    <t>122251106</t>
  </si>
  <si>
    <t>Odkopávky a prokopávky nezapažené v hornině třídy těžitelnosti I skupiny 3 objem do 5000 m3 strojně</t>
  </si>
  <si>
    <t>964638921</t>
  </si>
  <si>
    <t>Odkopávky a prokopávky nezapažené strojně v hornině třídy těžitelnosti I skupiny 3 přes 1 000 do 5 000 m3</t>
  </si>
  <si>
    <t>"zámek hráze+dren"740*0,5*3,5+0,5*0,5*740</t>
  </si>
  <si>
    <t>162251101</t>
  </si>
  <si>
    <t>Vodorovné přemístění do 20 m výkopku/sypaniny z horniny třídy těžitelnosti I skupiny 1 až 3</t>
  </si>
  <si>
    <t>-1432405622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</si>
  <si>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</si>
  <si>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"zemina z výkopu zpět do hráze" 1480</t>
  </si>
  <si>
    <t>"ornice pro hráz" 567,8</t>
  </si>
  <si>
    <t>162351103</t>
  </si>
  <si>
    <t>Vodorovné přemístění přes 50 do 500 m výkopku/sypaniny z horniny třídy těžitelnosti I skupiny 1 až 3</t>
  </si>
  <si>
    <t>981894256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</si>
  <si>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</si>
  <si>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pole" 1620-567,8</t>
  </si>
  <si>
    <t>167151111</t>
  </si>
  <si>
    <t>Nakládání výkopku z hornin třídy těžitelnosti I skupiny 1 až 3 přes 100 m3</t>
  </si>
  <si>
    <t>-643827532</t>
  </si>
  <si>
    <t>Nakládání, skládání a překládání neulehlého výkopku nebo sypaniny strojně nakládání, množství přes 100 m3, z hornin třídy těžitelnosti I, skupiny 1 až 3</t>
  </si>
  <si>
    <t>"zemina zpět do hráze" 1480</t>
  </si>
  <si>
    <t>"ornice" 1620</t>
  </si>
  <si>
    <t>-646558619</t>
  </si>
  <si>
    <t>(4200+5088)*0,03</t>
  </si>
  <si>
    <t>181351113</t>
  </si>
  <si>
    <t>Rozprostření ornice tl vrstvy do 200 mm pl přes 500 m2 v rovině nebo ve svahu do 1:5 strojně</t>
  </si>
  <si>
    <t>-1652702939</t>
  </si>
  <si>
    <t>Rozprostření a urovnání ornice v rovině nebo ve svahu sklonu do 1:5 strojně při souvislé ploše přes 500 m2, tl. vrstvy do 200 mm</t>
  </si>
  <si>
    <t>"pole" 1052,2/0,1</t>
  </si>
  <si>
    <t>"koruna hráze" 2*739</t>
  </si>
  <si>
    <t>-1970439986</t>
  </si>
  <si>
    <t>"manipulační pruh" 3610</t>
  </si>
  <si>
    <t>171103212</t>
  </si>
  <si>
    <t>Uložení sypanin z horniny třídy těžitelnosti I a II skupiny 1 až 4 do hrází kanálů se zhutněním 100 % PS C s příměsí jílu přes 20 do 50 %</t>
  </si>
  <si>
    <t>1134176090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</si>
  <si>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</si>
  <si>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>5000+1480</t>
  </si>
  <si>
    <t>132251102</t>
  </si>
  <si>
    <t>Hloubení rýh nezapažených š do 800 mm v hornině třídy těžitelnosti I skupiny 3 objem do 50 m3 strojně</t>
  </si>
  <si>
    <t>2121382948</t>
  </si>
  <si>
    <t>Hloubení nezapažených rýh šířky do 800 mm strojně s urovnáním dna do předepsaného profilu a spádu v hornině třídy těžitelnosti I skupiny 3 přes 20 do 50 m3</t>
  </si>
  <si>
    <t>"žebro"0,3*0,6*220</t>
  </si>
  <si>
    <t>181451122</t>
  </si>
  <si>
    <t>Založení lučního trávníku výsevem pl přes 1000 m2 ve svahu přes 1:5 do 1:2</t>
  </si>
  <si>
    <t>175992754</t>
  </si>
  <si>
    <t>Založení trávníku na půdě předem připravené plochy přes 1000 m2 výsevem včetně utažení lučního na svahu přes 1:5 do 1:2</t>
  </si>
  <si>
    <t>"svahy" 4200</t>
  </si>
  <si>
    <t>181951111</t>
  </si>
  <si>
    <t>Úprava pláně v hornině třídy těžitelnosti I skupiny 1 až 3 bez zhutnění strojně</t>
  </si>
  <si>
    <t>-1979289504</t>
  </si>
  <si>
    <t>Úprava pláně vyrovnáním výškových rozdílů strojně v hornině třídy těžitelnosti I, skupiny 1 až 3 bez zhutnění</t>
  </si>
  <si>
    <t>"zámek" 740*3</t>
  </si>
  <si>
    <t>182201101</t>
  </si>
  <si>
    <t>Svahování násypů strojně</t>
  </si>
  <si>
    <t>-447937128</t>
  </si>
  <si>
    <t>Svahování trvalých svahů do projektovaných profilů strojně s potřebným přemístěním výkopku při svahování násypů v jakékoliv hornině</t>
  </si>
  <si>
    <t>4200</t>
  </si>
  <si>
    <t>182351133</t>
  </si>
  <si>
    <t>Rozprostření ornice pl přes 500 m2 ve svahu nad 1:5 tl vrstvy do 200 mm strojně</t>
  </si>
  <si>
    <t>-615992395</t>
  </si>
  <si>
    <t>Rozprostření a urovnání ornice ve svahu sklonu přes 1:5 strojně při souvislé ploše přes 500 m2, tl. vrstvy do 200 mm</t>
  </si>
  <si>
    <t>"svahy hráze" 4200</t>
  </si>
  <si>
    <t>183101214</t>
  </si>
  <si>
    <t>Jamky pro výsadbu s výměnou 50 % půdy zeminy tř 1 až 4 obj přes 0,05 do 0,125 m3 v rovině a svahu do 1:5</t>
  </si>
  <si>
    <t>kus</t>
  </si>
  <si>
    <t>-1263046224</t>
  </si>
  <si>
    <t>Hloubení jamek pro vysazování rostlin v zemině tř.1 až 4 s výměnou půdy z 50% v rovině nebo na svahu do 1:5, objemu přes 0,05 do 0,125 m3</t>
  </si>
  <si>
    <t>30</t>
  </si>
  <si>
    <t>184102122</t>
  </si>
  <si>
    <t>Výsadba dřeviny s balem D přes 0,2 do 0,3 m do jamky se zalitím ve svahu přes 1:5 do 1:2</t>
  </si>
  <si>
    <t>2119835430</t>
  </si>
  <si>
    <t>Výsadba dřeviny s balem do předem vyhloubené jamky se zalitím  na svahu přes 1:5 do 1:2, při průměru balu přes 200 do 300 mm</t>
  </si>
  <si>
    <t>184807911</t>
  </si>
  <si>
    <t>Kůl l 2 m D 40 až 60 mm k sazenici 1 až 3 leté</t>
  </si>
  <si>
    <t>-1740549545</t>
  </si>
  <si>
    <t>Dodání a osazení kůlu k sazenici  délky 2 m, průměru od 40 do 60 mm, s upevněním sazenice ke kůlu motouzem, sazenice 1 až 3 leté</t>
  </si>
  <si>
    <t>3*30</t>
  </si>
  <si>
    <t>184813121</t>
  </si>
  <si>
    <t>Ochrana dřevin před okusem ručně pletivem v rovině a svahu do 1:5</t>
  </si>
  <si>
    <t>-814139764</t>
  </si>
  <si>
    <t>Ochrana dřevin před okusem zvěří ručně v rovině nebo ve svahu do 1:5, pletivem, výšky do 2 m</t>
  </si>
  <si>
    <t>184911422</t>
  </si>
  <si>
    <t>Mulčování rostlin kůrou tl do 0,1 m ve svahu přes 1:5 do 1:2</t>
  </si>
  <si>
    <t>1123265716</t>
  </si>
  <si>
    <t>Mulčování vysazených rostlin mulčovací kůrou, tl. do 100 mm na svahu přes 1:5 do 1:2</t>
  </si>
  <si>
    <t>10391100</t>
  </si>
  <si>
    <t>kůra mulčovací VL</t>
  </si>
  <si>
    <t>-60731069</t>
  </si>
  <si>
    <t>30*0,1*1,5</t>
  </si>
  <si>
    <t>185802114.1</t>
  </si>
  <si>
    <t>Hnojení půdy umělým hnojivem k jednotlivým rostlinám v rovině a svahu do 1:5</t>
  </si>
  <si>
    <t>-1847512673</t>
  </si>
  <si>
    <t>Hnojení půdy nebo trávníku  v rovině nebo na svahu do 1:5 umělým hnojivem s rozdělením k jednotlivým rostlinám</t>
  </si>
  <si>
    <t>25191155</t>
  </si>
  <si>
    <t>hnojivo průmyslové</t>
  </si>
  <si>
    <t>-1218897261</t>
  </si>
  <si>
    <t>185804312</t>
  </si>
  <si>
    <t>Zalití rostlin vodou plocha přes 20 m2</t>
  </si>
  <si>
    <t>-402243630</t>
  </si>
  <si>
    <t>Zalití rostlin vodou plochy záhonů jednotlivě přes 20 m2</t>
  </si>
  <si>
    <t>3,9</t>
  </si>
  <si>
    <t>185851121</t>
  </si>
  <si>
    <t>Dovoz vody pro zálivku rostlin za vzdálenost do 1000 m</t>
  </si>
  <si>
    <t>-958476976</t>
  </si>
  <si>
    <t>Dovoz vody pro zálivku rostlin  na vzdálenost do 1000 m</t>
  </si>
  <si>
    <t>130*0,015*2</t>
  </si>
  <si>
    <t>02656046</t>
  </si>
  <si>
    <t>Stromy</t>
  </si>
  <si>
    <t>-203541586</t>
  </si>
  <si>
    <t xml:space="preserve">Stromy s balem, obvod kmene 10 - 12 cm, výška 1,5 - 2,0 </t>
  </si>
  <si>
    <t>26</t>
  </si>
  <si>
    <t>445199955</t>
  </si>
  <si>
    <t>27</t>
  </si>
  <si>
    <t>R001</t>
  </si>
  <si>
    <t>Zajištění a nákup vhodných zemin pro násyp hráze</t>
  </si>
  <si>
    <t>-1856337738</t>
  </si>
  <si>
    <t>P</t>
  </si>
  <si>
    <t>Poznámka k položce:_x000D_
včetně naložení, dovoz uvažován z lokality Tovačov 25 km</t>
  </si>
  <si>
    <t>28</t>
  </si>
  <si>
    <t>2054632547</t>
  </si>
  <si>
    <t>0,3*0,6*220</t>
  </si>
  <si>
    <t>29</t>
  </si>
  <si>
    <t>211571121</t>
  </si>
  <si>
    <t>Výplň odvodňovacích žeber nebo trativodů kamenivem drobným těženým</t>
  </si>
  <si>
    <t>1737020087</t>
  </si>
  <si>
    <t>Výplň kamenivem do rýh odvodňovacích žeber nebo trativodů  bez zhutnění, s úpravou povrchu výplně kamenivem drobným těženým</t>
  </si>
  <si>
    <t>1,85*750</t>
  </si>
  <si>
    <t>211971121</t>
  </si>
  <si>
    <t>Zřízení opláštění žeber nebo trativodů geotextilií v rýze nebo zářezu sklonu přes 1:2 š do 2,5 m</t>
  </si>
  <si>
    <t>-1654029478</t>
  </si>
  <si>
    <t>Zřízení opláštění výplně z geotextilie odvodňovacích žeber nebo trativodů  v rýze nebo zářezu se stěnami svislými nebo šikmými o sklonu přes 1:2 při rozvinuté šířce opláštění do 2,5 m</t>
  </si>
  <si>
    <t>2*220</t>
  </si>
  <si>
    <t>31</t>
  </si>
  <si>
    <t>212755214</t>
  </si>
  <si>
    <t>Trativody z drenážních trubek plastových flexibilních D 100 mm bez lože</t>
  </si>
  <si>
    <t>-1153127311</t>
  </si>
  <si>
    <t>Trativody bez lože z drenážních trubek plastových flexibilních D 100 mm</t>
  </si>
  <si>
    <t>32</t>
  </si>
  <si>
    <t>-1955927020</t>
  </si>
  <si>
    <t>33</t>
  </si>
  <si>
    <t>-684706445</t>
  </si>
  <si>
    <t>34</t>
  </si>
  <si>
    <t>-305351882</t>
  </si>
  <si>
    <t>(5,5+14,2)/1000</t>
  </si>
  <si>
    <t>35</t>
  </si>
  <si>
    <t>1660190774</t>
  </si>
  <si>
    <t>(85+25+45+6)/1000</t>
  </si>
  <si>
    <t>36</t>
  </si>
  <si>
    <t>-249020777</t>
  </si>
  <si>
    <t>16*0,3*0,95</t>
  </si>
  <si>
    <t>37</t>
  </si>
  <si>
    <t>1020144277</t>
  </si>
  <si>
    <t>0,3*11*2</t>
  </si>
  <si>
    <t>38</t>
  </si>
  <si>
    <t>134941253</t>
  </si>
  <si>
    <t>39</t>
  </si>
  <si>
    <t>853662142</t>
  </si>
  <si>
    <t>"žebro přejezdu" 0,7*8*0,3</t>
  </si>
  <si>
    <t>1,9*10*0,4+0,8*6*0,4</t>
  </si>
  <si>
    <t>40</t>
  </si>
  <si>
    <t>596798046</t>
  </si>
  <si>
    <t>0,598</t>
  </si>
  <si>
    <t>41</t>
  </si>
  <si>
    <t>-1013249909</t>
  </si>
  <si>
    <t>2,1*10*2+6*1,5*2</t>
  </si>
  <si>
    <t>42</t>
  </si>
  <si>
    <t>17334427</t>
  </si>
  <si>
    <t>43</t>
  </si>
  <si>
    <t>1020961874</t>
  </si>
  <si>
    <t>10*1,5*2+0,4*10</t>
  </si>
  <si>
    <t>Komunikace pozemní</t>
  </si>
  <si>
    <t>44</t>
  </si>
  <si>
    <t>564752111</t>
  </si>
  <si>
    <t>Podklad z vibrovaného štěrku VŠ tl 150 mm</t>
  </si>
  <si>
    <t>-411499119</t>
  </si>
  <si>
    <t>Podklad nebo kryt z vibrovaného štěrku VŠ  s rozprostřením, vlhčením a zhutněním, po zhutnění tl. 150 mm</t>
  </si>
  <si>
    <t>45</t>
  </si>
  <si>
    <t>564851111</t>
  </si>
  <si>
    <t>Podklad ze štěrkodrtě ŠD tl 150 mm</t>
  </si>
  <si>
    <t>817802002</t>
  </si>
  <si>
    <t>Podklad ze štěrkodrti ŠD  s rozprostřením a zhutněním, po zhutnění tl. 150 mm</t>
  </si>
  <si>
    <t>46</t>
  </si>
  <si>
    <t>564871111</t>
  </si>
  <si>
    <t>Podklad ze štěrkodrtě ŠD tl 250 mm</t>
  </si>
  <si>
    <t>-1397251257</t>
  </si>
  <si>
    <t>Podklad ze štěrkodrti ŠD  s rozprostřením a zhutněním, po zhutnění tl. 250 mm</t>
  </si>
  <si>
    <t>47</t>
  </si>
  <si>
    <t>564962111</t>
  </si>
  <si>
    <t>Podklad z mechanicky zpevněného kameniva MZK tl 200 mm</t>
  </si>
  <si>
    <t>1128091991</t>
  </si>
  <si>
    <t>Podklad z mechanicky zpevněného kameniva MZK (minerální beton)  s rozprostřením a s hutněním, po zhutnění tl. 200 mm</t>
  </si>
  <si>
    <t>21*5</t>
  </si>
  <si>
    <t>48</t>
  </si>
  <si>
    <t>565155111</t>
  </si>
  <si>
    <t>Asfaltový beton vrstva podkladní ACP 16 (obalované kamenivo OKS) tl 70 mm š do 3 m</t>
  </si>
  <si>
    <t>267882333</t>
  </si>
  <si>
    <t>Asfaltový beton vrstva podkladní ACP 16 (obalované kamenivo střednězrnné - OKS)  s rozprostřením a zhutněním v pruhu šířky přes 1,5 do 3 m, po zhutnění tl. 70 mm</t>
  </si>
  <si>
    <t>49</t>
  </si>
  <si>
    <t>569903311</t>
  </si>
  <si>
    <t>Zřízení zemních krajnic se zhutněním</t>
  </si>
  <si>
    <t>-994408273</t>
  </si>
  <si>
    <t>Zřízení zemních krajnic z hornin jakékoliv třídy  se zhutněním</t>
  </si>
  <si>
    <t>0,5*0,45*2*25</t>
  </si>
  <si>
    <t>50</t>
  </si>
  <si>
    <t>573111115</t>
  </si>
  <si>
    <t>Postřik živičný infiltrační s posypem z asfaltu množství 2,5 kg/m2</t>
  </si>
  <si>
    <t>1473153962</t>
  </si>
  <si>
    <t>Postřik infiltrační PI z asfaltu silničního s posypem kamenivem, v množství 2,50 kg/m2</t>
  </si>
  <si>
    <t>51</t>
  </si>
  <si>
    <t>573231111</t>
  </si>
  <si>
    <t>Postřik živičný spojovací ze silniční emulze v množství 0,70 kg/m2</t>
  </si>
  <si>
    <t>361134098</t>
  </si>
  <si>
    <t>Postřik spojovací PS bez posypu kamenivem ze silniční emulze, v množství 0,70 kg/m2</t>
  </si>
  <si>
    <t>52</t>
  </si>
  <si>
    <t>573312611</t>
  </si>
  <si>
    <t>Prolití podkladu asfaltem v množství 7 kg/m2</t>
  </si>
  <si>
    <t>1796863577</t>
  </si>
  <si>
    <t>Prolití podkladu nebo krytu z kameniva  asfaltem, v množství 7,00 kg/m2</t>
  </si>
  <si>
    <t>53</t>
  </si>
  <si>
    <t>577134131</t>
  </si>
  <si>
    <t>Asfaltový beton vrstva obrusná ACO 11 (ABS) tř. I tl 40 mm š do 3 m z modifikovaného asfaltu</t>
  </si>
  <si>
    <t>1607095679</t>
  </si>
  <si>
    <t>Asfaltový beton vrstva obrusná ACO 11 (ABS)  s rozprostřením a se zhutněním z modifikovaného asfaltu v pruhu šířky přes do 1,5 do 3 m, po zhutnění tl. 40 mm</t>
  </si>
  <si>
    <t>54</t>
  </si>
  <si>
    <t>58343959</t>
  </si>
  <si>
    <t>kamenivo drcené hrubé frakce 32/63</t>
  </si>
  <si>
    <t>606963951</t>
  </si>
  <si>
    <t>11,25*1,45</t>
  </si>
  <si>
    <t>Trubní vedení</t>
  </si>
  <si>
    <t>55</t>
  </si>
  <si>
    <t>895111131</t>
  </si>
  <si>
    <t>Drenážní šachtice normální z betonových dílců Šn-80 hl do 0,5 m</t>
  </si>
  <si>
    <t>-1856444331</t>
  </si>
  <si>
    <t>Drenážní šachtice normální z betonových dílců typ Šn 80 hl. do 0,5 m</t>
  </si>
  <si>
    <t>56</t>
  </si>
  <si>
    <t>895111139</t>
  </si>
  <si>
    <t>Příplatek ZKD 0,5 m hloubky drenážní šachtice Šn-80</t>
  </si>
  <si>
    <t>-2025157011</t>
  </si>
  <si>
    <t>Drenážní šachtice normální z betonových dílců typ Šn 80 Příplatek k ceně za každých dalších i započatých 0,5 m hl.</t>
  </si>
  <si>
    <t>3*3</t>
  </si>
  <si>
    <t>57</t>
  </si>
  <si>
    <t>916132113</t>
  </si>
  <si>
    <t>Osazení obruby z betonové přídlažby s boční opěrou do lože z betonu prostého</t>
  </si>
  <si>
    <t>904149543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</si>
  <si>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</si>
  <si>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58</t>
  </si>
  <si>
    <t>59218001</t>
  </si>
  <si>
    <t>krajník betonový silniční 500x250x80mm</t>
  </si>
  <si>
    <t>-2031735426</t>
  </si>
  <si>
    <t>16*1,02 'Přepočtené koeficientem množství</t>
  </si>
  <si>
    <t>59</t>
  </si>
  <si>
    <t>919112112</t>
  </si>
  <si>
    <t>Řezání dilatačních spár š 4 mm hl přes 60 do 80 mm příčných nebo podélných v živičném krytu</t>
  </si>
  <si>
    <t>-1343647920</t>
  </si>
  <si>
    <t>Řezání dilatačních spár v živičném krytu  příčných nebo podélných, šířky 4 mm, hloubky přes 60 do 80 mm</t>
  </si>
  <si>
    <t>60</t>
  </si>
  <si>
    <t>919124121</t>
  </si>
  <si>
    <t>Dilatační spáry vkládané v cementobetonovém krytu s vyplněním spár asfaltovou zálivkou</t>
  </si>
  <si>
    <t>-269086427</t>
  </si>
  <si>
    <t>Dilatační spáry vkládané v cementobetonovém krytu  s odstraněním vložek, s vyčištěním a vyplněním spár asfaltovou zálivkou</t>
  </si>
  <si>
    <t>61</t>
  </si>
  <si>
    <t>748512601</t>
  </si>
  <si>
    <t>3*2,1</t>
  </si>
  <si>
    <t>62</t>
  </si>
  <si>
    <t>277152547</t>
  </si>
  <si>
    <t>2,4*2</t>
  </si>
  <si>
    <t>63</t>
  </si>
  <si>
    <t>935114112</t>
  </si>
  <si>
    <t>Mikroštěrbinový odvodňovací betonový žlab 220x260 mm se spádem dna 0,5 % se základem</t>
  </si>
  <si>
    <t>413112703</t>
  </si>
  <si>
    <t>Štěrbinový odvodňovací betonový žlab se základem z betonu prostého a s obetonováním rozměru 220x260 mm (mikroštěrbinový) se spádem dna 0,5 %</t>
  </si>
  <si>
    <t>64</t>
  </si>
  <si>
    <t>R002</t>
  </si>
  <si>
    <t>Mobilní hrazení - ekosystem</t>
  </si>
  <si>
    <t>kmpl</t>
  </si>
  <si>
    <t>2006935966</t>
  </si>
  <si>
    <t>Mobilní hrazení</t>
  </si>
  <si>
    <t>Poznámka k položce:_x000D_
- délka 6 m, výška 1,0m_x000D_
- ekosystem</t>
  </si>
  <si>
    <t>65</t>
  </si>
  <si>
    <t>R003</t>
  </si>
  <si>
    <t>Ochrana křížení vodovodu</t>
  </si>
  <si>
    <t>stavba</t>
  </si>
  <si>
    <t>1934340312</t>
  </si>
  <si>
    <t>Poznámka k položce:_x000D_
- včetně výkopu a zásypu_x000D_
- včetně materiálu - viz výkres D.2.5_x000D_
- délka 12 m</t>
  </si>
  <si>
    <t>66</t>
  </si>
  <si>
    <t>R004</t>
  </si>
  <si>
    <t>Ochrana křížení vtl plynovodu</t>
  </si>
  <si>
    <t>-2007978756</t>
  </si>
  <si>
    <t>Poznámka k položce:_x000D_
- včetně výkopu a zásypu_x000D_
- délka 7 m_x000D_
- včetně materiálu</t>
  </si>
  <si>
    <t>67</t>
  </si>
  <si>
    <t>935420504</t>
  </si>
  <si>
    <t>3006-18-3 - SO03</t>
  </si>
  <si>
    <t>3006-18-3 - HSV</t>
  </si>
  <si>
    <t>643591107</t>
  </si>
  <si>
    <t>54*3</t>
  </si>
  <si>
    <t>1569039139</t>
  </si>
  <si>
    <t>2,5*1,1*60,5</t>
  </si>
  <si>
    <t>-1628565066</t>
  </si>
  <si>
    <t>166,375-0,6*60,5</t>
  </si>
  <si>
    <t>-547375609</t>
  </si>
  <si>
    <t>162</t>
  </si>
  <si>
    <t>1764473385</t>
  </si>
  <si>
    <t>162*0,03</t>
  </si>
  <si>
    <t>556673845</t>
  </si>
  <si>
    <t>1962162973</t>
  </si>
  <si>
    <t>1,2*60,5</t>
  </si>
  <si>
    <t>-56098011</t>
  </si>
  <si>
    <t>0,1*1,2*60,5</t>
  </si>
  <si>
    <t>1332084434</t>
  </si>
  <si>
    <t>0,07</t>
  </si>
  <si>
    <t>1780414490</t>
  </si>
  <si>
    <t>0,49</t>
  </si>
  <si>
    <t>1657744349</t>
  </si>
  <si>
    <t>0,3*0,94*60,5</t>
  </si>
  <si>
    <t>2087861827</t>
  </si>
  <si>
    <t>0,3*2*60,5+1*2*0,3</t>
  </si>
  <si>
    <t>1533070439</t>
  </si>
  <si>
    <t>-2093552292</t>
  </si>
  <si>
    <t>0,97</t>
  </si>
  <si>
    <t>1286057947</t>
  </si>
  <si>
    <t>(1,8*40+1,5*30+1,2*15+0,9*15)*2</t>
  </si>
  <si>
    <t>1972879518</t>
  </si>
  <si>
    <t>-904463603</t>
  </si>
  <si>
    <t>1,1*60,5*2</t>
  </si>
  <si>
    <t>458392387</t>
  </si>
  <si>
    <t>0,4*(1,8*40+1,5*30+1,2*15+0,9*15)</t>
  </si>
  <si>
    <t>-943784539</t>
  </si>
  <si>
    <t>"cesta u překopu pro mobilní hrazení" 20</t>
  </si>
  <si>
    <t>1170033668</t>
  </si>
  <si>
    <t>11*1,5</t>
  </si>
  <si>
    <t>-54052086</t>
  </si>
  <si>
    <t>11*3,4</t>
  </si>
  <si>
    <t>-966905654</t>
  </si>
  <si>
    <t>-490896590</t>
  </si>
  <si>
    <t>Poznámka k položce:_x000D_
- včetně výkopu a zásypu_x000D_
- včetně materiálu - viz výkres D.2.5_x000D_
- délka 2 m</t>
  </si>
  <si>
    <t>R005</t>
  </si>
  <si>
    <t>Chránička CETIN</t>
  </si>
  <si>
    <t>-2098489626</t>
  </si>
  <si>
    <t>Chránička kabelů CETIN</t>
  </si>
  <si>
    <t>Poznámka k položce:_x000D_
- délka 4 m_x000D_
- včetně materiálu</t>
  </si>
  <si>
    <t>R006</t>
  </si>
  <si>
    <t>chránička kanalizace</t>
  </si>
  <si>
    <t>-1235924608</t>
  </si>
  <si>
    <t>Poznámka k položce:_x000D_
- obetonování v délce 3 m, cca 2 m3 betonu, 10 m 2 bednění_x000D_
- výkop, zásyp</t>
  </si>
  <si>
    <t>2000834835</t>
  </si>
  <si>
    <t>3006-18-4 - SO04</t>
  </si>
  <si>
    <t>3006-18-4 - HSV</t>
  </si>
  <si>
    <t>-2021841193</t>
  </si>
  <si>
    <t>310</t>
  </si>
  <si>
    <t>122151103</t>
  </si>
  <si>
    <t>Odkopávky a prokopávky nezapažené v hornině třídy těžitelnosti I skupiny 1 a 2 objem do 100 m3 strojně</t>
  </si>
  <si>
    <t>1849353673</t>
  </si>
  <si>
    <t>Odkopávky a prokopávky nezapažené strojně v hornině třídy těžitelnosti I skupiny 1 a 2 přes 50 do 100 m3</t>
  </si>
  <si>
    <t>0,45*175,2</t>
  </si>
  <si>
    <t>803174112</t>
  </si>
  <si>
    <t>183,96-78,84</t>
  </si>
  <si>
    <t>1356660184</t>
  </si>
  <si>
    <t>-1719882144</t>
  </si>
  <si>
    <t>1091045600</t>
  </si>
  <si>
    <t>1,05*175,2</t>
  </si>
  <si>
    <t>-1687846866</t>
  </si>
  <si>
    <t>175,2*2</t>
  </si>
  <si>
    <t>-349234065</t>
  </si>
  <si>
    <t>(350,4+245,28)*0,03</t>
  </si>
  <si>
    <t>817202337</t>
  </si>
  <si>
    <t>350,4</t>
  </si>
  <si>
    <t>-1026864943</t>
  </si>
  <si>
    <t>245,28</t>
  </si>
  <si>
    <t>-1553250591</t>
  </si>
  <si>
    <t>1,4*175,2</t>
  </si>
  <si>
    <t>-1775523649</t>
  </si>
  <si>
    <t>321243680</t>
  </si>
  <si>
    <t>175,2*0,8</t>
  </si>
  <si>
    <t>1744727315</t>
  </si>
  <si>
    <t>Poznámka k položce:_x000D_
- včetně výkopu a zásypu_x000D_
- včetně materiálu - viz výkres _x000D_
- délka 3 m, do ochranné trubky DN200 s objímkami a manžetami</t>
  </si>
  <si>
    <t>242349208</t>
  </si>
  <si>
    <t>3006-18-5 - Vedlejší rozpočtové náklady</t>
  </si>
  <si>
    <t>VRN - Vedlejší rozpočtové náklady</t>
  </si>
  <si>
    <t>VRN</t>
  </si>
  <si>
    <t>012103000</t>
  </si>
  <si>
    <t>Geodetické práce před výstavbou</t>
  </si>
  <si>
    <t>-1366997956</t>
  </si>
  <si>
    <t>012303000</t>
  </si>
  <si>
    <t>Geodetické práce po výstavbě</t>
  </si>
  <si>
    <t>1024</t>
  </si>
  <si>
    <t>319582598</t>
  </si>
  <si>
    <t>030001000</t>
  </si>
  <si>
    <t>Zařízení staveniště</t>
  </si>
  <si>
    <t>-1869121840</t>
  </si>
  <si>
    <t>"zřízení + odstranění" 1</t>
  </si>
  <si>
    <t>039203000</t>
  </si>
  <si>
    <t>Úprava terénu po zrušení zařízení staveniště</t>
  </si>
  <si>
    <t>-770808740</t>
  </si>
  <si>
    <t>572241112</t>
  </si>
  <si>
    <t>Vyspravení výtluků asfaltovým betonem ACO (AB) tl přes 40 do 60 mm při vyspravované ploše do 10% na 1 km</t>
  </si>
  <si>
    <t>-813796104</t>
  </si>
  <si>
    <t>Vyspravení výtluků materiálem na bázi asfaltu s řezáním, vysekáním, očištěním, zaplněním směsí a zhutněním asfaltovým betonem ACO (AB) při vyspravované ploše na 1 km komunikace do 10 % tl. přes 40 do 60 mm</t>
  </si>
  <si>
    <t>938909311</t>
  </si>
  <si>
    <t>Čištění vozovek metením strojně podkladu nebo krytu betonového nebo živičného</t>
  </si>
  <si>
    <t>416974093</t>
  </si>
  <si>
    <t>Čištění vozovek metením bláta, prachu nebo hlinitého nánosu s odklizením na hromady na vzdálenost do 20 m nebo naložením na dopravní prostředek strojně povrchu podkladu nebo krytu betonového nebo živičného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</si>
</sst>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20" fillId="3" borderId="8" xfId="0" applyFont="1" applyFill="1" applyBorder="1" applyAlignment="1" applyProtection="1">
      <alignment horizontal="left" vertical="center"/>
    </xf>
    <xf numFmtId="4" fontId="22" fillId="3" borderId="0" xfId="0" applyNumberFormat="1" applyFont="1" applyFill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/>
    <xf numFmtId="0" fontId="20" fillId="3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94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71" t="s">
        <v>13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S5" s="16" t="s">
        <v>6</v>
      </c>
    </row>
    <row r="6" spans="1:74" s="1" customFormat="1" ht="36.950000000000003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3" t="s">
        <v>15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S6" s="16" t="s">
        <v>6</v>
      </c>
    </row>
    <row r="7" spans="1:74" s="1" customFormat="1" ht="12" customHeight="1">
      <c r="B7" s="20"/>
      <c r="C7" s="21"/>
      <c r="D7" s="27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pans="1:74" s="1" customFormat="1" ht="12" customHeight="1">
      <c r="B8" s="20"/>
      <c r="C8" s="21"/>
      <c r="D8" s="27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20</v>
      </c>
      <c r="AL8" s="21"/>
      <c r="AM8" s="21"/>
      <c r="AN8" s="25"/>
      <c r="AO8" s="21"/>
      <c r="AP8" s="21"/>
      <c r="AQ8" s="21"/>
      <c r="AR8" s="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s="1" customFormat="1" ht="12" customHeight="1">
      <c r="B10" s="20"/>
      <c r="C10" s="21"/>
      <c r="D10" s="27" t="s">
        <v>21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22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pans="1:74" s="1" customFormat="1" ht="18.399999999999999" customHeight="1">
      <c r="B11" s="20"/>
      <c r="C11" s="21"/>
      <c r="D11" s="21"/>
      <c r="E11" s="25" t="s">
        <v>19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23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s="1" customFormat="1" ht="12" customHeight="1">
      <c r="B13" s="20"/>
      <c r="C13" s="21"/>
      <c r="D13" s="27" t="s">
        <v>24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22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 spans="1:74" ht="12.75">
      <c r="B14" s="20"/>
      <c r="C14" s="21"/>
      <c r="D14" s="21"/>
      <c r="E14" s="25" t="s">
        <v>19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23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25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22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19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23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>
      <c r="B19" s="20"/>
      <c r="C19" s="21"/>
      <c r="D19" s="27" t="s">
        <v>27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22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>
      <c r="B20" s="20"/>
      <c r="C20" s="21"/>
      <c r="D20" s="21"/>
      <c r="E20" s="25" t="s">
        <v>19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23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26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28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16.5" customHeight="1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1" customFormat="1" ht="14.45" customHeight="1">
      <c r="B26" s="20"/>
      <c r="C26" s="21"/>
      <c r="D26" s="30" t="s">
        <v>29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75">
        <f>ROUND(AG94,2)</f>
        <v>0</v>
      </c>
      <c r="AL26" s="272"/>
      <c r="AM26" s="272"/>
      <c r="AN26" s="272"/>
      <c r="AO26" s="272"/>
      <c r="AP26" s="21"/>
      <c r="AQ26" s="21"/>
      <c r="AR26" s="19"/>
    </row>
    <row r="27" spans="1:71" s="1" customFormat="1" ht="14.45" customHeight="1">
      <c r="B27" s="20"/>
      <c r="C27" s="21"/>
      <c r="D27" s="30" t="s">
        <v>30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75">
        <f>ROUND(AG105, 2)</f>
        <v>0</v>
      </c>
      <c r="AL27" s="275"/>
      <c r="AM27" s="275"/>
      <c r="AN27" s="275"/>
      <c r="AO27" s="275"/>
      <c r="AP27" s="21"/>
      <c r="AQ27" s="21"/>
      <c r="AR27" s="19"/>
    </row>
    <row r="28" spans="1:71" s="2" customFormat="1" ht="6.95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pans="1:71" s="2" customFormat="1" ht="25.9" customHeight="1">
      <c r="A29" s="31"/>
      <c r="B29" s="32"/>
      <c r="C29" s="33"/>
      <c r="D29" s="35" t="s">
        <v>31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68">
        <f>ROUND(AK26 + AK27, 2)</f>
        <v>0</v>
      </c>
      <c r="AL29" s="269"/>
      <c r="AM29" s="269"/>
      <c r="AN29" s="269"/>
      <c r="AO29" s="269"/>
      <c r="AP29" s="33"/>
      <c r="AQ29" s="33"/>
      <c r="AR29" s="34"/>
      <c r="BE29" s="31"/>
    </row>
    <row r="30" spans="1:71" s="2" customFormat="1" ht="6.95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pans="1:71" s="2" customFormat="1" ht="12.75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270" t="s">
        <v>32</v>
      </c>
      <c r="M31" s="270"/>
      <c r="N31" s="270"/>
      <c r="O31" s="270"/>
      <c r="P31" s="270"/>
      <c r="Q31" s="33"/>
      <c r="R31" s="33"/>
      <c r="S31" s="33"/>
      <c r="T31" s="33"/>
      <c r="U31" s="33"/>
      <c r="V31" s="33"/>
      <c r="W31" s="270" t="s">
        <v>33</v>
      </c>
      <c r="X31" s="270"/>
      <c r="Y31" s="270"/>
      <c r="Z31" s="270"/>
      <c r="AA31" s="270"/>
      <c r="AB31" s="270"/>
      <c r="AC31" s="270"/>
      <c r="AD31" s="270"/>
      <c r="AE31" s="270"/>
      <c r="AF31" s="33"/>
      <c r="AG31" s="33"/>
      <c r="AH31" s="33"/>
      <c r="AI31" s="33"/>
      <c r="AJ31" s="33"/>
      <c r="AK31" s="270" t="s">
        <v>34</v>
      </c>
      <c r="AL31" s="270"/>
      <c r="AM31" s="270"/>
      <c r="AN31" s="270"/>
      <c r="AO31" s="270"/>
      <c r="AP31" s="33"/>
      <c r="AQ31" s="33"/>
      <c r="AR31" s="34"/>
      <c r="BE31" s="31"/>
    </row>
    <row r="32" spans="1:71" s="3" customFormat="1" ht="14.45" customHeight="1">
      <c r="B32" s="37"/>
      <c r="C32" s="38"/>
      <c r="D32" s="27" t="s">
        <v>35</v>
      </c>
      <c r="E32" s="38"/>
      <c r="F32" s="27" t="s">
        <v>36</v>
      </c>
      <c r="G32" s="38"/>
      <c r="H32" s="38"/>
      <c r="I32" s="38"/>
      <c r="J32" s="38"/>
      <c r="K32" s="38"/>
      <c r="L32" s="265">
        <v>0.21</v>
      </c>
      <c r="M32" s="266"/>
      <c r="N32" s="266"/>
      <c r="O32" s="266"/>
      <c r="P32" s="266"/>
      <c r="Q32" s="38"/>
      <c r="R32" s="38"/>
      <c r="S32" s="38"/>
      <c r="T32" s="38"/>
      <c r="U32" s="38"/>
      <c r="V32" s="38"/>
      <c r="W32" s="267">
        <f>ROUND(AZ94 + SUM(CD105), 2)</f>
        <v>0</v>
      </c>
      <c r="X32" s="266"/>
      <c r="Y32" s="266"/>
      <c r="Z32" s="266"/>
      <c r="AA32" s="266"/>
      <c r="AB32" s="266"/>
      <c r="AC32" s="266"/>
      <c r="AD32" s="266"/>
      <c r="AE32" s="266"/>
      <c r="AF32" s="38"/>
      <c r="AG32" s="38"/>
      <c r="AH32" s="38"/>
      <c r="AI32" s="38"/>
      <c r="AJ32" s="38"/>
      <c r="AK32" s="267">
        <f>ROUND(AV94 + SUM(BY105), 2)</f>
        <v>0</v>
      </c>
      <c r="AL32" s="266"/>
      <c r="AM32" s="266"/>
      <c r="AN32" s="266"/>
      <c r="AO32" s="266"/>
      <c r="AP32" s="38"/>
      <c r="AQ32" s="38"/>
      <c r="AR32" s="39"/>
    </row>
    <row r="33" spans="1:57" s="3" customFormat="1" ht="14.45" customHeight="1">
      <c r="B33" s="37"/>
      <c r="C33" s="38"/>
      <c r="D33" s="38"/>
      <c r="E33" s="38"/>
      <c r="F33" s="27" t="s">
        <v>37</v>
      </c>
      <c r="G33" s="38"/>
      <c r="H33" s="38"/>
      <c r="I33" s="38"/>
      <c r="J33" s="38"/>
      <c r="K33" s="38"/>
      <c r="L33" s="265">
        <v>0.15</v>
      </c>
      <c r="M33" s="266"/>
      <c r="N33" s="266"/>
      <c r="O33" s="266"/>
      <c r="P33" s="266"/>
      <c r="Q33" s="38"/>
      <c r="R33" s="38"/>
      <c r="S33" s="38"/>
      <c r="T33" s="38"/>
      <c r="U33" s="38"/>
      <c r="V33" s="38"/>
      <c r="W33" s="267">
        <f>ROUND(BA94 + SUM(CE105), 2)</f>
        <v>0</v>
      </c>
      <c r="X33" s="266"/>
      <c r="Y33" s="266"/>
      <c r="Z33" s="266"/>
      <c r="AA33" s="266"/>
      <c r="AB33" s="266"/>
      <c r="AC33" s="266"/>
      <c r="AD33" s="266"/>
      <c r="AE33" s="266"/>
      <c r="AF33" s="38"/>
      <c r="AG33" s="38"/>
      <c r="AH33" s="38"/>
      <c r="AI33" s="38"/>
      <c r="AJ33" s="38"/>
      <c r="AK33" s="267">
        <f>ROUND(AW94 + SUM(BZ105), 2)</f>
        <v>0</v>
      </c>
      <c r="AL33" s="266"/>
      <c r="AM33" s="266"/>
      <c r="AN33" s="266"/>
      <c r="AO33" s="266"/>
      <c r="AP33" s="38"/>
      <c r="AQ33" s="38"/>
      <c r="AR33" s="39"/>
    </row>
    <row r="34" spans="1:57" s="3" customFormat="1" ht="14.45" hidden="1" customHeight="1">
      <c r="B34" s="37"/>
      <c r="C34" s="38"/>
      <c r="D34" s="38"/>
      <c r="E34" s="38"/>
      <c r="F34" s="27" t="s">
        <v>38</v>
      </c>
      <c r="G34" s="38"/>
      <c r="H34" s="38"/>
      <c r="I34" s="38"/>
      <c r="J34" s="38"/>
      <c r="K34" s="38"/>
      <c r="L34" s="265">
        <v>0.21</v>
      </c>
      <c r="M34" s="266"/>
      <c r="N34" s="266"/>
      <c r="O34" s="266"/>
      <c r="P34" s="266"/>
      <c r="Q34" s="38"/>
      <c r="R34" s="38"/>
      <c r="S34" s="38"/>
      <c r="T34" s="38"/>
      <c r="U34" s="38"/>
      <c r="V34" s="38"/>
      <c r="W34" s="267">
        <f>ROUND(BB94 + SUM(CF105), 2)</f>
        <v>0</v>
      </c>
      <c r="X34" s="266"/>
      <c r="Y34" s="266"/>
      <c r="Z34" s="266"/>
      <c r="AA34" s="266"/>
      <c r="AB34" s="266"/>
      <c r="AC34" s="266"/>
      <c r="AD34" s="266"/>
      <c r="AE34" s="266"/>
      <c r="AF34" s="38"/>
      <c r="AG34" s="38"/>
      <c r="AH34" s="38"/>
      <c r="AI34" s="38"/>
      <c r="AJ34" s="38"/>
      <c r="AK34" s="267">
        <v>0</v>
      </c>
      <c r="AL34" s="266"/>
      <c r="AM34" s="266"/>
      <c r="AN34" s="266"/>
      <c r="AO34" s="266"/>
      <c r="AP34" s="38"/>
      <c r="AQ34" s="38"/>
      <c r="AR34" s="39"/>
    </row>
    <row r="35" spans="1:57" s="3" customFormat="1" ht="14.45" hidden="1" customHeight="1">
      <c r="B35" s="37"/>
      <c r="C35" s="38"/>
      <c r="D35" s="38"/>
      <c r="E35" s="38"/>
      <c r="F35" s="27" t="s">
        <v>39</v>
      </c>
      <c r="G35" s="38"/>
      <c r="H35" s="38"/>
      <c r="I35" s="38"/>
      <c r="J35" s="38"/>
      <c r="K35" s="38"/>
      <c r="L35" s="265">
        <v>0.15</v>
      </c>
      <c r="M35" s="266"/>
      <c r="N35" s="266"/>
      <c r="O35" s="266"/>
      <c r="P35" s="266"/>
      <c r="Q35" s="38"/>
      <c r="R35" s="38"/>
      <c r="S35" s="38"/>
      <c r="T35" s="38"/>
      <c r="U35" s="38"/>
      <c r="V35" s="38"/>
      <c r="W35" s="267">
        <f>ROUND(BC94 + SUM(CG105), 2)</f>
        <v>0</v>
      </c>
      <c r="X35" s="266"/>
      <c r="Y35" s="266"/>
      <c r="Z35" s="266"/>
      <c r="AA35" s="266"/>
      <c r="AB35" s="266"/>
      <c r="AC35" s="266"/>
      <c r="AD35" s="266"/>
      <c r="AE35" s="266"/>
      <c r="AF35" s="38"/>
      <c r="AG35" s="38"/>
      <c r="AH35" s="38"/>
      <c r="AI35" s="38"/>
      <c r="AJ35" s="38"/>
      <c r="AK35" s="267">
        <v>0</v>
      </c>
      <c r="AL35" s="266"/>
      <c r="AM35" s="266"/>
      <c r="AN35" s="266"/>
      <c r="AO35" s="266"/>
      <c r="AP35" s="38"/>
      <c r="AQ35" s="38"/>
      <c r="AR35" s="39"/>
    </row>
    <row r="36" spans="1:57" s="3" customFormat="1" ht="14.45" hidden="1" customHeight="1">
      <c r="B36" s="37"/>
      <c r="C36" s="38"/>
      <c r="D36" s="38"/>
      <c r="E36" s="38"/>
      <c r="F36" s="27" t="s">
        <v>40</v>
      </c>
      <c r="G36" s="38"/>
      <c r="H36" s="38"/>
      <c r="I36" s="38"/>
      <c r="J36" s="38"/>
      <c r="K36" s="38"/>
      <c r="L36" s="265">
        <v>0</v>
      </c>
      <c r="M36" s="266"/>
      <c r="N36" s="266"/>
      <c r="O36" s="266"/>
      <c r="P36" s="266"/>
      <c r="Q36" s="38"/>
      <c r="R36" s="38"/>
      <c r="S36" s="38"/>
      <c r="T36" s="38"/>
      <c r="U36" s="38"/>
      <c r="V36" s="38"/>
      <c r="W36" s="267">
        <f>ROUND(BD94 + SUM(CH105), 2)</f>
        <v>0</v>
      </c>
      <c r="X36" s="266"/>
      <c r="Y36" s="266"/>
      <c r="Z36" s="266"/>
      <c r="AA36" s="266"/>
      <c r="AB36" s="266"/>
      <c r="AC36" s="266"/>
      <c r="AD36" s="266"/>
      <c r="AE36" s="266"/>
      <c r="AF36" s="38"/>
      <c r="AG36" s="38"/>
      <c r="AH36" s="38"/>
      <c r="AI36" s="38"/>
      <c r="AJ36" s="38"/>
      <c r="AK36" s="267">
        <v>0</v>
      </c>
      <c r="AL36" s="266"/>
      <c r="AM36" s="266"/>
      <c r="AN36" s="266"/>
      <c r="AO36" s="266"/>
      <c r="AP36" s="38"/>
      <c r="AQ36" s="38"/>
      <c r="AR36" s="39"/>
    </row>
    <row r="37" spans="1:57" s="2" customFormat="1" ht="6.9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pans="1:57" s="2" customFormat="1" ht="25.9" customHeight="1">
      <c r="A38" s="31"/>
      <c r="B38" s="32"/>
      <c r="C38" s="40"/>
      <c r="D38" s="41" t="s">
        <v>41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42</v>
      </c>
      <c r="U38" s="42"/>
      <c r="V38" s="42"/>
      <c r="W38" s="42"/>
      <c r="X38" s="258" t="s">
        <v>43</v>
      </c>
      <c r="Y38" s="256"/>
      <c r="Z38" s="256"/>
      <c r="AA38" s="256"/>
      <c r="AB38" s="256"/>
      <c r="AC38" s="42"/>
      <c r="AD38" s="42"/>
      <c r="AE38" s="42"/>
      <c r="AF38" s="42"/>
      <c r="AG38" s="42"/>
      <c r="AH38" s="42"/>
      <c r="AI38" s="42"/>
      <c r="AJ38" s="42"/>
      <c r="AK38" s="255">
        <f>SUM(AK29:AK36)</f>
        <v>0</v>
      </c>
      <c r="AL38" s="256"/>
      <c r="AM38" s="256"/>
      <c r="AN38" s="256"/>
      <c r="AO38" s="257"/>
      <c r="AP38" s="40"/>
      <c r="AQ38" s="40"/>
      <c r="AR38" s="34"/>
      <c r="BE38" s="31"/>
    </row>
    <row r="39" spans="1:57" s="2" customFormat="1" ht="6.95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pans="1:57" s="2" customFormat="1" ht="14.45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4"/>
      <c r="C49" s="45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45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1"/>
      <c r="B60" s="32"/>
      <c r="C60" s="33"/>
      <c r="D60" s="49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46</v>
      </c>
      <c r="AI60" s="36"/>
      <c r="AJ60" s="36"/>
      <c r="AK60" s="36"/>
      <c r="AL60" s="36"/>
      <c r="AM60" s="49" t="s">
        <v>47</v>
      </c>
      <c r="AN60" s="36"/>
      <c r="AO60" s="36"/>
      <c r="AP60" s="33"/>
      <c r="AQ60" s="33"/>
      <c r="AR60" s="34"/>
      <c r="BE60" s="31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1"/>
      <c r="B64" s="32"/>
      <c r="C64" s="33"/>
      <c r="D64" s="46" t="s">
        <v>48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49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E64" s="31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1"/>
      <c r="B75" s="32"/>
      <c r="C75" s="33"/>
      <c r="D75" s="49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46</v>
      </c>
      <c r="AI75" s="36"/>
      <c r="AJ75" s="36"/>
      <c r="AK75" s="36"/>
      <c r="AL75" s="36"/>
      <c r="AM75" s="49" t="s">
        <v>47</v>
      </c>
      <c r="AN75" s="36"/>
      <c r="AO75" s="36"/>
      <c r="AP75" s="33"/>
      <c r="AQ75" s="33"/>
      <c r="AR75" s="34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E81" s="31"/>
    </row>
    <row r="82" spans="1:91" s="2" customFormat="1" ht="24.95" customHeight="1">
      <c r="A82" s="31"/>
      <c r="B82" s="32"/>
      <c r="C82" s="22" t="s">
        <v>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pans="1:91" s="4" customFormat="1" ht="12" customHeight="1">
      <c r="B84" s="55"/>
      <c r="C84" s="27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3006-18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77" t="str">
        <f>K6</f>
        <v>Protipovodňová opatření v k. ú. Břest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pans="1:91" s="2" customFormat="1" ht="12" customHeight="1">
      <c r="A87" s="31"/>
      <c r="B87" s="32"/>
      <c r="C87" s="27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20</v>
      </c>
      <c r="AJ87" s="33"/>
      <c r="AK87" s="33"/>
      <c r="AL87" s="33"/>
      <c r="AM87" s="264" t="str">
        <f>IF(AN8= "","",AN8)</f>
        <v/>
      </c>
      <c r="AN87" s="264"/>
      <c r="AO87" s="33"/>
      <c r="AP87" s="33"/>
      <c r="AQ87" s="33"/>
      <c r="AR87" s="34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pans="1:91" s="2" customFormat="1" ht="15.2" customHeight="1">
      <c r="A89" s="31"/>
      <c r="B89" s="32"/>
      <c r="C89" s="27" t="s">
        <v>21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25</v>
      </c>
      <c r="AJ89" s="33"/>
      <c r="AK89" s="33"/>
      <c r="AL89" s="33"/>
      <c r="AM89" s="262" t="str">
        <f>IF(E17="","",E17)</f>
        <v xml:space="preserve"> </v>
      </c>
      <c r="AN89" s="263"/>
      <c r="AO89" s="263"/>
      <c r="AP89" s="263"/>
      <c r="AQ89" s="33"/>
      <c r="AR89" s="34"/>
      <c r="AS89" s="239" t="s">
        <v>51</v>
      </c>
      <c r="AT89" s="24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7" t="s">
        <v>24</v>
      </c>
      <c r="D90" s="33"/>
      <c r="E90" s="33"/>
      <c r="F90" s="33"/>
      <c r="G90" s="33"/>
      <c r="H90" s="33"/>
      <c r="I90" s="33"/>
      <c r="J90" s="33"/>
      <c r="K90" s="33"/>
      <c r="L90" s="56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27</v>
      </c>
      <c r="AJ90" s="33"/>
      <c r="AK90" s="33"/>
      <c r="AL90" s="33"/>
      <c r="AM90" s="262" t="str">
        <f>IF(E20="","",E20)</f>
        <v xml:space="preserve"> </v>
      </c>
      <c r="AN90" s="263"/>
      <c r="AO90" s="263"/>
      <c r="AP90" s="263"/>
      <c r="AQ90" s="33"/>
      <c r="AR90" s="34"/>
      <c r="AS90" s="241"/>
      <c r="AT90" s="24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3"/>
      <c r="AT91" s="24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79" t="s">
        <v>52</v>
      </c>
      <c r="D92" s="248"/>
      <c r="E92" s="248"/>
      <c r="F92" s="248"/>
      <c r="G92" s="248"/>
      <c r="H92" s="70"/>
      <c r="I92" s="247" t="s">
        <v>53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60" t="s">
        <v>54</v>
      </c>
      <c r="AH92" s="248"/>
      <c r="AI92" s="248"/>
      <c r="AJ92" s="248"/>
      <c r="AK92" s="248"/>
      <c r="AL92" s="248"/>
      <c r="AM92" s="248"/>
      <c r="AN92" s="247" t="s">
        <v>55</v>
      </c>
      <c r="AO92" s="248"/>
      <c r="AP92" s="249"/>
      <c r="AQ92" s="71" t="s">
        <v>56</v>
      </c>
      <c r="AR92" s="34"/>
      <c r="AS92" s="72" t="s">
        <v>57</v>
      </c>
      <c r="AT92" s="73" t="s">
        <v>58</v>
      </c>
      <c r="AU92" s="73" t="s">
        <v>59</v>
      </c>
      <c r="AV92" s="73" t="s">
        <v>60</v>
      </c>
      <c r="AW92" s="73" t="s">
        <v>61</v>
      </c>
      <c r="AX92" s="73" t="s">
        <v>62</v>
      </c>
      <c r="AY92" s="73" t="s">
        <v>63</v>
      </c>
      <c r="AZ92" s="73" t="s">
        <v>64</v>
      </c>
      <c r="BA92" s="73" t="s">
        <v>65</v>
      </c>
      <c r="BB92" s="73" t="s">
        <v>66</v>
      </c>
      <c r="BC92" s="73" t="s">
        <v>67</v>
      </c>
      <c r="BD92" s="74" t="s">
        <v>68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69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1">
        <f>ROUND(AG95+AG97+AG99+AG101+AG103,2)</f>
        <v>0</v>
      </c>
      <c r="AH94" s="261"/>
      <c r="AI94" s="261"/>
      <c r="AJ94" s="261"/>
      <c r="AK94" s="261"/>
      <c r="AL94" s="261"/>
      <c r="AM94" s="261"/>
      <c r="AN94" s="253">
        <f t="shared" ref="AN94:AN103" si="0">SUM(AG94,AT94)</f>
        <v>0</v>
      </c>
      <c r="AO94" s="253"/>
      <c r="AP94" s="253"/>
      <c r="AQ94" s="82" t="s">
        <v>1</v>
      </c>
      <c r="AR94" s="83"/>
      <c r="AS94" s="84">
        <f>ROUND(AS95+AS97+AS99+AS101+AS103,2)</f>
        <v>0</v>
      </c>
      <c r="AT94" s="85">
        <f t="shared" ref="AT94:AT103" si="1">ROUND(SUM(AV94:AW94),2)</f>
        <v>0</v>
      </c>
      <c r="AU94" s="86">
        <f>ROUND(AU95+AU97+AU99+AU101+AU103,5)</f>
        <v>6096.0925699999998</v>
      </c>
      <c r="AV94" s="85">
        <f>ROUND(AZ94*L32,2)</f>
        <v>0</v>
      </c>
      <c r="AW94" s="85">
        <f>ROUND(BA94*L33,2)</f>
        <v>0</v>
      </c>
      <c r="AX94" s="85">
        <f>ROUND(BB94*L32,2)</f>
        <v>0</v>
      </c>
      <c r="AY94" s="85">
        <f>ROUND(BC94*L33,2)</f>
        <v>0</v>
      </c>
      <c r="AZ94" s="85">
        <f>ROUND(AZ95+AZ97+AZ99+AZ101+AZ103,2)</f>
        <v>0</v>
      </c>
      <c r="BA94" s="85">
        <f>ROUND(BA95+BA97+BA99+BA101+BA103,2)</f>
        <v>0</v>
      </c>
      <c r="BB94" s="85">
        <f>ROUND(BB95+BB97+BB99+BB101+BB103,2)</f>
        <v>0</v>
      </c>
      <c r="BC94" s="85">
        <f>ROUND(BC95+BC97+BC99+BC101+BC103,2)</f>
        <v>0</v>
      </c>
      <c r="BD94" s="87">
        <f>ROUND(BD95+BD97+BD99+BD101+BD103,2)</f>
        <v>0</v>
      </c>
      <c r="BS94" s="88" t="s">
        <v>70</v>
      </c>
      <c r="BT94" s="88" t="s">
        <v>71</v>
      </c>
      <c r="BU94" s="89" t="s">
        <v>72</v>
      </c>
      <c r="BV94" s="88" t="s">
        <v>73</v>
      </c>
      <c r="BW94" s="88" t="s">
        <v>5</v>
      </c>
      <c r="BX94" s="88" t="s">
        <v>74</v>
      </c>
      <c r="CL94" s="88" t="s">
        <v>1</v>
      </c>
    </row>
    <row r="95" spans="1:91" s="7" customFormat="1" ht="24.75" customHeight="1">
      <c r="B95" s="90"/>
      <c r="C95" s="91"/>
      <c r="D95" s="280" t="s">
        <v>75</v>
      </c>
      <c r="E95" s="280"/>
      <c r="F95" s="280"/>
      <c r="G95" s="280"/>
      <c r="H95" s="280"/>
      <c r="I95" s="92"/>
      <c r="J95" s="280" t="s">
        <v>76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54">
        <f>ROUND(AG96,2)</f>
        <v>0</v>
      </c>
      <c r="AH95" s="246"/>
      <c r="AI95" s="246"/>
      <c r="AJ95" s="246"/>
      <c r="AK95" s="246"/>
      <c r="AL95" s="246"/>
      <c r="AM95" s="246"/>
      <c r="AN95" s="245">
        <f t="shared" si="0"/>
        <v>0</v>
      </c>
      <c r="AO95" s="246"/>
      <c r="AP95" s="246"/>
      <c r="AQ95" s="93" t="s">
        <v>77</v>
      </c>
      <c r="AR95" s="94"/>
      <c r="AS95" s="95">
        <f>ROUND(AS96,2)</f>
        <v>0</v>
      </c>
      <c r="AT95" s="96">
        <f t="shared" si="1"/>
        <v>0</v>
      </c>
      <c r="AU95" s="97">
        <f>ROUND(AU96,5)</f>
        <v>979.14409000000001</v>
      </c>
      <c r="AV95" s="96">
        <f>ROUND(AZ95*L32,2)</f>
        <v>0</v>
      </c>
      <c r="AW95" s="96">
        <f>ROUND(BA95*L33,2)</f>
        <v>0</v>
      </c>
      <c r="AX95" s="96">
        <f>ROUND(BB95*L32,2)</f>
        <v>0</v>
      </c>
      <c r="AY95" s="96">
        <f>ROUND(BC95*L33,2)</f>
        <v>0</v>
      </c>
      <c r="AZ95" s="96">
        <f>ROUND(AZ96,2)</f>
        <v>0</v>
      </c>
      <c r="BA95" s="96">
        <f>ROUND(BA96,2)</f>
        <v>0</v>
      </c>
      <c r="BB95" s="96">
        <f>ROUND(BB96,2)</f>
        <v>0</v>
      </c>
      <c r="BC95" s="96">
        <f>ROUND(BC96,2)</f>
        <v>0</v>
      </c>
      <c r="BD95" s="98">
        <f>ROUND(BD96,2)</f>
        <v>0</v>
      </c>
      <c r="BS95" s="99" t="s">
        <v>70</v>
      </c>
      <c r="BT95" s="99" t="s">
        <v>78</v>
      </c>
      <c r="BU95" s="99" t="s">
        <v>72</v>
      </c>
      <c r="BV95" s="99" t="s">
        <v>73</v>
      </c>
      <c r="BW95" s="99" t="s">
        <v>79</v>
      </c>
      <c r="BX95" s="99" t="s">
        <v>5</v>
      </c>
      <c r="CL95" s="99" t="s">
        <v>1</v>
      </c>
      <c r="CM95" s="99" t="s">
        <v>80</v>
      </c>
    </row>
    <row r="96" spans="1:91" s="4" customFormat="1" ht="23.25" customHeight="1">
      <c r="A96" s="100" t="s">
        <v>81</v>
      </c>
      <c r="B96" s="55"/>
      <c r="C96" s="101"/>
      <c r="D96" s="101"/>
      <c r="E96" s="276" t="s">
        <v>75</v>
      </c>
      <c r="F96" s="276"/>
      <c r="G96" s="276"/>
      <c r="H96" s="276"/>
      <c r="I96" s="276"/>
      <c r="J96" s="101"/>
      <c r="K96" s="276" t="s">
        <v>82</v>
      </c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51">
        <f>'3006-18-1 - HSV'!J32</f>
        <v>0</v>
      </c>
      <c r="AH96" s="252"/>
      <c r="AI96" s="252"/>
      <c r="AJ96" s="252"/>
      <c r="AK96" s="252"/>
      <c r="AL96" s="252"/>
      <c r="AM96" s="252"/>
      <c r="AN96" s="251">
        <f t="shared" si="0"/>
        <v>0</v>
      </c>
      <c r="AO96" s="252"/>
      <c r="AP96" s="252"/>
      <c r="AQ96" s="102" t="s">
        <v>83</v>
      </c>
      <c r="AR96" s="57"/>
      <c r="AS96" s="103">
        <v>0</v>
      </c>
      <c r="AT96" s="104">
        <f t="shared" si="1"/>
        <v>0</v>
      </c>
      <c r="AU96" s="105">
        <f>'3006-18-1 - HSV'!P126</f>
        <v>979.14409000000001</v>
      </c>
      <c r="AV96" s="104">
        <f>'3006-18-1 - HSV'!J35</f>
        <v>0</v>
      </c>
      <c r="AW96" s="104">
        <f>'3006-18-1 - HSV'!J36</f>
        <v>0</v>
      </c>
      <c r="AX96" s="104">
        <f>'3006-18-1 - HSV'!J37</f>
        <v>0</v>
      </c>
      <c r="AY96" s="104">
        <f>'3006-18-1 - HSV'!J38</f>
        <v>0</v>
      </c>
      <c r="AZ96" s="104">
        <f>'3006-18-1 - HSV'!F35</f>
        <v>0</v>
      </c>
      <c r="BA96" s="104">
        <f>'3006-18-1 - HSV'!F36</f>
        <v>0</v>
      </c>
      <c r="BB96" s="104">
        <f>'3006-18-1 - HSV'!F37</f>
        <v>0</v>
      </c>
      <c r="BC96" s="104">
        <f>'3006-18-1 - HSV'!F38</f>
        <v>0</v>
      </c>
      <c r="BD96" s="106">
        <f>'3006-18-1 - HSV'!F39</f>
        <v>0</v>
      </c>
      <c r="BT96" s="107" t="s">
        <v>80</v>
      </c>
      <c r="BV96" s="107" t="s">
        <v>73</v>
      </c>
      <c r="BW96" s="107" t="s">
        <v>84</v>
      </c>
      <c r="BX96" s="107" t="s">
        <v>79</v>
      </c>
      <c r="CL96" s="107" t="s">
        <v>1</v>
      </c>
    </row>
    <row r="97" spans="1:91" s="7" customFormat="1" ht="24.75" customHeight="1">
      <c r="B97" s="90"/>
      <c r="C97" s="91"/>
      <c r="D97" s="280" t="s">
        <v>85</v>
      </c>
      <c r="E97" s="280"/>
      <c r="F97" s="280"/>
      <c r="G97" s="280"/>
      <c r="H97" s="280"/>
      <c r="I97" s="92"/>
      <c r="J97" s="280" t="s">
        <v>86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54">
        <f>ROUND(AG98,2)</f>
        <v>0</v>
      </c>
      <c r="AH97" s="246"/>
      <c r="AI97" s="246"/>
      <c r="AJ97" s="246"/>
      <c r="AK97" s="246"/>
      <c r="AL97" s="246"/>
      <c r="AM97" s="246"/>
      <c r="AN97" s="245">
        <f t="shared" si="0"/>
        <v>0</v>
      </c>
      <c r="AO97" s="246"/>
      <c r="AP97" s="246"/>
      <c r="AQ97" s="93" t="s">
        <v>77</v>
      </c>
      <c r="AR97" s="94"/>
      <c r="AS97" s="95">
        <f>ROUND(AS98,2)</f>
        <v>0</v>
      </c>
      <c r="AT97" s="96">
        <f t="shared" si="1"/>
        <v>0</v>
      </c>
      <c r="AU97" s="97">
        <f>ROUND(AU98,5)</f>
        <v>4319.1131599999999</v>
      </c>
      <c r="AV97" s="96">
        <f>ROUND(AZ97*L32,2)</f>
        <v>0</v>
      </c>
      <c r="AW97" s="96">
        <f>ROUND(BA97*L33,2)</f>
        <v>0</v>
      </c>
      <c r="AX97" s="96">
        <f>ROUND(BB97*L32,2)</f>
        <v>0</v>
      </c>
      <c r="AY97" s="96">
        <f>ROUND(BC97*L33,2)</f>
        <v>0</v>
      </c>
      <c r="AZ97" s="96">
        <f>ROUND(AZ98,2)</f>
        <v>0</v>
      </c>
      <c r="BA97" s="96">
        <f>ROUND(BA98,2)</f>
        <v>0</v>
      </c>
      <c r="BB97" s="96">
        <f>ROUND(BB98,2)</f>
        <v>0</v>
      </c>
      <c r="BC97" s="96">
        <f>ROUND(BC98,2)</f>
        <v>0</v>
      </c>
      <c r="BD97" s="98">
        <f>ROUND(BD98,2)</f>
        <v>0</v>
      </c>
      <c r="BS97" s="99" t="s">
        <v>70</v>
      </c>
      <c r="BT97" s="99" t="s">
        <v>78</v>
      </c>
      <c r="BU97" s="99" t="s">
        <v>72</v>
      </c>
      <c r="BV97" s="99" t="s">
        <v>73</v>
      </c>
      <c r="BW97" s="99" t="s">
        <v>87</v>
      </c>
      <c r="BX97" s="99" t="s">
        <v>5</v>
      </c>
      <c r="CL97" s="99" t="s">
        <v>1</v>
      </c>
      <c r="CM97" s="99" t="s">
        <v>80</v>
      </c>
    </row>
    <row r="98" spans="1:91" s="4" customFormat="1" ht="23.25" customHeight="1">
      <c r="A98" s="100" t="s">
        <v>81</v>
      </c>
      <c r="B98" s="55"/>
      <c r="C98" s="101"/>
      <c r="D98" s="101"/>
      <c r="E98" s="276" t="s">
        <v>85</v>
      </c>
      <c r="F98" s="276"/>
      <c r="G98" s="276"/>
      <c r="H98" s="276"/>
      <c r="I98" s="276"/>
      <c r="J98" s="101"/>
      <c r="K98" s="276" t="s">
        <v>82</v>
      </c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  <c r="AA98" s="276"/>
      <c r="AB98" s="276"/>
      <c r="AC98" s="276"/>
      <c r="AD98" s="276"/>
      <c r="AE98" s="276"/>
      <c r="AF98" s="276"/>
      <c r="AG98" s="251">
        <f>'3006-18-2 - HSV'!J32</f>
        <v>0</v>
      </c>
      <c r="AH98" s="252"/>
      <c r="AI98" s="252"/>
      <c r="AJ98" s="252"/>
      <c r="AK98" s="252"/>
      <c r="AL98" s="252"/>
      <c r="AM98" s="252"/>
      <c r="AN98" s="251">
        <f t="shared" si="0"/>
        <v>0</v>
      </c>
      <c r="AO98" s="252"/>
      <c r="AP98" s="252"/>
      <c r="AQ98" s="102" t="s">
        <v>83</v>
      </c>
      <c r="AR98" s="57"/>
      <c r="AS98" s="103">
        <v>0</v>
      </c>
      <c r="AT98" s="104">
        <f t="shared" si="1"/>
        <v>0</v>
      </c>
      <c r="AU98" s="105">
        <f>'3006-18-2 - HSV'!P128</f>
        <v>4319.1131580000001</v>
      </c>
      <c r="AV98" s="104">
        <f>'3006-18-2 - HSV'!J35</f>
        <v>0</v>
      </c>
      <c r="AW98" s="104">
        <f>'3006-18-2 - HSV'!J36</f>
        <v>0</v>
      </c>
      <c r="AX98" s="104">
        <f>'3006-18-2 - HSV'!J37</f>
        <v>0</v>
      </c>
      <c r="AY98" s="104">
        <f>'3006-18-2 - HSV'!J38</f>
        <v>0</v>
      </c>
      <c r="AZ98" s="104">
        <f>'3006-18-2 - HSV'!F35</f>
        <v>0</v>
      </c>
      <c r="BA98" s="104">
        <f>'3006-18-2 - HSV'!F36</f>
        <v>0</v>
      </c>
      <c r="BB98" s="104">
        <f>'3006-18-2 - HSV'!F37</f>
        <v>0</v>
      </c>
      <c r="BC98" s="104">
        <f>'3006-18-2 - HSV'!F38</f>
        <v>0</v>
      </c>
      <c r="BD98" s="106">
        <f>'3006-18-2 - HSV'!F39</f>
        <v>0</v>
      </c>
      <c r="BT98" s="107" t="s">
        <v>80</v>
      </c>
      <c r="BV98" s="107" t="s">
        <v>73</v>
      </c>
      <c r="BW98" s="107" t="s">
        <v>88</v>
      </c>
      <c r="BX98" s="107" t="s">
        <v>87</v>
      </c>
      <c r="CL98" s="107" t="s">
        <v>1</v>
      </c>
    </row>
    <row r="99" spans="1:91" s="7" customFormat="1" ht="24.75" customHeight="1">
      <c r="B99" s="90"/>
      <c r="C99" s="91"/>
      <c r="D99" s="280" t="s">
        <v>89</v>
      </c>
      <c r="E99" s="280"/>
      <c r="F99" s="280"/>
      <c r="G99" s="280"/>
      <c r="H99" s="280"/>
      <c r="I99" s="92"/>
      <c r="J99" s="280" t="s">
        <v>90</v>
      </c>
      <c r="K99" s="280"/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54">
        <f>ROUND(AG100,2)</f>
        <v>0</v>
      </c>
      <c r="AH99" s="246"/>
      <c r="AI99" s="246"/>
      <c r="AJ99" s="246"/>
      <c r="AK99" s="246"/>
      <c r="AL99" s="246"/>
      <c r="AM99" s="246"/>
      <c r="AN99" s="245">
        <f t="shared" si="0"/>
        <v>0</v>
      </c>
      <c r="AO99" s="246"/>
      <c r="AP99" s="246"/>
      <c r="AQ99" s="93" t="s">
        <v>77</v>
      </c>
      <c r="AR99" s="94"/>
      <c r="AS99" s="95">
        <f>ROUND(AS100,2)</f>
        <v>0</v>
      </c>
      <c r="AT99" s="96">
        <f t="shared" si="1"/>
        <v>0</v>
      </c>
      <c r="AU99" s="97">
        <f>ROUND(AU100,5)</f>
        <v>662.05694000000005</v>
      </c>
      <c r="AV99" s="96">
        <f>ROUND(AZ99*L32,2)</f>
        <v>0</v>
      </c>
      <c r="AW99" s="96">
        <f>ROUND(BA99*L33,2)</f>
        <v>0</v>
      </c>
      <c r="AX99" s="96">
        <f>ROUND(BB99*L32,2)</f>
        <v>0</v>
      </c>
      <c r="AY99" s="96">
        <f>ROUND(BC99*L33,2)</f>
        <v>0</v>
      </c>
      <c r="AZ99" s="96">
        <f>ROUND(AZ100,2)</f>
        <v>0</v>
      </c>
      <c r="BA99" s="96">
        <f>ROUND(BA100,2)</f>
        <v>0</v>
      </c>
      <c r="BB99" s="96">
        <f>ROUND(BB100,2)</f>
        <v>0</v>
      </c>
      <c r="BC99" s="96">
        <f>ROUND(BC100,2)</f>
        <v>0</v>
      </c>
      <c r="BD99" s="98">
        <f>ROUND(BD100,2)</f>
        <v>0</v>
      </c>
      <c r="BS99" s="99" t="s">
        <v>70</v>
      </c>
      <c r="BT99" s="99" t="s">
        <v>78</v>
      </c>
      <c r="BU99" s="99" t="s">
        <v>72</v>
      </c>
      <c r="BV99" s="99" t="s">
        <v>73</v>
      </c>
      <c r="BW99" s="99" t="s">
        <v>91</v>
      </c>
      <c r="BX99" s="99" t="s">
        <v>5</v>
      </c>
      <c r="CL99" s="99" t="s">
        <v>1</v>
      </c>
      <c r="CM99" s="99" t="s">
        <v>80</v>
      </c>
    </row>
    <row r="100" spans="1:91" s="4" customFormat="1" ht="23.25" customHeight="1">
      <c r="A100" s="100" t="s">
        <v>81</v>
      </c>
      <c r="B100" s="55"/>
      <c r="C100" s="101"/>
      <c r="D100" s="101"/>
      <c r="E100" s="276" t="s">
        <v>89</v>
      </c>
      <c r="F100" s="276"/>
      <c r="G100" s="276"/>
      <c r="H100" s="276"/>
      <c r="I100" s="276"/>
      <c r="J100" s="101"/>
      <c r="K100" s="276" t="s">
        <v>82</v>
      </c>
      <c r="L100" s="276"/>
      <c r="M100" s="276"/>
      <c r="N100" s="276"/>
      <c r="O100" s="276"/>
      <c r="P100" s="276"/>
      <c r="Q100" s="276"/>
      <c r="R100" s="276"/>
      <c r="S100" s="276"/>
      <c r="T100" s="276"/>
      <c r="U100" s="276"/>
      <c r="V100" s="276"/>
      <c r="W100" s="276"/>
      <c r="X100" s="276"/>
      <c r="Y100" s="276"/>
      <c r="Z100" s="276"/>
      <c r="AA100" s="276"/>
      <c r="AB100" s="276"/>
      <c r="AC100" s="276"/>
      <c r="AD100" s="276"/>
      <c r="AE100" s="276"/>
      <c r="AF100" s="276"/>
      <c r="AG100" s="251">
        <f>'3006-18-3 - HSV'!J32</f>
        <v>0</v>
      </c>
      <c r="AH100" s="252"/>
      <c r="AI100" s="252"/>
      <c r="AJ100" s="252"/>
      <c r="AK100" s="252"/>
      <c r="AL100" s="252"/>
      <c r="AM100" s="252"/>
      <c r="AN100" s="251">
        <f t="shared" si="0"/>
        <v>0</v>
      </c>
      <c r="AO100" s="252"/>
      <c r="AP100" s="252"/>
      <c r="AQ100" s="102" t="s">
        <v>83</v>
      </c>
      <c r="AR100" s="57"/>
      <c r="AS100" s="103">
        <v>0</v>
      </c>
      <c r="AT100" s="104">
        <f t="shared" si="1"/>
        <v>0</v>
      </c>
      <c r="AU100" s="105">
        <f>'3006-18-3 - HSV'!P126</f>
        <v>662.05694399999993</v>
      </c>
      <c r="AV100" s="104">
        <f>'3006-18-3 - HSV'!J35</f>
        <v>0</v>
      </c>
      <c r="AW100" s="104">
        <f>'3006-18-3 - HSV'!J36</f>
        <v>0</v>
      </c>
      <c r="AX100" s="104">
        <f>'3006-18-3 - HSV'!J37</f>
        <v>0</v>
      </c>
      <c r="AY100" s="104">
        <f>'3006-18-3 - HSV'!J38</f>
        <v>0</v>
      </c>
      <c r="AZ100" s="104">
        <f>'3006-18-3 - HSV'!F35</f>
        <v>0</v>
      </c>
      <c r="BA100" s="104">
        <f>'3006-18-3 - HSV'!F36</f>
        <v>0</v>
      </c>
      <c r="BB100" s="104">
        <f>'3006-18-3 - HSV'!F37</f>
        <v>0</v>
      </c>
      <c r="BC100" s="104">
        <f>'3006-18-3 - HSV'!F38</f>
        <v>0</v>
      </c>
      <c r="BD100" s="106">
        <f>'3006-18-3 - HSV'!F39</f>
        <v>0</v>
      </c>
      <c r="BT100" s="107" t="s">
        <v>80</v>
      </c>
      <c r="BV100" s="107" t="s">
        <v>73</v>
      </c>
      <c r="BW100" s="107" t="s">
        <v>92</v>
      </c>
      <c r="BX100" s="107" t="s">
        <v>91</v>
      </c>
      <c r="CL100" s="107" t="s">
        <v>1</v>
      </c>
    </row>
    <row r="101" spans="1:91" s="7" customFormat="1" ht="24.75" customHeight="1">
      <c r="B101" s="90"/>
      <c r="C101" s="91"/>
      <c r="D101" s="280" t="s">
        <v>93</v>
      </c>
      <c r="E101" s="280"/>
      <c r="F101" s="280"/>
      <c r="G101" s="280"/>
      <c r="H101" s="280"/>
      <c r="I101" s="92"/>
      <c r="J101" s="280" t="s">
        <v>94</v>
      </c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280"/>
      <c r="AD101" s="280"/>
      <c r="AE101" s="280"/>
      <c r="AF101" s="280"/>
      <c r="AG101" s="254">
        <f>ROUND(AG102,2)</f>
        <v>0</v>
      </c>
      <c r="AH101" s="246"/>
      <c r="AI101" s="246"/>
      <c r="AJ101" s="246"/>
      <c r="AK101" s="246"/>
      <c r="AL101" s="246"/>
      <c r="AM101" s="246"/>
      <c r="AN101" s="245">
        <f t="shared" si="0"/>
        <v>0</v>
      </c>
      <c r="AO101" s="246"/>
      <c r="AP101" s="246"/>
      <c r="AQ101" s="93" t="s">
        <v>77</v>
      </c>
      <c r="AR101" s="94"/>
      <c r="AS101" s="95">
        <f>ROUND(AS102,2)</f>
        <v>0</v>
      </c>
      <c r="AT101" s="96">
        <f t="shared" si="1"/>
        <v>0</v>
      </c>
      <c r="AU101" s="97">
        <f>ROUND(AU102,5)</f>
        <v>123.40837999999999</v>
      </c>
      <c r="AV101" s="96">
        <f>ROUND(AZ101*L32,2)</f>
        <v>0</v>
      </c>
      <c r="AW101" s="96">
        <f>ROUND(BA101*L33,2)</f>
        <v>0</v>
      </c>
      <c r="AX101" s="96">
        <f>ROUND(BB101*L32,2)</f>
        <v>0</v>
      </c>
      <c r="AY101" s="96">
        <f>ROUND(BC101*L33,2)</f>
        <v>0</v>
      </c>
      <c r="AZ101" s="96">
        <f>ROUND(AZ102,2)</f>
        <v>0</v>
      </c>
      <c r="BA101" s="96">
        <f>ROUND(BA102,2)</f>
        <v>0</v>
      </c>
      <c r="BB101" s="96">
        <f>ROUND(BB102,2)</f>
        <v>0</v>
      </c>
      <c r="BC101" s="96">
        <f>ROUND(BC102,2)</f>
        <v>0</v>
      </c>
      <c r="BD101" s="98">
        <f>ROUND(BD102,2)</f>
        <v>0</v>
      </c>
      <c r="BS101" s="99" t="s">
        <v>70</v>
      </c>
      <c r="BT101" s="99" t="s">
        <v>78</v>
      </c>
      <c r="BU101" s="99" t="s">
        <v>72</v>
      </c>
      <c r="BV101" s="99" t="s">
        <v>73</v>
      </c>
      <c r="BW101" s="99" t="s">
        <v>95</v>
      </c>
      <c r="BX101" s="99" t="s">
        <v>5</v>
      </c>
      <c r="CL101" s="99" t="s">
        <v>1</v>
      </c>
      <c r="CM101" s="99" t="s">
        <v>80</v>
      </c>
    </row>
    <row r="102" spans="1:91" s="4" customFormat="1" ht="23.25" customHeight="1">
      <c r="A102" s="100" t="s">
        <v>81</v>
      </c>
      <c r="B102" s="55"/>
      <c r="C102" s="101"/>
      <c r="D102" s="101"/>
      <c r="E102" s="276" t="s">
        <v>93</v>
      </c>
      <c r="F102" s="276"/>
      <c r="G102" s="276"/>
      <c r="H102" s="276"/>
      <c r="I102" s="276"/>
      <c r="J102" s="101"/>
      <c r="K102" s="276" t="s">
        <v>82</v>
      </c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  <c r="AA102" s="276"/>
      <c r="AB102" s="276"/>
      <c r="AC102" s="276"/>
      <c r="AD102" s="276"/>
      <c r="AE102" s="276"/>
      <c r="AF102" s="276"/>
      <c r="AG102" s="251">
        <f>'3006-18-4 - HSV'!J32</f>
        <v>0</v>
      </c>
      <c r="AH102" s="252"/>
      <c r="AI102" s="252"/>
      <c r="AJ102" s="252"/>
      <c r="AK102" s="252"/>
      <c r="AL102" s="252"/>
      <c r="AM102" s="252"/>
      <c r="AN102" s="251">
        <f t="shared" si="0"/>
        <v>0</v>
      </c>
      <c r="AO102" s="252"/>
      <c r="AP102" s="252"/>
      <c r="AQ102" s="102" t="s">
        <v>83</v>
      </c>
      <c r="AR102" s="57"/>
      <c r="AS102" s="103">
        <v>0</v>
      </c>
      <c r="AT102" s="104">
        <f t="shared" si="1"/>
        <v>0</v>
      </c>
      <c r="AU102" s="105">
        <f>'3006-18-4 - HSV'!P124</f>
        <v>123.408384</v>
      </c>
      <c r="AV102" s="104">
        <f>'3006-18-4 - HSV'!J35</f>
        <v>0</v>
      </c>
      <c r="AW102" s="104">
        <f>'3006-18-4 - HSV'!J36</f>
        <v>0</v>
      </c>
      <c r="AX102" s="104">
        <f>'3006-18-4 - HSV'!J37</f>
        <v>0</v>
      </c>
      <c r="AY102" s="104">
        <f>'3006-18-4 - HSV'!J38</f>
        <v>0</v>
      </c>
      <c r="AZ102" s="104">
        <f>'3006-18-4 - HSV'!F35</f>
        <v>0</v>
      </c>
      <c r="BA102" s="104">
        <f>'3006-18-4 - HSV'!F36</f>
        <v>0</v>
      </c>
      <c r="BB102" s="104">
        <f>'3006-18-4 - HSV'!F37</f>
        <v>0</v>
      </c>
      <c r="BC102" s="104">
        <f>'3006-18-4 - HSV'!F38</f>
        <v>0</v>
      </c>
      <c r="BD102" s="106">
        <f>'3006-18-4 - HSV'!F39</f>
        <v>0</v>
      </c>
      <c r="BT102" s="107" t="s">
        <v>80</v>
      </c>
      <c r="BV102" s="107" t="s">
        <v>73</v>
      </c>
      <c r="BW102" s="107" t="s">
        <v>96</v>
      </c>
      <c r="BX102" s="107" t="s">
        <v>95</v>
      </c>
      <c r="CL102" s="107" t="s">
        <v>1</v>
      </c>
    </row>
    <row r="103" spans="1:91" s="7" customFormat="1" ht="24.75" customHeight="1">
      <c r="A103" s="100" t="s">
        <v>81</v>
      </c>
      <c r="B103" s="90"/>
      <c r="C103" s="91"/>
      <c r="D103" s="280" t="s">
        <v>97</v>
      </c>
      <c r="E103" s="280"/>
      <c r="F103" s="280"/>
      <c r="G103" s="280"/>
      <c r="H103" s="280"/>
      <c r="I103" s="92"/>
      <c r="J103" s="280" t="s">
        <v>98</v>
      </c>
      <c r="K103" s="280"/>
      <c r="L103" s="280"/>
      <c r="M103" s="280"/>
      <c r="N103" s="280"/>
      <c r="O103" s="280"/>
      <c r="P103" s="280"/>
      <c r="Q103" s="280"/>
      <c r="R103" s="280"/>
      <c r="S103" s="280"/>
      <c r="T103" s="280"/>
      <c r="U103" s="280"/>
      <c r="V103" s="280"/>
      <c r="W103" s="280"/>
      <c r="X103" s="280"/>
      <c r="Y103" s="280"/>
      <c r="Z103" s="280"/>
      <c r="AA103" s="280"/>
      <c r="AB103" s="280"/>
      <c r="AC103" s="280"/>
      <c r="AD103" s="280"/>
      <c r="AE103" s="280"/>
      <c r="AF103" s="280"/>
      <c r="AG103" s="245">
        <f>'3006-18-5 - Vedlejší rozp...'!J30</f>
        <v>0</v>
      </c>
      <c r="AH103" s="246"/>
      <c r="AI103" s="246"/>
      <c r="AJ103" s="246"/>
      <c r="AK103" s="246"/>
      <c r="AL103" s="246"/>
      <c r="AM103" s="246"/>
      <c r="AN103" s="245">
        <f t="shared" si="0"/>
        <v>0</v>
      </c>
      <c r="AO103" s="246"/>
      <c r="AP103" s="246"/>
      <c r="AQ103" s="93" t="s">
        <v>77</v>
      </c>
      <c r="AR103" s="94"/>
      <c r="AS103" s="108">
        <v>0</v>
      </c>
      <c r="AT103" s="109">
        <f t="shared" si="1"/>
        <v>0</v>
      </c>
      <c r="AU103" s="110">
        <f>'3006-18-5 - Vedlejší rozp...'!P117</f>
        <v>12.370000000000001</v>
      </c>
      <c r="AV103" s="109">
        <f>'3006-18-5 - Vedlejší rozp...'!J33</f>
        <v>0</v>
      </c>
      <c r="AW103" s="109">
        <f>'3006-18-5 - Vedlejší rozp...'!J34</f>
        <v>0</v>
      </c>
      <c r="AX103" s="109">
        <f>'3006-18-5 - Vedlejší rozp...'!J35</f>
        <v>0</v>
      </c>
      <c r="AY103" s="109">
        <f>'3006-18-5 - Vedlejší rozp...'!J36</f>
        <v>0</v>
      </c>
      <c r="AZ103" s="109">
        <f>'3006-18-5 - Vedlejší rozp...'!F33</f>
        <v>0</v>
      </c>
      <c r="BA103" s="109">
        <f>'3006-18-5 - Vedlejší rozp...'!F34</f>
        <v>0</v>
      </c>
      <c r="BB103" s="109">
        <f>'3006-18-5 - Vedlejší rozp...'!F35</f>
        <v>0</v>
      </c>
      <c r="BC103" s="109">
        <f>'3006-18-5 - Vedlejší rozp...'!F36</f>
        <v>0</v>
      </c>
      <c r="BD103" s="111">
        <f>'3006-18-5 - Vedlejší rozp...'!F37</f>
        <v>0</v>
      </c>
      <c r="BT103" s="99" t="s">
        <v>78</v>
      </c>
      <c r="BV103" s="99" t="s">
        <v>73</v>
      </c>
      <c r="BW103" s="99" t="s">
        <v>99</v>
      </c>
      <c r="BX103" s="99" t="s">
        <v>5</v>
      </c>
      <c r="CL103" s="99" t="s">
        <v>1</v>
      </c>
      <c r="CM103" s="99" t="s">
        <v>80</v>
      </c>
    </row>
    <row r="104" spans="1:91">
      <c r="B104" s="20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19"/>
    </row>
    <row r="105" spans="1:91" s="2" customFormat="1" ht="30" customHeight="1">
      <c r="A105" s="31"/>
      <c r="B105" s="32"/>
      <c r="C105" s="79" t="s">
        <v>100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253">
        <v>0</v>
      </c>
      <c r="AH105" s="253"/>
      <c r="AI105" s="253"/>
      <c r="AJ105" s="253"/>
      <c r="AK105" s="253"/>
      <c r="AL105" s="253"/>
      <c r="AM105" s="253"/>
      <c r="AN105" s="253">
        <v>0</v>
      </c>
      <c r="AO105" s="253"/>
      <c r="AP105" s="253"/>
      <c r="AQ105" s="112"/>
      <c r="AR105" s="34"/>
      <c r="AS105" s="72" t="s">
        <v>101</v>
      </c>
      <c r="AT105" s="73" t="s">
        <v>102</v>
      </c>
      <c r="AU105" s="73" t="s">
        <v>35</v>
      </c>
      <c r="AV105" s="74" t="s">
        <v>58</v>
      </c>
      <c r="AW105" s="31"/>
      <c r="AX105" s="31"/>
      <c r="AY105" s="31"/>
      <c r="AZ105" s="31"/>
      <c r="BA105" s="31"/>
      <c r="BB105" s="31"/>
      <c r="BC105" s="31"/>
      <c r="BD105" s="31"/>
      <c r="BE105" s="31"/>
    </row>
    <row r="106" spans="1:91" s="2" customFormat="1" ht="10.9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4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</row>
    <row r="107" spans="1:91" s="2" customFormat="1" ht="30" customHeight="1">
      <c r="A107" s="31"/>
      <c r="B107" s="32"/>
      <c r="C107" s="113" t="s">
        <v>103</v>
      </c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250">
        <f>ROUND(AG94 + AG105, 2)</f>
        <v>0</v>
      </c>
      <c r="AH107" s="250"/>
      <c r="AI107" s="250"/>
      <c r="AJ107" s="250"/>
      <c r="AK107" s="250"/>
      <c r="AL107" s="250"/>
      <c r="AM107" s="250"/>
      <c r="AN107" s="250">
        <f>ROUND(AN94 + AN105, 2)</f>
        <v>0</v>
      </c>
      <c r="AO107" s="250"/>
      <c r="AP107" s="250"/>
      <c r="AQ107" s="114"/>
      <c r="AR107" s="34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</row>
    <row r="108" spans="1:9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34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</row>
  </sheetData>
  <mergeCells count="78">
    <mergeCell ref="C92:G92"/>
    <mergeCell ref="D97:H97"/>
    <mergeCell ref="D103:H103"/>
    <mergeCell ref="D99:H99"/>
    <mergeCell ref="D101:H101"/>
    <mergeCell ref="D95:H95"/>
    <mergeCell ref="E98:I98"/>
    <mergeCell ref="E102:I102"/>
    <mergeCell ref="E96:I96"/>
    <mergeCell ref="E100:I100"/>
    <mergeCell ref="I92:AF92"/>
    <mergeCell ref="J99:AF99"/>
    <mergeCell ref="J97:AF97"/>
    <mergeCell ref="J101:AF101"/>
    <mergeCell ref="J103:AF103"/>
    <mergeCell ref="J95:AF95"/>
    <mergeCell ref="K102:AF102"/>
    <mergeCell ref="K98:AF98"/>
    <mergeCell ref="K96:AF96"/>
    <mergeCell ref="K100:AF100"/>
    <mergeCell ref="L85:AO85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  <mergeCell ref="AG92:AM92"/>
    <mergeCell ref="AG105:AM105"/>
    <mergeCell ref="AG103:AM103"/>
    <mergeCell ref="AG102:AM102"/>
    <mergeCell ref="AG101:AM101"/>
    <mergeCell ref="AG100:AM100"/>
    <mergeCell ref="AG94:AM94"/>
    <mergeCell ref="AG99:AM99"/>
    <mergeCell ref="AM90:AP90"/>
    <mergeCell ref="AM87:AN87"/>
    <mergeCell ref="AM89:AP89"/>
    <mergeCell ref="AN105:AP105"/>
    <mergeCell ref="AN98:AP98"/>
    <mergeCell ref="AG107:AM107"/>
    <mergeCell ref="AG97:AM97"/>
    <mergeCell ref="AG96:AM96"/>
    <mergeCell ref="AG98:AM98"/>
    <mergeCell ref="AG95:AM95"/>
    <mergeCell ref="AN107:AP107"/>
    <mergeCell ref="AN97:AP97"/>
    <mergeCell ref="AN100:AP100"/>
    <mergeCell ref="AN94:AP94"/>
    <mergeCell ref="AN99:AP99"/>
    <mergeCell ref="AN102:AP102"/>
    <mergeCell ref="AN96:AP96"/>
    <mergeCell ref="AS89:AT91"/>
    <mergeCell ref="AN103:AP103"/>
    <mergeCell ref="AN95:AP95"/>
    <mergeCell ref="AN101:AP101"/>
    <mergeCell ref="AN92:AP92"/>
  </mergeCells>
  <hyperlinks>
    <hyperlink ref="A96" location="'3006-18-1 - HSV'!C2" display="/" xr:uid="{00000000-0004-0000-0000-000000000000}"/>
    <hyperlink ref="A98" location="'3006-18-2 - HSV'!C2" display="/" xr:uid="{00000000-0004-0000-0000-000001000000}"/>
    <hyperlink ref="A100" location="'3006-18-3 - HSV'!C2" display="/" xr:uid="{00000000-0004-0000-0000-000002000000}"/>
    <hyperlink ref="A102" location="'3006-18-4 - HSV'!C2" display="/" xr:uid="{00000000-0004-0000-0000-000003000000}"/>
    <hyperlink ref="A103" location="'3006-18-5 - Vedlejší rozp...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6"/>
  <sheetViews>
    <sheetView showGridLines="0" topLeftCell="A111" workbookViewId="0">
      <selection activeCell="I129" sqref="I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1"/>
    </row>
    <row r="2" spans="1:46" s="1" customFormat="1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80</v>
      </c>
    </row>
    <row r="4" spans="1:46" s="1" customFormat="1" ht="24.95" customHeight="1">
      <c r="B4" s="19"/>
      <c r="D4" s="117" t="s">
        <v>104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14</v>
      </c>
      <c r="L6" s="19"/>
    </row>
    <row r="7" spans="1:46" s="1" customFormat="1" ht="16.5" customHeight="1">
      <c r="B7" s="19"/>
      <c r="E7" s="284" t="str">
        <f>'Rekapitulace stavby'!K6</f>
        <v>Protipovodňová opatření v k. ú. Břest</v>
      </c>
      <c r="F7" s="285"/>
      <c r="G7" s="285"/>
      <c r="H7" s="285"/>
      <c r="L7" s="19"/>
    </row>
    <row r="8" spans="1:46" s="1" customFormat="1" ht="12" customHeight="1">
      <c r="B8" s="19"/>
      <c r="D8" s="119" t="s">
        <v>105</v>
      </c>
      <c r="L8" s="19"/>
    </row>
    <row r="9" spans="1:46" s="2" customFormat="1" ht="16.5" customHeight="1">
      <c r="A9" s="31"/>
      <c r="B9" s="34"/>
      <c r="C9" s="31"/>
      <c r="D9" s="31"/>
      <c r="E9" s="284" t="s">
        <v>106</v>
      </c>
      <c r="F9" s="286"/>
      <c r="G9" s="286"/>
      <c r="H9" s="286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4"/>
      <c r="C10" s="31"/>
      <c r="D10" s="119" t="s">
        <v>107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4"/>
      <c r="C11" s="31"/>
      <c r="D11" s="31"/>
      <c r="E11" s="287" t="s">
        <v>108</v>
      </c>
      <c r="F11" s="286"/>
      <c r="G11" s="286"/>
      <c r="H11" s="286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4"/>
      <c r="C13" s="31"/>
      <c r="D13" s="119" t="s">
        <v>16</v>
      </c>
      <c r="E13" s="31"/>
      <c r="F13" s="107" t="s">
        <v>1</v>
      </c>
      <c r="G13" s="31"/>
      <c r="H13" s="31"/>
      <c r="I13" s="119" t="s">
        <v>17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9" t="s">
        <v>18</v>
      </c>
      <c r="E14" s="31"/>
      <c r="F14" s="107" t="s">
        <v>19</v>
      </c>
      <c r="G14" s="31"/>
      <c r="H14" s="31"/>
      <c r="I14" s="119" t="s">
        <v>20</v>
      </c>
      <c r="J14" s="120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4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4"/>
      <c r="C16" s="31"/>
      <c r="D16" s="119" t="s">
        <v>21</v>
      </c>
      <c r="E16" s="31"/>
      <c r="F16" s="31"/>
      <c r="G16" s="31"/>
      <c r="H16" s="31"/>
      <c r="I16" s="119" t="s">
        <v>22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4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9" t="s">
        <v>23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4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4"/>
      <c r="C19" s="31"/>
      <c r="D19" s="119" t="s">
        <v>24</v>
      </c>
      <c r="E19" s="31"/>
      <c r="F19" s="31"/>
      <c r="G19" s="31"/>
      <c r="H19" s="31"/>
      <c r="I19" s="119" t="s">
        <v>22</v>
      </c>
      <c r="J19" s="107" t="str">
        <f>'Rekapitulace stavby'!AN13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4"/>
      <c r="C20" s="31"/>
      <c r="D20" s="31"/>
      <c r="E20" s="288" t="str">
        <f>'Rekapitulace stavby'!E14</f>
        <v xml:space="preserve"> </v>
      </c>
      <c r="F20" s="288"/>
      <c r="G20" s="288"/>
      <c r="H20" s="288"/>
      <c r="I20" s="119" t="s">
        <v>23</v>
      </c>
      <c r="J20" s="107" t="str">
        <f>'Rekapitulace stavby'!AN14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4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4"/>
      <c r="C22" s="31"/>
      <c r="D22" s="119" t="s">
        <v>25</v>
      </c>
      <c r="E22" s="31"/>
      <c r="F22" s="31"/>
      <c r="G22" s="31"/>
      <c r="H22" s="31"/>
      <c r="I22" s="119" t="s">
        <v>22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4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9" t="s">
        <v>23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4"/>
      <c r="C25" s="31"/>
      <c r="D25" s="119" t="s">
        <v>27</v>
      </c>
      <c r="E25" s="31"/>
      <c r="F25" s="31"/>
      <c r="G25" s="31"/>
      <c r="H25" s="31"/>
      <c r="I25" s="119" t="s">
        <v>22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4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9" t="s">
        <v>23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4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4"/>
      <c r="C28" s="31"/>
      <c r="D28" s="119" t="s">
        <v>28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1"/>
      <c r="B29" s="122"/>
      <c r="C29" s="121"/>
      <c r="D29" s="121"/>
      <c r="E29" s="289" t="s">
        <v>1</v>
      </c>
      <c r="F29" s="289"/>
      <c r="G29" s="289"/>
      <c r="H29" s="28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1"/>
      <c r="B30" s="34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4"/>
      <c r="C31" s="31"/>
      <c r="D31" s="124"/>
      <c r="E31" s="124"/>
      <c r="F31" s="124"/>
      <c r="G31" s="124"/>
      <c r="H31" s="124"/>
      <c r="I31" s="124"/>
      <c r="J31" s="124"/>
      <c r="K31" s="124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4"/>
      <c r="C32" s="31"/>
      <c r="D32" s="125" t="s">
        <v>31</v>
      </c>
      <c r="E32" s="31"/>
      <c r="F32" s="31"/>
      <c r="G32" s="31"/>
      <c r="H32" s="31"/>
      <c r="I32" s="31"/>
      <c r="J32" s="126">
        <f>ROUND(J126,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4"/>
      <c r="C33" s="31"/>
      <c r="D33" s="124"/>
      <c r="E33" s="124"/>
      <c r="F33" s="124"/>
      <c r="G33" s="124"/>
      <c r="H33" s="124"/>
      <c r="I33" s="124"/>
      <c r="J33" s="124"/>
      <c r="K33" s="124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31"/>
      <c r="F34" s="127" t="s">
        <v>33</v>
      </c>
      <c r="G34" s="31"/>
      <c r="H34" s="31"/>
      <c r="I34" s="127" t="s">
        <v>32</v>
      </c>
      <c r="J34" s="127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4"/>
      <c r="C35" s="31"/>
      <c r="D35" s="128" t="s">
        <v>35</v>
      </c>
      <c r="E35" s="119" t="s">
        <v>36</v>
      </c>
      <c r="F35" s="129">
        <f>ROUND((SUM(BE126:BE205)),  2)</f>
        <v>0</v>
      </c>
      <c r="G35" s="31"/>
      <c r="H35" s="31"/>
      <c r="I35" s="130">
        <v>0.21</v>
      </c>
      <c r="J35" s="129">
        <f>ROUND(((SUM(BE126:BE205))*I35),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119" t="s">
        <v>37</v>
      </c>
      <c r="F36" s="129">
        <f>ROUND((SUM(BF126:BF205)),  2)</f>
        <v>0</v>
      </c>
      <c r="G36" s="31"/>
      <c r="H36" s="31"/>
      <c r="I36" s="130">
        <v>0.15</v>
      </c>
      <c r="J36" s="129">
        <f>ROUND(((SUM(BF126:BF205))*I36),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9" t="s">
        <v>38</v>
      </c>
      <c r="F37" s="129">
        <f>ROUND((SUM(BG126:BG205)),  2)</f>
        <v>0</v>
      </c>
      <c r="G37" s="31"/>
      <c r="H37" s="31"/>
      <c r="I37" s="130">
        <v>0.21</v>
      </c>
      <c r="J37" s="12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4"/>
      <c r="C38" s="31"/>
      <c r="D38" s="31"/>
      <c r="E38" s="119" t="s">
        <v>39</v>
      </c>
      <c r="F38" s="129">
        <f>ROUND((SUM(BH126:BH205)),  2)</f>
        <v>0</v>
      </c>
      <c r="G38" s="31"/>
      <c r="H38" s="31"/>
      <c r="I38" s="130">
        <v>0.15</v>
      </c>
      <c r="J38" s="129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19" t="s">
        <v>40</v>
      </c>
      <c r="F39" s="129">
        <f>ROUND((SUM(BI126:BI205)),  2)</f>
        <v>0</v>
      </c>
      <c r="G39" s="31"/>
      <c r="H39" s="31"/>
      <c r="I39" s="130">
        <v>0</v>
      </c>
      <c r="J39" s="129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4"/>
      <c r="C41" s="131"/>
      <c r="D41" s="132" t="s">
        <v>41</v>
      </c>
      <c r="E41" s="133"/>
      <c r="F41" s="133"/>
      <c r="G41" s="134" t="s">
        <v>42</v>
      </c>
      <c r="H41" s="135" t="s">
        <v>43</v>
      </c>
      <c r="I41" s="133"/>
      <c r="J41" s="136">
        <f>SUM(J32:J39)</f>
        <v>0</v>
      </c>
      <c r="K41" s="137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8"/>
      <c r="D50" s="138" t="s">
        <v>44</v>
      </c>
      <c r="E50" s="139"/>
      <c r="F50" s="139"/>
      <c r="G50" s="138" t="s">
        <v>45</v>
      </c>
      <c r="H50" s="139"/>
      <c r="I50" s="139"/>
      <c r="J50" s="139"/>
      <c r="K50" s="13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4"/>
      <c r="C61" s="31"/>
      <c r="D61" s="140" t="s">
        <v>46</v>
      </c>
      <c r="E61" s="141"/>
      <c r="F61" s="142" t="s">
        <v>47</v>
      </c>
      <c r="G61" s="140" t="s">
        <v>46</v>
      </c>
      <c r="H61" s="141"/>
      <c r="I61" s="141"/>
      <c r="J61" s="143" t="s">
        <v>47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4"/>
      <c r="C65" s="31"/>
      <c r="D65" s="138" t="s">
        <v>48</v>
      </c>
      <c r="E65" s="144"/>
      <c r="F65" s="144"/>
      <c r="G65" s="138" t="s">
        <v>49</v>
      </c>
      <c r="H65" s="144"/>
      <c r="I65" s="144"/>
      <c r="J65" s="144"/>
      <c r="K65" s="14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4"/>
      <c r="C76" s="31"/>
      <c r="D76" s="140" t="s">
        <v>46</v>
      </c>
      <c r="E76" s="141"/>
      <c r="F76" s="142" t="s">
        <v>47</v>
      </c>
      <c r="G76" s="140" t="s">
        <v>46</v>
      </c>
      <c r="H76" s="141"/>
      <c r="I76" s="141"/>
      <c r="J76" s="143" t="s">
        <v>47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2" t="str">
        <f>E7</f>
        <v>Protipovodňová opatření v k. ú. Břest</v>
      </c>
      <c r="F85" s="283"/>
      <c r="G85" s="283"/>
      <c r="H85" s="28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0"/>
      <c r="C86" s="27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1"/>
      <c r="B87" s="32"/>
      <c r="C87" s="33"/>
      <c r="D87" s="33"/>
      <c r="E87" s="282" t="s">
        <v>106</v>
      </c>
      <c r="F87" s="281"/>
      <c r="G87" s="281"/>
      <c r="H87" s="28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7" t="s">
        <v>107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7" t="str">
        <f>E11</f>
        <v>3006-18-1 - HSV</v>
      </c>
      <c r="F89" s="281"/>
      <c r="G89" s="281"/>
      <c r="H89" s="28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7" t="s">
        <v>18</v>
      </c>
      <c r="D91" s="33"/>
      <c r="E91" s="33"/>
      <c r="F91" s="25" t="str">
        <f>F14</f>
        <v xml:space="preserve"> </v>
      </c>
      <c r="G91" s="33"/>
      <c r="H91" s="33"/>
      <c r="I91" s="27" t="s">
        <v>20</v>
      </c>
      <c r="J91" s="63" t="str">
        <f>IF(J14="","",J14)</f>
        <v/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7" t="s">
        <v>21</v>
      </c>
      <c r="D93" s="33"/>
      <c r="E93" s="33"/>
      <c r="F93" s="25" t="str">
        <f>E17</f>
        <v xml:space="preserve"> </v>
      </c>
      <c r="G93" s="33"/>
      <c r="H93" s="33"/>
      <c r="I93" s="27" t="s">
        <v>25</v>
      </c>
      <c r="J93" s="28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7" t="s">
        <v>24</v>
      </c>
      <c r="D94" s="33"/>
      <c r="E94" s="33"/>
      <c r="F94" s="25" t="str">
        <f>IF(E20="","",E20)</f>
        <v xml:space="preserve"> </v>
      </c>
      <c r="G94" s="33"/>
      <c r="H94" s="33"/>
      <c r="I94" s="27" t="s">
        <v>27</v>
      </c>
      <c r="J94" s="28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9" t="s">
        <v>110</v>
      </c>
      <c r="D96" s="114"/>
      <c r="E96" s="114"/>
      <c r="F96" s="114"/>
      <c r="G96" s="114"/>
      <c r="H96" s="114"/>
      <c r="I96" s="114"/>
      <c r="J96" s="150" t="s">
        <v>111</v>
      </c>
      <c r="K96" s="114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112</v>
      </c>
      <c r="D98" s="33"/>
      <c r="E98" s="33"/>
      <c r="F98" s="33"/>
      <c r="G98" s="33"/>
      <c r="H98" s="33"/>
      <c r="I98" s="33"/>
      <c r="J98" s="81">
        <f>J126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113</v>
      </c>
    </row>
    <row r="99" spans="1:47" s="9" customFormat="1" ht="24.95" hidden="1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115</v>
      </c>
      <c r="E100" s="160"/>
      <c r="F100" s="160"/>
      <c r="G100" s="160"/>
      <c r="H100" s="160"/>
      <c r="I100" s="160"/>
      <c r="J100" s="161">
        <f>J128</f>
        <v>0</v>
      </c>
      <c r="K100" s="101"/>
      <c r="L100" s="162"/>
    </row>
    <row r="101" spans="1:47" s="10" customFormat="1" ht="19.899999999999999" hidden="1" customHeight="1">
      <c r="B101" s="158"/>
      <c r="C101" s="101"/>
      <c r="D101" s="159" t="s">
        <v>116</v>
      </c>
      <c r="E101" s="160"/>
      <c r="F101" s="160"/>
      <c r="G101" s="160"/>
      <c r="H101" s="160"/>
      <c r="I101" s="160"/>
      <c r="J101" s="161">
        <f>J157</f>
        <v>0</v>
      </c>
      <c r="K101" s="101"/>
      <c r="L101" s="162"/>
    </row>
    <row r="102" spans="1:47" s="10" customFormat="1" ht="19.899999999999999" hidden="1" customHeight="1">
      <c r="B102" s="158"/>
      <c r="C102" s="101"/>
      <c r="D102" s="159" t="s">
        <v>117</v>
      </c>
      <c r="E102" s="160"/>
      <c r="F102" s="160"/>
      <c r="G102" s="160"/>
      <c r="H102" s="160"/>
      <c r="I102" s="160"/>
      <c r="J102" s="161">
        <f>J161</f>
        <v>0</v>
      </c>
      <c r="K102" s="101"/>
      <c r="L102" s="162"/>
    </row>
    <row r="103" spans="1:47" s="10" customFormat="1" ht="19.899999999999999" hidden="1" customHeight="1">
      <c r="B103" s="158"/>
      <c r="C103" s="101"/>
      <c r="D103" s="159" t="s">
        <v>118</v>
      </c>
      <c r="E103" s="160"/>
      <c r="F103" s="160"/>
      <c r="G103" s="160"/>
      <c r="H103" s="160"/>
      <c r="I103" s="160"/>
      <c r="J103" s="161">
        <f>J196</f>
        <v>0</v>
      </c>
      <c r="K103" s="101"/>
      <c r="L103" s="162"/>
    </row>
    <row r="104" spans="1:47" s="10" customFormat="1" ht="19.899999999999999" hidden="1" customHeight="1">
      <c r="B104" s="158"/>
      <c r="C104" s="101"/>
      <c r="D104" s="159" t="s">
        <v>119</v>
      </c>
      <c r="E104" s="160"/>
      <c r="F104" s="160"/>
      <c r="G104" s="160"/>
      <c r="H104" s="160"/>
      <c r="I104" s="160"/>
      <c r="J104" s="161">
        <f>J203</f>
        <v>0</v>
      </c>
      <c r="K104" s="101"/>
      <c r="L104" s="162"/>
    </row>
    <row r="105" spans="1:47" s="2" customFormat="1" ht="21.75" hidden="1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hidden="1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hidden="1"/>
    <row r="108" spans="1:47" hidden="1"/>
    <row r="109" spans="1:47" hidden="1"/>
    <row r="110" spans="1:47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4.95" customHeight="1">
      <c r="A111" s="31"/>
      <c r="B111" s="32"/>
      <c r="C111" s="22" t="s">
        <v>120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2" customHeight="1">
      <c r="A113" s="31"/>
      <c r="B113" s="32"/>
      <c r="C113" s="27" t="s">
        <v>14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6.5" customHeight="1">
      <c r="A114" s="31"/>
      <c r="B114" s="32"/>
      <c r="C114" s="33"/>
      <c r="D114" s="33"/>
      <c r="E114" s="282" t="str">
        <f>E7</f>
        <v>Protipovodňová opatření v k. ú. Břest</v>
      </c>
      <c r="F114" s="283"/>
      <c r="G114" s="283"/>
      <c r="H114" s="28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1" customFormat="1" ht="12" customHeight="1">
      <c r="B115" s="20"/>
      <c r="C115" s="27" t="s">
        <v>105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1"/>
      <c r="B116" s="32"/>
      <c r="C116" s="33"/>
      <c r="D116" s="33"/>
      <c r="E116" s="282" t="s">
        <v>106</v>
      </c>
      <c r="F116" s="281"/>
      <c r="G116" s="281"/>
      <c r="H116" s="281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7" t="s">
        <v>107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77" t="str">
        <f>E11</f>
        <v>3006-18-1 - HSV</v>
      </c>
      <c r="F118" s="281"/>
      <c r="G118" s="281"/>
      <c r="H118" s="28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7" t="s">
        <v>18</v>
      </c>
      <c r="D120" s="33"/>
      <c r="E120" s="33"/>
      <c r="F120" s="25" t="str">
        <f>F14</f>
        <v xml:space="preserve"> </v>
      </c>
      <c r="G120" s="33"/>
      <c r="H120" s="33"/>
      <c r="I120" s="27" t="s">
        <v>20</v>
      </c>
      <c r="J120" s="63" t="str">
        <f>IF(J14="","",J14)</f>
        <v/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7" t="s">
        <v>21</v>
      </c>
      <c r="D122" s="33"/>
      <c r="E122" s="33"/>
      <c r="F122" s="25" t="str">
        <f>E17</f>
        <v xml:space="preserve"> </v>
      </c>
      <c r="G122" s="33"/>
      <c r="H122" s="33"/>
      <c r="I122" s="27" t="s">
        <v>25</v>
      </c>
      <c r="J122" s="28" t="str">
        <f>E23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7" t="s">
        <v>24</v>
      </c>
      <c r="D123" s="33"/>
      <c r="E123" s="33"/>
      <c r="F123" s="25" t="str">
        <f>IF(E20="","",E20)</f>
        <v xml:space="preserve"> </v>
      </c>
      <c r="G123" s="33"/>
      <c r="H123" s="33"/>
      <c r="I123" s="27" t="s">
        <v>27</v>
      </c>
      <c r="J123" s="28" t="str">
        <f>E26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63"/>
      <c r="B125" s="164"/>
      <c r="C125" s="165" t="s">
        <v>121</v>
      </c>
      <c r="D125" s="166" t="s">
        <v>56</v>
      </c>
      <c r="E125" s="166" t="s">
        <v>52</v>
      </c>
      <c r="F125" s="166" t="s">
        <v>53</v>
      </c>
      <c r="G125" s="166" t="s">
        <v>122</v>
      </c>
      <c r="H125" s="166" t="s">
        <v>123</v>
      </c>
      <c r="I125" s="166" t="s">
        <v>124</v>
      </c>
      <c r="J125" s="166" t="s">
        <v>111</v>
      </c>
      <c r="K125" s="167" t="s">
        <v>125</v>
      </c>
      <c r="L125" s="168"/>
      <c r="M125" s="72" t="s">
        <v>1</v>
      </c>
      <c r="N125" s="73" t="s">
        <v>35</v>
      </c>
      <c r="O125" s="73" t="s">
        <v>126</v>
      </c>
      <c r="P125" s="73" t="s">
        <v>127</v>
      </c>
      <c r="Q125" s="73" t="s">
        <v>128</v>
      </c>
      <c r="R125" s="73" t="s">
        <v>129</v>
      </c>
      <c r="S125" s="73" t="s">
        <v>130</v>
      </c>
      <c r="T125" s="74" t="s">
        <v>131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1"/>
      <c r="B126" s="32"/>
      <c r="C126" s="79" t="s">
        <v>132</v>
      </c>
      <c r="D126" s="33"/>
      <c r="E126" s="33"/>
      <c r="F126" s="33"/>
      <c r="G126" s="33"/>
      <c r="H126" s="33"/>
      <c r="I126" s="33"/>
      <c r="J126" s="169">
        <f>BK126</f>
        <v>0</v>
      </c>
      <c r="K126" s="33"/>
      <c r="L126" s="34"/>
      <c r="M126" s="75"/>
      <c r="N126" s="170"/>
      <c r="O126" s="76"/>
      <c r="P126" s="171">
        <f>P127</f>
        <v>979.14409000000001</v>
      </c>
      <c r="Q126" s="76"/>
      <c r="R126" s="171">
        <f>R127</f>
        <v>276.39313098854478</v>
      </c>
      <c r="S126" s="76"/>
      <c r="T126" s="172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70</v>
      </c>
      <c r="AU126" s="16" t="s">
        <v>113</v>
      </c>
      <c r="BK126" s="173">
        <f>BK127</f>
        <v>0</v>
      </c>
    </row>
    <row r="127" spans="1:63" s="12" customFormat="1" ht="25.9" customHeight="1">
      <c r="B127" s="174"/>
      <c r="C127" s="175"/>
      <c r="D127" s="176" t="s">
        <v>70</v>
      </c>
      <c r="E127" s="177" t="s">
        <v>82</v>
      </c>
      <c r="F127" s="177" t="s">
        <v>133</v>
      </c>
      <c r="G127" s="175"/>
      <c r="H127" s="175"/>
      <c r="I127" s="175"/>
      <c r="J127" s="178">
        <f>BK127</f>
        <v>0</v>
      </c>
      <c r="K127" s="175"/>
      <c r="L127" s="179"/>
      <c r="M127" s="180"/>
      <c r="N127" s="181"/>
      <c r="O127" s="181"/>
      <c r="P127" s="182">
        <f>P128+P157+P161+P196+P203</f>
        <v>979.14409000000001</v>
      </c>
      <c r="Q127" s="181"/>
      <c r="R127" s="182">
        <f>R128+R157+R161+R196+R203</f>
        <v>276.39313098854478</v>
      </c>
      <c r="S127" s="181"/>
      <c r="T127" s="183">
        <f>T128+T157+T161+T196+T203</f>
        <v>0</v>
      </c>
      <c r="AR127" s="184" t="s">
        <v>78</v>
      </c>
      <c r="AT127" s="185" t="s">
        <v>70</v>
      </c>
      <c r="AU127" s="185" t="s">
        <v>71</v>
      </c>
      <c r="AY127" s="184" t="s">
        <v>134</v>
      </c>
      <c r="BK127" s="186">
        <f>BK128+BK157+BK161+BK196+BK203</f>
        <v>0</v>
      </c>
    </row>
    <row r="128" spans="1:63" s="12" customFormat="1" ht="22.9" customHeight="1">
      <c r="B128" s="174"/>
      <c r="C128" s="175"/>
      <c r="D128" s="176" t="s">
        <v>70</v>
      </c>
      <c r="E128" s="187" t="s">
        <v>78</v>
      </c>
      <c r="F128" s="187" t="s">
        <v>135</v>
      </c>
      <c r="G128" s="175"/>
      <c r="H128" s="175"/>
      <c r="I128" s="175"/>
      <c r="J128" s="188">
        <f>BK128</f>
        <v>0</v>
      </c>
      <c r="K128" s="175"/>
      <c r="L128" s="179"/>
      <c r="M128" s="180"/>
      <c r="N128" s="181"/>
      <c r="O128" s="181"/>
      <c r="P128" s="182">
        <f>SUM(P129:P156)</f>
        <v>219.97625000000002</v>
      </c>
      <c r="Q128" s="181"/>
      <c r="R128" s="182">
        <f>SUM(R129:R156)</f>
        <v>9.3600000000000003E-3</v>
      </c>
      <c r="S128" s="181"/>
      <c r="T128" s="183">
        <f>SUM(T129:T156)</f>
        <v>0</v>
      </c>
      <c r="AR128" s="184" t="s">
        <v>78</v>
      </c>
      <c r="AT128" s="185" t="s">
        <v>70</v>
      </c>
      <c r="AU128" s="185" t="s">
        <v>78</v>
      </c>
      <c r="AY128" s="184" t="s">
        <v>134</v>
      </c>
      <c r="BK128" s="186">
        <f>SUM(BK129:BK156)</f>
        <v>0</v>
      </c>
    </row>
    <row r="129" spans="1:65" s="2" customFormat="1" ht="24.2" customHeight="1">
      <c r="A129" s="31"/>
      <c r="B129" s="32"/>
      <c r="C129" s="189" t="s">
        <v>78</v>
      </c>
      <c r="D129" s="189" t="s">
        <v>136</v>
      </c>
      <c r="E129" s="190" t="s">
        <v>137</v>
      </c>
      <c r="F129" s="191" t="s">
        <v>138</v>
      </c>
      <c r="G129" s="192" t="s">
        <v>139</v>
      </c>
      <c r="H129" s="193">
        <v>330</v>
      </c>
      <c r="I129" s="194"/>
      <c r="J129" s="194">
        <f>ROUND(I129*H129,2)</f>
        <v>0</v>
      </c>
      <c r="K129" s="191"/>
      <c r="L129" s="34"/>
      <c r="M129" s="195" t="s">
        <v>1</v>
      </c>
      <c r="N129" s="196" t="s">
        <v>36</v>
      </c>
      <c r="O129" s="197">
        <v>2.5999999999999999E-2</v>
      </c>
      <c r="P129" s="197">
        <f>O129*H129</f>
        <v>8.58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140</v>
      </c>
      <c r="AT129" s="199" t="s">
        <v>136</v>
      </c>
      <c r="AU129" s="199" t="s">
        <v>80</v>
      </c>
      <c r="AY129" s="16" t="s">
        <v>134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6" t="s">
        <v>78</v>
      </c>
      <c r="BK129" s="200">
        <f>ROUND(I129*H129,2)</f>
        <v>0</v>
      </c>
      <c r="BL129" s="16" t="s">
        <v>140</v>
      </c>
      <c r="BM129" s="199" t="s">
        <v>141</v>
      </c>
    </row>
    <row r="130" spans="1:65" s="2" customFormat="1" ht="19.5">
      <c r="A130" s="31"/>
      <c r="B130" s="32"/>
      <c r="C130" s="33"/>
      <c r="D130" s="201" t="s">
        <v>142</v>
      </c>
      <c r="E130" s="33"/>
      <c r="F130" s="202" t="s">
        <v>143</v>
      </c>
      <c r="G130" s="33"/>
      <c r="H130" s="33"/>
      <c r="I130" s="33"/>
      <c r="J130" s="33"/>
      <c r="K130" s="33"/>
      <c r="L130" s="34"/>
      <c r="M130" s="203"/>
      <c r="N130" s="204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142</v>
      </c>
      <c r="AU130" s="16" t="s">
        <v>80</v>
      </c>
    </row>
    <row r="131" spans="1:65" s="13" customFormat="1">
      <c r="B131" s="205"/>
      <c r="C131" s="206"/>
      <c r="D131" s="201" t="s">
        <v>144</v>
      </c>
      <c r="E131" s="207" t="s">
        <v>1</v>
      </c>
      <c r="F131" s="208" t="s">
        <v>145</v>
      </c>
      <c r="G131" s="206"/>
      <c r="H131" s="209">
        <v>330</v>
      </c>
      <c r="I131" s="206"/>
      <c r="J131" s="206"/>
      <c r="K131" s="206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144</v>
      </c>
      <c r="AU131" s="214" t="s">
        <v>80</v>
      </c>
      <c r="AV131" s="13" t="s">
        <v>80</v>
      </c>
      <c r="AW131" s="13" t="s">
        <v>26</v>
      </c>
      <c r="AX131" s="13" t="s">
        <v>71</v>
      </c>
      <c r="AY131" s="214" t="s">
        <v>134</v>
      </c>
    </row>
    <row r="132" spans="1:65" s="14" customFormat="1">
      <c r="B132" s="215"/>
      <c r="C132" s="216"/>
      <c r="D132" s="201" t="s">
        <v>144</v>
      </c>
      <c r="E132" s="217" t="s">
        <v>1</v>
      </c>
      <c r="F132" s="218" t="s">
        <v>146</v>
      </c>
      <c r="G132" s="216"/>
      <c r="H132" s="219">
        <v>330</v>
      </c>
      <c r="I132" s="216"/>
      <c r="J132" s="216"/>
      <c r="K132" s="216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144</v>
      </c>
      <c r="AU132" s="224" t="s">
        <v>80</v>
      </c>
      <c r="AV132" s="14" t="s">
        <v>140</v>
      </c>
      <c r="AW132" s="14" t="s">
        <v>26</v>
      </c>
      <c r="AX132" s="14" t="s">
        <v>78</v>
      </c>
      <c r="AY132" s="224" t="s">
        <v>134</v>
      </c>
    </row>
    <row r="133" spans="1:65" s="2" customFormat="1" ht="33" customHeight="1">
      <c r="A133" s="31"/>
      <c r="B133" s="32"/>
      <c r="C133" s="189" t="s">
        <v>80</v>
      </c>
      <c r="D133" s="189" t="s">
        <v>136</v>
      </c>
      <c r="E133" s="190" t="s">
        <v>147</v>
      </c>
      <c r="F133" s="191" t="s">
        <v>148</v>
      </c>
      <c r="G133" s="192" t="s">
        <v>149</v>
      </c>
      <c r="H133" s="193">
        <v>211.75</v>
      </c>
      <c r="I133" s="194"/>
      <c r="J133" s="194">
        <f>ROUND(I133*H133,2)</f>
        <v>0</v>
      </c>
      <c r="K133" s="191"/>
      <c r="L133" s="34"/>
      <c r="M133" s="195" t="s">
        <v>1</v>
      </c>
      <c r="N133" s="196" t="s">
        <v>36</v>
      </c>
      <c r="O133" s="197">
        <v>0.29699999999999999</v>
      </c>
      <c r="P133" s="197">
        <f>O133*H133</f>
        <v>62.889749999999999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140</v>
      </c>
      <c r="AT133" s="199" t="s">
        <v>136</v>
      </c>
      <c r="AU133" s="199" t="s">
        <v>80</v>
      </c>
      <c r="AY133" s="16" t="s">
        <v>134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78</v>
      </c>
      <c r="BK133" s="200">
        <f>ROUND(I133*H133,2)</f>
        <v>0</v>
      </c>
      <c r="BL133" s="16" t="s">
        <v>140</v>
      </c>
      <c r="BM133" s="199" t="s">
        <v>150</v>
      </c>
    </row>
    <row r="134" spans="1:65" s="2" customFormat="1" ht="29.25">
      <c r="A134" s="31"/>
      <c r="B134" s="32"/>
      <c r="C134" s="33"/>
      <c r="D134" s="201" t="s">
        <v>142</v>
      </c>
      <c r="E134" s="33"/>
      <c r="F134" s="202" t="s">
        <v>151</v>
      </c>
      <c r="G134" s="33"/>
      <c r="H134" s="33"/>
      <c r="I134" s="33"/>
      <c r="J134" s="33"/>
      <c r="K134" s="33"/>
      <c r="L134" s="34"/>
      <c r="M134" s="203"/>
      <c r="N134" s="204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142</v>
      </c>
      <c r="AU134" s="16" t="s">
        <v>80</v>
      </c>
    </row>
    <row r="135" spans="1:65" s="13" customFormat="1">
      <c r="B135" s="205"/>
      <c r="C135" s="206"/>
      <c r="D135" s="201" t="s">
        <v>144</v>
      </c>
      <c r="E135" s="207" t="s">
        <v>1</v>
      </c>
      <c r="F135" s="208" t="s">
        <v>152</v>
      </c>
      <c r="G135" s="206"/>
      <c r="H135" s="209">
        <v>211.75</v>
      </c>
      <c r="I135" s="206"/>
      <c r="J135" s="206"/>
      <c r="K135" s="206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144</v>
      </c>
      <c r="AU135" s="214" t="s">
        <v>80</v>
      </c>
      <c r="AV135" s="13" t="s">
        <v>80</v>
      </c>
      <c r="AW135" s="13" t="s">
        <v>26</v>
      </c>
      <c r="AX135" s="13" t="s">
        <v>71</v>
      </c>
      <c r="AY135" s="214" t="s">
        <v>134</v>
      </c>
    </row>
    <row r="136" spans="1:65" s="14" customFormat="1">
      <c r="B136" s="215"/>
      <c r="C136" s="216"/>
      <c r="D136" s="201" t="s">
        <v>144</v>
      </c>
      <c r="E136" s="217" t="s">
        <v>1</v>
      </c>
      <c r="F136" s="218" t="s">
        <v>146</v>
      </c>
      <c r="G136" s="216"/>
      <c r="H136" s="219">
        <v>211.75</v>
      </c>
      <c r="I136" s="216"/>
      <c r="J136" s="216"/>
      <c r="K136" s="216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144</v>
      </c>
      <c r="AU136" s="224" t="s">
        <v>80</v>
      </c>
      <c r="AV136" s="14" t="s">
        <v>140</v>
      </c>
      <c r="AW136" s="14" t="s">
        <v>26</v>
      </c>
      <c r="AX136" s="14" t="s">
        <v>78</v>
      </c>
      <c r="AY136" s="224" t="s">
        <v>134</v>
      </c>
    </row>
    <row r="137" spans="1:65" s="2" customFormat="1" ht="24.2" customHeight="1">
      <c r="A137" s="31"/>
      <c r="B137" s="32"/>
      <c r="C137" s="189" t="s">
        <v>153</v>
      </c>
      <c r="D137" s="189" t="s">
        <v>136</v>
      </c>
      <c r="E137" s="190" t="s">
        <v>154</v>
      </c>
      <c r="F137" s="191" t="s">
        <v>155</v>
      </c>
      <c r="G137" s="192" t="s">
        <v>139</v>
      </c>
      <c r="H137" s="193">
        <v>120</v>
      </c>
      <c r="I137" s="194"/>
      <c r="J137" s="194">
        <f>ROUND(I137*H137,2)</f>
        <v>0</v>
      </c>
      <c r="K137" s="191"/>
      <c r="L137" s="34"/>
      <c r="M137" s="195" t="s">
        <v>1</v>
      </c>
      <c r="N137" s="196" t="s">
        <v>36</v>
      </c>
      <c r="O137" s="197">
        <v>5.0000000000000001E-3</v>
      </c>
      <c r="P137" s="197">
        <f>O137*H137</f>
        <v>0.6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140</v>
      </c>
      <c r="AT137" s="199" t="s">
        <v>136</v>
      </c>
      <c r="AU137" s="199" t="s">
        <v>80</v>
      </c>
      <c r="AY137" s="16" t="s">
        <v>134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78</v>
      </c>
      <c r="BK137" s="200">
        <f>ROUND(I137*H137,2)</f>
        <v>0</v>
      </c>
      <c r="BL137" s="16" t="s">
        <v>140</v>
      </c>
      <c r="BM137" s="199" t="s">
        <v>156</v>
      </c>
    </row>
    <row r="138" spans="1:65" s="2" customFormat="1" ht="19.5">
      <c r="A138" s="31"/>
      <c r="B138" s="32"/>
      <c r="C138" s="33"/>
      <c r="D138" s="201" t="s">
        <v>142</v>
      </c>
      <c r="E138" s="33"/>
      <c r="F138" s="202" t="s">
        <v>157</v>
      </c>
      <c r="G138" s="33"/>
      <c r="H138" s="33"/>
      <c r="I138" s="33"/>
      <c r="J138" s="33"/>
      <c r="K138" s="33"/>
      <c r="L138" s="34"/>
      <c r="M138" s="203"/>
      <c r="N138" s="204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142</v>
      </c>
      <c r="AU138" s="16" t="s">
        <v>80</v>
      </c>
    </row>
    <row r="139" spans="1:65" s="13" customFormat="1">
      <c r="B139" s="205"/>
      <c r="C139" s="206"/>
      <c r="D139" s="201" t="s">
        <v>144</v>
      </c>
      <c r="E139" s="207" t="s">
        <v>1</v>
      </c>
      <c r="F139" s="208" t="s">
        <v>158</v>
      </c>
      <c r="G139" s="206"/>
      <c r="H139" s="209">
        <v>120</v>
      </c>
      <c r="I139" s="206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80</v>
      </c>
      <c r="AV139" s="13" t="s">
        <v>80</v>
      </c>
      <c r="AW139" s="13" t="s">
        <v>26</v>
      </c>
      <c r="AX139" s="13" t="s">
        <v>78</v>
      </c>
      <c r="AY139" s="214" t="s">
        <v>134</v>
      </c>
    </row>
    <row r="140" spans="1:65" s="2" customFormat="1" ht="37.9" customHeight="1">
      <c r="A140" s="31"/>
      <c r="B140" s="32"/>
      <c r="C140" s="189" t="s">
        <v>140</v>
      </c>
      <c r="D140" s="189" t="s">
        <v>136</v>
      </c>
      <c r="E140" s="190" t="s">
        <v>159</v>
      </c>
      <c r="F140" s="191" t="s">
        <v>160</v>
      </c>
      <c r="G140" s="192" t="s">
        <v>149</v>
      </c>
      <c r="H140" s="193">
        <v>211.75</v>
      </c>
      <c r="I140" s="194"/>
      <c r="J140" s="194">
        <f>ROUND(I140*H140,2)</f>
        <v>0</v>
      </c>
      <c r="K140" s="191"/>
      <c r="L140" s="34"/>
      <c r="M140" s="195" t="s">
        <v>1</v>
      </c>
      <c r="N140" s="196" t="s">
        <v>36</v>
      </c>
      <c r="O140" s="197">
        <v>4.5999999999999999E-2</v>
      </c>
      <c r="P140" s="197">
        <f>O140*H140</f>
        <v>9.740499999999999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9" t="s">
        <v>140</v>
      </c>
      <c r="AT140" s="199" t="s">
        <v>136</v>
      </c>
      <c r="AU140" s="199" t="s">
        <v>80</v>
      </c>
      <c r="AY140" s="16" t="s">
        <v>134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6" t="s">
        <v>78</v>
      </c>
      <c r="BK140" s="200">
        <f>ROUND(I140*H140,2)</f>
        <v>0</v>
      </c>
      <c r="BL140" s="16" t="s">
        <v>140</v>
      </c>
      <c r="BM140" s="199" t="s">
        <v>161</v>
      </c>
    </row>
    <row r="141" spans="1:65" s="2" customFormat="1" ht="39">
      <c r="A141" s="31"/>
      <c r="B141" s="32"/>
      <c r="C141" s="33"/>
      <c r="D141" s="201" t="s">
        <v>142</v>
      </c>
      <c r="E141" s="33"/>
      <c r="F141" s="202" t="s">
        <v>162</v>
      </c>
      <c r="G141" s="33"/>
      <c r="H141" s="33"/>
      <c r="I141" s="33"/>
      <c r="J141" s="33"/>
      <c r="K141" s="33"/>
      <c r="L141" s="34"/>
      <c r="M141" s="203"/>
      <c r="N141" s="204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142</v>
      </c>
      <c r="AU141" s="16" t="s">
        <v>80</v>
      </c>
    </row>
    <row r="142" spans="1:65" s="13" customFormat="1">
      <c r="B142" s="205"/>
      <c r="C142" s="206"/>
      <c r="D142" s="201" t="s">
        <v>144</v>
      </c>
      <c r="E142" s="207" t="s">
        <v>1</v>
      </c>
      <c r="F142" s="208" t="s">
        <v>152</v>
      </c>
      <c r="G142" s="206"/>
      <c r="H142" s="209">
        <v>211.75</v>
      </c>
      <c r="I142" s="206"/>
      <c r="J142" s="206"/>
      <c r="K142" s="206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144</v>
      </c>
      <c r="AU142" s="214" t="s">
        <v>80</v>
      </c>
      <c r="AV142" s="13" t="s">
        <v>80</v>
      </c>
      <c r="AW142" s="13" t="s">
        <v>26</v>
      </c>
      <c r="AX142" s="13" t="s">
        <v>71</v>
      </c>
      <c r="AY142" s="214" t="s">
        <v>134</v>
      </c>
    </row>
    <row r="143" spans="1:65" s="14" customFormat="1">
      <c r="B143" s="215"/>
      <c r="C143" s="216"/>
      <c r="D143" s="201" t="s">
        <v>144</v>
      </c>
      <c r="E143" s="217" t="s">
        <v>1</v>
      </c>
      <c r="F143" s="218" t="s">
        <v>146</v>
      </c>
      <c r="G143" s="216"/>
      <c r="H143" s="219">
        <v>211.75</v>
      </c>
      <c r="I143" s="216"/>
      <c r="J143" s="216"/>
      <c r="K143" s="216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144</v>
      </c>
      <c r="AU143" s="224" t="s">
        <v>80</v>
      </c>
      <c r="AV143" s="14" t="s">
        <v>140</v>
      </c>
      <c r="AW143" s="14" t="s">
        <v>26</v>
      </c>
      <c r="AX143" s="14" t="s">
        <v>78</v>
      </c>
      <c r="AY143" s="224" t="s">
        <v>134</v>
      </c>
    </row>
    <row r="144" spans="1:65" s="2" customFormat="1" ht="24.2" customHeight="1">
      <c r="A144" s="31"/>
      <c r="B144" s="32"/>
      <c r="C144" s="189" t="s">
        <v>163</v>
      </c>
      <c r="D144" s="189" t="s">
        <v>136</v>
      </c>
      <c r="E144" s="190" t="s">
        <v>164</v>
      </c>
      <c r="F144" s="191" t="s">
        <v>165</v>
      </c>
      <c r="G144" s="192" t="s">
        <v>149</v>
      </c>
      <c r="H144" s="193">
        <v>211.75</v>
      </c>
      <c r="I144" s="194"/>
      <c r="J144" s="194">
        <f>ROUND(I144*H144,2)</f>
        <v>0</v>
      </c>
      <c r="K144" s="191"/>
      <c r="L144" s="34"/>
      <c r="M144" s="195" t="s">
        <v>1</v>
      </c>
      <c r="N144" s="196" t="s">
        <v>36</v>
      </c>
      <c r="O144" s="197">
        <v>0.32800000000000001</v>
      </c>
      <c r="P144" s="197">
        <f>O144*H144</f>
        <v>69.454000000000008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9" t="s">
        <v>140</v>
      </c>
      <c r="AT144" s="199" t="s">
        <v>136</v>
      </c>
      <c r="AU144" s="199" t="s">
        <v>80</v>
      </c>
      <c r="AY144" s="16" t="s">
        <v>134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78</v>
      </c>
      <c r="BK144" s="200">
        <f>ROUND(I144*H144,2)</f>
        <v>0</v>
      </c>
      <c r="BL144" s="16" t="s">
        <v>140</v>
      </c>
      <c r="BM144" s="199" t="s">
        <v>166</v>
      </c>
    </row>
    <row r="145" spans="1:65" s="2" customFormat="1" ht="29.25">
      <c r="A145" s="31"/>
      <c r="B145" s="32"/>
      <c r="C145" s="33"/>
      <c r="D145" s="201" t="s">
        <v>142</v>
      </c>
      <c r="E145" s="33"/>
      <c r="F145" s="202" t="s">
        <v>167</v>
      </c>
      <c r="G145" s="33"/>
      <c r="H145" s="33"/>
      <c r="I145" s="33"/>
      <c r="J145" s="33"/>
      <c r="K145" s="33"/>
      <c r="L145" s="34"/>
      <c r="M145" s="203"/>
      <c r="N145" s="204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142</v>
      </c>
      <c r="AU145" s="16" t="s">
        <v>80</v>
      </c>
    </row>
    <row r="146" spans="1:65" s="13" customFormat="1">
      <c r="B146" s="205"/>
      <c r="C146" s="206"/>
      <c r="D146" s="201" t="s">
        <v>144</v>
      </c>
      <c r="E146" s="207" t="s">
        <v>1</v>
      </c>
      <c r="F146" s="208" t="s">
        <v>152</v>
      </c>
      <c r="G146" s="206"/>
      <c r="H146" s="209">
        <v>211.75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80</v>
      </c>
      <c r="AV146" s="13" t="s">
        <v>80</v>
      </c>
      <c r="AW146" s="13" t="s">
        <v>26</v>
      </c>
      <c r="AX146" s="13" t="s">
        <v>78</v>
      </c>
      <c r="AY146" s="214" t="s">
        <v>134</v>
      </c>
    </row>
    <row r="147" spans="1:65" s="2" customFormat="1" ht="24.2" customHeight="1">
      <c r="A147" s="31"/>
      <c r="B147" s="32"/>
      <c r="C147" s="189" t="s">
        <v>168</v>
      </c>
      <c r="D147" s="189" t="s">
        <v>136</v>
      </c>
      <c r="E147" s="190" t="s">
        <v>169</v>
      </c>
      <c r="F147" s="191" t="s">
        <v>170</v>
      </c>
      <c r="G147" s="192" t="s">
        <v>139</v>
      </c>
      <c r="H147" s="193">
        <v>312</v>
      </c>
      <c r="I147" s="194"/>
      <c r="J147" s="194">
        <f>ROUND(I147*H147,2)</f>
        <v>0</v>
      </c>
      <c r="K147" s="191"/>
      <c r="L147" s="34"/>
      <c r="M147" s="195" t="s">
        <v>1</v>
      </c>
      <c r="N147" s="196" t="s">
        <v>36</v>
      </c>
      <c r="O147" s="197">
        <v>7.0000000000000001E-3</v>
      </c>
      <c r="P147" s="197">
        <f>O147*H147</f>
        <v>2.1840000000000002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9" t="s">
        <v>140</v>
      </c>
      <c r="AT147" s="199" t="s">
        <v>136</v>
      </c>
      <c r="AU147" s="199" t="s">
        <v>80</v>
      </c>
      <c r="AY147" s="16" t="s">
        <v>134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78</v>
      </c>
      <c r="BK147" s="200">
        <f>ROUND(I147*H147,2)</f>
        <v>0</v>
      </c>
      <c r="BL147" s="16" t="s">
        <v>140</v>
      </c>
      <c r="BM147" s="199" t="s">
        <v>171</v>
      </c>
    </row>
    <row r="148" spans="1:65" s="2" customFormat="1" ht="19.5">
      <c r="A148" s="31"/>
      <c r="B148" s="32"/>
      <c r="C148" s="33"/>
      <c r="D148" s="201" t="s">
        <v>142</v>
      </c>
      <c r="E148" s="33"/>
      <c r="F148" s="202" t="s">
        <v>172</v>
      </c>
      <c r="G148" s="33"/>
      <c r="H148" s="33"/>
      <c r="I148" s="33"/>
      <c r="J148" s="33"/>
      <c r="K148" s="33"/>
      <c r="L148" s="34"/>
      <c r="M148" s="203"/>
      <c r="N148" s="204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142</v>
      </c>
      <c r="AU148" s="16" t="s">
        <v>80</v>
      </c>
    </row>
    <row r="149" spans="1:65" s="2" customFormat="1" ht="24.2" customHeight="1">
      <c r="A149" s="31"/>
      <c r="B149" s="32"/>
      <c r="C149" s="189" t="s">
        <v>173</v>
      </c>
      <c r="D149" s="189" t="s">
        <v>136</v>
      </c>
      <c r="E149" s="190" t="s">
        <v>174</v>
      </c>
      <c r="F149" s="191" t="s">
        <v>175</v>
      </c>
      <c r="G149" s="192" t="s">
        <v>139</v>
      </c>
      <c r="H149" s="193">
        <v>312</v>
      </c>
      <c r="I149" s="194"/>
      <c r="J149" s="194">
        <f>ROUND(I149*H149,2)</f>
        <v>0</v>
      </c>
      <c r="K149" s="191"/>
      <c r="L149" s="34"/>
      <c r="M149" s="195" t="s">
        <v>1</v>
      </c>
      <c r="N149" s="196" t="s">
        <v>36</v>
      </c>
      <c r="O149" s="197">
        <v>0.114</v>
      </c>
      <c r="P149" s="197">
        <f>O149*H149</f>
        <v>35.567999999999998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9" t="s">
        <v>140</v>
      </c>
      <c r="AT149" s="199" t="s">
        <v>136</v>
      </c>
      <c r="AU149" s="199" t="s">
        <v>80</v>
      </c>
      <c r="AY149" s="16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78</v>
      </c>
      <c r="BK149" s="200">
        <f>ROUND(I149*H149,2)</f>
        <v>0</v>
      </c>
      <c r="BL149" s="16" t="s">
        <v>140</v>
      </c>
      <c r="BM149" s="199" t="s">
        <v>176</v>
      </c>
    </row>
    <row r="150" spans="1:65" s="2" customFormat="1" ht="19.5">
      <c r="A150" s="31"/>
      <c r="B150" s="32"/>
      <c r="C150" s="33"/>
      <c r="D150" s="201" t="s">
        <v>142</v>
      </c>
      <c r="E150" s="33"/>
      <c r="F150" s="202" t="s">
        <v>177</v>
      </c>
      <c r="G150" s="33"/>
      <c r="H150" s="33"/>
      <c r="I150" s="33"/>
      <c r="J150" s="33"/>
      <c r="K150" s="33"/>
      <c r="L150" s="34"/>
      <c r="M150" s="203"/>
      <c r="N150" s="204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142</v>
      </c>
      <c r="AU150" s="16" t="s">
        <v>80</v>
      </c>
    </row>
    <row r="151" spans="1:65" s="2" customFormat="1" ht="16.5" customHeight="1">
      <c r="A151" s="31"/>
      <c r="B151" s="32"/>
      <c r="C151" s="225" t="s">
        <v>178</v>
      </c>
      <c r="D151" s="225" t="s">
        <v>179</v>
      </c>
      <c r="E151" s="226" t="s">
        <v>180</v>
      </c>
      <c r="F151" s="227" t="s">
        <v>181</v>
      </c>
      <c r="G151" s="228" t="s">
        <v>182</v>
      </c>
      <c r="H151" s="229">
        <v>9.36</v>
      </c>
      <c r="I151" s="230"/>
      <c r="J151" s="230">
        <f>ROUND(I151*H151,2)</f>
        <v>0</v>
      </c>
      <c r="K151" s="227"/>
      <c r="L151" s="231"/>
      <c r="M151" s="232" t="s">
        <v>1</v>
      </c>
      <c r="N151" s="233" t="s">
        <v>36</v>
      </c>
      <c r="O151" s="197">
        <v>0</v>
      </c>
      <c r="P151" s="197">
        <f>O151*H151</f>
        <v>0</v>
      </c>
      <c r="Q151" s="197">
        <v>1E-3</v>
      </c>
      <c r="R151" s="197">
        <f>Q151*H151</f>
        <v>9.3600000000000003E-3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178</v>
      </c>
      <c r="AT151" s="199" t="s">
        <v>179</v>
      </c>
      <c r="AU151" s="199" t="s">
        <v>80</v>
      </c>
      <c r="AY151" s="16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78</v>
      </c>
      <c r="BK151" s="200">
        <f>ROUND(I151*H151,2)</f>
        <v>0</v>
      </c>
      <c r="BL151" s="16" t="s">
        <v>140</v>
      </c>
      <c r="BM151" s="199" t="s">
        <v>183</v>
      </c>
    </row>
    <row r="152" spans="1:65" s="2" customFormat="1">
      <c r="A152" s="31"/>
      <c r="B152" s="32"/>
      <c r="C152" s="33"/>
      <c r="D152" s="201" t="s">
        <v>142</v>
      </c>
      <c r="E152" s="33"/>
      <c r="F152" s="202" t="s">
        <v>181</v>
      </c>
      <c r="G152" s="33"/>
      <c r="H152" s="33"/>
      <c r="I152" s="33"/>
      <c r="J152" s="33"/>
      <c r="K152" s="33"/>
      <c r="L152" s="34"/>
      <c r="M152" s="203"/>
      <c r="N152" s="204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142</v>
      </c>
      <c r="AU152" s="16" t="s">
        <v>80</v>
      </c>
    </row>
    <row r="153" spans="1:65" s="13" customFormat="1">
      <c r="B153" s="205"/>
      <c r="C153" s="206"/>
      <c r="D153" s="201" t="s">
        <v>144</v>
      </c>
      <c r="E153" s="207" t="s">
        <v>1</v>
      </c>
      <c r="F153" s="208" t="s">
        <v>184</v>
      </c>
      <c r="G153" s="206"/>
      <c r="H153" s="209">
        <v>9.36</v>
      </c>
      <c r="I153" s="206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144</v>
      </c>
      <c r="AU153" s="214" t="s">
        <v>80</v>
      </c>
      <c r="AV153" s="13" t="s">
        <v>80</v>
      </c>
      <c r="AW153" s="13" t="s">
        <v>26</v>
      </c>
      <c r="AX153" s="13" t="s">
        <v>78</v>
      </c>
      <c r="AY153" s="214" t="s">
        <v>134</v>
      </c>
    </row>
    <row r="154" spans="1:65" s="2" customFormat="1" ht="33" customHeight="1">
      <c r="A154" s="31"/>
      <c r="B154" s="32"/>
      <c r="C154" s="189" t="s">
        <v>185</v>
      </c>
      <c r="D154" s="189" t="s">
        <v>136</v>
      </c>
      <c r="E154" s="190" t="s">
        <v>186</v>
      </c>
      <c r="F154" s="191" t="s">
        <v>187</v>
      </c>
      <c r="G154" s="192" t="s">
        <v>149</v>
      </c>
      <c r="H154" s="193">
        <v>18</v>
      </c>
      <c r="I154" s="194"/>
      <c r="J154" s="194">
        <f>ROUND(I154*H154,2)</f>
        <v>0</v>
      </c>
      <c r="K154" s="191"/>
      <c r="L154" s="34"/>
      <c r="M154" s="195" t="s">
        <v>1</v>
      </c>
      <c r="N154" s="196" t="s">
        <v>36</v>
      </c>
      <c r="O154" s="197">
        <v>1.72</v>
      </c>
      <c r="P154" s="197">
        <f>O154*H154</f>
        <v>30.96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140</v>
      </c>
      <c r="AT154" s="199" t="s">
        <v>136</v>
      </c>
      <c r="AU154" s="199" t="s">
        <v>80</v>
      </c>
      <c r="AY154" s="16" t="s">
        <v>134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6" t="s">
        <v>78</v>
      </c>
      <c r="BK154" s="200">
        <f>ROUND(I154*H154,2)</f>
        <v>0</v>
      </c>
      <c r="BL154" s="16" t="s">
        <v>140</v>
      </c>
      <c r="BM154" s="199" t="s">
        <v>188</v>
      </c>
    </row>
    <row r="155" spans="1:65" s="2" customFormat="1" ht="29.25">
      <c r="A155" s="31"/>
      <c r="B155" s="32"/>
      <c r="C155" s="33"/>
      <c r="D155" s="201" t="s">
        <v>142</v>
      </c>
      <c r="E155" s="33"/>
      <c r="F155" s="202" t="s">
        <v>189</v>
      </c>
      <c r="G155" s="33"/>
      <c r="H155" s="33"/>
      <c r="I155" s="33"/>
      <c r="J155" s="33"/>
      <c r="K155" s="33"/>
      <c r="L155" s="34"/>
      <c r="M155" s="203"/>
      <c r="N155" s="204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142</v>
      </c>
      <c r="AU155" s="16" t="s">
        <v>80</v>
      </c>
    </row>
    <row r="156" spans="1:65" s="13" customFormat="1">
      <c r="B156" s="205"/>
      <c r="C156" s="206"/>
      <c r="D156" s="201" t="s">
        <v>144</v>
      </c>
      <c r="E156" s="207" t="s">
        <v>1</v>
      </c>
      <c r="F156" s="208" t="s">
        <v>190</v>
      </c>
      <c r="G156" s="206"/>
      <c r="H156" s="209">
        <v>18</v>
      </c>
      <c r="I156" s="206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80</v>
      </c>
      <c r="AV156" s="13" t="s">
        <v>80</v>
      </c>
      <c r="AW156" s="13" t="s">
        <v>26</v>
      </c>
      <c r="AX156" s="13" t="s">
        <v>78</v>
      </c>
      <c r="AY156" s="214" t="s">
        <v>134</v>
      </c>
    </row>
    <row r="157" spans="1:65" s="12" customFormat="1" ht="22.9" customHeight="1">
      <c r="B157" s="174"/>
      <c r="C157" s="175"/>
      <c r="D157" s="176" t="s">
        <v>70</v>
      </c>
      <c r="E157" s="187" t="s">
        <v>80</v>
      </c>
      <c r="F157" s="187" t="s">
        <v>191</v>
      </c>
      <c r="G157" s="175"/>
      <c r="H157" s="175"/>
      <c r="I157" s="175"/>
      <c r="J157" s="188">
        <f>BK157</f>
        <v>0</v>
      </c>
      <c r="K157" s="175"/>
      <c r="L157" s="179"/>
      <c r="M157" s="180"/>
      <c r="N157" s="181"/>
      <c r="O157" s="181"/>
      <c r="P157" s="182">
        <f>SUM(P158:P160)</f>
        <v>18</v>
      </c>
      <c r="Q157" s="181"/>
      <c r="R157" s="182">
        <f>SUM(R158:R160)</f>
        <v>29.339999999999996</v>
      </c>
      <c r="S157" s="181"/>
      <c r="T157" s="183">
        <f>SUM(T158:T160)</f>
        <v>0</v>
      </c>
      <c r="AR157" s="184" t="s">
        <v>78</v>
      </c>
      <c r="AT157" s="185" t="s">
        <v>70</v>
      </c>
      <c r="AU157" s="185" t="s">
        <v>78</v>
      </c>
      <c r="AY157" s="184" t="s">
        <v>134</v>
      </c>
      <c r="BK157" s="186">
        <f>SUM(BK158:BK160)</f>
        <v>0</v>
      </c>
    </row>
    <row r="158" spans="1:65" s="2" customFormat="1" ht="33" customHeight="1">
      <c r="A158" s="31"/>
      <c r="B158" s="32"/>
      <c r="C158" s="189" t="s">
        <v>192</v>
      </c>
      <c r="D158" s="189" t="s">
        <v>136</v>
      </c>
      <c r="E158" s="190" t="s">
        <v>193</v>
      </c>
      <c r="F158" s="191" t="s">
        <v>194</v>
      </c>
      <c r="G158" s="192" t="s">
        <v>149</v>
      </c>
      <c r="H158" s="193">
        <v>18</v>
      </c>
      <c r="I158" s="194"/>
      <c r="J158" s="194">
        <f>ROUND(I158*H158,2)</f>
        <v>0</v>
      </c>
      <c r="K158" s="191"/>
      <c r="L158" s="34"/>
      <c r="M158" s="195" t="s">
        <v>1</v>
      </c>
      <c r="N158" s="196" t="s">
        <v>36</v>
      </c>
      <c r="O158" s="197">
        <v>1</v>
      </c>
      <c r="P158" s="197">
        <f>O158*H158</f>
        <v>18</v>
      </c>
      <c r="Q158" s="197">
        <v>1.63</v>
      </c>
      <c r="R158" s="197">
        <f>Q158*H158</f>
        <v>29.339999999999996</v>
      </c>
      <c r="S158" s="197">
        <v>0</v>
      </c>
      <c r="T158" s="19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9" t="s">
        <v>140</v>
      </c>
      <c r="AT158" s="199" t="s">
        <v>136</v>
      </c>
      <c r="AU158" s="199" t="s">
        <v>80</v>
      </c>
      <c r="AY158" s="16" t="s">
        <v>134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6" t="s">
        <v>78</v>
      </c>
      <c r="BK158" s="200">
        <f>ROUND(I158*H158,2)</f>
        <v>0</v>
      </c>
      <c r="BL158" s="16" t="s">
        <v>140</v>
      </c>
      <c r="BM158" s="199" t="s">
        <v>195</v>
      </c>
    </row>
    <row r="159" spans="1:65" s="2" customFormat="1" ht="29.25">
      <c r="A159" s="31"/>
      <c r="B159" s="32"/>
      <c r="C159" s="33"/>
      <c r="D159" s="201" t="s">
        <v>142</v>
      </c>
      <c r="E159" s="33"/>
      <c r="F159" s="202" t="s">
        <v>196</v>
      </c>
      <c r="G159" s="33"/>
      <c r="H159" s="33"/>
      <c r="I159" s="33"/>
      <c r="J159" s="33"/>
      <c r="K159" s="33"/>
      <c r="L159" s="34"/>
      <c r="M159" s="203"/>
      <c r="N159" s="204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142</v>
      </c>
      <c r="AU159" s="16" t="s">
        <v>80</v>
      </c>
    </row>
    <row r="160" spans="1:65" s="13" customFormat="1">
      <c r="B160" s="205"/>
      <c r="C160" s="206"/>
      <c r="D160" s="201" t="s">
        <v>144</v>
      </c>
      <c r="E160" s="207" t="s">
        <v>1</v>
      </c>
      <c r="F160" s="208" t="s">
        <v>197</v>
      </c>
      <c r="G160" s="206"/>
      <c r="H160" s="209">
        <v>18</v>
      </c>
      <c r="I160" s="206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144</v>
      </c>
      <c r="AU160" s="214" t="s">
        <v>80</v>
      </c>
      <c r="AV160" s="13" t="s">
        <v>80</v>
      </c>
      <c r="AW160" s="13" t="s">
        <v>26</v>
      </c>
      <c r="AX160" s="13" t="s">
        <v>78</v>
      </c>
      <c r="AY160" s="214" t="s">
        <v>134</v>
      </c>
    </row>
    <row r="161" spans="1:65" s="12" customFormat="1" ht="22.9" customHeight="1">
      <c r="B161" s="174"/>
      <c r="C161" s="175"/>
      <c r="D161" s="176" t="s">
        <v>70</v>
      </c>
      <c r="E161" s="187" t="s">
        <v>153</v>
      </c>
      <c r="F161" s="187" t="s">
        <v>198</v>
      </c>
      <c r="G161" s="175"/>
      <c r="H161" s="175"/>
      <c r="I161" s="175"/>
      <c r="J161" s="188">
        <f>BK161</f>
        <v>0</v>
      </c>
      <c r="K161" s="175"/>
      <c r="L161" s="179"/>
      <c r="M161" s="180"/>
      <c r="N161" s="181"/>
      <c r="O161" s="181"/>
      <c r="P161" s="182">
        <f>SUM(P162:P195)</f>
        <v>441.59480600000001</v>
      </c>
      <c r="Q161" s="181"/>
      <c r="R161" s="182">
        <f>SUM(R162:R195)</f>
        <v>246.23177008454479</v>
      </c>
      <c r="S161" s="181"/>
      <c r="T161" s="183">
        <f>SUM(T162:T195)</f>
        <v>0</v>
      </c>
      <c r="AR161" s="184" t="s">
        <v>78</v>
      </c>
      <c r="AT161" s="185" t="s">
        <v>70</v>
      </c>
      <c r="AU161" s="185" t="s">
        <v>78</v>
      </c>
      <c r="AY161" s="184" t="s">
        <v>134</v>
      </c>
      <c r="BK161" s="186">
        <f>SUM(BK162:BK195)</f>
        <v>0</v>
      </c>
    </row>
    <row r="162" spans="1:65" s="2" customFormat="1" ht="16.5" customHeight="1">
      <c r="A162" s="31"/>
      <c r="B162" s="32"/>
      <c r="C162" s="189" t="s">
        <v>199</v>
      </c>
      <c r="D162" s="189" t="s">
        <v>136</v>
      </c>
      <c r="E162" s="190" t="s">
        <v>200</v>
      </c>
      <c r="F162" s="191" t="s">
        <v>201</v>
      </c>
      <c r="G162" s="192" t="s">
        <v>202</v>
      </c>
      <c r="H162" s="193">
        <v>2.5840000000000001</v>
      </c>
      <c r="I162" s="194"/>
      <c r="J162" s="194">
        <f>ROUND(I162*H162,2)</f>
        <v>0</v>
      </c>
      <c r="K162" s="191"/>
      <c r="L162" s="34"/>
      <c r="M162" s="195" t="s">
        <v>1</v>
      </c>
      <c r="N162" s="196" t="s">
        <v>36</v>
      </c>
      <c r="O162" s="197">
        <v>15.231</v>
      </c>
      <c r="P162" s="197">
        <f>O162*H162</f>
        <v>39.356904</v>
      </c>
      <c r="Q162" s="197">
        <v>1.0627727796999999</v>
      </c>
      <c r="R162" s="197">
        <f>Q162*H162</f>
        <v>2.7462048627448001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140</v>
      </c>
      <c r="AT162" s="199" t="s">
        <v>136</v>
      </c>
      <c r="AU162" s="199" t="s">
        <v>80</v>
      </c>
      <c r="AY162" s="16" t="s">
        <v>134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6" t="s">
        <v>78</v>
      </c>
      <c r="BK162" s="200">
        <f>ROUND(I162*H162,2)</f>
        <v>0</v>
      </c>
      <c r="BL162" s="16" t="s">
        <v>140</v>
      </c>
      <c r="BM162" s="199" t="s">
        <v>203</v>
      </c>
    </row>
    <row r="163" spans="1:65" s="2" customFormat="1" ht="29.25">
      <c r="A163" s="31"/>
      <c r="B163" s="32"/>
      <c r="C163" s="33"/>
      <c r="D163" s="201" t="s">
        <v>142</v>
      </c>
      <c r="E163" s="33"/>
      <c r="F163" s="202" t="s">
        <v>204</v>
      </c>
      <c r="G163" s="33"/>
      <c r="H163" s="33"/>
      <c r="I163" s="33"/>
      <c r="J163" s="33"/>
      <c r="K163" s="33"/>
      <c r="L163" s="34"/>
      <c r="M163" s="203"/>
      <c r="N163" s="204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142</v>
      </c>
      <c r="AU163" s="16" t="s">
        <v>80</v>
      </c>
    </row>
    <row r="164" spans="1:65" s="13" customFormat="1">
      <c r="B164" s="205"/>
      <c r="C164" s="206"/>
      <c r="D164" s="201" t="s">
        <v>144</v>
      </c>
      <c r="E164" s="207" t="s">
        <v>1</v>
      </c>
      <c r="F164" s="208" t="s">
        <v>205</v>
      </c>
      <c r="G164" s="206"/>
      <c r="H164" s="209">
        <v>2.5840000000000001</v>
      </c>
      <c r="I164" s="206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144</v>
      </c>
      <c r="AU164" s="214" t="s">
        <v>80</v>
      </c>
      <c r="AV164" s="13" t="s">
        <v>80</v>
      </c>
      <c r="AW164" s="13" t="s">
        <v>26</v>
      </c>
      <c r="AX164" s="13" t="s">
        <v>78</v>
      </c>
      <c r="AY164" s="214" t="s">
        <v>134</v>
      </c>
    </row>
    <row r="165" spans="1:65" s="2" customFormat="1" ht="24.2" customHeight="1">
      <c r="A165" s="31"/>
      <c r="B165" s="32"/>
      <c r="C165" s="189" t="s">
        <v>206</v>
      </c>
      <c r="D165" s="189" t="s">
        <v>136</v>
      </c>
      <c r="E165" s="190" t="s">
        <v>207</v>
      </c>
      <c r="F165" s="191" t="s">
        <v>208</v>
      </c>
      <c r="G165" s="192" t="s">
        <v>139</v>
      </c>
      <c r="H165" s="193">
        <v>204</v>
      </c>
      <c r="I165" s="194"/>
      <c r="J165" s="194">
        <f>ROUND(I165*H165,2)</f>
        <v>0</v>
      </c>
      <c r="K165" s="191"/>
      <c r="L165" s="34"/>
      <c r="M165" s="195" t="s">
        <v>1</v>
      </c>
      <c r="N165" s="196" t="s">
        <v>36</v>
      </c>
      <c r="O165" s="197">
        <v>0.08</v>
      </c>
      <c r="P165" s="197">
        <f>O165*H165</f>
        <v>16.32</v>
      </c>
      <c r="Q165" s="197">
        <v>3.5750000000000002E-4</v>
      </c>
      <c r="R165" s="197">
        <f>Q165*H165</f>
        <v>7.2930000000000009E-2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140</v>
      </c>
      <c r="AT165" s="199" t="s">
        <v>136</v>
      </c>
      <c r="AU165" s="199" t="s">
        <v>80</v>
      </c>
      <c r="AY165" s="16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78</v>
      </c>
      <c r="BK165" s="200">
        <f>ROUND(I165*H165,2)</f>
        <v>0</v>
      </c>
      <c r="BL165" s="16" t="s">
        <v>140</v>
      </c>
      <c r="BM165" s="199" t="s">
        <v>209</v>
      </c>
    </row>
    <row r="166" spans="1:65" s="2" customFormat="1" ht="19.5">
      <c r="A166" s="31"/>
      <c r="B166" s="32"/>
      <c r="C166" s="33"/>
      <c r="D166" s="201" t="s">
        <v>142</v>
      </c>
      <c r="E166" s="33"/>
      <c r="F166" s="202" t="s">
        <v>210</v>
      </c>
      <c r="G166" s="33"/>
      <c r="H166" s="33"/>
      <c r="I166" s="33"/>
      <c r="J166" s="33"/>
      <c r="K166" s="33"/>
      <c r="L166" s="34"/>
      <c r="M166" s="203"/>
      <c r="N166" s="204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142</v>
      </c>
      <c r="AU166" s="16" t="s">
        <v>80</v>
      </c>
    </row>
    <row r="167" spans="1:65" s="13" customFormat="1">
      <c r="B167" s="205"/>
      <c r="C167" s="206"/>
      <c r="D167" s="201" t="s">
        <v>144</v>
      </c>
      <c r="E167" s="207" t="s">
        <v>1</v>
      </c>
      <c r="F167" s="208" t="s">
        <v>211</v>
      </c>
      <c r="G167" s="206"/>
      <c r="H167" s="209">
        <v>204</v>
      </c>
      <c r="I167" s="206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144</v>
      </c>
      <c r="AU167" s="214" t="s">
        <v>80</v>
      </c>
      <c r="AV167" s="13" t="s">
        <v>80</v>
      </c>
      <c r="AW167" s="13" t="s">
        <v>26</v>
      </c>
      <c r="AX167" s="13" t="s">
        <v>78</v>
      </c>
      <c r="AY167" s="214" t="s">
        <v>134</v>
      </c>
    </row>
    <row r="168" spans="1:65" s="2" customFormat="1" ht="16.5" customHeight="1">
      <c r="A168" s="31"/>
      <c r="B168" s="32"/>
      <c r="C168" s="189" t="s">
        <v>212</v>
      </c>
      <c r="D168" s="189" t="s">
        <v>136</v>
      </c>
      <c r="E168" s="190" t="s">
        <v>213</v>
      </c>
      <c r="F168" s="191" t="s">
        <v>214</v>
      </c>
      <c r="G168" s="192" t="s">
        <v>139</v>
      </c>
      <c r="H168" s="193">
        <v>300</v>
      </c>
      <c r="I168" s="194"/>
      <c r="J168" s="194">
        <f>ROUND(I168*H168,2)</f>
        <v>0</v>
      </c>
      <c r="K168" s="191"/>
      <c r="L168" s="34"/>
      <c r="M168" s="195" t="s">
        <v>1</v>
      </c>
      <c r="N168" s="196" t="s">
        <v>36</v>
      </c>
      <c r="O168" s="197">
        <v>0.53800000000000003</v>
      </c>
      <c r="P168" s="197">
        <f>O168*H168</f>
        <v>161.4</v>
      </c>
      <c r="Q168" s="197">
        <v>2.7469E-3</v>
      </c>
      <c r="R168" s="197">
        <f>Q168*H168</f>
        <v>0.82406999999999997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140</v>
      </c>
      <c r="AT168" s="199" t="s">
        <v>136</v>
      </c>
      <c r="AU168" s="199" t="s">
        <v>80</v>
      </c>
      <c r="AY168" s="16" t="s">
        <v>134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6" t="s">
        <v>78</v>
      </c>
      <c r="BK168" s="200">
        <f>ROUND(I168*H168,2)</f>
        <v>0</v>
      </c>
      <c r="BL168" s="16" t="s">
        <v>140</v>
      </c>
      <c r="BM168" s="199" t="s">
        <v>215</v>
      </c>
    </row>
    <row r="169" spans="1:65" s="2" customFormat="1" ht="19.5">
      <c r="A169" s="31"/>
      <c r="B169" s="32"/>
      <c r="C169" s="33"/>
      <c r="D169" s="201" t="s">
        <v>142</v>
      </c>
      <c r="E169" s="33"/>
      <c r="F169" s="202" t="s">
        <v>216</v>
      </c>
      <c r="G169" s="33"/>
      <c r="H169" s="33"/>
      <c r="I169" s="33"/>
      <c r="J169" s="33"/>
      <c r="K169" s="33"/>
      <c r="L169" s="34"/>
      <c r="M169" s="203"/>
      <c r="N169" s="204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142</v>
      </c>
      <c r="AU169" s="16" t="s">
        <v>80</v>
      </c>
    </row>
    <row r="170" spans="1:65" s="13" customFormat="1">
      <c r="B170" s="205"/>
      <c r="C170" s="206"/>
      <c r="D170" s="201" t="s">
        <v>144</v>
      </c>
      <c r="E170" s="207" t="s">
        <v>1</v>
      </c>
      <c r="F170" s="208" t="s">
        <v>217</v>
      </c>
      <c r="G170" s="206"/>
      <c r="H170" s="209">
        <v>300</v>
      </c>
      <c r="I170" s="206"/>
      <c r="J170" s="206"/>
      <c r="K170" s="206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144</v>
      </c>
      <c r="AU170" s="214" t="s">
        <v>80</v>
      </c>
      <c r="AV170" s="13" t="s">
        <v>80</v>
      </c>
      <c r="AW170" s="13" t="s">
        <v>26</v>
      </c>
      <c r="AX170" s="13" t="s">
        <v>78</v>
      </c>
      <c r="AY170" s="214" t="s">
        <v>134</v>
      </c>
    </row>
    <row r="171" spans="1:65" s="2" customFormat="1" ht="16.5" customHeight="1">
      <c r="A171" s="31"/>
      <c r="B171" s="32"/>
      <c r="C171" s="189" t="s">
        <v>218</v>
      </c>
      <c r="D171" s="189" t="s">
        <v>136</v>
      </c>
      <c r="E171" s="190" t="s">
        <v>219</v>
      </c>
      <c r="F171" s="191" t="s">
        <v>220</v>
      </c>
      <c r="G171" s="192" t="s">
        <v>139</v>
      </c>
      <c r="H171" s="193">
        <v>300</v>
      </c>
      <c r="I171" s="194"/>
      <c r="J171" s="194">
        <f>ROUND(I171*H171,2)</f>
        <v>0</v>
      </c>
      <c r="K171" s="191"/>
      <c r="L171" s="34"/>
      <c r="M171" s="195" t="s">
        <v>1</v>
      </c>
      <c r="N171" s="196" t="s">
        <v>36</v>
      </c>
      <c r="O171" s="197">
        <v>0.17599999999999999</v>
      </c>
      <c r="P171" s="197">
        <f>O171*H171</f>
        <v>52.8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140</v>
      </c>
      <c r="AT171" s="199" t="s">
        <v>136</v>
      </c>
      <c r="AU171" s="199" t="s">
        <v>80</v>
      </c>
      <c r="AY171" s="16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6" t="s">
        <v>78</v>
      </c>
      <c r="BK171" s="200">
        <f>ROUND(I171*H171,2)</f>
        <v>0</v>
      </c>
      <c r="BL171" s="16" t="s">
        <v>140</v>
      </c>
      <c r="BM171" s="199" t="s">
        <v>221</v>
      </c>
    </row>
    <row r="172" spans="1:65" s="2" customFormat="1" ht="19.5">
      <c r="A172" s="31"/>
      <c r="B172" s="32"/>
      <c r="C172" s="33"/>
      <c r="D172" s="201" t="s">
        <v>142</v>
      </c>
      <c r="E172" s="33"/>
      <c r="F172" s="202" t="s">
        <v>222</v>
      </c>
      <c r="G172" s="33"/>
      <c r="H172" s="33"/>
      <c r="I172" s="33"/>
      <c r="J172" s="33"/>
      <c r="K172" s="33"/>
      <c r="L172" s="34"/>
      <c r="M172" s="203"/>
      <c r="N172" s="204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142</v>
      </c>
      <c r="AU172" s="16" t="s">
        <v>80</v>
      </c>
    </row>
    <row r="173" spans="1:65" s="2" customFormat="1" ht="24.2" customHeight="1">
      <c r="A173" s="31"/>
      <c r="B173" s="32"/>
      <c r="C173" s="189" t="s">
        <v>8</v>
      </c>
      <c r="D173" s="189" t="s">
        <v>136</v>
      </c>
      <c r="E173" s="190" t="s">
        <v>223</v>
      </c>
      <c r="F173" s="191" t="s">
        <v>224</v>
      </c>
      <c r="G173" s="192" t="s">
        <v>139</v>
      </c>
      <c r="H173" s="193">
        <v>190</v>
      </c>
      <c r="I173" s="194"/>
      <c r="J173" s="194">
        <f>ROUND(I173*H173,2)</f>
        <v>0</v>
      </c>
      <c r="K173" s="191"/>
      <c r="L173" s="34"/>
      <c r="M173" s="195" t="s">
        <v>1</v>
      </c>
      <c r="N173" s="196" t="s">
        <v>36</v>
      </c>
      <c r="O173" s="197">
        <v>5.2999999999999999E-2</v>
      </c>
      <c r="P173" s="197">
        <f>O173*H173</f>
        <v>10.07</v>
      </c>
      <c r="Q173" s="197">
        <v>2.5999999999999999E-3</v>
      </c>
      <c r="R173" s="197">
        <f>Q173*H173</f>
        <v>0.49399999999999999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140</v>
      </c>
      <c r="AT173" s="199" t="s">
        <v>136</v>
      </c>
      <c r="AU173" s="199" t="s">
        <v>80</v>
      </c>
      <c r="AY173" s="16" t="s">
        <v>134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6" t="s">
        <v>78</v>
      </c>
      <c r="BK173" s="200">
        <f>ROUND(I173*H173,2)</f>
        <v>0</v>
      </c>
      <c r="BL173" s="16" t="s">
        <v>140</v>
      </c>
      <c r="BM173" s="199" t="s">
        <v>225</v>
      </c>
    </row>
    <row r="174" spans="1:65" s="2" customFormat="1" ht="19.5">
      <c r="A174" s="31"/>
      <c r="B174" s="32"/>
      <c r="C174" s="33"/>
      <c r="D174" s="201" t="s">
        <v>142</v>
      </c>
      <c r="E174" s="33"/>
      <c r="F174" s="202" t="s">
        <v>226</v>
      </c>
      <c r="G174" s="33"/>
      <c r="H174" s="33"/>
      <c r="I174" s="33"/>
      <c r="J174" s="33"/>
      <c r="K174" s="33"/>
      <c r="L174" s="34"/>
      <c r="M174" s="203"/>
      <c r="N174" s="204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142</v>
      </c>
      <c r="AU174" s="16" t="s">
        <v>80</v>
      </c>
    </row>
    <row r="175" spans="1:65" s="13" customFormat="1">
      <c r="B175" s="205"/>
      <c r="C175" s="206"/>
      <c r="D175" s="201" t="s">
        <v>144</v>
      </c>
      <c r="E175" s="207" t="s">
        <v>1</v>
      </c>
      <c r="F175" s="208" t="s">
        <v>227</v>
      </c>
      <c r="G175" s="206"/>
      <c r="H175" s="209">
        <v>190</v>
      </c>
      <c r="I175" s="206"/>
      <c r="J175" s="206"/>
      <c r="K175" s="206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144</v>
      </c>
      <c r="AU175" s="214" t="s">
        <v>80</v>
      </c>
      <c r="AV175" s="13" t="s">
        <v>80</v>
      </c>
      <c r="AW175" s="13" t="s">
        <v>26</v>
      </c>
      <c r="AX175" s="13" t="s">
        <v>78</v>
      </c>
      <c r="AY175" s="214" t="s">
        <v>134</v>
      </c>
    </row>
    <row r="176" spans="1:65" s="2" customFormat="1" ht="16.5" customHeight="1">
      <c r="A176" s="31"/>
      <c r="B176" s="32"/>
      <c r="C176" s="189" t="s">
        <v>228</v>
      </c>
      <c r="D176" s="189" t="s">
        <v>136</v>
      </c>
      <c r="E176" s="190" t="s">
        <v>229</v>
      </c>
      <c r="F176" s="191" t="s">
        <v>230</v>
      </c>
      <c r="G176" s="192" t="s">
        <v>149</v>
      </c>
      <c r="H176" s="193">
        <v>10.5</v>
      </c>
      <c r="I176" s="194"/>
      <c r="J176" s="194">
        <f>ROUND(I176*H176,2)</f>
        <v>0</v>
      </c>
      <c r="K176" s="191"/>
      <c r="L176" s="34"/>
      <c r="M176" s="195" t="s">
        <v>1</v>
      </c>
      <c r="N176" s="196" t="s">
        <v>36</v>
      </c>
      <c r="O176" s="197">
        <v>0.58399999999999996</v>
      </c>
      <c r="P176" s="197">
        <f>O176*H176</f>
        <v>6.1319999999999997</v>
      </c>
      <c r="Q176" s="197">
        <v>2.2563422040000001</v>
      </c>
      <c r="R176" s="197">
        <f>Q176*H176</f>
        <v>23.691593142000002</v>
      </c>
      <c r="S176" s="197">
        <v>0</v>
      </c>
      <c r="T176" s="19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9" t="s">
        <v>140</v>
      </c>
      <c r="AT176" s="199" t="s">
        <v>136</v>
      </c>
      <c r="AU176" s="199" t="s">
        <v>80</v>
      </c>
      <c r="AY176" s="16" t="s">
        <v>134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6" t="s">
        <v>78</v>
      </c>
      <c r="BK176" s="200">
        <f>ROUND(I176*H176,2)</f>
        <v>0</v>
      </c>
      <c r="BL176" s="16" t="s">
        <v>140</v>
      </c>
      <c r="BM176" s="199" t="s">
        <v>231</v>
      </c>
    </row>
    <row r="177" spans="1:65" s="2" customFormat="1" ht="19.5">
      <c r="A177" s="31"/>
      <c r="B177" s="32"/>
      <c r="C177" s="33"/>
      <c r="D177" s="201" t="s">
        <v>142</v>
      </c>
      <c r="E177" s="33"/>
      <c r="F177" s="202" t="s">
        <v>232</v>
      </c>
      <c r="G177" s="33"/>
      <c r="H177" s="33"/>
      <c r="I177" s="33"/>
      <c r="J177" s="33"/>
      <c r="K177" s="33"/>
      <c r="L177" s="34"/>
      <c r="M177" s="203"/>
      <c r="N177" s="204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142</v>
      </c>
      <c r="AU177" s="16" t="s">
        <v>80</v>
      </c>
    </row>
    <row r="178" spans="1:65" s="13" customFormat="1">
      <c r="B178" s="205"/>
      <c r="C178" s="206"/>
      <c r="D178" s="201" t="s">
        <v>144</v>
      </c>
      <c r="E178" s="207" t="s">
        <v>1</v>
      </c>
      <c r="F178" s="208" t="s">
        <v>233</v>
      </c>
      <c r="G178" s="206"/>
      <c r="H178" s="209">
        <v>10.5</v>
      </c>
      <c r="I178" s="206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144</v>
      </c>
      <c r="AU178" s="214" t="s">
        <v>80</v>
      </c>
      <c r="AV178" s="13" t="s">
        <v>80</v>
      </c>
      <c r="AW178" s="13" t="s">
        <v>26</v>
      </c>
      <c r="AX178" s="13" t="s">
        <v>78</v>
      </c>
      <c r="AY178" s="214" t="s">
        <v>134</v>
      </c>
    </row>
    <row r="179" spans="1:65" s="2" customFormat="1" ht="21.75" customHeight="1">
      <c r="A179" s="31"/>
      <c r="B179" s="32"/>
      <c r="C179" s="189" t="s">
        <v>234</v>
      </c>
      <c r="D179" s="189" t="s">
        <v>136</v>
      </c>
      <c r="E179" s="190" t="s">
        <v>235</v>
      </c>
      <c r="F179" s="191" t="s">
        <v>236</v>
      </c>
      <c r="G179" s="192" t="s">
        <v>202</v>
      </c>
      <c r="H179" s="193">
        <v>0.14099999999999999</v>
      </c>
      <c r="I179" s="194"/>
      <c r="J179" s="194">
        <f>ROUND(I179*H179,2)</f>
        <v>0</v>
      </c>
      <c r="K179" s="191"/>
      <c r="L179" s="34"/>
      <c r="M179" s="195" t="s">
        <v>1</v>
      </c>
      <c r="N179" s="196" t="s">
        <v>36</v>
      </c>
      <c r="O179" s="197">
        <v>20.28</v>
      </c>
      <c r="P179" s="197">
        <f>O179*H179</f>
        <v>2.85948</v>
      </c>
      <c r="Q179" s="197">
        <v>1.0596208</v>
      </c>
      <c r="R179" s="197">
        <f>Q179*H179</f>
        <v>0.14940653279999999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140</v>
      </c>
      <c r="AT179" s="199" t="s">
        <v>136</v>
      </c>
      <c r="AU179" s="199" t="s">
        <v>80</v>
      </c>
      <c r="AY179" s="16" t="s">
        <v>134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6" t="s">
        <v>78</v>
      </c>
      <c r="BK179" s="200">
        <f>ROUND(I179*H179,2)</f>
        <v>0</v>
      </c>
      <c r="BL179" s="16" t="s">
        <v>140</v>
      </c>
      <c r="BM179" s="199" t="s">
        <v>237</v>
      </c>
    </row>
    <row r="180" spans="1:65" s="2" customFormat="1">
      <c r="A180" s="31"/>
      <c r="B180" s="32"/>
      <c r="C180" s="33"/>
      <c r="D180" s="201" t="s">
        <v>142</v>
      </c>
      <c r="E180" s="33"/>
      <c r="F180" s="202" t="s">
        <v>238</v>
      </c>
      <c r="G180" s="33"/>
      <c r="H180" s="33"/>
      <c r="I180" s="33"/>
      <c r="J180" s="33"/>
      <c r="K180" s="33"/>
      <c r="L180" s="34"/>
      <c r="M180" s="203"/>
      <c r="N180" s="204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142</v>
      </c>
      <c r="AU180" s="16" t="s">
        <v>80</v>
      </c>
    </row>
    <row r="181" spans="1:65" s="13" customFormat="1">
      <c r="B181" s="205"/>
      <c r="C181" s="206"/>
      <c r="D181" s="201" t="s">
        <v>144</v>
      </c>
      <c r="E181" s="207" t="s">
        <v>1</v>
      </c>
      <c r="F181" s="208" t="s">
        <v>239</v>
      </c>
      <c r="G181" s="206"/>
      <c r="H181" s="209">
        <v>0.14099999999999999</v>
      </c>
      <c r="I181" s="206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144</v>
      </c>
      <c r="AU181" s="214" t="s">
        <v>80</v>
      </c>
      <c r="AV181" s="13" t="s">
        <v>80</v>
      </c>
      <c r="AW181" s="13" t="s">
        <v>26</v>
      </c>
      <c r="AX181" s="13" t="s">
        <v>78</v>
      </c>
      <c r="AY181" s="214" t="s">
        <v>134</v>
      </c>
    </row>
    <row r="182" spans="1:65" s="2" customFormat="1" ht="21.75" customHeight="1">
      <c r="A182" s="31"/>
      <c r="B182" s="32"/>
      <c r="C182" s="189" t="s">
        <v>240</v>
      </c>
      <c r="D182" s="189" t="s">
        <v>136</v>
      </c>
      <c r="E182" s="190" t="s">
        <v>241</v>
      </c>
      <c r="F182" s="191" t="s">
        <v>242</v>
      </c>
      <c r="G182" s="192" t="s">
        <v>202</v>
      </c>
      <c r="H182" s="193">
        <v>0.80400000000000005</v>
      </c>
      <c r="I182" s="194"/>
      <c r="J182" s="194">
        <f>ROUND(I182*H182,2)</f>
        <v>0</v>
      </c>
      <c r="K182" s="191"/>
      <c r="L182" s="34"/>
      <c r="M182" s="195" t="s">
        <v>1</v>
      </c>
      <c r="N182" s="196" t="s">
        <v>36</v>
      </c>
      <c r="O182" s="197">
        <v>23.968</v>
      </c>
      <c r="P182" s="197">
        <f>O182*H182</f>
        <v>19.270272000000002</v>
      </c>
      <c r="Q182" s="197">
        <v>1.0606207999999999</v>
      </c>
      <c r="R182" s="197">
        <f>Q182*H182</f>
        <v>0.8527391232</v>
      </c>
      <c r="S182" s="197">
        <v>0</v>
      </c>
      <c r="T182" s="19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9" t="s">
        <v>140</v>
      </c>
      <c r="AT182" s="199" t="s">
        <v>136</v>
      </c>
      <c r="AU182" s="199" t="s">
        <v>80</v>
      </c>
      <c r="AY182" s="16" t="s">
        <v>134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6" t="s">
        <v>78</v>
      </c>
      <c r="BK182" s="200">
        <f>ROUND(I182*H182,2)</f>
        <v>0</v>
      </c>
      <c r="BL182" s="16" t="s">
        <v>140</v>
      </c>
      <c r="BM182" s="199" t="s">
        <v>243</v>
      </c>
    </row>
    <row r="183" spans="1:65" s="2" customFormat="1">
      <c r="A183" s="31"/>
      <c r="B183" s="32"/>
      <c r="C183" s="33"/>
      <c r="D183" s="201" t="s">
        <v>142</v>
      </c>
      <c r="E183" s="33"/>
      <c r="F183" s="202" t="s">
        <v>244</v>
      </c>
      <c r="G183" s="33"/>
      <c r="H183" s="33"/>
      <c r="I183" s="33"/>
      <c r="J183" s="33"/>
      <c r="K183" s="33"/>
      <c r="L183" s="34"/>
      <c r="M183" s="203"/>
      <c r="N183" s="204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142</v>
      </c>
      <c r="AU183" s="16" t="s">
        <v>80</v>
      </c>
    </row>
    <row r="184" spans="1:65" s="13" customFormat="1">
      <c r="B184" s="205"/>
      <c r="C184" s="206"/>
      <c r="D184" s="201" t="s">
        <v>144</v>
      </c>
      <c r="E184" s="207" t="s">
        <v>1</v>
      </c>
      <c r="F184" s="208" t="s">
        <v>245</v>
      </c>
      <c r="G184" s="206"/>
      <c r="H184" s="209">
        <v>0.80400000000000005</v>
      </c>
      <c r="I184" s="206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144</v>
      </c>
      <c r="AU184" s="214" t="s">
        <v>80</v>
      </c>
      <c r="AV184" s="13" t="s">
        <v>80</v>
      </c>
      <c r="AW184" s="13" t="s">
        <v>26</v>
      </c>
      <c r="AX184" s="13" t="s">
        <v>78</v>
      </c>
      <c r="AY184" s="214" t="s">
        <v>134</v>
      </c>
    </row>
    <row r="185" spans="1:65" s="2" customFormat="1" ht="24.2" customHeight="1">
      <c r="A185" s="31"/>
      <c r="B185" s="32"/>
      <c r="C185" s="189" t="s">
        <v>246</v>
      </c>
      <c r="D185" s="189" t="s">
        <v>136</v>
      </c>
      <c r="E185" s="190" t="s">
        <v>247</v>
      </c>
      <c r="F185" s="191" t="s">
        <v>248</v>
      </c>
      <c r="G185" s="192" t="s">
        <v>149</v>
      </c>
      <c r="H185" s="193">
        <v>28.5</v>
      </c>
      <c r="I185" s="194"/>
      <c r="J185" s="194">
        <f>ROUND(I185*H185,2)</f>
        <v>0</v>
      </c>
      <c r="K185" s="191"/>
      <c r="L185" s="34"/>
      <c r="M185" s="195" t="s">
        <v>1</v>
      </c>
      <c r="N185" s="196" t="s">
        <v>36</v>
      </c>
      <c r="O185" s="197">
        <v>0.629</v>
      </c>
      <c r="P185" s="197">
        <f>O185*H185</f>
        <v>17.926500000000001</v>
      </c>
      <c r="Q185" s="197">
        <v>2.4532922039999998</v>
      </c>
      <c r="R185" s="197">
        <f>Q185*H185</f>
        <v>69.918827813999997</v>
      </c>
      <c r="S185" s="197">
        <v>0</v>
      </c>
      <c r="T185" s="19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9" t="s">
        <v>140</v>
      </c>
      <c r="AT185" s="199" t="s">
        <v>136</v>
      </c>
      <c r="AU185" s="199" t="s">
        <v>80</v>
      </c>
      <c r="AY185" s="16" t="s">
        <v>134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6" t="s">
        <v>78</v>
      </c>
      <c r="BK185" s="200">
        <f>ROUND(I185*H185,2)</f>
        <v>0</v>
      </c>
      <c r="BL185" s="16" t="s">
        <v>140</v>
      </c>
      <c r="BM185" s="199" t="s">
        <v>249</v>
      </c>
    </row>
    <row r="186" spans="1:65" s="2" customFormat="1" ht="19.5">
      <c r="A186" s="31"/>
      <c r="B186" s="32"/>
      <c r="C186" s="33"/>
      <c r="D186" s="201" t="s">
        <v>142</v>
      </c>
      <c r="E186" s="33"/>
      <c r="F186" s="202" t="s">
        <v>250</v>
      </c>
      <c r="G186" s="33"/>
      <c r="H186" s="33"/>
      <c r="I186" s="33"/>
      <c r="J186" s="33"/>
      <c r="K186" s="33"/>
      <c r="L186" s="34"/>
      <c r="M186" s="203"/>
      <c r="N186" s="204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6" t="s">
        <v>142</v>
      </c>
      <c r="AU186" s="16" t="s">
        <v>80</v>
      </c>
    </row>
    <row r="187" spans="1:65" s="13" customFormat="1">
      <c r="B187" s="205"/>
      <c r="C187" s="206"/>
      <c r="D187" s="201" t="s">
        <v>144</v>
      </c>
      <c r="E187" s="207" t="s">
        <v>1</v>
      </c>
      <c r="F187" s="208" t="s">
        <v>251</v>
      </c>
      <c r="G187" s="206"/>
      <c r="H187" s="209">
        <v>28.5</v>
      </c>
      <c r="I187" s="206"/>
      <c r="J187" s="206"/>
      <c r="K187" s="206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144</v>
      </c>
      <c r="AU187" s="214" t="s">
        <v>80</v>
      </c>
      <c r="AV187" s="13" t="s">
        <v>80</v>
      </c>
      <c r="AW187" s="13" t="s">
        <v>26</v>
      </c>
      <c r="AX187" s="13" t="s">
        <v>78</v>
      </c>
      <c r="AY187" s="214" t="s">
        <v>134</v>
      </c>
    </row>
    <row r="188" spans="1:65" s="2" customFormat="1" ht="16.5" customHeight="1">
      <c r="A188" s="31"/>
      <c r="B188" s="32"/>
      <c r="C188" s="189" t="s">
        <v>252</v>
      </c>
      <c r="D188" s="189" t="s">
        <v>136</v>
      </c>
      <c r="E188" s="190" t="s">
        <v>253</v>
      </c>
      <c r="F188" s="191" t="s">
        <v>254</v>
      </c>
      <c r="G188" s="192" t="s">
        <v>139</v>
      </c>
      <c r="H188" s="193">
        <v>60</v>
      </c>
      <c r="I188" s="194"/>
      <c r="J188" s="194">
        <f>ROUND(I188*H188,2)</f>
        <v>0</v>
      </c>
      <c r="K188" s="191"/>
      <c r="L188" s="34"/>
      <c r="M188" s="195" t="s">
        <v>1</v>
      </c>
      <c r="N188" s="196" t="s">
        <v>36</v>
      </c>
      <c r="O188" s="197">
        <v>0.247</v>
      </c>
      <c r="P188" s="197">
        <f>O188*H188</f>
        <v>14.82</v>
      </c>
      <c r="Q188" s="197">
        <v>2.6919000000000001E-3</v>
      </c>
      <c r="R188" s="197">
        <f>Q188*H188</f>
        <v>0.16151400000000002</v>
      </c>
      <c r="S188" s="197">
        <v>0</v>
      </c>
      <c r="T188" s="19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9" t="s">
        <v>140</v>
      </c>
      <c r="AT188" s="199" t="s">
        <v>136</v>
      </c>
      <c r="AU188" s="199" t="s">
        <v>80</v>
      </c>
      <c r="AY188" s="16" t="s">
        <v>134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6" t="s">
        <v>78</v>
      </c>
      <c r="BK188" s="200">
        <f>ROUND(I188*H188,2)</f>
        <v>0</v>
      </c>
      <c r="BL188" s="16" t="s">
        <v>140</v>
      </c>
      <c r="BM188" s="199" t="s">
        <v>255</v>
      </c>
    </row>
    <row r="189" spans="1:65" s="2" customFormat="1">
      <c r="A189" s="31"/>
      <c r="B189" s="32"/>
      <c r="C189" s="33"/>
      <c r="D189" s="201" t="s">
        <v>142</v>
      </c>
      <c r="E189" s="33"/>
      <c r="F189" s="202" t="s">
        <v>256</v>
      </c>
      <c r="G189" s="33"/>
      <c r="H189" s="33"/>
      <c r="I189" s="33"/>
      <c r="J189" s="33"/>
      <c r="K189" s="33"/>
      <c r="L189" s="34"/>
      <c r="M189" s="203"/>
      <c r="N189" s="204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142</v>
      </c>
      <c r="AU189" s="16" t="s">
        <v>80</v>
      </c>
    </row>
    <row r="190" spans="1:65" s="13" customFormat="1">
      <c r="B190" s="205"/>
      <c r="C190" s="206"/>
      <c r="D190" s="201" t="s">
        <v>144</v>
      </c>
      <c r="E190" s="207" t="s">
        <v>1</v>
      </c>
      <c r="F190" s="208" t="s">
        <v>257</v>
      </c>
      <c r="G190" s="206"/>
      <c r="H190" s="209">
        <v>60</v>
      </c>
      <c r="I190" s="206"/>
      <c r="J190" s="206"/>
      <c r="K190" s="206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144</v>
      </c>
      <c r="AU190" s="214" t="s">
        <v>80</v>
      </c>
      <c r="AV190" s="13" t="s">
        <v>80</v>
      </c>
      <c r="AW190" s="13" t="s">
        <v>26</v>
      </c>
      <c r="AX190" s="13" t="s">
        <v>78</v>
      </c>
      <c r="AY190" s="214" t="s">
        <v>134</v>
      </c>
    </row>
    <row r="191" spans="1:65" s="2" customFormat="1" ht="16.5" customHeight="1">
      <c r="A191" s="31"/>
      <c r="B191" s="32"/>
      <c r="C191" s="189" t="s">
        <v>7</v>
      </c>
      <c r="D191" s="189" t="s">
        <v>136</v>
      </c>
      <c r="E191" s="190" t="s">
        <v>258</v>
      </c>
      <c r="F191" s="191" t="s">
        <v>259</v>
      </c>
      <c r="G191" s="192" t="s">
        <v>139</v>
      </c>
      <c r="H191" s="193">
        <v>60</v>
      </c>
      <c r="I191" s="194"/>
      <c r="J191" s="194">
        <f>ROUND(I191*H191,2)</f>
        <v>0</v>
      </c>
      <c r="K191" s="191"/>
      <c r="L191" s="34"/>
      <c r="M191" s="195" t="s">
        <v>1</v>
      </c>
      <c r="N191" s="196" t="s">
        <v>36</v>
      </c>
      <c r="O191" s="197">
        <v>8.3000000000000004E-2</v>
      </c>
      <c r="P191" s="197">
        <f>O191*H191</f>
        <v>4.9800000000000004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9" t="s">
        <v>140</v>
      </c>
      <c r="AT191" s="199" t="s">
        <v>136</v>
      </c>
      <c r="AU191" s="199" t="s">
        <v>80</v>
      </c>
      <c r="AY191" s="16" t="s">
        <v>134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6" t="s">
        <v>78</v>
      </c>
      <c r="BK191" s="200">
        <f>ROUND(I191*H191,2)</f>
        <v>0</v>
      </c>
      <c r="BL191" s="16" t="s">
        <v>140</v>
      </c>
      <c r="BM191" s="199" t="s">
        <v>260</v>
      </c>
    </row>
    <row r="192" spans="1:65" s="2" customFormat="1">
      <c r="A192" s="31"/>
      <c r="B192" s="32"/>
      <c r="C192" s="33"/>
      <c r="D192" s="201" t="s">
        <v>142</v>
      </c>
      <c r="E192" s="33"/>
      <c r="F192" s="202" t="s">
        <v>261</v>
      </c>
      <c r="G192" s="33"/>
      <c r="H192" s="33"/>
      <c r="I192" s="33"/>
      <c r="J192" s="33"/>
      <c r="K192" s="33"/>
      <c r="L192" s="34"/>
      <c r="M192" s="203"/>
      <c r="N192" s="204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6" t="s">
        <v>142</v>
      </c>
      <c r="AU192" s="16" t="s">
        <v>80</v>
      </c>
    </row>
    <row r="193" spans="1:65" s="2" customFormat="1" ht="16.5" customHeight="1">
      <c r="A193" s="31"/>
      <c r="B193" s="32"/>
      <c r="C193" s="189" t="s">
        <v>262</v>
      </c>
      <c r="D193" s="189" t="s">
        <v>136</v>
      </c>
      <c r="E193" s="190" t="s">
        <v>263</v>
      </c>
      <c r="F193" s="191" t="s">
        <v>264</v>
      </c>
      <c r="G193" s="192" t="s">
        <v>149</v>
      </c>
      <c r="H193" s="193">
        <v>60.05</v>
      </c>
      <c r="I193" s="194"/>
      <c r="J193" s="194">
        <f>ROUND(I193*H193,2)</f>
        <v>0</v>
      </c>
      <c r="K193" s="191"/>
      <c r="L193" s="34"/>
      <c r="M193" s="195" t="s">
        <v>1</v>
      </c>
      <c r="N193" s="196" t="s">
        <v>36</v>
      </c>
      <c r="O193" s="197">
        <v>1.593</v>
      </c>
      <c r="P193" s="197">
        <f>O193*H193</f>
        <v>95.659649999999999</v>
      </c>
      <c r="Q193" s="197">
        <v>2.4532969960000002</v>
      </c>
      <c r="R193" s="197">
        <f>Q193*H193</f>
        <v>147.32048460979999</v>
      </c>
      <c r="S193" s="197">
        <v>0</v>
      </c>
      <c r="T193" s="198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9" t="s">
        <v>140</v>
      </c>
      <c r="AT193" s="199" t="s">
        <v>136</v>
      </c>
      <c r="AU193" s="199" t="s">
        <v>80</v>
      </c>
      <c r="AY193" s="16" t="s">
        <v>134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6" t="s">
        <v>78</v>
      </c>
      <c r="BK193" s="200">
        <f>ROUND(I193*H193,2)</f>
        <v>0</v>
      </c>
      <c r="BL193" s="16" t="s">
        <v>140</v>
      </c>
      <c r="BM193" s="199" t="s">
        <v>265</v>
      </c>
    </row>
    <row r="194" spans="1:65" s="2" customFormat="1" ht="19.5">
      <c r="A194" s="31"/>
      <c r="B194" s="32"/>
      <c r="C194" s="33"/>
      <c r="D194" s="201" t="s">
        <v>142</v>
      </c>
      <c r="E194" s="33"/>
      <c r="F194" s="202" t="s">
        <v>266</v>
      </c>
      <c r="G194" s="33"/>
      <c r="H194" s="33"/>
      <c r="I194" s="33"/>
      <c r="J194" s="33"/>
      <c r="K194" s="33"/>
      <c r="L194" s="34"/>
      <c r="M194" s="203"/>
      <c r="N194" s="204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142</v>
      </c>
      <c r="AU194" s="16" t="s">
        <v>80</v>
      </c>
    </row>
    <row r="195" spans="1:65" s="13" customFormat="1">
      <c r="B195" s="205"/>
      <c r="C195" s="206"/>
      <c r="D195" s="201" t="s">
        <v>144</v>
      </c>
      <c r="E195" s="207" t="s">
        <v>1</v>
      </c>
      <c r="F195" s="208" t="s">
        <v>267</v>
      </c>
      <c r="G195" s="206"/>
      <c r="H195" s="209">
        <v>60.05</v>
      </c>
      <c r="I195" s="206"/>
      <c r="J195" s="206"/>
      <c r="K195" s="206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144</v>
      </c>
      <c r="AU195" s="214" t="s">
        <v>80</v>
      </c>
      <c r="AV195" s="13" t="s">
        <v>80</v>
      </c>
      <c r="AW195" s="13" t="s">
        <v>26</v>
      </c>
      <c r="AX195" s="13" t="s">
        <v>78</v>
      </c>
      <c r="AY195" s="214" t="s">
        <v>134</v>
      </c>
    </row>
    <row r="196" spans="1:65" s="12" customFormat="1" ht="22.9" customHeight="1">
      <c r="B196" s="174"/>
      <c r="C196" s="175"/>
      <c r="D196" s="176" t="s">
        <v>70</v>
      </c>
      <c r="E196" s="187" t="s">
        <v>185</v>
      </c>
      <c r="F196" s="187" t="s">
        <v>268</v>
      </c>
      <c r="G196" s="175"/>
      <c r="H196" s="175"/>
      <c r="I196" s="175"/>
      <c r="J196" s="188">
        <f>BK196</f>
        <v>0</v>
      </c>
      <c r="K196" s="175"/>
      <c r="L196" s="179"/>
      <c r="M196" s="180"/>
      <c r="N196" s="181"/>
      <c r="O196" s="181"/>
      <c r="P196" s="182">
        <f>SUM(P197:P202)</f>
        <v>206.15220000000002</v>
      </c>
      <c r="Q196" s="181"/>
      <c r="R196" s="182">
        <f>SUM(R197:R202)</f>
        <v>0.81200090400000002</v>
      </c>
      <c r="S196" s="181"/>
      <c r="T196" s="183">
        <f>SUM(T197:T202)</f>
        <v>0</v>
      </c>
      <c r="AR196" s="184" t="s">
        <v>78</v>
      </c>
      <c r="AT196" s="185" t="s">
        <v>70</v>
      </c>
      <c r="AU196" s="185" t="s">
        <v>78</v>
      </c>
      <c r="AY196" s="184" t="s">
        <v>134</v>
      </c>
      <c r="BK196" s="186">
        <f>SUM(BK197:BK202)</f>
        <v>0</v>
      </c>
    </row>
    <row r="197" spans="1:65" s="2" customFormat="1" ht="24.2" customHeight="1">
      <c r="A197" s="31"/>
      <c r="B197" s="32"/>
      <c r="C197" s="189" t="s">
        <v>269</v>
      </c>
      <c r="D197" s="189" t="s">
        <v>136</v>
      </c>
      <c r="E197" s="190" t="s">
        <v>270</v>
      </c>
      <c r="F197" s="191" t="s">
        <v>271</v>
      </c>
      <c r="G197" s="192" t="s">
        <v>272</v>
      </c>
      <c r="H197" s="193">
        <v>34.200000000000003</v>
      </c>
      <c r="I197" s="194"/>
      <c r="J197" s="194">
        <f>ROUND(I197*H197,2)</f>
        <v>0</v>
      </c>
      <c r="K197" s="191"/>
      <c r="L197" s="34"/>
      <c r="M197" s="195" t="s">
        <v>1</v>
      </c>
      <c r="N197" s="196" t="s">
        <v>36</v>
      </c>
      <c r="O197" s="197">
        <v>5.6909999999999998</v>
      </c>
      <c r="P197" s="197">
        <f>O197*H197</f>
        <v>194.63220000000001</v>
      </c>
      <c r="Q197" s="197">
        <v>2.350412E-2</v>
      </c>
      <c r="R197" s="197">
        <f>Q197*H197</f>
        <v>0.80384090400000008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140</v>
      </c>
      <c r="AT197" s="199" t="s">
        <v>136</v>
      </c>
      <c r="AU197" s="199" t="s">
        <v>80</v>
      </c>
      <c r="AY197" s="16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6" t="s">
        <v>78</v>
      </c>
      <c r="BK197" s="200">
        <f>ROUND(I197*H197,2)</f>
        <v>0</v>
      </c>
      <c r="BL197" s="16" t="s">
        <v>140</v>
      </c>
      <c r="BM197" s="199" t="s">
        <v>273</v>
      </c>
    </row>
    <row r="198" spans="1:65" s="2" customFormat="1" ht="19.5">
      <c r="A198" s="31"/>
      <c r="B198" s="32"/>
      <c r="C198" s="33"/>
      <c r="D198" s="201" t="s">
        <v>142</v>
      </c>
      <c r="E198" s="33"/>
      <c r="F198" s="202" t="s">
        <v>274</v>
      </c>
      <c r="G198" s="33"/>
      <c r="H198" s="33"/>
      <c r="I198" s="33"/>
      <c r="J198" s="33"/>
      <c r="K198" s="33"/>
      <c r="L198" s="34"/>
      <c r="M198" s="203"/>
      <c r="N198" s="204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142</v>
      </c>
      <c r="AU198" s="16" t="s">
        <v>80</v>
      </c>
    </row>
    <row r="199" spans="1:65" s="13" customFormat="1">
      <c r="B199" s="205"/>
      <c r="C199" s="206"/>
      <c r="D199" s="201" t="s">
        <v>144</v>
      </c>
      <c r="E199" s="207" t="s">
        <v>1</v>
      </c>
      <c r="F199" s="208" t="s">
        <v>275</v>
      </c>
      <c r="G199" s="206"/>
      <c r="H199" s="209">
        <v>34.200000000000003</v>
      </c>
      <c r="I199" s="206"/>
      <c r="J199" s="206"/>
      <c r="K199" s="206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144</v>
      </c>
      <c r="AU199" s="214" t="s">
        <v>80</v>
      </c>
      <c r="AV199" s="13" t="s">
        <v>80</v>
      </c>
      <c r="AW199" s="13" t="s">
        <v>26</v>
      </c>
      <c r="AX199" s="13" t="s">
        <v>78</v>
      </c>
      <c r="AY199" s="214" t="s">
        <v>134</v>
      </c>
    </row>
    <row r="200" spans="1:65" s="2" customFormat="1" ht="24.2" customHeight="1">
      <c r="A200" s="31"/>
      <c r="B200" s="32"/>
      <c r="C200" s="189" t="s">
        <v>276</v>
      </c>
      <c r="D200" s="189" t="s">
        <v>136</v>
      </c>
      <c r="E200" s="190" t="s">
        <v>277</v>
      </c>
      <c r="F200" s="191" t="s">
        <v>278</v>
      </c>
      <c r="G200" s="192" t="s">
        <v>272</v>
      </c>
      <c r="H200" s="193">
        <v>48</v>
      </c>
      <c r="I200" s="194"/>
      <c r="J200" s="194">
        <f>ROUND(I200*H200,2)</f>
        <v>0</v>
      </c>
      <c r="K200" s="191"/>
      <c r="L200" s="34"/>
      <c r="M200" s="195" t="s">
        <v>1</v>
      </c>
      <c r="N200" s="196" t="s">
        <v>36</v>
      </c>
      <c r="O200" s="197">
        <v>0.24</v>
      </c>
      <c r="P200" s="197">
        <f>O200*H200</f>
        <v>11.52</v>
      </c>
      <c r="Q200" s="197">
        <v>1.7000000000000001E-4</v>
      </c>
      <c r="R200" s="197">
        <f>Q200*H200</f>
        <v>8.1600000000000006E-3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140</v>
      </c>
      <c r="AT200" s="199" t="s">
        <v>136</v>
      </c>
      <c r="AU200" s="199" t="s">
        <v>80</v>
      </c>
      <c r="AY200" s="16" t="s">
        <v>134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6" t="s">
        <v>78</v>
      </c>
      <c r="BK200" s="200">
        <f>ROUND(I200*H200,2)</f>
        <v>0</v>
      </c>
      <c r="BL200" s="16" t="s">
        <v>140</v>
      </c>
      <c r="BM200" s="199" t="s">
        <v>279</v>
      </c>
    </row>
    <row r="201" spans="1:65" s="2" customFormat="1" ht="19.5">
      <c r="A201" s="31"/>
      <c r="B201" s="32"/>
      <c r="C201" s="33"/>
      <c r="D201" s="201" t="s">
        <v>142</v>
      </c>
      <c r="E201" s="33"/>
      <c r="F201" s="202" t="s">
        <v>280</v>
      </c>
      <c r="G201" s="33"/>
      <c r="H201" s="33"/>
      <c r="I201" s="33"/>
      <c r="J201" s="33"/>
      <c r="K201" s="33"/>
      <c r="L201" s="34"/>
      <c r="M201" s="203"/>
      <c r="N201" s="204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142</v>
      </c>
      <c r="AU201" s="16" t="s">
        <v>80</v>
      </c>
    </row>
    <row r="202" spans="1:65" s="13" customFormat="1">
      <c r="B202" s="205"/>
      <c r="C202" s="206"/>
      <c r="D202" s="201" t="s">
        <v>144</v>
      </c>
      <c r="E202" s="207" t="s">
        <v>1</v>
      </c>
      <c r="F202" s="208" t="s">
        <v>281</v>
      </c>
      <c r="G202" s="206"/>
      <c r="H202" s="209">
        <v>48</v>
      </c>
      <c r="I202" s="206"/>
      <c r="J202" s="206"/>
      <c r="K202" s="206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144</v>
      </c>
      <c r="AU202" s="214" t="s">
        <v>80</v>
      </c>
      <c r="AV202" s="13" t="s">
        <v>80</v>
      </c>
      <c r="AW202" s="13" t="s">
        <v>26</v>
      </c>
      <c r="AX202" s="13" t="s">
        <v>78</v>
      </c>
      <c r="AY202" s="214" t="s">
        <v>134</v>
      </c>
    </row>
    <row r="203" spans="1:65" s="12" customFormat="1" ht="22.9" customHeight="1">
      <c r="B203" s="174"/>
      <c r="C203" s="175"/>
      <c r="D203" s="176" t="s">
        <v>70</v>
      </c>
      <c r="E203" s="187" t="s">
        <v>282</v>
      </c>
      <c r="F203" s="187" t="s">
        <v>283</v>
      </c>
      <c r="G203" s="175"/>
      <c r="H203" s="175"/>
      <c r="I203" s="175"/>
      <c r="J203" s="188">
        <f>BK203</f>
        <v>0</v>
      </c>
      <c r="K203" s="175"/>
      <c r="L203" s="179"/>
      <c r="M203" s="180"/>
      <c r="N203" s="181"/>
      <c r="O203" s="181"/>
      <c r="P203" s="182">
        <f>SUM(P204:P205)</f>
        <v>93.420833999999999</v>
      </c>
      <c r="Q203" s="181"/>
      <c r="R203" s="182">
        <f>SUM(R204:R205)</f>
        <v>0</v>
      </c>
      <c r="S203" s="181"/>
      <c r="T203" s="183">
        <f>SUM(T204:T205)</f>
        <v>0</v>
      </c>
      <c r="AR203" s="184" t="s">
        <v>78</v>
      </c>
      <c r="AT203" s="185" t="s">
        <v>70</v>
      </c>
      <c r="AU203" s="185" t="s">
        <v>78</v>
      </c>
      <c r="AY203" s="184" t="s">
        <v>134</v>
      </c>
      <c r="BK203" s="186">
        <f>SUM(BK204:BK205)</f>
        <v>0</v>
      </c>
    </row>
    <row r="204" spans="1:65" s="2" customFormat="1" ht="16.5" customHeight="1">
      <c r="A204" s="31"/>
      <c r="B204" s="32"/>
      <c r="C204" s="189" t="s">
        <v>284</v>
      </c>
      <c r="D204" s="189" t="s">
        <v>136</v>
      </c>
      <c r="E204" s="190" t="s">
        <v>285</v>
      </c>
      <c r="F204" s="191" t="s">
        <v>286</v>
      </c>
      <c r="G204" s="192" t="s">
        <v>202</v>
      </c>
      <c r="H204" s="193">
        <v>276.39299999999997</v>
      </c>
      <c r="I204" s="194"/>
      <c r="J204" s="194">
        <f>ROUND(I204*H204,2)</f>
        <v>0</v>
      </c>
      <c r="K204" s="191"/>
      <c r="L204" s="34"/>
      <c r="M204" s="195" t="s">
        <v>1</v>
      </c>
      <c r="N204" s="196" t="s">
        <v>36</v>
      </c>
      <c r="O204" s="197">
        <v>0.33800000000000002</v>
      </c>
      <c r="P204" s="197">
        <f>O204*H204</f>
        <v>93.420833999999999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9" t="s">
        <v>140</v>
      </c>
      <c r="AT204" s="199" t="s">
        <v>136</v>
      </c>
      <c r="AU204" s="199" t="s">
        <v>80</v>
      </c>
      <c r="AY204" s="16" t="s">
        <v>134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6" t="s">
        <v>78</v>
      </c>
      <c r="BK204" s="200">
        <f>ROUND(I204*H204,2)</f>
        <v>0</v>
      </c>
      <c r="BL204" s="16" t="s">
        <v>140</v>
      </c>
      <c r="BM204" s="199" t="s">
        <v>287</v>
      </c>
    </row>
    <row r="205" spans="1:65" s="2" customFormat="1" ht="19.5">
      <c r="A205" s="31"/>
      <c r="B205" s="32"/>
      <c r="C205" s="33"/>
      <c r="D205" s="201" t="s">
        <v>142</v>
      </c>
      <c r="E205" s="33"/>
      <c r="F205" s="202" t="s">
        <v>288</v>
      </c>
      <c r="G205" s="33"/>
      <c r="H205" s="33"/>
      <c r="I205" s="33"/>
      <c r="J205" s="33"/>
      <c r="K205" s="33"/>
      <c r="L205" s="34"/>
      <c r="M205" s="234"/>
      <c r="N205" s="235"/>
      <c r="O205" s="236"/>
      <c r="P205" s="236"/>
      <c r="Q205" s="236"/>
      <c r="R205" s="236"/>
      <c r="S205" s="236"/>
      <c r="T205" s="237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142</v>
      </c>
      <c r="AU205" s="16" t="s">
        <v>80</v>
      </c>
    </row>
    <row r="206" spans="1:65" s="2" customFormat="1" ht="6.95" customHeight="1">
      <c r="A206" s="3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34"/>
      <c r="M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</sheetData>
  <autoFilter ref="C125:K205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34"/>
  <sheetViews>
    <sheetView showGridLines="0" topLeftCell="A320" workbookViewId="0">
      <selection activeCell="I332" sqref="I3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1"/>
    </row>
    <row r="2" spans="1:46" s="1" customFormat="1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80</v>
      </c>
    </row>
    <row r="4" spans="1:46" s="1" customFormat="1" ht="24.95" customHeight="1">
      <c r="B4" s="19"/>
      <c r="D4" s="117" t="s">
        <v>104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14</v>
      </c>
      <c r="L6" s="19"/>
    </row>
    <row r="7" spans="1:46" s="1" customFormat="1" ht="16.5" customHeight="1">
      <c r="B7" s="19"/>
      <c r="E7" s="284" t="str">
        <f>'Rekapitulace stavby'!K6</f>
        <v>Protipovodňová opatření v k. ú. Břest</v>
      </c>
      <c r="F7" s="285"/>
      <c r="G7" s="285"/>
      <c r="H7" s="285"/>
      <c r="L7" s="19"/>
    </row>
    <row r="8" spans="1:46" s="1" customFormat="1" ht="12" customHeight="1">
      <c r="B8" s="19"/>
      <c r="D8" s="119" t="s">
        <v>105</v>
      </c>
      <c r="L8" s="19"/>
    </row>
    <row r="9" spans="1:46" s="2" customFormat="1" ht="16.5" customHeight="1">
      <c r="A9" s="31"/>
      <c r="B9" s="34"/>
      <c r="C9" s="31"/>
      <c r="D9" s="31"/>
      <c r="E9" s="284" t="s">
        <v>289</v>
      </c>
      <c r="F9" s="286"/>
      <c r="G9" s="286"/>
      <c r="H9" s="286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4"/>
      <c r="C10" s="31"/>
      <c r="D10" s="119" t="s">
        <v>107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4"/>
      <c r="C11" s="31"/>
      <c r="D11" s="31"/>
      <c r="E11" s="287" t="s">
        <v>290</v>
      </c>
      <c r="F11" s="286"/>
      <c r="G11" s="286"/>
      <c r="H11" s="286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4"/>
      <c r="C13" s="31"/>
      <c r="D13" s="119" t="s">
        <v>16</v>
      </c>
      <c r="E13" s="31"/>
      <c r="F13" s="107" t="s">
        <v>1</v>
      </c>
      <c r="G13" s="31"/>
      <c r="H13" s="31"/>
      <c r="I13" s="119" t="s">
        <v>17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9" t="s">
        <v>18</v>
      </c>
      <c r="E14" s="31"/>
      <c r="F14" s="107" t="s">
        <v>19</v>
      </c>
      <c r="G14" s="31"/>
      <c r="H14" s="31"/>
      <c r="I14" s="119" t="s">
        <v>20</v>
      </c>
      <c r="J14" s="120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4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4"/>
      <c r="C16" s="31"/>
      <c r="D16" s="119" t="s">
        <v>21</v>
      </c>
      <c r="E16" s="31"/>
      <c r="F16" s="31"/>
      <c r="G16" s="31"/>
      <c r="H16" s="31"/>
      <c r="I16" s="119" t="s">
        <v>22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4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9" t="s">
        <v>23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4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4"/>
      <c r="C19" s="31"/>
      <c r="D19" s="119" t="s">
        <v>24</v>
      </c>
      <c r="E19" s="31"/>
      <c r="F19" s="31"/>
      <c r="G19" s="31"/>
      <c r="H19" s="31"/>
      <c r="I19" s="119" t="s">
        <v>22</v>
      </c>
      <c r="J19" s="107" t="str">
        <f>'Rekapitulace stavby'!AN13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4"/>
      <c r="C20" s="31"/>
      <c r="D20" s="31"/>
      <c r="E20" s="288" t="str">
        <f>'Rekapitulace stavby'!E14</f>
        <v xml:space="preserve"> </v>
      </c>
      <c r="F20" s="288"/>
      <c r="G20" s="288"/>
      <c r="H20" s="288"/>
      <c r="I20" s="119" t="s">
        <v>23</v>
      </c>
      <c r="J20" s="107" t="str">
        <f>'Rekapitulace stavby'!AN14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4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4"/>
      <c r="C22" s="31"/>
      <c r="D22" s="119" t="s">
        <v>25</v>
      </c>
      <c r="E22" s="31"/>
      <c r="F22" s="31"/>
      <c r="G22" s="31"/>
      <c r="H22" s="31"/>
      <c r="I22" s="119" t="s">
        <v>22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4"/>
      <c r="C23" s="31"/>
      <c r="D23" s="31"/>
      <c r="E23" s="107" t="s">
        <v>291</v>
      </c>
      <c r="F23" s="31"/>
      <c r="G23" s="31"/>
      <c r="H23" s="31"/>
      <c r="I23" s="119" t="s">
        <v>23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4"/>
      <c r="C25" s="31"/>
      <c r="D25" s="119" t="s">
        <v>27</v>
      </c>
      <c r="E25" s="31"/>
      <c r="F25" s="31"/>
      <c r="G25" s="31"/>
      <c r="H25" s="31"/>
      <c r="I25" s="119" t="s">
        <v>22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4"/>
      <c r="C26" s="31"/>
      <c r="D26" s="31"/>
      <c r="E26" s="107" t="s">
        <v>291</v>
      </c>
      <c r="F26" s="31"/>
      <c r="G26" s="31"/>
      <c r="H26" s="31"/>
      <c r="I26" s="119" t="s">
        <v>23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4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4"/>
      <c r="C28" s="31"/>
      <c r="D28" s="119" t="s">
        <v>28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1"/>
      <c r="B29" s="122"/>
      <c r="C29" s="121"/>
      <c r="D29" s="121"/>
      <c r="E29" s="289" t="s">
        <v>1</v>
      </c>
      <c r="F29" s="289"/>
      <c r="G29" s="289"/>
      <c r="H29" s="28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1"/>
      <c r="B30" s="34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4"/>
      <c r="C31" s="31"/>
      <c r="D31" s="124"/>
      <c r="E31" s="124"/>
      <c r="F31" s="124"/>
      <c r="G31" s="124"/>
      <c r="H31" s="124"/>
      <c r="I31" s="124"/>
      <c r="J31" s="124"/>
      <c r="K31" s="124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4"/>
      <c r="C32" s="31"/>
      <c r="D32" s="125" t="s">
        <v>31</v>
      </c>
      <c r="E32" s="31"/>
      <c r="F32" s="31"/>
      <c r="G32" s="31"/>
      <c r="H32" s="31"/>
      <c r="I32" s="31"/>
      <c r="J32" s="126">
        <f>ROUND(J128,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4"/>
      <c r="C33" s="31"/>
      <c r="D33" s="124"/>
      <c r="E33" s="124"/>
      <c r="F33" s="124"/>
      <c r="G33" s="124"/>
      <c r="H33" s="124"/>
      <c r="I33" s="124"/>
      <c r="J33" s="124"/>
      <c r="K33" s="124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31"/>
      <c r="F34" s="127" t="s">
        <v>33</v>
      </c>
      <c r="G34" s="31"/>
      <c r="H34" s="31"/>
      <c r="I34" s="127" t="s">
        <v>32</v>
      </c>
      <c r="J34" s="127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4"/>
      <c r="C35" s="31"/>
      <c r="D35" s="128" t="s">
        <v>35</v>
      </c>
      <c r="E35" s="119" t="s">
        <v>36</v>
      </c>
      <c r="F35" s="129">
        <f>ROUND((SUM(BE128:BE333)),  2)</f>
        <v>0</v>
      </c>
      <c r="G35" s="31"/>
      <c r="H35" s="31"/>
      <c r="I35" s="130">
        <v>0.21</v>
      </c>
      <c r="J35" s="129">
        <f>ROUND(((SUM(BE128:BE333))*I35),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119" t="s">
        <v>37</v>
      </c>
      <c r="F36" s="129">
        <f>ROUND((SUM(BF128:BF333)),  2)</f>
        <v>0</v>
      </c>
      <c r="G36" s="31"/>
      <c r="H36" s="31"/>
      <c r="I36" s="130">
        <v>0.15</v>
      </c>
      <c r="J36" s="129">
        <f>ROUND(((SUM(BF128:BF333))*I36),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9" t="s">
        <v>38</v>
      </c>
      <c r="F37" s="129">
        <f>ROUND((SUM(BG128:BG333)),  2)</f>
        <v>0</v>
      </c>
      <c r="G37" s="31"/>
      <c r="H37" s="31"/>
      <c r="I37" s="130">
        <v>0.21</v>
      </c>
      <c r="J37" s="12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4"/>
      <c r="C38" s="31"/>
      <c r="D38" s="31"/>
      <c r="E38" s="119" t="s">
        <v>39</v>
      </c>
      <c r="F38" s="129">
        <f>ROUND((SUM(BH128:BH333)),  2)</f>
        <v>0</v>
      </c>
      <c r="G38" s="31"/>
      <c r="H38" s="31"/>
      <c r="I38" s="130">
        <v>0.15</v>
      </c>
      <c r="J38" s="129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19" t="s">
        <v>40</v>
      </c>
      <c r="F39" s="129">
        <f>ROUND((SUM(BI128:BI333)),  2)</f>
        <v>0</v>
      </c>
      <c r="G39" s="31"/>
      <c r="H39" s="31"/>
      <c r="I39" s="130">
        <v>0</v>
      </c>
      <c r="J39" s="129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4"/>
      <c r="C41" s="131"/>
      <c r="D41" s="132" t="s">
        <v>41</v>
      </c>
      <c r="E41" s="133"/>
      <c r="F41" s="133"/>
      <c r="G41" s="134" t="s">
        <v>42</v>
      </c>
      <c r="H41" s="135" t="s">
        <v>43</v>
      </c>
      <c r="I41" s="133"/>
      <c r="J41" s="136">
        <f>SUM(J32:J39)</f>
        <v>0</v>
      </c>
      <c r="K41" s="137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8"/>
      <c r="D50" s="138" t="s">
        <v>44</v>
      </c>
      <c r="E50" s="139"/>
      <c r="F50" s="139"/>
      <c r="G50" s="138" t="s">
        <v>45</v>
      </c>
      <c r="H50" s="139"/>
      <c r="I50" s="139"/>
      <c r="J50" s="139"/>
      <c r="K50" s="13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4"/>
      <c r="C61" s="31"/>
      <c r="D61" s="140" t="s">
        <v>46</v>
      </c>
      <c r="E61" s="141"/>
      <c r="F61" s="142" t="s">
        <v>47</v>
      </c>
      <c r="G61" s="140" t="s">
        <v>46</v>
      </c>
      <c r="H61" s="141"/>
      <c r="I61" s="141"/>
      <c r="J61" s="143" t="s">
        <v>47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4"/>
      <c r="C65" s="31"/>
      <c r="D65" s="138" t="s">
        <v>48</v>
      </c>
      <c r="E65" s="144"/>
      <c r="F65" s="144"/>
      <c r="G65" s="138" t="s">
        <v>49</v>
      </c>
      <c r="H65" s="144"/>
      <c r="I65" s="144"/>
      <c r="J65" s="144"/>
      <c r="K65" s="14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4"/>
      <c r="C76" s="31"/>
      <c r="D76" s="140" t="s">
        <v>46</v>
      </c>
      <c r="E76" s="141"/>
      <c r="F76" s="142" t="s">
        <v>47</v>
      </c>
      <c r="G76" s="140" t="s">
        <v>46</v>
      </c>
      <c r="H76" s="141"/>
      <c r="I76" s="141"/>
      <c r="J76" s="143" t="s">
        <v>47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2" t="str">
        <f>E7</f>
        <v>Protipovodňová opatření v k. ú. Břest</v>
      </c>
      <c r="F85" s="283"/>
      <c r="G85" s="283"/>
      <c r="H85" s="28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0"/>
      <c r="C86" s="27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1"/>
      <c r="B87" s="32"/>
      <c r="C87" s="33"/>
      <c r="D87" s="33"/>
      <c r="E87" s="282" t="s">
        <v>289</v>
      </c>
      <c r="F87" s="281"/>
      <c r="G87" s="281"/>
      <c r="H87" s="28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7" t="s">
        <v>107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7" t="str">
        <f>E11</f>
        <v>3006-18-2 - HSV</v>
      </c>
      <c r="F89" s="281"/>
      <c r="G89" s="281"/>
      <c r="H89" s="28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7" t="s">
        <v>18</v>
      </c>
      <c r="D91" s="33"/>
      <c r="E91" s="33"/>
      <c r="F91" s="25" t="str">
        <f>F14</f>
        <v xml:space="preserve"> </v>
      </c>
      <c r="G91" s="33"/>
      <c r="H91" s="33"/>
      <c r="I91" s="27" t="s">
        <v>20</v>
      </c>
      <c r="J91" s="63" t="str">
        <f>IF(J14="","",J14)</f>
        <v/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7" t="s">
        <v>21</v>
      </c>
      <c r="D93" s="33"/>
      <c r="E93" s="33"/>
      <c r="F93" s="25" t="str">
        <f>E17</f>
        <v xml:space="preserve"> </v>
      </c>
      <c r="G93" s="33"/>
      <c r="H93" s="33"/>
      <c r="I93" s="27" t="s">
        <v>25</v>
      </c>
      <c r="J93" s="28" t="str">
        <f>E23</f>
        <v>AGROPROJEKT PSO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7" t="s">
        <v>24</v>
      </c>
      <c r="D94" s="33"/>
      <c r="E94" s="33"/>
      <c r="F94" s="25" t="str">
        <f>IF(E20="","",E20)</f>
        <v xml:space="preserve"> </v>
      </c>
      <c r="G94" s="33"/>
      <c r="H94" s="33"/>
      <c r="I94" s="27" t="s">
        <v>27</v>
      </c>
      <c r="J94" s="28" t="str">
        <f>E26</f>
        <v>AGROPROJEKT PSO s.r.o.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9" t="s">
        <v>110</v>
      </c>
      <c r="D96" s="114"/>
      <c r="E96" s="114"/>
      <c r="F96" s="114"/>
      <c r="G96" s="114"/>
      <c r="H96" s="114"/>
      <c r="I96" s="114"/>
      <c r="J96" s="150" t="s">
        <v>111</v>
      </c>
      <c r="K96" s="114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112</v>
      </c>
      <c r="D98" s="33"/>
      <c r="E98" s="33"/>
      <c r="F98" s="33"/>
      <c r="G98" s="33"/>
      <c r="H98" s="33"/>
      <c r="I98" s="33"/>
      <c r="J98" s="81">
        <f>J128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113</v>
      </c>
    </row>
    <row r="99" spans="1:47" s="9" customFormat="1" ht="24.95" hidden="1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115</v>
      </c>
      <c r="E100" s="160"/>
      <c r="F100" s="160"/>
      <c r="G100" s="160"/>
      <c r="H100" s="160"/>
      <c r="I100" s="160"/>
      <c r="J100" s="161">
        <f>J130</f>
        <v>0</v>
      </c>
      <c r="K100" s="101"/>
      <c r="L100" s="162"/>
    </row>
    <row r="101" spans="1:47" s="10" customFormat="1" ht="19.899999999999999" hidden="1" customHeight="1">
      <c r="B101" s="158"/>
      <c r="C101" s="101"/>
      <c r="D101" s="159" t="s">
        <v>116</v>
      </c>
      <c r="E101" s="160"/>
      <c r="F101" s="160"/>
      <c r="G101" s="160"/>
      <c r="H101" s="160"/>
      <c r="I101" s="160"/>
      <c r="J101" s="161">
        <f>J215</f>
        <v>0</v>
      </c>
      <c r="K101" s="101"/>
      <c r="L101" s="162"/>
    </row>
    <row r="102" spans="1:47" s="10" customFormat="1" ht="19.899999999999999" hidden="1" customHeight="1">
      <c r="B102" s="158"/>
      <c r="C102" s="101"/>
      <c r="D102" s="159" t="s">
        <v>117</v>
      </c>
      <c r="E102" s="160"/>
      <c r="F102" s="160"/>
      <c r="G102" s="160"/>
      <c r="H102" s="160"/>
      <c r="I102" s="160"/>
      <c r="J102" s="161">
        <f>J230</f>
        <v>0</v>
      </c>
      <c r="K102" s="101"/>
      <c r="L102" s="162"/>
    </row>
    <row r="103" spans="1:47" s="10" customFormat="1" ht="19.899999999999999" hidden="1" customHeight="1">
      <c r="B103" s="158"/>
      <c r="C103" s="101"/>
      <c r="D103" s="159" t="s">
        <v>292</v>
      </c>
      <c r="E103" s="160"/>
      <c r="F103" s="160"/>
      <c r="G103" s="160"/>
      <c r="H103" s="160"/>
      <c r="I103" s="160"/>
      <c r="J103" s="161">
        <f>J264</f>
        <v>0</v>
      </c>
      <c r="K103" s="101"/>
      <c r="L103" s="162"/>
    </row>
    <row r="104" spans="1:47" s="10" customFormat="1" ht="19.899999999999999" hidden="1" customHeight="1">
      <c r="B104" s="158"/>
      <c r="C104" s="101"/>
      <c r="D104" s="159" t="s">
        <v>293</v>
      </c>
      <c r="E104" s="160"/>
      <c r="F104" s="160"/>
      <c r="G104" s="160"/>
      <c r="H104" s="160"/>
      <c r="I104" s="160"/>
      <c r="J104" s="161">
        <f>J297</f>
        <v>0</v>
      </c>
      <c r="K104" s="101"/>
      <c r="L104" s="162"/>
    </row>
    <row r="105" spans="1:47" s="10" customFormat="1" ht="19.899999999999999" hidden="1" customHeight="1">
      <c r="B105" s="158"/>
      <c r="C105" s="101"/>
      <c r="D105" s="159" t="s">
        <v>118</v>
      </c>
      <c r="E105" s="160"/>
      <c r="F105" s="160"/>
      <c r="G105" s="160"/>
      <c r="H105" s="160"/>
      <c r="I105" s="160"/>
      <c r="J105" s="161">
        <f>J304</f>
        <v>0</v>
      </c>
      <c r="K105" s="101"/>
      <c r="L105" s="162"/>
    </row>
    <row r="106" spans="1:47" s="10" customFormat="1" ht="19.899999999999999" hidden="1" customHeight="1">
      <c r="B106" s="158"/>
      <c r="C106" s="101"/>
      <c r="D106" s="159" t="s">
        <v>119</v>
      </c>
      <c r="E106" s="160"/>
      <c r="F106" s="160"/>
      <c r="G106" s="160"/>
      <c r="H106" s="160"/>
      <c r="I106" s="160"/>
      <c r="J106" s="161">
        <f>J331</f>
        <v>0</v>
      </c>
      <c r="K106" s="101"/>
      <c r="L106" s="162"/>
    </row>
    <row r="107" spans="1:47" s="2" customFormat="1" ht="21.7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hidden="1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hidden="1"/>
    <row r="110" spans="1:47" hidden="1"/>
    <row r="111" spans="1:47" hidden="1"/>
    <row r="112" spans="1:47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2" t="s">
        <v>120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7" t="s">
        <v>14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82" t="str">
        <f>E7</f>
        <v>Protipovodňová opatření v k. ú. Břest</v>
      </c>
      <c r="F116" s="283"/>
      <c r="G116" s="283"/>
      <c r="H116" s="28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1" customFormat="1" ht="12" customHeight="1">
      <c r="B117" s="20"/>
      <c r="C117" s="27" t="s">
        <v>105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1"/>
      <c r="B118" s="32"/>
      <c r="C118" s="33"/>
      <c r="D118" s="33"/>
      <c r="E118" s="282" t="s">
        <v>289</v>
      </c>
      <c r="F118" s="281"/>
      <c r="G118" s="281"/>
      <c r="H118" s="28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7" t="s">
        <v>107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77" t="str">
        <f>E11</f>
        <v>3006-18-2 - HSV</v>
      </c>
      <c r="F120" s="281"/>
      <c r="G120" s="281"/>
      <c r="H120" s="281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7" t="s">
        <v>18</v>
      </c>
      <c r="D122" s="33"/>
      <c r="E122" s="33"/>
      <c r="F122" s="25" t="str">
        <f>F14</f>
        <v xml:space="preserve"> </v>
      </c>
      <c r="G122" s="33"/>
      <c r="H122" s="33"/>
      <c r="I122" s="27" t="s">
        <v>20</v>
      </c>
      <c r="J122" s="63" t="str">
        <f>IF(J14="","",J14)</f>
        <v/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5.7" customHeight="1">
      <c r="A124" s="31"/>
      <c r="B124" s="32"/>
      <c r="C124" s="27" t="s">
        <v>21</v>
      </c>
      <c r="D124" s="33"/>
      <c r="E124" s="33"/>
      <c r="F124" s="25" t="str">
        <f>E17</f>
        <v xml:space="preserve"> </v>
      </c>
      <c r="G124" s="33"/>
      <c r="H124" s="33"/>
      <c r="I124" s="27" t="s">
        <v>25</v>
      </c>
      <c r="J124" s="28" t="str">
        <f>E23</f>
        <v>AGROPROJEKT PSO s.r.o.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25.7" customHeight="1">
      <c r="A125" s="31"/>
      <c r="B125" s="32"/>
      <c r="C125" s="27" t="s">
        <v>24</v>
      </c>
      <c r="D125" s="33"/>
      <c r="E125" s="33"/>
      <c r="F125" s="25" t="str">
        <f>IF(E20="","",E20)</f>
        <v xml:space="preserve"> </v>
      </c>
      <c r="G125" s="33"/>
      <c r="H125" s="33"/>
      <c r="I125" s="27" t="s">
        <v>27</v>
      </c>
      <c r="J125" s="28" t="str">
        <f>E26</f>
        <v>AGROPROJEKT PSO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63"/>
      <c r="B127" s="164"/>
      <c r="C127" s="165" t="s">
        <v>121</v>
      </c>
      <c r="D127" s="166" t="s">
        <v>56</v>
      </c>
      <c r="E127" s="166" t="s">
        <v>52</v>
      </c>
      <c r="F127" s="166" t="s">
        <v>53</v>
      </c>
      <c r="G127" s="166" t="s">
        <v>122</v>
      </c>
      <c r="H127" s="166" t="s">
        <v>123</v>
      </c>
      <c r="I127" s="166" t="s">
        <v>124</v>
      </c>
      <c r="J127" s="166" t="s">
        <v>111</v>
      </c>
      <c r="K127" s="167" t="s">
        <v>125</v>
      </c>
      <c r="L127" s="168"/>
      <c r="M127" s="72" t="s">
        <v>1</v>
      </c>
      <c r="N127" s="73" t="s">
        <v>35</v>
      </c>
      <c r="O127" s="73" t="s">
        <v>126</v>
      </c>
      <c r="P127" s="73" t="s">
        <v>127</v>
      </c>
      <c r="Q127" s="73" t="s">
        <v>128</v>
      </c>
      <c r="R127" s="73" t="s">
        <v>129</v>
      </c>
      <c r="S127" s="73" t="s">
        <v>130</v>
      </c>
      <c r="T127" s="74" t="s">
        <v>131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1"/>
      <c r="B128" s="32"/>
      <c r="C128" s="79" t="s">
        <v>132</v>
      </c>
      <c r="D128" s="33"/>
      <c r="E128" s="33"/>
      <c r="F128" s="33"/>
      <c r="G128" s="33"/>
      <c r="H128" s="33"/>
      <c r="I128" s="33"/>
      <c r="J128" s="169">
        <f>BK128</f>
        <v>0</v>
      </c>
      <c r="K128" s="33"/>
      <c r="L128" s="34"/>
      <c r="M128" s="75"/>
      <c r="N128" s="170"/>
      <c r="O128" s="76"/>
      <c r="P128" s="171">
        <f>P129</f>
        <v>4319.1131580000001</v>
      </c>
      <c r="Q128" s="76"/>
      <c r="R128" s="171">
        <f>R129</f>
        <v>2954.0315333505</v>
      </c>
      <c r="S128" s="76"/>
      <c r="T128" s="172">
        <f>T129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70</v>
      </c>
      <c r="AU128" s="16" t="s">
        <v>113</v>
      </c>
      <c r="BK128" s="173">
        <f>BK129</f>
        <v>0</v>
      </c>
    </row>
    <row r="129" spans="1:65" s="12" customFormat="1" ht="25.9" customHeight="1">
      <c r="B129" s="174"/>
      <c r="C129" s="175"/>
      <c r="D129" s="176" t="s">
        <v>70</v>
      </c>
      <c r="E129" s="177" t="s">
        <v>82</v>
      </c>
      <c r="F129" s="177" t="s">
        <v>133</v>
      </c>
      <c r="G129" s="175"/>
      <c r="H129" s="175"/>
      <c r="I129" s="175"/>
      <c r="J129" s="178">
        <f>BK129</f>
        <v>0</v>
      </c>
      <c r="K129" s="175"/>
      <c r="L129" s="179"/>
      <c r="M129" s="180"/>
      <c r="N129" s="181"/>
      <c r="O129" s="181"/>
      <c r="P129" s="182">
        <f>P130+P215+P230+P264+P297+P304+P331</f>
        <v>4319.1131580000001</v>
      </c>
      <c r="Q129" s="181"/>
      <c r="R129" s="182">
        <f>R130+R215+R230+R264+R297+R304+R331</f>
        <v>2954.0315333505</v>
      </c>
      <c r="S129" s="181"/>
      <c r="T129" s="183">
        <f>T130+T215+T230+T264+T297+T304+T331</f>
        <v>0</v>
      </c>
      <c r="AR129" s="184" t="s">
        <v>78</v>
      </c>
      <c r="AT129" s="185" t="s">
        <v>70</v>
      </c>
      <c r="AU129" s="185" t="s">
        <v>71</v>
      </c>
      <c r="AY129" s="184" t="s">
        <v>134</v>
      </c>
      <c r="BK129" s="186">
        <f>BK130+BK215+BK230+BK264+BK297+BK304+BK331</f>
        <v>0</v>
      </c>
    </row>
    <row r="130" spans="1:65" s="12" customFormat="1" ht="22.9" customHeight="1">
      <c r="B130" s="174"/>
      <c r="C130" s="175"/>
      <c r="D130" s="176" t="s">
        <v>70</v>
      </c>
      <c r="E130" s="187" t="s">
        <v>78</v>
      </c>
      <c r="F130" s="187" t="s">
        <v>135</v>
      </c>
      <c r="G130" s="175"/>
      <c r="H130" s="175"/>
      <c r="I130" s="175"/>
      <c r="J130" s="188">
        <f>BK130</f>
        <v>0</v>
      </c>
      <c r="K130" s="175"/>
      <c r="L130" s="179"/>
      <c r="M130" s="180"/>
      <c r="N130" s="181"/>
      <c r="O130" s="181"/>
      <c r="P130" s="182">
        <f>SUM(P131:P214)</f>
        <v>1942.5156160000001</v>
      </c>
      <c r="Q130" s="181"/>
      <c r="R130" s="182">
        <f>SUM(R131:R214)</f>
        <v>1.4763120000000001</v>
      </c>
      <c r="S130" s="181"/>
      <c r="T130" s="183">
        <f>SUM(T131:T214)</f>
        <v>0</v>
      </c>
      <c r="AR130" s="184" t="s">
        <v>78</v>
      </c>
      <c r="AT130" s="185" t="s">
        <v>70</v>
      </c>
      <c r="AU130" s="185" t="s">
        <v>78</v>
      </c>
      <c r="AY130" s="184" t="s">
        <v>134</v>
      </c>
      <c r="BK130" s="186">
        <f>SUM(BK131:BK214)</f>
        <v>0</v>
      </c>
    </row>
    <row r="131" spans="1:65" s="2" customFormat="1" ht="24.2" customHeight="1">
      <c r="A131" s="31"/>
      <c r="B131" s="32"/>
      <c r="C131" s="189" t="s">
        <v>78</v>
      </c>
      <c r="D131" s="189" t="s">
        <v>136</v>
      </c>
      <c r="E131" s="190" t="s">
        <v>294</v>
      </c>
      <c r="F131" s="191" t="s">
        <v>295</v>
      </c>
      <c r="G131" s="192" t="s">
        <v>139</v>
      </c>
      <c r="H131" s="193">
        <v>5400</v>
      </c>
      <c r="I131" s="194"/>
      <c r="J131" s="194">
        <f>ROUND(I131*H131,2)</f>
        <v>0</v>
      </c>
      <c r="K131" s="191"/>
      <c r="L131" s="34"/>
      <c r="M131" s="195" t="s">
        <v>1</v>
      </c>
      <c r="N131" s="196" t="s">
        <v>36</v>
      </c>
      <c r="O131" s="197">
        <v>1.9E-2</v>
      </c>
      <c r="P131" s="197">
        <f>O131*H131</f>
        <v>102.6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140</v>
      </c>
      <c r="AT131" s="199" t="s">
        <v>136</v>
      </c>
      <c r="AU131" s="199" t="s">
        <v>80</v>
      </c>
      <c r="AY131" s="16" t="s">
        <v>134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78</v>
      </c>
      <c r="BK131" s="200">
        <f>ROUND(I131*H131,2)</f>
        <v>0</v>
      </c>
      <c r="BL131" s="16" t="s">
        <v>140</v>
      </c>
      <c r="BM131" s="199" t="s">
        <v>296</v>
      </c>
    </row>
    <row r="132" spans="1:65" s="2" customFormat="1" ht="19.5">
      <c r="A132" s="31"/>
      <c r="B132" s="32"/>
      <c r="C132" s="33"/>
      <c r="D132" s="201" t="s">
        <v>142</v>
      </c>
      <c r="E132" s="33"/>
      <c r="F132" s="202" t="s">
        <v>297</v>
      </c>
      <c r="G132" s="33"/>
      <c r="H132" s="33"/>
      <c r="I132" s="33"/>
      <c r="J132" s="33"/>
      <c r="K132" s="33"/>
      <c r="L132" s="34"/>
      <c r="M132" s="203"/>
      <c r="N132" s="204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142</v>
      </c>
      <c r="AU132" s="16" t="s">
        <v>80</v>
      </c>
    </row>
    <row r="133" spans="1:65" s="2" customFormat="1" ht="33" customHeight="1">
      <c r="A133" s="31"/>
      <c r="B133" s="32"/>
      <c r="C133" s="189" t="s">
        <v>80</v>
      </c>
      <c r="D133" s="189" t="s">
        <v>136</v>
      </c>
      <c r="E133" s="190" t="s">
        <v>298</v>
      </c>
      <c r="F133" s="191" t="s">
        <v>299</v>
      </c>
      <c r="G133" s="192" t="s">
        <v>149</v>
      </c>
      <c r="H133" s="193">
        <v>1480</v>
      </c>
      <c r="I133" s="194"/>
      <c r="J133" s="194">
        <f>ROUND(I133*H133,2)</f>
        <v>0</v>
      </c>
      <c r="K133" s="191"/>
      <c r="L133" s="34"/>
      <c r="M133" s="195" t="s">
        <v>1</v>
      </c>
      <c r="N133" s="196" t="s">
        <v>36</v>
      </c>
      <c r="O133" s="197">
        <v>8.5999999999999993E-2</v>
      </c>
      <c r="P133" s="197">
        <f>O133*H133</f>
        <v>127.27999999999999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140</v>
      </c>
      <c r="AT133" s="199" t="s">
        <v>136</v>
      </c>
      <c r="AU133" s="199" t="s">
        <v>80</v>
      </c>
      <c r="AY133" s="16" t="s">
        <v>134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78</v>
      </c>
      <c r="BK133" s="200">
        <f>ROUND(I133*H133,2)</f>
        <v>0</v>
      </c>
      <c r="BL133" s="16" t="s">
        <v>140</v>
      </c>
      <c r="BM133" s="199" t="s">
        <v>300</v>
      </c>
    </row>
    <row r="134" spans="1:65" s="2" customFormat="1" ht="19.5">
      <c r="A134" s="31"/>
      <c r="B134" s="32"/>
      <c r="C134" s="33"/>
      <c r="D134" s="201" t="s">
        <v>142</v>
      </c>
      <c r="E134" s="33"/>
      <c r="F134" s="202" t="s">
        <v>301</v>
      </c>
      <c r="G134" s="33"/>
      <c r="H134" s="33"/>
      <c r="I134" s="33"/>
      <c r="J134" s="33"/>
      <c r="K134" s="33"/>
      <c r="L134" s="34"/>
      <c r="M134" s="203"/>
      <c r="N134" s="204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142</v>
      </c>
      <c r="AU134" s="16" t="s">
        <v>80</v>
      </c>
    </row>
    <row r="135" spans="1:65" s="13" customFormat="1">
      <c r="B135" s="205"/>
      <c r="C135" s="206"/>
      <c r="D135" s="201" t="s">
        <v>144</v>
      </c>
      <c r="E135" s="207" t="s">
        <v>1</v>
      </c>
      <c r="F135" s="208" t="s">
        <v>302</v>
      </c>
      <c r="G135" s="206"/>
      <c r="H135" s="209">
        <v>1480</v>
      </c>
      <c r="I135" s="206"/>
      <c r="J135" s="206"/>
      <c r="K135" s="206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144</v>
      </c>
      <c r="AU135" s="214" t="s">
        <v>80</v>
      </c>
      <c r="AV135" s="13" t="s">
        <v>80</v>
      </c>
      <c r="AW135" s="13" t="s">
        <v>26</v>
      </c>
      <c r="AX135" s="13" t="s">
        <v>78</v>
      </c>
      <c r="AY135" s="214" t="s">
        <v>134</v>
      </c>
    </row>
    <row r="136" spans="1:65" s="2" customFormat="1" ht="24.2" customHeight="1">
      <c r="A136" s="31"/>
      <c r="B136" s="32"/>
      <c r="C136" s="189" t="s">
        <v>153</v>
      </c>
      <c r="D136" s="189" t="s">
        <v>136</v>
      </c>
      <c r="E136" s="190" t="s">
        <v>303</v>
      </c>
      <c r="F136" s="191" t="s">
        <v>304</v>
      </c>
      <c r="G136" s="192" t="s">
        <v>149</v>
      </c>
      <c r="H136" s="193">
        <v>2047.8</v>
      </c>
      <c r="I136" s="194"/>
      <c r="J136" s="194">
        <f>ROUND(I136*H136,2)</f>
        <v>0</v>
      </c>
      <c r="K136" s="191"/>
      <c r="L136" s="34"/>
      <c r="M136" s="195" t="s">
        <v>1</v>
      </c>
      <c r="N136" s="196" t="s">
        <v>36</v>
      </c>
      <c r="O136" s="197">
        <v>8.4000000000000005E-2</v>
      </c>
      <c r="P136" s="197">
        <f>O136*H136</f>
        <v>172.01519999999999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9" t="s">
        <v>140</v>
      </c>
      <c r="AT136" s="199" t="s">
        <v>136</v>
      </c>
      <c r="AU136" s="199" t="s">
        <v>80</v>
      </c>
      <c r="AY136" s="16" t="s">
        <v>134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6" t="s">
        <v>78</v>
      </c>
      <c r="BK136" s="200">
        <f>ROUND(I136*H136,2)</f>
        <v>0</v>
      </c>
      <c r="BL136" s="16" t="s">
        <v>140</v>
      </c>
      <c r="BM136" s="199" t="s">
        <v>305</v>
      </c>
    </row>
    <row r="137" spans="1:65" s="2" customFormat="1" ht="39">
      <c r="A137" s="31"/>
      <c r="B137" s="32"/>
      <c r="C137" s="33"/>
      <c r="D137" s="201" t="s">
        <v>142</v>
      </c>
      <c r="E137" s="33"/>
      <c r="F137" s="202" t="s">
        <v>306</v>
      </c>
      <c r="G137" s="33"/>
      <c r="H137" s="33"/>
      <c r="I137" s="33"/>
      <c r="J137" s="33"/>
      <c r="K137" s="33"/>
      <c r="L137" s="34"/>
      <c r="M137" s="203"/>
      <c r="N137" s="204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142</v>
      </c>
      <c r="AU137" s="16" t="s">
        <v>80</v>
      </c>
    </row>
    <row r="138" spans="1:65" s="13" customFormat="1">
      <c r="B138" s="205"/>
      <c r="C138" s="206"/>
      <c r="D138" s="201" t="s">
        <v>144</v>
      </c>
      <c r="E138" s="207" t="s">
        <v>1</v>
      </c>
      <c r="F138" s="208" t="s">
        <v>307</v>
      </c>
      <c r="G138" s="206"/>
      <c r="H138" s="209">
        <v>1480</v>
      </c>
      <c r="I138" s="206"/>
      <c r="J138" s="206"/>
      <c r="K138" s="206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144</v>
      </c>
      <c r="AU138" s="214" t="s">
        <v>80</v>
      </c>
      <c r="AV138" s="13" t="s">
        <v>80</v>
      </c>
      <c r="AW138" s="13" t="s">
        <v>26</v>
      </c>
      <c r="AX138" s="13" t="s">
        <v>71</v>
      </c>
      <c r="AY138" s="214" t="s">
        <v>134</v>
      </c>
    </row>
    <row r="139" spans="1:65" s="13" customFormat="1">
      <c r="B139" s="205"/>
      <c r="C139" s="206"/>
      <c r="D139" s="201" t="s">
        <v>144</v>
      </c>
      <c r="E139" s="207" t="s">
        <v>1</v>
      </c>
      <c r="F139" s="208" t="s">
        <v>308</v>
      </c>
      <c r="G139" s="206"/>
      <c r="H139" s="209">
        <v>567.79999999999995</v>
      </c>
      <c r="I139" s="206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80</v>
      </c>
      <c r="AV139" s="13" t="s">
        <v>80</v>
      </c>
      <c r="AW139" s="13" t="s">
        <v>26</v>
      </c>
      <c r="AX139" s="13" t="s">
        <v>71</v>
      </c>
      <c r="AY139" s="214" t="s">
        <v>134</v>
      </c>
    </row>
    <row r="140" spans="1:65" s="14" customFormat="1">
      <c r="B140" s="215"/>
      <c r="C140" s="216"/>
      <c r="D140" s="201" t="s">
        <v>144</v>
      </c>
      <c r="E140" s="217" t="s">
        <v>1</v>
      </c>
      <c r="F140" s="218" t="s">
        <v>146</v>
      </c>
      <c r="G140" s="216"/>
      <c r="H140" s="219">
        <v>2047.8</v>
      </c>
      <c r="I140" s="216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144</v>
      </c>
      <c r="AU140" s="224" t="s">
        <v>80</v>
      </c>
      <c r="AV140" s="14" t="s">
        <v>140</v>
      </c>
      <c r="AW140" s="14" t="s">
        <v>26</v>
      </c>
      <c r="AX140" s="14" t="s">
        <v>78</v>
      </c>
      <c r="AY140" s="224" t="s">
        <v>134</v>
      </c>
    </row>
    <row r="141" spans="1:65" s="2" customFormat="1" ht="37.9" customHeight="1">
      <c r="A141" s="31"/>
      <c r="B141" s="32"/>
      <c r="C141" s="189" t="s">
        <v>140</v>
      </c>
      <c r="D141" s="189" t="s">
        <v>136</v>
      </c>
      <c r="E141" s="190" t="s">
        <v>309</v>
      </c>
      <c r="F141" s="191" t="s">
        <v>310</v>
      </c>
      <c r="G141" s="192" t="s">
        <v>149</v>
      </c>
      <c r="H141" s="193">
        <v>1052.2</v>
      </c>
      <c r="I141" s="194"/>
      <c r="J141" s="194">
        <f>ROUND(I141*H141,2)</f>
        <v>0</v>
      </c>
      <c r="K141" s="191"/>
      <c r="L141" s="34"/>
      <c r="M141" s="195" t="s">
        <v>1</v>
      </c>
      <c r="N141" s="196" t="s">
        <v>36</v>
      </c>
      <c r="O141" s="197">
        <v>4.3999999999999997E-2</v>
      </c>
      <c r="P141" s="197">
        <f>O141*H141</f>
        <v>46.296799999999998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140</v>
      </c>
      <c r="AT141" s="199" t="s">
        <v>136</v>
      </c>
      <c r="AU141" s="199" t="s">
        <v>80</v>
      </c>
      <c r="AY141" s="16" t="s">
        <v>134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78</v>
      </c>
      <c r="BK141" s="200">
        <f>ROUND(I141*H141,2)</f>
        <v>0</v>
      </c>
      <c r="BL141" s="16" t="s">
        <v>140</v>
      </c>
      <c r="BM141" s="199" t="s">
        <v>311</v>
      </c>
    </row>
    <row r="142" spans="1:65" s="2" customFormat="1" ht="39">
      <c r="A142" s="31"/>
      <c r="B142" s="32"/>
      <c r="C142" s="33"/>
      <c r="D142" s="201" t="s">
        <v>142</v>
      </c>
      <c r="E142" s="33"/>
      <c r="F142" s="202" t="s">
        <v>312</v>
      </c>
      <c r="G142" s="33"/>
      <c r="H142" s="33"/>
      <c r="I142" s="33"/>
      <c r="J142" s="33"/>
      <c r="K142" s="33"/>
      <c r="L142" s="34"/>
      <c r="M142" s="203"/>
      <c r="N142" s="204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142</v>
      </c>
      <c r="AU142" s="16" t="s">
        <v>80</v>
      </c>
    </row>
    <row r="143" spans="1:65" s="13" customFormat="1">
      <c r="B143" s="205"/>
      <c r="C143" s="206"/>
      <c r="D143" s="201" t="s">
        <v>144</v>
      </c>
      <c r="E143" s="207" t="s">
        <v>1</v>
      </c>
      <c r="F143" s="208" t="s">
        <v>313</v>
      </c>
      <c r="G143" s="206"/>
      <c r="H143" s="209">
        <v>1052.2</v>
      </c>
      <c r="I143" s="206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144</v>
      </c>
      <c r="AU143" s="214" t="s">
        <v>80</v>
      </c>
      <c r="AV143" s="13" t="s">
        <v>80</v>
      </c>
      <c r="AW143" s="13" t="s">
        <v>26</v>
      </c>
      <c r="AX143" s="13" t="s">
        <v>78</v>
      </c>
      <c r="AY143" s="214" t="s">
        <v>134</v>
      </c>
    </row>
    <row r="144" spans="1:65" s="2" customFormat="1" ht="24.2" customHeight="1">
      <c r="A144" s="31"/>
      <c r="B144" s="32"/>
      <c r="C144" s="189" t="s">
        <v>163</v>
      </c>
      <c r="D144" s="189" t="s">
        <v>136</v>
      </c>
      <c r="E144" s="190" t="s">
        <v>314</v>
      </c>
      <c r="F144" s="191" t="s">
        <v>315</v>
      </c>
      <c r="G144" s="192" t="s">
        <v>149</v>
      </c>
      <c r="H144" s="193">
        <v>3100</v>
      </c>
      <c r="I144" s="194"/>
      <c r="J144" s="194">
        <f>ROUND(I144*H144,2)</f>
        <v>0</v>
      </c>
      <c r="K144" s="191"/>
      <c r="L144" s="34"/>
      <c r="M144" s="195" t="s">
        <v>1</v>
      </c>
      <c r="N144" s="196" t="s">
        <v>36</v>
      </c>
      <c r="O144" s="197">
        <v>7.1999999999999995E-2</v>
      </c>
      <c r="P144" s="197">
        <f>O144*H144</f>
        <v>223.2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9" t="s">
        <v>140</v>
      </c>
      <c r="AT144" s="199" t="s">
        <v>136</v>
      </c>
      <c r="AU144" s="199" t="s">
        <v>80</v>
      </c>
      <c r="AY144" s="16" t="s">
        <v>134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78</v>
      </c>
      <c r="BK144" s="200">
        <f>ROUND(I144*H144,2)</f>
        <v>0</v>
      </c>
      <c r="BL144" s="16" t="s">
        <v>140</v>
      </c>
      <c r="BM144" s="199" t="s">
        <v>316</v>
      </c>
    </row>
    <row r="145" spans="1:65" s="2" customFormat="1" ht="29.25">
      <c r="A145" s="31"/>
      <c r="B145" s="32"/>
      <c r="C145" s="33"/>
      <c r="D145" s="201" t="s">
        <v>142</v>
      </c>
      <c r="E145" s="33"/>
      <c r="F145" s="202" t="s">
        <v>317</v>
      </c>
      <c r="G145" s="33"/>
      <c r="H145" s="33"/>
      <c r="I145" s="33"/>
      <c r="J145" s="33"/>
      <c r="K145" s="33"/>
      <c r="L145" s="34"/>
      <c r="M145" s="203"/>
      <c r="N145" s="204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142</v>
      </c>
      <c r="AU145" s="16" t="s">
        <v>80</v>
      </c>
    </row>
    <row r="146" spans="1:65" s="13" customFormat="1">
      <c r="B146" s="205"/>
      <c r="C146" s="206"/>
      <c r="D146" s="201" t="s">
        <v>144</v>
      </c>
      <c r="E146" s="207" t="s">
        <v>1</v>
      </c>
      <c r="F146" s="208" t="s">
        <v>318</v>
      </c>
      <c r="G146" s="206"/>
      <c r="H146" s="209">
        <v>1480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80</v>
      </c>
      <c r="AV146" s="13" t="s">
        <v>80</v>
      </c>
      <c r="AW146" s="13" t="s">
        <v>26</v>
      </c>
      <c r="AX146" s="13" t="s">
        <v>71</v>
      </c>
      <c r="AY146" s="214" t="s">
        <v>134</v>
      </c>
    </row>
    <row r="147" spans="1:65" s="13" customFormat="1">
      <c r="B147" s="205"/>
      <c r="C147" s="206"/>
      <c r="D147" s="201" t="s">
        <v>144</v>
      </c>
      <c r="E147" s="207" t="s">
        <v>1</v>
      </c>
      <c r="F147" s="208" t="s">
        <v>319</v>
      </c>
      <c r="G147" s="206"/>
      <c r="H147" s="209">
        <v>1620</v>
      </c>
      <c r="I147" s="206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144</v>
      </c>
      <c r="AU147" s="214" t="s">
        <v>80</v>
      </c>
      <c r="AV147" s="13" t="s">
        <v>80</v>
      </c>
      <c r="AW147" s="13" t="s">
        <v>26</v>
      </c>
      <c r="AX147" s="13" t="s">
        <v>71</v>
      </c>
      <c r="AY147" s="214" t="s">
        <v>134</v>
      </c>
    </row>
    <row r="148" spans="1:65" s="14" customFormat="1">
      <c r="B148" s="215"/>
      <c r="C148" s="216"/>
      <c r="D148" s="201" t="s">
        <v>144</v>
      </c>
      <c r="E148" s="217" t="s">
        <v>1</v>
      </c>
      <c r="F148" s="218" t="s">
        <v>146</v>
      </c>
      <c r="G148" s="216"/>
      <c r="H148" s="219">
        <v>3100</v>
      </c>
      <c r="I148" s="216"/>
      <c r="J148" s="216"/>
      <c r="K148" s="216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144</v>
      </c>
      <c r="AU148" s="224" t="s">
        <v>80</v>
      </c>
      <c r="AV148" s="14" t="s">
        <v>140</v>
      </c>
      <c r="AW148" s="14" t="s">
        <v>26</v>
      </c>
      <c r="AX148" s="14" t="s">
        <v>78</v>
      </c>
      <c r="AY148" s="224" t="s">
        <v>134</v>
      </c>
    </row>
    <row r="149" spans="1:65" s="2" customFormat="1" ht="16.5" customHeight="1">
      <c r="A149" s="31"/>
      <c r="B149" s="32"/>
      <c r="C149" s="225" t="s">
        <v>168</v>
      </c>
      <c r="D149" s="225" t="s">
        <v>179</v>
      </c>
      <c r="E149" s="226" t="s">
        <v>180</v>
      </c>
      <c r="F149" s="227" t="s">
        <v>181</v>
      </c>
      <c r="G149" s="228" t="s">
        <v>182</v>
      </c>
      <c r="H149" s="229">
        <v>278.64</v>
      </c>
      <c r="I149" s="230"/>
      <c r="J149" s="230">
        <f>ROUND(I149*H149,2)</f>
        <v>0</v>
      </c>
      <c r="K149" s="227"/>
      <c r="L149" s="231"/>
      <c r="M149" s="232" t="s">
        <v>1</v>
      </c>
      <c r="N149" s="233" t="s">
        <v>36</v>
      </c>
      <c r="O149" s="197">
        <v>0</v>
      </c>
      <c r="P149" s="197">
        <f>O149*H149</f>
        <v>0</v>
      </c>
      <c r="Q149" s="197">
        <v>1E-3</v>
      </c>
      <c r="R149" s="197">
        <f>Q149*H149</f>
        <v>0.27864</v>
      </c>
      <c r="S149" s="197">
        <v>0</v>
      </c>
      <c r="T149" s="19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9" t="s">
        <v>178</v>
      </c>
      <c r="AT149" s="199" t="s">
        <v>179</v>
      </c>
      <c r="AU149" s="199" t="s">
        <v>80</v>
      </c>
      <c r="AY149" s="16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78</v>
      </c>
      <c r="BK149" s="200">
        <f>ROUND(I149*H149,2)</f>
        <v>0</v>
      </c>
      <c r="BL149" s="16" t="s">
        <v>140</v>
      </c>
      <c r="BM149" s="199" t="s">
        <v>320</v>
      </c>
    </row>
    <row r="150" spans="1:65" s="2" customFormat="1">
      <c r="A150" s="31"/>
      <c r="B150" s="32"/>
      <c r="C150" s="33"/>
      <c r="D150" s="201" t="s">
        <v>142</v>
      </c>
      <c r="E150" s="33"/>
      <c r="F150" s="202" t="s">
        <v>181</v>
      </c>
      <c r="G150" s="33"/>
      <c r="H150" s="33"/>
      <c r="I150" s="33"/>
      <c r="J150" s="33"/>
      <c r="K150" s="33"/>
      <c r="L150" s="34"/>
      <c r="M150" s="203"/>
      <c r="N150" s="204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142</v>
      </c>
      <c r="AU150" s="16" t="s">
        <v>80</v>
      </c>
    </row>
    <row r="151" spans="1:65" s="13" customFormat="1">
      <c r="B151" s="205"/>
      <c r="C151" s="206"/>
      <c r="D151" s="201" t="s">
        <v>144</v>
      </c>
      <c r="E151" s="207" t="s">
        <v>1</v>
      </c>
      <c r="F151" s="208" t="s">
        <v>321</v>
      </c>
      <c r="G151" s="206"/>
      <c r="H151" s="209">
        <v>278.64</v>
      </c>
      <c r="I151" s="206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144</v>
      </c>
      <c r="AU151" s="214" t="s">
        <v>80</v>
      </c>
      <c r="AV151" s="13" t="s">
        <v>80</v>
      </c>
      <c r="AW151" s="13" t="s">
        <v>26</v>
      </c>
      <c r="AX151" s="13" t="s">
        <v>78</v>
      </c>
      <c r="AY151" s="214" t="s">
        <v>134</v>
      </c>
    </row>
    <row r="152" spans="1:65" s="2" customFormat="1" ht="33" customHeight="1">
      <c r="A152" s="31"/>
      <c r="B152" s="32"/>
      <c r="C152" s="189" t="s">
        <v>173</v>
      </c>
      <c r="D152" s="189" t="s">
        <v>136</v>
      </c>
      <c r="E152" s="190" t="s">
        <v>322</v>
      </c>
      <c r="F152" s="191" t="s">
        <v>323</v>
      </c>
      <c r="G152" s="192" t="s">
        <v>139</v>
      </c>
      <c r="H152" s="193">
        <v>12000</v>
      </c>
      <c r="I152" s="194"/>
      <c r="J152" s="194">
        <f>ROUND(I152*H152,2)</f>
        <v>0</v>
      </c>
      <c r="K152" s="191"/>
      <c r="L152" s="34"/>
      <c r="M152" s="195" t="s">
        <v>1</v>
      </c>
      <c r="N152" s="196" t="s">
        <v>36</v>
      </c>
      <c r="O152" s="197">
        <v>1.2E-2</v>
      </c>
      <c r="P152" s="197">
        <f>O152*H152</f>
        <v>144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9" t="s">
        <v>140</v>
      </c>
      <c r="AT152" s="199" t="s">
        <v>136</v>
      </c>
      <c r="AU152" s="199" t="s">
        <v>80</v>
      </c>
      <c r="AY152" s="16" t="s">
        <v>134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6" t="s">
        <v>78</v>
      </c>
      <c r="BK152" s="200">
        <f>ROUND(I152*H152,2)</f>
        <v>0</v>
      </c>
      <c r="BL152" s="16" t="s">
        <v>140</v>
      </c>
      <c r="BM152" s="199" t="s">
        <v>324</v>
      </c>
    </row>
    <row r="153" spans="1:65" s="2" customFormat="1" ht="19.5">
      <c r="A153" s="31"/>
      <c r="B153" s="32"/>
      <c r="C153" s="33"/>
      <c r="D153" s="201" t="s">
        <v>142</v>
      </c>
      <c r="E153" s="33"/>
      <c r="F153" s="202" t="s">
        <v>325</v>
      </c>
      <c r="G153" s="33"/>
      <c r="H153" s="33"/>
      <c r="I153" s="33"/>
      <c r="J153" s="33"/>
      <c r="K153" s="33"/>
      <c r="L153" s="34"/>
      <c r="M153" s="203"/>
      <c r="N153" s="204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142</v>
      </c>
      <c r="AU153" s="16" t="s">
        <v>80</v>
      </c>
    </row>
    <row r="154" spans="1:65" s="13" customFormat="1">
      <c r="B154" s="205"/>
      <c r="C154" s="206"/>
      <c r="D154" s="201" t="s">
        <v>144</v>
      </c>
      <c r="E154" s="207" t="s">
        <v>1</v>
      </c>
      <c r="F154" s="208" t="s">
        <v>326</v>
      </c>
      <c r="G154" s="206"/>
      <c r="H154" s="209">
        <v>10522</v>
      </c>
      <c r="I154" s="206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144</v>
      </c>
      <c r="AU154" s="214" t="s">
        <v>80</v>
      </c>
      <c r="AV154" s="13" t="s">
        <v>80</v>
      </c>
      <c r="AW154" s="13" t="s">
        <v>26</v>
      </c>
      <c r="AX154" s="13" t="s">
        <v>71</v>
      </c>
      <c r="AY154" s="214" t="s">
        <v>134</v>
      </c>
    </row>
    <row r="155" spans="1:65" s="13" customFormat="1">
      <c r="B155" s="205"/>
      <c r="C155" s="206"/>
      <c r="D155" s="201" t="s">
        <v>144</v>
      </c>
      <c r="E155" s="207" t="s">
        <v>1</v>
      </c>
      <c r="F155" s="208" t="s">
        <v>327</v>
      </c>
      <c r="G155" s="206"/>
      <c r="H155" s="209">
        <v>1478</v>
      </c>
      <c r="I155" s="206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144</v>
      </c>
      <c r="AU155" s="214" t="s">
        <v>80</v>
      </c>
      <c r="AV155" s="13" t="s">
        <v>80</v>
      </c>
      <c r="AW155" s="13" t="s">
        <v>26</v>
      </c>
      <c r="AX155" s="13" t="s">
        <v>71</v>
      </c>
      <c r="AY155" s="214" t="s">
        <v>134</v>
      </c>
    </row>
    <row r="156" spans="1:65" s="14" customFormat="1">
      <c r="B156" s="215"/>
      <c r="C156" s="216"/>
      <c r="D156" s="201" t="s">
        <v>144</v>
      </c>
      <c r="E156" s="217" t="s">
        <v>1</v>
      </c>
      <c r="F156" s="218" t="s">
        <v>146</v>
      </c>
      <c r="G156" s="216"/>
      <c r="H156" s="219">
        <v>12000</v>
      </c>
      <c r="I156" s="216"/>
      <c r="J156" s="216"/>
      <c r="K156" s="216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144</v>
      </c>
      <c r="AU156" s="224" t="s">
        <v>80</v>
      </c>
      <c r="AV156" s="14" t="s">
        <v>140</v>
      </c>
      <c r="AW156" s="14" t="s">
        <v>26</v>
      </c>
      <c r="AX156" s="14" t="s">
        <v>78</v>
      </c>
      <c r="AY156" s="224" t="s">
        <v>134</v>
      </c>
    </row>
    <row r="157" spans="1:65" s="2" customFormat="1" ht="24.2" customHeight="1">
      <c r="A157" s="31"/>
      <c r="B157" s="32"/>
      <c r="C157" s="189" t="s">
        <v>178</v>
      </c>
      <c r="D157" s="189" t="s">
        <v>136</v>
      </c>
      <c r="E157" s="190" t="s">
        <v>169</v>
      </c>
      <c r="F157" s="191" t="s">
        <v>170</v>
      </c>
      <c r="G157" s="192" t="s">
        <v>139</v>
      </c>
      <c r="H157" s="193">
        <v>5088</v>
      </c>
      <c r="I157" s="194"/>
      <c r="J157" s="194">
        <f>ROUND(I157*H157,2)</f>
        <v>0</v>
      </c>
      <c r="K157" s="191"/>
      <c r="L157" s="34"/>
      <c r="M157" s="195" t="s">
        <v>1</v>
      </c>
      <c r="N157" s="196" t="s">
        <v>36</v>
      </c>
      <c r="O157" s="197">
        <v>7.0000000000000001E-3</v>
      </c>
      <c r="P157" s="197">
        <f>O157*H157</f>
        <v>35.616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140</v>
      </c>
      <c r="AT157" s="199" t="s">
        <v>136</v>
      </c>
      <c r="AU157" s="199" t="s">
        <v>80</v>
      </c>
      <c r="AY157" s="16" t="s">
        <v>134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78</v>
      </c>
      <c r="BK157" s="200">
        <f>ROUND(I157*H157,2)</f>
        <v>0</v>
      </c>
      <c r="BL157" s="16" t="s">
        <v>140</v>
      </c>
      <c r="BM157" s="199" t="s">
        <v>328</v>
      </c>
    </row>
    <row r="158" spans="1:65" s="2" customFormat="1" ht="19.5">
      <c r="A158" s="31"/>
      <c r="B158" s="32"/>
      <c r="C158" s="33"/>
      <c r="D158" s="201" t="s">
        <v>142</v>
      </c>
      <c r="E158" s="33"/>
      <c r="F158" s="202" t="s">
        <v>172</v>
      </c>
      <c r="G158" s="33"/>
      <c r="H158" s="33"/>
      <c r="I158" s="33"/>
      <c r="J158" s="33"/>
      <c r="K158" s="33"/>
      <c r="L158" s="34"/>
      <c r="M158" s="203"/>
      <c r="N158" s="204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142</v>
      </c>
      <c r="AU158" s="16" t="s">
        <v>80</v>
      </c>
    </row>
    <row r="159" spans="1:65" s="13" customFormat="1">
      <c r="B159" s="205"/>
      <c r="C159" s="206"/>
      <c r="D159" s="201" t="s">
        <v>144</v>
      </c>
      <c r="E159" s="207" t="s">
        <v>1</v>
      </c>
      <c r="F159" s="208" t="s">
        <v>327</v>
      </c>
      <c r="G159" s="206"/>
      <c r="H159" s="209">
        <v>1478</v>
      </c>
      <c r="I159" s="206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144</v>
      </c>
      <c r="AU159" s="214" t="s">
        <v>80</v>
      </c>
      <c r="AV159" s="13" t="s">
        <v>80</v>
      </c>
      <c r="AW159" s="13" t="s">
        <v>26</v>
      </c>
      <c r="AX159" s="13" t="s">
        <v>71</v>
      </c>
      <c r="AY159" s="214" t="s">
        <v>134</v>
      </c>
    </row>
    <row r="160" spans="1:65" s="13" customFormat="1">
      <c r="B160" s="205"/>
      <c r="C160" s="206"/>
      <c r="D160" s="201" t="s">
        <v>144</v>
      </c>
      <c r="E160" s="207" t="s">
        <v>1</v>
      </c>
      <c r="F160" s="208" t="s">
        <v>329</v>
      </c>
      <c r="G160" s="206"/>
      <c r="H160" s="209">
        <v>3610</v>
      </c>
      <c r="I160" s="206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144</v>
      </c>
      <c r="AU160" s="214" t="s">
        <v>80</v>
      </c>
      <c r="AV160" s="13" t="s">
        <v>80</v>
      </c>
      <c r="AW160" s="13" t="s">
        <v>26</v>
      </c>
      <c r="AX160" s="13" t="s">
        <v>71</v>
      </c>
      <c r="AY160" s="214" t="s">
        <v>134</v>
      </c>
    </row>
    <row r="161" spans="1:65" s="14" customFormat="1">
      <c r="B161" s="215"/>
      <c r="C161" s="216"/>
      <c r="D161" s="201" t="s">
        <v>144</v>
      </c>
      <c r="E161" s="217" t="s">
        <v>1</v>
      </c>
      <c r="F161" s="218" t="s">
        <v>146</v>
      </c>
      <c r="G161" s="216"/>
      <c r="H161" s="219">
        <v>5088</v>
      </c>
      <c r="I161" s="216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144</v>
      </c>
      <c r="AU161" s="224" t="s">
        <v>80</v>
      </c>
      <c r="AV161" s="14" t="s">
        <v>140</v>
      </c>
      <c r="AW161" s="14" t="s">
        <v>26</v>
      </c>
      <c r="AX161" s="14" t="s">
        <v>78</v>
      </c>
      <c r="AY161" s="224" t="s">
        <v>134</v>
      </c>
    </row>
    <row r="162" spans="1:65" s="2" customFormat="1" ht="37.9" customHeight="1">
      <c r="A162" s="31"/>
      <c r="B162" s="32"/>
      <c r="C162" s="189" t="s">
        <v>185</v>
      </c>
      <c r="D162" s="189" t="s">
        <v>136</v>
      </c>
      <c r="E162" s="190" t="s">
        <v>330</v>
      </c>
      <c r="F162" s="191" t="s">
        <v>331</v>
      </c>
      <c r="G162" s="192" t="s">
        <v>149</v>
      </c>
      <c r="H162" s="193">
        <v>6480</v>
      </c>
      <c r="I162" s="194"/>
      <c r="J162" s="194">
        <f>ROUND(I162*H162,2)</f>
        <v>0</v>
      </c>
      <c r="K162" s="191"/>
      <c r="L162" s="34"/>
      <c r="M162" s="195" t="s">
        <v>1</v>
      </c>
      <c r="N162" s="196" t="s">
        <v>36</v>
      </c>
      <c r="O162" s="197">
        <v>5.8999999999999997E-2</v>
      </c>
      <c r="P162" s="197">
        <f>O162*H162</f>
        <v>382.32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140</v>
      </c>
      <c r="AT162" s="199" t="s">
        <v>136</v>
      </c>
      <c r="AU162" s="199" t="s">
        <v>80</v>
      </c>
      <c r="AY162" s="16" t="s">
        <v>134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6" t="s">
        <v>78</v>
      </c>
      <c r="BK162" s="200">
        <f>ROUND(I162*H162,2)</f>
        <v>0</v>
      </c>
      <c r="BL162" s="16" t="s">
        <v>140</v>
      </c>
      <c r="BM162" s="199" t="s">
        <v>332</v>
      </c>
    </row>
    <row r="163" spans="1:65" s="2" customFormat="1" ht="39">
      <c r="A163" s="31"/>
      <c r="B163" s="32"/>
      <c r="C163" s="33"/>
      <c r="D163" s="201" t="s">
        <v>142</v>
      </c>
      <c r="E163" s="33"/>
      <c r="F163" s="202" t="s">
        <v>333</v>
      </c>
      <c r="G163" s="33"/>
      <c r="H163" s="33"/>
      <c r="I163" s="33"/>
      <c r="J163" s="33"/>
      <c r="K163" s="33"/>
      <c r="L163" s="34"/>
      <c r="M163" s="203"/>
      <c r="N163" s="204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142</v>
      </c>
      <c r="AU163" s="16" t="s">
        <v>80</v>
      </c>
    </row>
    <row r="164" spans="1:65" s="13" customFormat="1">
      <c r="B164" s="205"/>
      <c r="C164" s="206"/>
      <c r="D164" s="201" t="s">
        <v>144</v>
      </c>
      <c r="E164" s="207" t="s">
        <v>1</v>
      </c>
      <c r="F164" s="208" t="s">
        <v>334</v>
      </c>
      <c r="G164" s="206"/>
      <c r="H164" s="209">
        <v>6480</v>
      </c>
      <c r="I164" s="206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144</v>
      </c>
      <c r="AU164" s="214" t="s">
        <v>80</v>
      </c>
      <c r="AV164" s="13" t="s">
        <v>80</v>
      </c>
      <c r="AW164" s="13" t="s">
        <v>26</v>
      </c>
      <c r="AX164" s="13" t="s">
        <v>78</v>
      </c>
      <c r="AY164" s="214" t="s">
        <v>134</v>
      </c>
    </row>
    <row r="165" spans="1:65" s="2" customFormat="1" ht="33" customHeight="1">
      <c r="A165" s="31"/>
      <c r="B165" s="32"/>
      <c r="C165" s="189" t="s">
        <v>192</v>
      </c>
      <c r="D165" s="189" t="s">
        <v>136</v>
      </c>
      <c r="E165" s="190" t="s">
        <v>335</v>
      </c>
      <c r="F165" s="191" t="s">
        <v>336</v>
      </c>
      <c r="G165" s="192" t="s">
        <v>149</v>
      </c>
      <c r="H165" s="193">
        <v>39.6</v>
      </c>
      <c r="I165" s="194"/>
      <c r="J165" s="194">
        <f>ROUND(I165*H165,2)</f>
        <v>0</v>
      </c>
      <c r="K165" s="191"/>
      <c r="L165" s="34"/>
      <c r="M165" s="195" t="s">
        <v>1</v>
      </c>
      <c r="N165" s="196" t="s">
        <v>36</v>
      </c>
      <c r="O165" s="197">
        <v>1.1220000000000001</v>
      </c>
      <c r="P165" s="197">
        <f>O165*H165</f>
        <v>44.431200000000004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140</v>
      </c>
      <c r="AT165" s="199" t="s">
        <v>136</v>
      </c>
      <c r="AU165" s="199" t="s">
        <v>80</v>
      </c>
      <c r="AY165" s="16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78</v>
      </c>
      <c r="BK165" s="200">
        <f>ROUND(I165*H165,2)</f>
        <v>0</v>
      </c>
      <c r="BL165" s="16" t="s">
        <v>140</v>
      </c>
      <c r="BM165" s="199" t="s">
        <v>337</v>
      </c>
    </row>
    <row r="166" spans="1:65" s="2" customFormat="1" ht="29.25">
      <c r="A166" s="31"/>
      <c r="B166" s="32"/>
      <c r="C166" s="33"/>
      <c r="D166" s="201" t="s">
        <v>142</v>
      </c>
      <c r="E166" s="33"/>
      <c r="F166" s="202" t="s">
        <v>338</v>
      </c>
      <c r="G166" s="33"/>
      <c r="H166" s="33"/>
      <c r="I166" s="33"/>
      <c r="J166" s="33"/>
      <c r="K166" s="33"/>
      <c r="L166" s="34"/>
      <c r="M166" s="203"/>
      <c r="N166" s="204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142</v>
      </c>
      <c r="AU166" s="16" t="s">
        <v>80</v>
      </c>
    </row>
    <row r="167" spans="1:65" s="13" customFormat="1">
      <c r="B167" s="205"/>
      <c r="C167" s="206"/>
      <c r="D167" s="201" t="s">
        <v>144</v>
      </c>
      <c r="E167" s="207" t="s">
        <v>1</v>
      </c>
      <c r="F167" s="208" t="s">
        <v>339</v>
      </c>
      <c r="G167" s="206"/>
      <c r="H167" s="209">
        <v>39.6</v>
      </c>
      <c r="I167" s="206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144</v>
      </c>
      <c r="AU167" s="214" t="s">
        <v>80</v>
      </c>
      <c r="AV167" s="13" t="s">
        <v>80</v>
      </c>
      <c r="AW167" s="13" t="s">
        <v>26</v>
      </c>
      <c r="AX167" s="13" t="s">
        <v>78</v>
      </c>
      <c r="AY167" s="214" t="s">
        <v>134</v>
      </c>
    </row>
    <row r="168" spans="1:65" s="2" customFormat="1" ht="24.2" customHeight="1">
      <c r="A168" s="31"/>
      <c r="B168" s="32"/>
      <c r="C168" s="189" t="s">
        <v>199</v>
      </c>
      <c r="D168" s="189" t="s">
        <v>136</v>
      </c>
      <c r="E168" s="190" t="s">
        <v>340</v>
      </c>
      <c r="F168" s="191" t="s">
        <v>341</v>
      </c>
      <c r="G168" s="192" t="s">
        <v>139</v>
      </c>
      <c r="H168" s="193">
        <v>4200</v>
      </c>
      <c r="I168" s="194"/>
      <c r="J168" s="194">
        <f>ROUND(I168*H168,2)</f>
        <v>0</v>
      </c>
      <c r="K168" s="191"/>
      <c r="L168" s="34"/>
      <c r="M168" s="195" t="s">
        <v>1</v>
      </c>
      <c r="N168" s="196" t="s">
        <v>36</v>
      </c>
      <c r="O168" s="197">
        <v>8.9999999999999993E-3</v>
      </c>
      <c r="P168" s="197">
        <f>O168*H168</f>
        <v>37.799999999999997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140</v>
      </c>
      <c r="AT168" s="199" t="s">
        <v>136</v>
      </c>
      <c r="AU168" s="199" t="s">
        <v>80</v>
      </c>
      <c r="AY168" s="16" t="s">
        <v>134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6" t="s">
        <v>78</v>
      </c>
      <c r="BK168" s="200">
        <f>ROUND(I168*H168,2)</f>
        <v>0</v>
      </c>
      <c r="BL168" s="16" t="s">
        <v>140</v>
      </c>
      <c r="BM168" s="199" t="s">
        <v>342</v>
      </c>
    </row>
    <row r="169" spans="1:65" s="2" customFormat="1" ht="19.5">
      <c r="A169" s="31"/>
      <c r="B169" s="32"/>
      <c r="C169" s="33"/>
      <c r="D169" s="201" t="s">
        <v>142</v>
      </c>
      <c r="E169" s="33"/>
      <c r="F169" s="202" t="s">
        <v>343</v>
      </c>
      <c r="G169" s="33"/>
      <c r="H169" s="33"/>
      <c r="I169" s="33"/>
      <c r="J169" s="33"/>
      <c r="K169" s="33"/>
      <c r="L169" s="34"/>
      <c r="M169" s="203"/>
      <c r="N169" s="204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142</v>
      </c>
      <c r="AU169" s="16" t="s">
        <v>80</v>
      </c>
    </row>
    <row r="170" spans="1:65" s="13" customFormat="1">
      <c r="B170" s="205"/>
      <c r="C170" s="206"/>
      <c r="D170" s="201" t="s">
        <v>144</v>
      </c>
      <c r="E170" s="207" t="s">
        <v>1</v>
      </c>
      <c r="F170" s="208" t="s">
        <v>344</v>
      </c>
      <c r="G170" s="206"/>
      <c r="H170" s="209">
        <v>4200</v>
      </c>
      <c r="I170" s="206"/>
      <c r="J170" s="206"/>
      <c r="K170" s="206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144</v>
      </c>
      <c r="AU170" s="214" t="s">
        <v>80</v>
      </c>
      <c r="AV170" s="13" t="s">
        <v>80</v>
      </c>
      <c r="AW170" s="13" t="s">
        <v>26</v>
      </c>
      <c r="AX170" s="13" t="s">
        <v>78</v>
      </c>
      <c r="AY170" s="214" t="s">
        <v>134</v>
      </c>
    </row>
    <row r="171" spans="1:65" s="2" customFormat="1" ht="24.2" customHeight="1">
      <c r="A171" s="31"/>
      <c r="B171" s="32"/>
      <c r="C171" s="189" t="s">
        <v>206</v>
      </c>
      <c r="D171" s="189" t="s">
        <v>136</v>
      </c>
      <c r="E171" s="190" t="s">
        <v>345</v>
      </c>
      <c r="F171" s="191" t="s">
        <v>346</v>
      </c>
      <c r="G171" s="192" t="s">
        <v>139</v>
      </c>
      <c r="H171" s="193">
        <v>2220</v>
      </c>
      <c r="I171" s="194"/>
      <c r="J171" s="194">
        <f>ROUND(I171*H171,2)</f>
        <v>0</v>
      </c>
      <c r="K171" s="191"/>
      <c r="L171" s="34"/>
      <c r="M171" s="195" t="s">
        <v>1</v>
      </c>
      <c r="N171" s="196" t="s">
        <v>36</v>
      </c>
      <c r="O171" s="197">
        <v>1.9E-2</v>
      </c>
      <c r="P171" s="197">
        <f>O171*H171</f>
        <v>42.18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140</v>
      </c>
      <c r="AT171" s="199" t="s">
        <v>136</v>
      </c>
      <c r="AU171" s="199" t="s">
        <v>80</v>
      </c>
      <c r="AY171" s="16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6" t="s">
        <v>78</v>
      </c>
      <c r="BK171" s="200">
        <f>ROUND(I171*H171,2)</f>
        <v>0</v>
      </c>
      <c r="BL171" s="16" t="s">
        <v>140</v>
      </c>
      <c r="BM171" s="199" t="s">
        <v>347</v>
      </c>
    </row>
    <row r="172" spans="1:65" s="2" customFormat="1" ht="19.5">
      <c r="A172" s="31"/>
      <c r="B172" s="32"/>
      <c r="C172" s="33"/>
      <c r="D172" s="201" t="s">
        <v>142</v>
      </c>
      <c r="E172" s="33"/>
      <c r="F172" s="202" t="s">
        <v>348</v>
      </c>
      <c r="G172" s="33"/>
      <c r="H172" s="33"/>
      <c r="I172" s="33"/>
      <c r="J172" s="33"/>
      <c r="K172" s="33"/>
      <c r="L172" s="34"/>
      <c r="M172" s="203"/>
      <c r="N172" s="204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142</v>
      </c>
      <c r="AU172" s="16" t="s">
        <v>80</v>
      </c>
    </row>
    <row r="173" spans="1:65" s="13" customFormat="1">
      <c r="B173" s="205"/>
      <c r="C173" s="206"/>
      <c r="D173" s="201" t="s">
        <v>144</v>
      </c>
      <c r="E173" s="207" t="s">
        <v>1</v>
      </c>
      <c r="F173" s="208" t="s">
        <v>349</v>
      </c>
      <c r="G173" s="206"/>
      <c r="H173" s="209">
        <v>2220</v>
      </c>
      <c r="I173" s="206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144</v>
      </c>
      <c r="AU173" s="214" t="s">
        <v>80</v>
      </c>
      <c r="AV173" s="13" t="s">
        <v>80</v>
      </c>
      <c r="AW173" s="13" t="s">
        <v>26</v>
      </c>
      <c r="AX173" s="13" t="s">
        <v>78</v>
      </c>
      <c r="AY173" s="214" t="s">
        <v>134</v>
      </c>
    </row>
    <row r="174" spans="1:65" s="2" customFormat="1" ht="16.5" customHeight="1">
      <c r="A174" s="31"/>
      <c r="B174" s="32"/>
      <c r="C174" s="189" t="s">
        <v>212</v>
      </c>
      <c r="D174" s="189" t="s">
        <v>136</v>
      </c>
      <c r="E174" s="190" t="s">
        <v>350</v>
      </c>
      <c r="F174" s="191" t="s">
        <v>351</v>
      </c>
      <c r="G174" s="192" t="s">
        <v>139</v>
      </c>
      <c r="H174" s="193">
        <v>4200</v>
      </c>
      <c r="I174" s="194"/>
      <c r="J174" s="194">
        <f>ROUND(I174*H174,2)</f>
        <v>0</v>
      </c>
      <c r="K174" s="191"/>
      <c r="L174" s="34"/>
      <c r="M174" s="195" t="s">
        <v>1</v>
      </c>
      <c r="N174" s="196" t="s">
        <v>36</v>
      </c>
      <c r="O174" s="197">
        <v>6.7000000000000004E-2</v>
      </c>
      <c r="P174" s="197">
        <f>O174*H174</f>
        <v>281.40000000000003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9" t="s">
        <v>140</v>
      </c>
      <c r="AT174" s="199" t="s">
        <v>136</v>
      </c>
      <c r="AU174" s="199" t="s">
        <v>80</v>
      </c>
      <c r="AY174" s="16" t="s">
        <v>134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6" t="s">
        <v>78</v>
      </c>
      <c r="BK174" s="200">
        <f>ROUND(I174*H174,2)</f>
        <v>0</v>
      </c>
      <c r="BL174" s="16" t="s">
        <v>140</v>
      </c>
      <c r="BM174" s="199" t="s">
        <v>352</v>
      </c>
    </row>
    <row r="175" spans="1:65" s="2" customFormat="1" ht="29.25">
      <c r="A175" s="31"/>
      <c r="B175" s="32"/>
      <c r="C175" s="33"/>
      <c r="D175" s="201" t="s">
        <v>142</v>
      </c>
      <c r="E175" s="33"/>
      <c r="F175" s="202" t="s">
        <v>353</v>
      </c>
      <c r="G175" s="33"/>
      <c r="H175" s="33"/>
      <c r="I175" s="33"/>
      <c r="J175" s="33"/>
      <c r="K175" s="33"/>
      <c r="L175" s="34"/>
      <c r="M175" s="203"/>
      <c r="N175" s="204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142</v>
      </c>
      <c r="AU175" s="16" t="s">
        <v>80</v>
      </c>
    </row>
    <row r="176" spans="1:65" s="13" customFormat="1">
      <c r="B176" s="205"/>
      <c r="C176" s="206"/>
      <c r="D176" s="201" t="s">
        <v>144</v>
      </c>
      <c r="E176" s="207" t="s">
        <v>1</v>
      </c>
      <c r="F176" s="208" t="s">
        <v>354</v>
      </c>
      <c r="G176" s="206"/>
      <c r="H176" s="209">
        <v>4200</v>
      </c>
      <c r="I176" s="206"/>
      <c r="J176" s="206"/>
      <c r="K176" s="206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144</v>
      </c>
      <c r="AU176" s="214" t="s">
        <v>80</v>
      </c>
      <c r="AV176" s="13" t="s">
        <v>80</v>
      </c>
      <c r="AW176" s="13" t="s">
        <v>26</v>
      </c>
      <c r="AX176" s="13" t="s">
        <v>78</v>
      </c>
      <c r="AY176" s="214" t="s">
        <v>134</v>
      </c>
    </row>
    <row r="177" spans="1:65" s="2" customFormat="1" ht="24.2" customHeight="1">
      <c r="A177" s="31"/>
      <c r="B177" s="32"/>
      <c r="C177" s="189" t="s">
        <v>218</v>
      </c>
      <c r="D177" s="189" t="s">
        <v>136</v>
      </c>
      <c r="E177" s="190" t="s">
        <v>355</v>
      </c>
      <c r="F177" s="191" t="s">
        <v>356</v>
      </c>
      <c r="G177" s="192" t="s">
        <v>139</v>
      </c>
      <c r="H177" s="193">
        <v>4200</v>
      </c>
      <c r="I177" s="194"/>
      <c r="J177" s="194">
        <f>ROUND(I177*H177,2)</f>
        <v>0</v>
      </c>
      <c r="K177" s="191"/>
      <c r="L177" s="34"/>
      <c r="M177" s="195" t="s">
        <v>1</v>
      </c>
      <c r="N177" s="196" t="s">
        <v>36</v>
      </c>
      <c r="O177" s="197">
        <v>3.5999999999999997E-2</v>
      </c>
      <c r="P177" s="197">
        <f>O177*H177</f>
        <v>151.19999999999999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140</v>
      </c>
      <c r="AT177" s="199" t="s">
        <v>136</v>
      </c>
      <c r="AU177" s="199" t="s">
        <v>80</v>
      </c>
      <c r="AY177" s="16" t="s">
        <v>134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6" t="s">
        <v>78</v>
      </c>
      <c r="BK177" s="200">
        <f>ROUND(I177*H177,2)</f>
        <v>0</v>
      </c>
      <c r="BL177" s="16" t="s">
        <v>140</v>
      </c>
      <c r="BM177" s="199" t="s">
        <v>357</v>
      </c>
    </row>
    <row r="178" spans="1:65" s="2" customFormat="1" ht="19.5">
      <c r="A178" s="31"/>
      <c r="B178" s="32"/>
      <c r="C178" s="33"/>
      <c r="D178" s="201" t="s">
        <v>142</v>
      </c>
      <c r="E178" s="33"/>
      <c r="F178" s="202" t="s">
        <v>358</v>
      </c>
      <c r="G178" s="33"/>
      <c r="H178" s="33"/>
      <c r="I178" s="33"/>
      <c r="J178" s="33"/>
      <c r="K178" s="33"/>
      <c r="L178" s="34"/>
      <c r="M178" s="203"/>
      <c r="N178" s="204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142</v>
      </c>
      <c r="AU178" s="16" t="s">
        <v>80</v>
      </c>
    </row>
    <row r="179" spans="1:65" s="13" customFormat="1">
      <c r="B179" s="205"/>
      <c r="C179" s="206"/>
      <c r="D179" s="201" t="s">
        <v>144</v>
      </c>
      <c r="E179" s="207" t="s">
        <v>1</v>
      </c>
      <c r="F179" s="208" t="s">
        <v>359</v>
      </c>
      <c r="G179" s="206"/>
      <c r="H179" s="209">
        <v>4200</v>
      </c>
      <c r="I179" s="206"/>
      <c r="J179" s="206"/>
      <c r="K179" s="206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144</v>
      </c>
      <c r="AU179" s="214" t="s">
        <v>80</v>
      </c>
      <c r="AV179" s="13" t="s">
        <v>80</v>
      </c>
      <c r="AW179" s="13" t="s">
        <v>26</v>
      </c>
      <c r="AX179" s="13" t="s">
        <v>78</v>
      </c>
      <c r="AY179" s="214" t="s">
        <v>134</v>
      </c>
    </row>
    <row r="180" spans="1:65" s="2" customFormat="1" ht="33" customHeight="1">
      <c r="A180" s="31"/>
      <c r="B180" s="32"/>
      <c r="C180" s="189" t="s">
        <v>8</v>
      </c>
      <c r="D180" s="189" t="s">
        <v>136</v>
      </c>
      <c r="E180" s="190" t="s">
        <v>360</v>
      </c>
      <c r="F180" s="191" t="s">
        <v>361</v>
      </c>
      <c r="G180" s="192" t="s">
        <v>362</v>
      </c>
      <c r="H180" s="193">
        <v>30</v>
      </c>
      <c r="I180" s="194"/>
      <c r="J180" s="194">
        <f>ROUND(I180*H180,2)</f>
        <v>0</v>
      </c>
      <c r="K180" s="191"/>
      <c r="L180" s="34"/>
      <c r="M180" s="195" t="s">
        <v>1</v>
      </c>
      <c r="N180" s="196" t="s">
        <v>36</v>
      </c>
      <c r="O180" s="197">
        <v>0.42499999999999999</v>
      </c>
      <c r="P180" s="197">
        <f>O180*H180</f>
        <v>12.75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9" t="s">
        <v>140</v>
      </c>
      <c r="AT180" s="199" t="s">
        <v>136</v>
      </c>
      <c r="AU180" s="199" t="s">
        <v>80</v>
      </c>
      <c r="AY180" s="16" t="s">
        <v>134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78</v>
      </c>
      <c r="BK180" s="200">
        <f>ROUND(I180*H180,2)</f>
        <v>0</v>
      </c>
      <c r="BL180" s="16" t="s">
        <v>140</v>
      </c>
      <c r="BM180" s="199" t="s">
        <v>363</v>
      </c>
    </row>
    <row r="181" spans="1:65" s="2" customFormat="1" ht="29.25">
      <c r="A181" s="31"/>
      <c r="B181" s="32"/>
      <c r="C181" s="33"/>
      <c r="D181" s="201" t="s">
        <v>142</v>
      </c>
      <c r="E181" s="33"/>
      <c r="F181" s="202" t="s">
        <v>364</v>
      </c>
      <c r="G181" s="33"/>
      <c r="H181" s="33"/>
      <c r="I181" s="33"/>
      <c r="J181" s="33"/>
      <c r="K181" s="33"/>
      <c r="L181" s="34"/>
      <c r="M181" s="203"/>
      <c r="N181" s="204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142</v>
      </c>
      <c r="AU181" s="16" t="s">
        <v>80</v>
      </c>
    </row>
    <row r="182" spans="1:65" s="13" customFormat="1">
      <c r="B182" s="205"/>
      <c r="C182" s="206"/>
      <c r="D182" s="201" t="s">
        <v>144</v>
      </c>
      <c r="E182" s="207" t="s">
        <v>1</v>
      </c>
      <c r="F182" s="208" t="s">
        <v>365</v>
      </c>
      <c r="G182" s="206"/>
      <c r="H182" s="209">
        <v>30</v>
      </c>
      <c r="I182" s="206"/>
      <c r="J182" s="206"/>
      <c r="K182" s="206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144</v>
      </c>
      <c r="AU182" s="214" t="s">
        <v>80</v>
      </c>
      <c r="AV182" s="13" t="s">
        <v>80</v>
      </c>
      <c r="AW182" s="13" t="s">
        <v>26</v>
      </c>
      <c r="AX182" s="13" t="s">
        <v>78</v>
      </c>
      <c r="AY182" s="214" t="s">
        <v>134</v>
      </c>
    </row>
    <row r="183" spans="1:65" s="2" customFormat="1" ht="33" customHeight="1">
      <c r="A183" s="31"/>
      <c r="B183" s="32"/>
      <c r="C183" s="189" t="s">
        <v>228</v>
      </c>
      <c r="D183" s="189" t="s">
        <v>136</v>
      </c>
      <c r="E183" s="190" t="s">
        <v>366</v>
      </c>
      <c r="F183" s="191" t="s">
        <v>367</v>
      </c>
      <c r="G183" s="192" t="s">
        <v>362</v>
      </c>
      <c r="H183" s="193">
        <v>30</v>
      </c>
      <c r="I183" s="194"/>
      <c r="J183" s="194">
        <f>ROUND(I183*H183,2)</f>
        <v>0</v>
      </c>
      <c r="K183" s="191"/>
      <c r="L183" s="34"/>
      <c r="M183" s="195" t="s">
        <v>1</v>
      </c>
      <c r="N183" s="196" t="s">
        <v>36</v>
      </c>
      <c r="O183" s="197">
        <v>0.42699999999999999</v>
      </c>
      <c r="P183" s="197">
        <f>O183*H183</f>
        <v>12.81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140</v>
      </c>
      <c r="AT183" s="199" t="s">
        <v>136</v>
      </c>
      <c r="AU183" s="199" t="s">
        <v>80</v>
      </c>
      <c r="AY183" s="16" t="s">
        <v>134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6" t="s">
        <v>78</v>
      </c>
      <c r="BK183" s="200">
        <f>ROUND(I183*H183,2)</f>
        <v>0</v>
      </c>
      <c r="BL183" s="16" t="s">
        <v>140</v>
      </c>
      <c r="BM183" s="199" t="s">
        <v>368</v>
      </c>
    </row>
    <row r="184" spans="1:65" s="2" customFormat="1" ht="19.5">
      <c r="A184" s="31"/>
      <c r="B184" s="32"/>
      <c r="C184" s="33"/>
      <c r="D184" s="201" t="s">
        <v>142</v>
      </c>
      <c r="E184" s="33"/>
      <c r="F184" s="202" t="s">
        <v>369</v>
      </c>
      <c r="G184" s="33"/>
      <c r="H184" s="33"/>
      <c r="I184" s="33"/>
      <c r="J184" s="33"/>
      <c r="K184" s="33"/>
      <c r="L184" s="34"/>
      <c r="M184" s="203"/>
      <c r="N184" s="204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142</v>
      </c>
      <c r="AU184" s="16" t="s">
        <v>80</v>
      </c>
    </row>
    <row r="185" spans="1:65" s="13" customFormat="1">
      <c r="B185" s="205"/>
      <c r="C185" s="206"/>
      <c r="D185" s="201" t="s">
        <v>144</v>
      </c>
      <c r="E185" s="207" t="s">
        <v>1</v>
      </c>
      <c r="F185" s="208" t="s">
        <v>365</v>
      </c>
      <c r="G185" s="206"/>
      <c r="H185" s="209">
        <v>30</v>
      </c>
      <c r="I185" s="206"/>
      <c r="J185" s="206"/>
      <c r="K185" s="206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144</v>
      </c>
      <c r="AU185" s="214" t="s">
        <v>80</v>
      </c>
      <c r="AV185" s="13" t="s">
        <v>80</v>
      </c>
      <c r="AW185" s="13" t="s">
        <v>26</v>
      </c>
      <c r="AX185" s="13" t="s">
        <v>78</v>
      </c>
      <c r="AY185" s="214" t="s">
        <v>134</v>
      </c>
    </row>
    <row r="186" spans="1:65" s="2" customFormat="1" ht="21.75" customHeight="1">
      <c r="A186" s="31"/>
      <c r="B186" s="32"/>
      <c r="C186" s="189" t="s">
        <v>234</v>
      </c>
      <c r="D186" s="189" t="s">
        <v>136</v>
      </c>
      <c r="E186" s="190" t="s">
        <v>370</v>
      </c>
      <c r="F186" s="191" t="s">
        <v>371</v>
      </c>
      <c r="G186" s="192" t="s">
        <v>362</v>
      </c>
      <c r="H186" s="193">
        <v>90</v>
      </c>
      <c r="I186" s="194"/>
      <c r="J186" s="194">
        <f>ROUND(I186*H186,2)</f>
        <v>0</v>
      </c>
      <c r="K186" s="191"/>
      <c r="L186" s="34"/>
      <c r="M186" s="195" t="s">
        <v>1</v>
      </c>
      <c r="N186" s="196" t="s">
        <v>36</v>
      </c>
      <c r="O186" s="197">
        <v>0.93</v>
      </c>
      <c r="P186" s="197">
        <f>O186*H186</f>
        <v>83.7</v>
      </c>
      <c r="Q186" s="197">
        <v>2.5999999999999999E-3</v>
      </c>
      <c r="R186" s="197">
        <f>Q186*H186</f>
        <v>0.23399999999999999</v>
      </c>
      <c r="S186" s="197">
        <v>0</v>
      </c>
      <c r="T186" s="19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9" t="s">
        <v>140</v>
      </c>
      <c r="AT186" s="199" t="s">
        <v>136</v>
      </c>
      <c r="AU186" s="199" t="s">
        <v>80</v>
      </c>
      <c r="AY186" s="16" t="s">
        <v>134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6" t="s">
        <v>78</v>
      </c>
      <c r="BK186" s="200">
        <f>ROUND(I186*H186,2)</f>
        <v>0</v>
      </c>
      <c r="BL186" s="16" t="s">
        <v>140</v>
      </c>
      <c r="BM186" s="199" t="s">
        <v>372</v>
      </c>
    </row>
    <row r="187" spans="1:65" s="2" customFormat="1" ht="19.5">
      <c r="A187" s="31"/>
      <c r="B187" s="32"/>
      <c r="C187" s="33"/>
      <c r="D187" s="201" t="s">
        <v>142</v>
      </c>
      <c r="E187" s="33"/>
      <c r="F187" s="202" t="s">
        <v>373</v>
      </c>
      <c r="G187" s="33"/>
      <c r="H187" s="33"/>
      <c r="I187" s="33"/>
      <c r="J187" s="33"/>
      <c r="K187" s="33"/>
      <c r="L187" s="34"/>
      <c r="M187" s="203"/>
      <c r="N187" s="204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142</v>
      </c>
      <c r="AU187" s="16" t="s">
        <v>80</v>
      </c>
    </row>
    <row r="188" spans="1:65" s="13" customFormat="1">
      <c r="B188" s="205"/>
      <c r="C188" s="206"/>
      <c r="D188" s="201" t="s">
        <v>144</v>
      </c>
      <c r="E188" s="207" t="s">
        <v>1</v>
      </c>
      <c r="F188" s="208" t="s">
        <v>374</v>
      </c>
      <c r="G188" s="206"/>
      <c r="H188" s="209">
        <v>90</v>
      </c>
      <c r="I188" s="206"/>
      <c r="J188" s="206"/>
      <c r="K188" s="206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144</v>
      </c>
      <c r="AU188" s="214" t="s">
        <v>80</v>
      </c>
      <c r="AV188" s="13" t="s">
        <v>80</v>
      </c>
      <c r="AW188" s="13" t="s">
        <v>26</v>
      </c>
      <c r="AX188" s="13" t="s">
        <v>78</v>
      </c>
      <c r="AY188" s="214" t="s">
        <v>134</v>
      </c>
    </row>
    <row r="189" spans="1:65" s="2" customFormat="1" ht="24.2" customHeight="1">
      <c r="A189" s="31"/>
      <c r="B189" s="32"/>
      <c r="C189" s="189" t="s">
        <v>240</v>
      </c>
      <c r="D189" s="189" t="s">
        <v>136</v>
      </c>
      <c r="E189" s="190" t="s">
        <v>375</v>
      </c>
      <c r="F189" s="191" t="s">
        <v>376</v>
      </c>
      <c r="G189" s="192" t="s">
        <v>362</v>
      </c>
      <c r="H189" s="193">
        <v>30</v>
      </c>
      <c r="I189" s="194"/>
      <c r="J189" s="194">
        <f>ROUND(I189*H189,2)</f>
        <v>0</v>
      </c>
      <c r="K189" s="191"/>
      <c r="L189" s="34"/>
      <c r="M189" s="195" t="s">
        <v>1</v>
      </c>
      <c r="N189" s="196" t="s">
        <v>36</v>
      </c>
      <c r="O189" s="197">
        <v>0.2</v>
      </c>
      <c r="P189" s="197">
        <f>O189*H189</f>
        <v>6</v>
      </c>
      <c r="Q189" s="197">
        <v>2.0823999999999999E-3</v>
      </c>
      <c r="R189" s="197">
        <f>Q189*H189</f>
        <v>6.2472E-2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140</v>
      </c>
      <c r="AT189" s="199" t="s">
        <v>136</v>
      </c>
      <c r="AU189" s="199" t="s">
        <v>80</v>
      </c>
      <c r="AY189" s="16" t="s">
        <v>134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6" t="s">
        <v>78</v>
      </c>
      <c r="BK189" s="200">
        <f>ROUND(I189*H189,2)</f>
        <v>0</v>
      </c>
      <c r="BL189" s="16" t="s">
        <v>140</v>
      </c>
      <c r="BM189" s="199" t="s">
        <v>377</v>
      </c>
    </row>
    <row r="190" spans="1:65" s="2" customFormat="1" ht="19.5">
      <c r="A190" s="31"/>
      <c r="B190" s="32"/>
      <c r="C190" s="33"/>
      <c r="D190" s="201" t="s">
        <v>142</v>
      </c>
      <c r="E190" s="33"/>
      <c r="F190" s="202" t="s">
        <v>378</v>
      </c>
      <c r="G190" s="33"/>
      <c r="H190" s="33"/>
      <c r="I190" s="33"/>
      <c r="J190" s="33"/>
      <c r="K190" s="33"/>
      <c r="L190" s="34"/>
      <c r="M190" s="203"/>
      <c r="N190" s="204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6" t="s">
        <v>142</v>
      </c>
      <c r="AU190" s="16" t="s">
        <v>80</v>
      </c>
    </row>
    <row r="191" spans="1:65" s="13" customFormat="1">
      <c r="B191" s="205"/>
      <c r="C191" s="206"/>
      <c r="D191" s="201" t="s">
        <v>144</v>
      </c>
      <c r="E191" s="207" t="s">
        <v>1</v>
      </c>
      <c r="F191" s="208" t="s">
        <v>365</v>
      </c>
      <c r="G191" s="206"/>
      <c r="H191" s="209">
        <v>30</v>
      </c>
      <c r="I191" s="206"/>
      <c r="J191" s="206"/>
      <c r="K191" s="206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144</v>
      </c>
      <c r="AU191" s="214" t="s">
        <v>80</v>
      </c>
      <c r="AV191" s="13" t="s">
        <v>80</v>
      </c>
      <c r="AW191" s="13" t="s">
        <v>26</v>
      </c>
      <c r="AX191" s="13" t="s">
        <v>78</v>
      </c>
      <c r="AY191" s="214" t="s">
        <v>134</v>
      </c>
    </row>
    <row r="192" spans="1:65" s="2" customFormat="1" ht="24.2" customHeight="1">
      <c r="A192" s="31"/>
      <c r="B192" s="32"/>
      <c r="C192" s="189" t="s">
        <v>246</v>
      </c>
      <c r="D192" s="189" t="s">
        <v>136</v>
      </c>
      <c r="E192" s="190" t="s">
        <v>379</v>
      </c>
      <c r="F192" s="191" t="s">
        <v>380</v>
      </c>
      <c r="G192" s="192" t="s">
        <v>139</v>
      </c>
      <c r="H192" s="193">
        <v>30</v>
      </c>
      <c r="I192" s="194"/>
      <c r="J192" s="194">
        <f>ROUND(I192*H192,2)</f>
        <v>0</v>
      </c>
      <c r="K192" s="191"/>
      <c r="L192" s="34"/>
      <c r="M192" s="195" t="s">
        <v>1</v>
      </c>
      <c r="N192" s="196" t="s">
        <v>36</v>
      </c>
      <c r="O192" s="197">
        <v>0.219</v>
      </c>
      <c r="P192" s="197">
        <f>O192*H192</f>
        <v>6.57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9" t="s">
        <v>140</v>
      </c>
      <c r="AT192" s="199" t="s">
        <v>136</v>
      </c>
      <c r="AU192" s="199" t="s">
        <v>80</v>
      </c>
      <c r="AY192" s="16" t="s">
        <v>134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6" t="s">
        <v>78</v>
      </c>
      <c r="BK192" s="200">
        <f>ROUND(I192*H192,2)</f>
        <v>0</v>
      </c>
      <c r="BL192" s="16" t="s">
        <v>140</v>
      </c>
      <c r="BM192" s="199" t="s">
        <v>381</v>
      </c>
    </row>
    <row r="193" spans="1:65" s="2" customFormat="1" ht="19.5">
      <c r="A193" s="31"/>
      <c r="B193" s="32"/>
      <c r="C193" s="33"/>
      <c r="D193" s="201" t="s">
        <v>142</v>
      </c>
      <c r="E193" s="33"/>
      <c r="F193" s="202" t="s">
        <v>382</v>
      </c>
      <c r="G193" s="33"/>
      <c r="H193" s="33"/>
      <c r="I193" s="33"/>
      <c r="J193" s="33"/>
      <c r="K193" s="33"/>
      <c r="L193" s="34"/>
      <c r="M193" s="203"/>
      <c r="N193" s="204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142</v>
      </c>
      <c r="AU193" s="16" t="s">
        <v>80</v>
      </c>
    </row>
    <row r="194" spans="1:65" s="2" customFormat="1" ht="16.5" customHeight="1">
      <c r="A194" s="31"/>
      <c r="B194" s="32"/>
      <c r="C194" s="225" t="s">
        <v>252</v>
      </c>
      <c r="D194" s="225" t="s">
        <v>179</v>
      </c>
      <c r="E194" s="226" t="s">
        <v>383</v>
      </c>
      <c r="F194" s="227" t="s">
        <v>384</v>
      </c>
      <c r="G194" s="228" t="s">
        <v>149</v>
      </c>
      <c r="H194" s="229">
        <v>4.5</v>
      </c>
      <c r="I194" s="230"/>
      <c r="J194" s="230">
        <f>ROUND(I194*H194,2)</f>
        <v>0</v>
      </c>
      <c r="K194" s="227"/>
      <c r="L194" s="231"/>
      <c r="M194" s="232" t="s">
        <v>1</v>
      </c>
      <c r="N194" s="233" t="s">
        <v>36</v>
      </c>
      <c r="O194" s="197">
        <v>0</v>
      </c>
      <c r="P194" s="197">
        <f>O194*H194</f>
        <v>0</v>
      </c>
      <c r="Q194" s="197">
        <v>0.2</v>
      </c>
      <c r="R194" s="197">
        <f>Q194*H194</f>
        <v>0.9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178</v>
      </c>
      <c r="AT194" s="199" t="s">
        <v>179</v>
      </c>
      <c r="AU194" s="199" t="s">
        <v>80</v>
      </c>
      <c r="AY194" s="16" t="s">
        <v>134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6" t="s">
        <v>78</v>
      </c>
      <c r="BK194" s="200">
        <f>ROUND(I194*H194,2)</f>
        <v>0</v>
      </c>
      <c r="BL194" s="16" t="s">
        <v>140</v>
      </c>
      <c r="BM194" s="199" t="s">
        <v>385</v>
      </c>
    </row>
    <row r="195" spans="1:65" s="2" customFormat="1">
      <c r="A195" s="31"/>
      <c r="B195" s="32"/>
      <c r="C195" s="33"/>
      <c r="D195" s="201" t="s">
        <v>142</v>
      </c>
      <c r="E195" s="33"/>
      <c r="F195" s="202" t="s">
        <v>384</v>
      </c>
      <c r="G195" s="33"/>
      <c r="H195" s="33"/>
      <c r="I195" s="33"/>
      <c r="J195" s="33"/>
      <c r="K195" s="33"/>
      <c r="L195" s="34"/>
      <c r="M195" s="203"/>
      <c r="N195" s="204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142</v>
      </c>
      <c r="AU195" s="16" t="s">
        <v>80</v>
      </c>
    </row>
    <row r="196" spans="1:65" s="13" customFormat="1">
      <c r="B196" s="205"/>
      <c r="C196" s="206"/>
      <c r="D196" s="201" t="s">
        <v>144</v>
      </c>
      <c r="E196" s="207" t="s">
        <v>1</v>
      </c>
      <c r="F196" s="208" t="s">
        <v>386</v>
      </c>
      <c r="G196" s="206"/>
      <c r="H196" s="209">
        <v>4.5</v>
      </c>
      <c r="I196" s="206"/>
      <c r="J196" s="206"/>
      <c r="K196" s="206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144</v>
      </c>
      <c r="AU196" s="214" t="s">
        <v>80</v>
      </c>
      <c r="AV196" s="13" t="s">
        <v>80</v>
      </c>
      <c r="AW196" s="13" t="s">
        <v>26</v>
      </c>
      <c r="AX196" s="13" t="s">
        <v>78</v>
      </c>
      <c r="AY196" s="214" t="s">
        <v>134</v>
      </c>
    </row>
    <row r="197" spans="1:65" s="2" customFormat="1" ht="24.2" customHeight="1">
      <c r="A197" s="31"/>
      <c r="B197" s="32"/>
      <c r="C197" s="189" t="s">
        <v>7</v>
      </c>
      <c r="D197" s="189" t="s">
        <v>136</v>
      </c>
      <c r="E197" s="190" t="s">
        <v>387</v>
      </c>
      <c r="F197" s="191" t="s">
        <v>388</v>
      </c>
      <c r="G197" s="192" t="s">
        <v>202</v>
      </c>
      <c r="H197" s="193">
        <v>6.0000000000000001E-3</v>
      </c>
      <c r="I197" s="194"/>
      <c r="J197" s="194">
        <f>ROUND(I197*H197,2)</f>
        <v>0</v>
      </c>
      <c r="K197" s="191"/>
      <c r="L197" s="34"/>
      <c r="M197" s="195" t="s">
        <v>1</v>
      </c>
      <c r="N197" s="196" t="s">
        <v>36</v>
      </c>
      <c r="O197" s="197">
        <v>94.286000000000001</v>
      </c>
      <c r="P197" s="197">
        <f>O197*H197</f>
        <v>0.565716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140</v>
      </c>
      <c r="AT197" s="199" t="s">
        <v>136</v>
      </c>
      <c r="AU197" s="199" t="s">
        <v>80</v>
      </c>
      <c r="AY197" s="16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6" t="s">
        <v>78</v>
      </c>
      <c r="BK197" s="200">
        <f>ROUND(I197*H197,2)</f>
        <v>0</v>
      </c>
      <c r="BL197" s="16" t="s">
        <v>140</v>
      </c>
      <c r="BM197" s="199" t="s">
        <v>389</v>
      </c>
    </row>
    <row r="198" spans="1:65" s="2" customFormat="1" ht="19.5">
      <c r="A198" s="31"/>
      <c r="B198" s="32"/>
      <c r="C198" s="33"/>
      <c r="D198" s="201" t="s">
        <v>142</v>
      </c>
      <c r="E198" s="33"/>
      <c r="F198" s="202" t="s">
        <v>390</v>
      </c>
      <c r="G198" s="33"/>
      <c r="H198" s="33"/>
      <c r="I198" s="33"/>
      <c r="J198" s="33"/>
      <c r="K198" s="33"/>
      <c r="L198" s="34"/>
      <c r="M198" s="203"/>
      <c r="N198" s="204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142</v>
      </c>
      <c r="AU198" s="16" t="s">
        <v>80</v>
      </c>
    </row>
    <row r="199" spans="1:65" s="2" customFormat="1" ht="16.5" customHeight="1">
      <c r="A199" s="31"/>
      <c r="B199" s="32"/>
      <c r="C199" s="225" t="s">
        <v>262</v>
      </c>
      <c r="D199" s="225" t="s">
        <v>179</v>
      </c>
      <c r="E199" s="226" t="s">
        <v>391</v>
      </c>
      <c r="F199" s="227" t="s">
        <v>392</v>
      </c>
      <c r="G199" s="228" t="s">
        <v>182</v>
      </c>
      <c r="H199" s="229">
        <v>1.2</v>
      </c>
      <c r="I199" s="230"/>
      <c r="J199" s="230">
        <f>ROUND(I199*H199,2)</f>
        <v>0</v>
      </c>
      <c r="K199" s="227"/>
      <c r="L199" s="231"/>
      <c r="M199" s="232" t="s">
        <v>1</v>
      </c>
      <c r="N199" s="233" t="s">
        <v>36</v>
      </c>
      <c r="O199" s="197">
        <v>0</v>
      </c>
      <c r="P199" s="197">
        <f>O199*H199</f>
        <v>0</v>
      </c>
      <c r="Q199" s="197">
        <v>1E-3</v>
      </c>
      <c r="R199" s="197">
        <f>Q199*H199</f>
        <v>1.1999999999999999E-3</v>
      </c>
      <c r="S199" s="197">
        <v>0</v>
      </c>
      <c r="T199" s="198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9" t="s">
        <v>178</v>
      </c>
      <c r="AT199" s="199" t="s">
        <v>179</v>
      </c>
      <c r="AU199" s="199" t="s">
        <v>80</v>
      </c>
      <c r="AY199" s="16" t="s">
        <v>134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78</v>
      </c>
      <c r="BK199" s="200">
        <f>ROUND(I199*H199,2)</f>
        <v>0</v>
      </c>
      <c r="BL199" s="16" t="s">
        <v>140</v>
      </c>
      <c r="BM199" s="199" t="s">
        <v>393</v>
      </c>
    </row>
    <row r="200" spans="1:65" s="2" customFormat="1">
      <c r="A200" s="31"/>
      <c r="B200" s="32"/>
      <c r="C200" s="33"/>
      <c r="D200" s="201" t="s">
        <v>142</v>
      </c>
      <c r="E200" s="33"/>
      <c r="F200" s="202" t="s">
        <v>392</v>
      </c>
      <c r="G200" s="33"/>
      <c r="H200" s="33"/>
      <c r="I200" s="33"/>
      <c r="J200" s="33"/>
      <c r="K200" s="33"/>
      <c r="L200" s="34"/>
      <c r="M200" s="203"/>
      <c r="N200" s="204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142</v>
      </c>
      <c r="AU200" s="16" t="s">
        <v>80</v>
      </c>
    </row>
    <row r="201" spans="1:65" s="2" customFormat="1" ht="16.5" customHeight="1">
      <c r="A201" s="31"/>
      <c r="B201" s="32"/>
      <c r="C201" s="189" t="s">
        <v>269</v>
      </c>
      <c r="D201" s="189" t="s">
        <v>136</v>
      </c>
      <c r="E201" s="190" t="s">
        <v>394</v>
      </c>
      <c r="F201" s="191" t="s">
        <v>395</v>
      </c>
      <c r="G201" s="192" t="s">
        <v>149</v>
      </c>
      <c r="H201" s="193">
        <v>3.9</v>
      </c>
      <c r="I201" s="194"/>
      <c r="J201" s="194">
        <f>ROUND(I201*H201,2)</f>
        <v>0</v>
      </c>
      <c r="K201" s="191"/>
      <c r="L201" s="34"/>
      <c r="M201" s="195" t="s">
        <v>1</v>
      </c>
      <c r="N201" s="196" t="s">
        <v>36</v>
      </c>
      <c r="O201" s="197">
        <v>0.26100000000000001</v>
      </c>
      <c r="P201" s="197">
        <f>O201*H201</f>
        <v>1.0179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9" t="s">
        <v>140</v>
      </c>
      <c r="AT201" s="199" t="s">
        <v>136</v>
      </c>
      <c r="AU201" s="199" t="s">
        <v>80</v>
      </c>
      <c r="AY201" s="16" t="s">
        <v>134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6" t="s">
        <v>78</v>
      </c>
      <c r="BK201" s="200">
        <f>ROUND(I201*H201,2)</f>
        <v>0</v>
      </c>
      <c r="BL201" s="16" t="s">
        <v>140</v>
      </c>
      <c r="BM201" s="199" t="s">
        <v>396</v>
      </c>
    </row>
    <row r="202" spans="1:65" s="2" customFormat="1">
      <c r="A202" s="31"/>
      <c r="B202" s="32"/>
      <c r="C202" s="33"/>
      <c r="D202" s="201" t="s">
        <v>142</v>
      </c>
      <c r="E202" s="33"/>
      <c r="F202" s="202" t="s">
        <v>397</v>
      </c>
      <c r="G202" s="33"/>
      <c r="H202" s="33"/>
      <c r="I202" s="33"/>
      <c r="J202" s="33"/>
      <c r="K202" s="33"/>
      <c r="L202" s="34"/>
      <c r="M202" s="203"/>
      <c r="N202" s="204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6" t="s">
        <v>142</v>
      </c>
      <c r="AU202" s="16" t="s">
        <v>80</v>
      </c>
    </row>
    <row r="203" spans="1:65" s="13" customFormat="1">
      <c r="B203" s="205"/>
      <c r="C203" s="206"/>
      <c r="D203" s="201" t="s">
        <v>144</v>
      </c>
      <c r="E203" s="207" t="s">
        <v>1</v>
      </c>
      <c r="F203" s="208" t="s">
        <v>398</v>
      </c>
      <c r="G203" s="206"/>
      <c r="H203" s="209">
        <v>3.9</v>
      </c>
      <c r="I203" s="206"/>
      <c r="J203" s="206"/>
      <c r="K203" s="206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144</v>
      </c>
      <c r="AU203" s="214" t="s">
        <v>80</v>
      </c>
      <c r="AV203" s="13" t="s">
        <v>80</v>
      </c>
      <c r="AW203" s="13" t="s">
        <v>26</v>
      </c>
      <c r="AX203" s="13" t="s">
        <v>78</v>
      </c>
      <c r="AY203" s="214" t="s">
        <v>134</v>
      </c>
    </row>
    <row r="204" spans="1:65" s="2" customFormat="1" ht="21.75" customHeight="1">
      <c r="A204" s="31"/>
      <c r="B204" s="32"/>
      <c r="C204" s="189" t="s">
        <v>276</v>
      </c>
      <c r="D204" s="189" t="s">
        <v>136</v>
      </c>
      <c r="E204" s="190" t="s">
        <v>399</v>
      </c>
      <c r="F204" s="191" t="s">
        <v>400</v>
      </c>
      <c r="G204" s="192" t="s">
        <v>149</v>
      </c>
      <c r="H204" s="193">
        <v>3.9</v>
      </c>
      <c r="I204" s="194"/>
      <c r="J204" s="194">
        <f>ROUND(I204*H204,2)</f>
        <v>0</v>
      </c>
      <c r="K204" s="191"/>
      <c r="L204" s="34"/>
      <c r="M204" s="195" t="s">
        <v>1</v>
      </c>
      <c r="N204" s="196" t="s">
        <v>36</v>
      </c>
      <c r="O204" s="197">
        <v>0.45200000000000001</v>
      </c>
      <c r="P204" s="197">
        <f>O204*H204</f>
        <v>1.7627999999999999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9" t="s">
        <v>140</v>
      </c>
      <c r="AT204" s="199" t="s">
        <v>136</v>
      </c>
      <c r="AU204" s="199" t="s">
        <v>80</v>
      </c>
      <c r="AY204" s="16" t="s">
        <v>134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6" t="s">
        <v>78</v>
      </c>
      <c r="BK204" s="200">
        <f>ROUND(I204*H204,2)</f>
        <v>0</v>
      </c>
      <c r="BL204" s="16" t="s">
        <v>140</v>
      </c>
      <c r="BM204" s="199" t="s">
        <v>401</v>
      </c>
    </row>
    <row r="205" spans="1:65" s="2" customFormat="1">
      <c r="A205" s="31"/>
      <c r="B205" s="32"/>
      <c r="C205" s="33"/>
      <c r="D205" s="201" t="s">
        <v>142</v>
      </c>
      <c r="E205" s="33"/>
      <c r="F205" s="202" t="s">
        <v>402</v>
      </c>
      <c r="G205" s="33"/>
      <c r="H205" s="33"/>
      <c r="I205" s="33"/>
      <c r="J205" s="33"/>
      <c r="K205" s="33"/>
      <c r="L205" s="34"/>
      <c r="M205" s="203"/>
      <c r="N205" s="204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142</v>
      </c>
      <c r="AU205" s="16" t="s">
        <v>80</v>
      </c>
    </row>
    <row r="206" spans="1:65" s="13" customFormat="1">
      <c r="B206" s="205"/>
      <c r="C206" s="206"/>
      <c r="D206" s="201" t="s">
        <v>144</v>
      </c>
      <c r="E206" s="207" t="s">
        <v>1</v>
      </c>
      <c r="F206" s="208" t="s">
        <v>403</v>
      </c>
      <c r="G206" s="206"/>
      <c r="H206" s="209">
        <v>3.9</v>
      </c>
      <c r="I206" s="206"/>
      <c r="J206" s="206"/>
      <c r="K206" s="206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144</v>
      </c>
      <c r="AU206" s="214" t="s">
        <v>80</v>
      </c>
      <c r="AV206" s="13" t="s">
        <v>80</v>
      </c>
      <c r="AW206" s="13" t="s">
        <v>26</v>
      </c>
      <c r="AX206" s="13" t="s">
        <v>78</v>
      </c>
      <c r="AY206" s="214" t="s">
        <v>134</v>
      </c>
    </row>
    <row r="207" spans="1:65" s="2" customFormat="1" ht="16.5" customHeight="1">
      <c r="A207" s="31"/>
      <c r="B207" s="32"/>
      <c r="C207" s="225" t="s">
        <v>284</v>
      </c>
      <c r="D207" s="225" t="s">
        <v>179</v>
      </c>
      <c r="E207" s="226" t="s">
        <v>404</v>
      </c>
      <c r="F207" s="227" t="s">
        <v>405</v>
      </c>
      <c r="G207" s="228" t="s">
        <v>362</v>
      </c>
      <c r="H207" s="229">
        <v>30</v>
      </c>
      <c r="I207" s="230"/>
      <c r="J207" s="230">
        <f>ROUND(I207*H207,2)</f>
        <v>0</v>
      </c>
      <c r="K207" s="227"/>
      <c r="L207" s="231"/>
      <c r="M207" s="232" t="s">
        <v>1</v>
      </c>
      <c r="N207" s="233" t="s">
        <v>36</v>
      </c>
      <c r="O207" s="197">
        <v>0</v>
      </c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9" t="s">
        <v>178</v>
      </c>
      <c r="AT207" s="199" t="s">
        <v>179</v>
      </c>
      <c r="AU207" s="199" t="s">
        <v>80</v>
      </c>
      <c r="AY207" s="16" t="s">
        <v>134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6" t="s">
        <v>78</v>
      </c>
      <c r="BK207" s="200">
        <f>ROUND(I207*H207,2)</f>
        <v>0</v>
      </c>
      <c r="BL207" s="16" t="s">
        <v>140</v>
      </c>
      <c r="BM207" s="199" t="s">
        <v>406</v>
      </c>
    </row>
    <row r="208" spans="1:65" s="2" customFormat="1">
      <c r="A208" s="31"/>
      <c r="B208" s="32"/>
      <c r="C208" s="33"/>
      <c r="D208" s="201" t="s">
        <v>142</v>
      </c>
      <c r="E208" s="33"/>
      <c r="F208" s="202" t="s">
        <v>407</v>
      </c>
      <c r="G208" s="33"/>
      <c r="H208" s="33"/>
      <c r="I208" s="33"/>
      <c r="J208" s="33"/>
      <c r="K208" s="33"/>
      <c r="L208" s="34"/>
      <c r="M208" s="203"/>
      <c r="N208" s="204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6" t="s">
        <v>142</v>
      </c>
      <c r="AU208" s="16" t="s">
        <v>80</v>
      </c>
    </row>
    <row r="209" spans="1:65" s="13" customFormat="1">
      <c r="B209" s="205"/>
      <c r="C209" s="206"/>
      <c r="D209" s="201" t="s">
        <v>144</v>
      </c>
      <c r="E209" s="207" t="s">
        <v>1</v>
      </c>
      <c r="F209" s="208" t="s">
        <v>365</v>
      </c>
      <c r="G209" s="206"/>
      <c r="H209" s="209">
        <v>30</v>
      </c>
      <c r="I209" s="206"/>
      <c r="J209" s="206"/>
      <c r="K209" s="206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144</v>
      </c>
      <c r="AU209" s="214" t="s">
        <v>80</v>
      </c>
      <c r="AV209" s="13" t="s">
        <v>80</v>
      </c>
      <c r="AW209" s="13" t="s">
        <v>26</v>
      </c>
      <c r="AX209" s="13" t="s">
        <v>78</v>
      </c>
      <c r="AY209" s="214" t="s">
        <v>134</v>
      </c>
    </row>
    <row r="210" spans="1:65" s="2" customFormat="1" ht="24.2" customHeight="1">
      <c r="A210" s="31"/>
      <c r="B210" s="32"/>
      <c r="C210" s="189" t="s">
        <v>408</v>
      </c>
      <c r="D210" s="189" t="s">
        <v>136</v>
      </c>
      <c r="E210" s="190" t="s">
        <v>154</v>
      </c>
      <c r="F210" s="191" t="s">
        <v>155</v>
      </c>
      <c r="G210" s="192" t="s">
        <v>139</v>
      </c>
      <c r="H210" s="193">
        <v>5400</v>
      </c>
      <c r="I210" s="194"/>
      <c r="J210" s="194">
        <f>ROUND(I210*H210,2)</f>
        <v>0</v>
      </c>
      <c r="K210" s="191"/>
      <c r="L210" s="34"/>
      <c r="M210" s="195" t="s">
        <v>1</v>
      </c>
      <c r="N210" s="196" t="s">
        <v>36</v>
      </c>
      <c r="O210" s="197">
        <v>5.0000000000000001E-3</v>
      </c>
      <c r="P210" s="197">
        <f>O210*H210</f>
        <v>27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9" t="s">
        <v>140</v>
      </c>
      <c r="AT210" s="199" t="s">
        <v>136</v>
      </c>
      <c r="AU210" s="199" t="s">
        <v>80</v>
      </c>
      <c r="AY210" s="16" t="s">
        <v>134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6" t="s">
        <v>78</v>
      </c>
      <c r="BK210" s="200">
        <f>ROUND(I210*H210,2)</f>
        <v>0</v>
      </c>
      <c r="BL210" s="16" t="s">
        <v>140</v>
      </c>
      <c r="BM210" s="199" t="s">
        <v>409</v>
      </c>
    </row>
    <row r="211" spans="1:65" s="2" customFormat="1" ht="19.5">
      <c r="A211" s="31"/>
      <c r="B211" s="32"/>
      <c r="C211" s="33"/>
      <c r="D211" s="201" t="s">
        <v>142</v>
      </c>
      <c r="E211" s="33"/>
      <c r="F211" s="202" t="s">
        <v>157</v>
      </c>
      <c r="G211" s="33"/>
      <c r="H211" s="33"/>
      <c r="I211" s="33"/>
      <c r="J211" s="33"/>
      <c r="K211" s="33"/>
      <c r="L211" s="34"/>
      <c r="M211" s="203"/>
      <c r="N211" s="204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142</v>
      </c>
      <c r="AU211" s="16" t="s">
        <v>80</v>
      </c>
    </row>
    <row r="212" spans="1:65" s="2" customFormat="1" ht="21.75" customHeight="1">
      <c r="A212" s="31"/>
      <c r="B212" s="32"/>
      <c r="C212" s="189" t="s">
        <v>410</v>
      </c>
      <c r="D212" s="189" t="s">
        <v>136</v>
      </c>
      <c r="E212" s="190" t="s">
        <v>411</v>
      </c>
      <c r="F212" s="191" t="s">
        <v>412</v>
      </c>
      <c r="G212" s="192" t="s">
        <v>149</v>
      </c>
      <c r="H212" s="193">
        <v>5000</v>
      </c>
      <c r="I212" s="194"/>
      <c r="J212" s="194">
        <f>ROUND(I212*H212,2)</f>
        <v>0</v>
      </c>
      <c r="K212" s="191"/>
      <c r="L212" s="34"/>
      <c r="M212" s="195" t="s">
        <v>1</v>
      </c>
      <c r="N212" s="196" t="s">
        <v>36</v>
      </c>
      <c r="O212" s="197">
        <v>0</v>
      </c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140</v>
      </c>
      <c r="AT212" s="199" t="s">
        <v>136</v>
      </c>
      <c r="AU212" s="199" t="s">
        <v>80</v>
      </c>
      <c r="AY212" s="16" t="s">
        <v>134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6" t="s">
        <v>78</v>
      </c>
      <c r="BK212" s="200">
        <f>ROUND(I212*H212,2)</f>
        <v>0</v>
      </c>
      <c r="BL212" s="16" t="s">
        <v>140</v>
      </c>
      <c r="BM212" s="199" t="s">
        <v>413</v>
      </c>
    </row>
    <row r="213" spans="1:65" s="2" customFormat="1">
      <c r="A213" s="31"/>
      <c r="B213" s="32"/>
      <c r="C213" s="33"/>
      <c r="D213" s="201" t="s">
        <v>142</v>
      </c>
      <c r="E213" s="33"/>
      <c r="F213" s="202" t="s">
        <v>412</v>
      </c>
      <c r="G213" s="33"/>
      <c r="H213" s="33"/>
      <c r="I213" s="33"/>
      <c r="J213" s="33"/>
      <c r="K213" s="33"/>
      <c r="L213" s="34"/>
      <c r="M213" s="203"/>
      <c r="N213" s="204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6" t="s">
        <v>142</v>
      </c>
      <c r="AU213" s="16" t="s">
        <v>80</v>
      </c>
    </row>
    <row r="214" spans="1:65" s="2" customFormat="1" ht="19.5">
      <c r="A214" s="31"/>
      <c r="B214" s="32"/>
      <c r="C214" s="33"/>
      <c r="D214" s="201" t="s">
        <v>414</v>
      </c>
      <c r="E214" s="33"/>
      <c r="F214" s="238" t="s">
        <v>415</v>
      </c>
      <c r="G214" s="33"/>
      <c r="H214" s="33"/>
      <c r="I214" s="33"/>
      <c r="J214" s="33"/>
      <c r="K214" s="33"/>
      <c r="L214" s="34"/>
      <c r="M214" s="203"/>
      <c r="N214" s="204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414</v>
      </c>
      <c r="AU214" s="16" t="s">
        <v>80</v>
      </c>
    </row>
    <row r="215" spans="1:65" s="12" customFormat="1" ht="22.9" customHeight="1">
      <c r="B215" s="174"/>
      <c r="C215" s="175"/>
      <c r="D215" s="176" t="s">
        <v>70</v>
      </c>
      <c r="E215" s="187" t="s">
        <v>80</v>
      </c>
      <c r="F215" s="187" t="s">
        <v>191</v>
      </c>
      <c r="G215" s="175"/>
      <c r="H215" s="175"/>
      <c r="I215" s="175"/>
      <c r="J215" s="188">
        <f>BK215</f>
        <v>0</v>
      </c>
      <c r="K215" s="175"/>
      <c r="L215" s="179"/>
      <c r="M215" s="180"/>
      <c r="N215" s="181"/>
      <c r="O215" s="181"/>
      <c r="P215" s="182">
        <f>SUM(P216:P229)</f>
        <v>1204.01</v>
      </c>
      <c r="Q215" s="181"/>
      <c r="R215" s="182">
        <f>SUM(R216:R229)</f>
        <v>2729.9219919999996</v>
      </c>
      <c r="S215" s="181"/>
      <c r="T215" s="183">
        <f>SUM(T216:T229)</f>
        <v>0</v>
      </c>
      <c r="AR215" s="184" t="s">
        <v>78</v>
      </c>
      <c r="AT215" s="185" t="s">
        <v>70</v>
      </c>
      <c r="AU215" s="185" t="s">
        <v>78</v>
      </c>
      <c r="AY215" s="184" t="s">
        <v>134</v>
      </c>
      <c r="BK215" s="186">
        <f>SUM(BK216:BK229)</f>
        <v>0</v>
      </c>
    </row>
    <row r="216" spans="1:65" s="2" customFormat="1" ht="33" customHeight="1">
      <c r="A216" s="31"/>
      <c r="B216" s="32"/>
      <c r="C216" s="189" t="s">
        <v>416</v>
      </c>
      <c r="D216" s="189" t="s">
        <v>136</v>
      </c>
      <c r="E216" s="190" t="s">
        <v>193</v>
      </c>
      <c r="F216" s="191" t="s">
        <v>194</v>
      </c>
      <c r="G216" s="192" t="s">
        <v>149</v>
      </c>
      <c r="H216" s="193">
        <v>39.6</v>
      </c>
      <c r="I216" s="194"/>
      <c r="J216" s="194">
        <f>ROUND(I216*H216,2)</f>
        <v>0</v>
      </c>
      <c r="K216" s="191"/>
      <c r="L216" s="34"/>
      <c r="M216" s="195" t="s">
        <v>1</v>
      </c>
      <c r="N216" s="196" t="s">
        <v>36</v>
      </c>
      <c r="O216" s="197">
        <v>1</v>
      </c>
      <c r="P216" s="197">
        <f>O216*H216</f>
        <v>39.6</v>
      </c>
      <c r="Q216" s="197">
        <v>1.63</v>
      </c>
      <c r="R216" s="197">
        <f>Q216*H216</f>
        <v>64.548000000000002</v>
      </c>
      <c r="S216" s="197">
        <v>0</v>
      </c>
      <c r="T216" s="198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9" t="s">
        <v>140</v>
      </c>
      <c r="AT216" s="199" t="s">
        <v>136</v>
      </c>
      <c r="AU216" s="199" t="s">
        <v>80</v>
      </c>
      <c r="AY216" s="16" t="s">
        <v>134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6" t="s">
        <v>78</v>
      </c>
      <c r="BK216" s="200">
        <f>ROUND(I216*H216,2)</f>
        <v>0</v>
      </c>
      <c r="BL216" s="16" t="s">
        <v>140</v>
      </c>
      <c r="BM216" s="199" t="s">
        <v>417</v>
      </c>
    </row>
    <row r="217" spans="1:65" s="2" customFormat="1" ht="29.25">
      <c r="A217" s="31"/>
      <c r="B217" s="32"/>
      <c r="C217" s="33"/>
      <c r="D217" s="201" t="s">
        <v>142</v>
      </c>
      <c r="E217" s="33"/>
      <c r="F217" s="202" t="s">
        <v>196</v>
      </c>
      <c r="G217" s="33"/>
      <c r="H217" s="33"/>
      <c r="I217" s="33"/>
      <c r="J217" s="33"/>
      <c r="K217" s="33"/>
      <c r="L217" s="34"/>
      <c r="M217" s="203"/>
      <c r="N217" s="204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6" t="s">
        <v>142</v>
      </c>
      <c r="AU217" s="16" t="s">
        <v>80</v>
      </c>
    </row>
    <row r="218" spans="1:65" s="13" customFormat="1">
      <c r="B218" s="205"/>
      <c r="C218" s="206"/>
      <c r="D218" s="201" t="s">
        <v>144</v>
      </c>
      <c r="E218" s="207" t="s">
        <v>1</v>
      </c>
      <c r="F218" s="208" t="s">
        <v>418</v>
      </c>
      <c r="G218" s="206"/>
      <c r="H218" s="209">
        <v>39.6</v>
      </c>
      <c r="I218" s="206"/>
      <c r="J218" s="206"/>
      <c r="K218" s="206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144</v>
      </c>
      <c r="AU218" s="214" t="s">
        <v>80</v>
      </c>
      <c r="AV218" s="13" t="s">
        <v>80</v>
      </c>
      <c r="AW218" s="13" t="s">
        <v>26</v>
      </c>
      <c r="AX218" s="13" t="s">
        <v>78</v>
      </c>
      <c r="AY218" s="214" t="s">
        <v>134</v>
      </c>
    </row>
    <row r="219" spans="1:65" s="2" customFormat="1" ht="24.2" customHeight="1">
      <c r="A219" s="31"/>
      <c r="B219" s="32"/>
      <c r="C219" s="189" t="s">
        <v>419</v>
      </c>
      <c r="D219" s="189" t="s">
        <v>136</v>
      </c>
      <c r="E219" s="190" t="s">
        <v>420</v>
      </c>
      <c r="F219" s="191" t="s">
        <v>421</v>
      </c>
      <c r="G219" s="192" t="s">
        <v>149</v>
      </c>
      <c r="H219" s="193">
        <v>1387.5</v>
      </c>
      <c r="I219" s="194"/>
      <c r="J219" s="194">
        <f>ROUND(I219*H219,2)</f>
        <v>0</v>
      </c>
      <c r="K219" s="191"/>
      <c r="L219" s="34"/>
      <c r="M219" s="195" t="s">
        <v>1</v>
      </c>
      <c r="N219" s="196" t="s">
        <v>36</v>
      </c>
      <c r="O219" s="197">
        <v>0.76</v>
      </c>
      <c r="P219" s="197">
        <f>O219*H219</f>
        <v>1054.5</v>
      </c>
      <c r="Q219" s="197">
        <v>1.9205000000000001</v>
      </c>
      <c r="R219" s="197">
        <f>Q219*H219</f>
        <v>2664.6937499999999</v>
      </c>
      <c r="S219" s="197">
        <v>0</v>
      </c>
      <c r="T219" s="198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9" t="s">
        <v>140</v>
      </c>
      <c r="AT219" s="199" t="s">
        <v>136</v>
      </c>
      <c r="AU219" s="199" t="s">
        <v>80</v>
      </c>
      <c r="AY219" s="16" t="s">
        <v>134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6" t="s">
        <v>78</v>
      </c>
      <c r="BK219" s="200">
        <f>ROUND(I219*H219,2)</f>
        <v>0</v>
      </c>
      <c r="BL219" s="16" t="s">
        <v>140</v>
      </c>
      <c r="BM219" s="199" t="s">
        <v>422</v>
      </c>
    </row>
    <row r="220" spans="1:65" s="2" customFormat="1" ht="19.5">
      <c r="A220" s="31"/>
      <c r="B220" s="32"/>
      <c r="C220" s="33"/>
      <c r="D220" s="201" t="s">
        <v>142</v>
      </c>
      <c r="E220" s="33"/>
      <c r="F220" s="202" t="s">
        <v>423</v>
      </c>
      <c r="G220" s="33"/>
      <c r="H220" s="33"/>
      <c r="I220" s="33"/>
      <c r="J220" s="33"/>
      <c r="K220" s="33"/>
      <c r="L220" s="34"/>
      <c r="M220" s="203"/>
      <c r="N220" s="204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142</v>
      </c>
      <c r="AU220" s="16" t="s">
        <v>80</v>
      </c>
    </row>
    <row r="221" spans="1:65" s="13" customFormat="1">
      <c r="B221" s="205"/>
      <c r="C221" s="206"/>
      <c r="D221" s="201" t="s">
        <v>144</v>
      </c>
      <c r="E221" s="207" t="s">
        <v>1</v>
      </c>
      <c r="F221" s="208" t="s">
        <v>424</v>
      </c>
      <c r="G221" s="206"/>
      <c r="H221" s="209">
        <v>1387.5</v>
      </c>
      <c r="I221" s="206"/>
      <c r="J221" s="206"/>
      <c r="K221" s="206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144</v>
      </c>
      <c r="AU221" s="214" t="s">
        <v>80</v>
      </c>
      <c r="AV221" s="13" t="s">
        <v>80</v>
      </c>
      <c r="AW221" s="13" t="s">
        <v>26</v>
      </c>
      <c r="AX221" s="13" t="s">
        <v>78</v>
      </c>
      <c r="AY221" s="214" t="s">
        <v>134</v>
      </c>
    </row>
    <row r="222" spans="1:65" s="2" customFormat="1" ht="33" customHeight="1">
      <c r="A222" s="31"/>
      <c r="B222" s="32"/>
      <c r="C222" s="189" t="s">
        <v>365</v>
      </c>
      <c r="D222" s="189" t="s">
        <v>136</v>
      </c>
      <c r="E222" s="190" t="s">
        <v>425</v>
      </c>
      <c r="F222" s="191" t="s">
        <v>426</v>
      </c>
      <c r="G222" s="192" t="s">
        <v>139</v>
      </c>
      <c r="H222" s="193">
        <v>440</v>
      </c>
      <c r="I222" s="194"/>
      <c r="J222" s="194">
        <f>ROUND(I222*H222,2)</f>
        <v>0</v>
      </c>
      <c r="K222" s="191"/>
      <c r="L222" s="34"/>
      <c r="M222" s="195" t="s">
        <v>1</v>
      </c>
      <c r="N222" s="196" t="s">
        <v>36</v>
      </c>
      <c r="O222" s="197">
        <v>8.8999999999999996E-2</v>
      </c>
      <c r="P222" s="197">
        <f>O222*H222</f>
        <v>39.159999999999997</v>
      </c>
      <c r="Q222" s="197">
        <v>3.0945000000000001E-4</v>
      </c>
      <c r="R222" s="197">
        <f>Q222*H222</f>
        <v>0.136158</v>
      </c>
      <c r="S222" s="197">
        <v>0</v>
      </c>
      <c r="T222" s="198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9" t="s">
        <v>140</v>
      </c>
      <c r="AT222" s="199" t="s">
        <v>136</v>
      </c>
      <c r="AU222" s="199" t="s">
        <v>80</v>
      </c>
      <c r="AY222" s="16" t="s">
        <v>134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6" t="s">
        <v>78</v>
      </c>
      <c r="BK222" s="200">
        <f>ROUND(I222*H222,2)</f>
        <v>0</v>
      </c>
      <c r="BL222" s="16" t="s">
        <v>140</v>
      </c>
      <c r="BM222" s="199" t="s">
        <v>427</v>
      </c>
    </row>
    <row r="223" spans="1:65" s="2" customFormat="1" ht="29.25">
      <c r="A223" s="31"/>
      <c r="B223" s="32"/>
      <c r="C223" s="33"/>
      <c r="D223" s="201" t="s">
        <v>142</v>
      </c>
      <c r="E223" s="33"/>
      <c r="F223" s="202" t="s">
        <v>428</v>
      </c>
      <c r="G223" s="33"/>
      <c r="H223" s="33"/>
      <c r="I223" s="33"/>
      <c r="J223" s="33"/>
      <c r="K223" s="33"/>
      <c r="L223" s="34"/>
      <c r="M223" s="203"/>
      <c r="N223" s="204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142</v>
      </c>
      <c r="AU223" s="16" t="s">
        <v>80</v>
      </c>
    </row>
    <row r="224" spans="1:65" s="13" customFormat="1">
      <c r="B224" s="205"/>
      <c r="C224" s="206"/>
      <c r="D224" s="201" t="s">
        <v>144</v>
      </c>
      <c r="E224" s="207" t="s">
        <v>1</v>
      </c>
      <c r="F224" s="208" t="s">
        <v>429</v>
      </c>
      <c r="G224" s="206"/>
      <c r="H224" s="209">
        <v>440</v>
      </c>
      <c r="I224" s="206"/>
      <c r="J224" s="206"/>
      <c r="K224" s="206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144</v>
      </c>
      <c r="AU224" s="214" t="s">
        <v>80</v>
      </c>
      <c r="AV224" s="13" t="s">
        <v>80</v>
      </c>
      <c r="AW224" s="13" t="s">
        <v>26</v>
      </c>
      <c r="AX224" s="13" t="s">
        <v>78</v>
      </c>
      <c r="AY224" s="214" t="s">
        <v>134</v>
      </c>
    </row>
    <row r="225" spans="1:65" s="2" customFormat="1" ht="24.2" customHeight="1">
      <c r="A225" s="31"/>
      <c r="B225" s="32"/>
      <c r="C225" s="189" t="s">
        <v>430</v>
      </c>
      <c r="D225" s="189" t="s">
        <v>136</v>
      </c>
      <c r="E225" s="190" t="s">
        <v>431</v>
      </c>
      <c r="F225" s="191" t="s">
        <v>432</v>
      </c>
      <c r="G225" s="192" t="s">
        <v>272</v>
      </c>
      <c r="H225" s="193">
        <v>790</v>
      </c>
      <c r="I225" s="194"/>
      <c r="J225" s="194">
        <f>ROUND(I225*H225,2)</f>
        <v>0</v>
      </c>
      <c r="K225" s="191"/>
      <c r="L225" s="34"/>
      <c r="M225" s="195" t="s">
        <v>1</v>
      </c>
      <c r="N225" s="196" t="s">
        <v>36</v>
      </c>
      <c r="O225" s="197">
        <v>4.4999999999999998E-2</v>
      </c>
      <c r="P225" s="197">
        <f>O225*H225</f>
        <v>35.549999999999997</v>
      </c>
      <c r="Q225" s="197">
        <v>4.8959999999999997E-4</v>
      </c>
      <c r="R225" s="197">
        <f>Q225*H225</f>
        <v>0.38678399999999996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140</v>
      </c>
      <c r="AT225" s="199" t="s">
        <v>136</v>
      </c>
      <c r="AU225" s="199" t="s">
        <v>80</v>
      </c>
      <c r="AY225" s="16" t="s">
        <v>134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6" t="s">
        <v>78</v>
      </c>
      <c r="BK225" s="200">
        <f>ROUND(I225*H225,2)</f>
        <v>0</v>
      </c>
      <c r="BL225" s="16" t="s">
        <v>140</v>
      </c>
      <c r="BM225" s="199" t="s">
        <v>433</v>
      </c>
    </row>
    <row r="226" spans="1:65" s="2" customFormat="1" ht="19.5">
      <c r="A226" s="31"/>
      <c r="B226" s="32"/>
      <c r="C226" s="33"/>
      <c r="D226" s="201" t="s">
        <v>142</v>
      </c>
      <c r="E226" s="33"/>
      <c r="F226" s="202" t="s">
        <v>434</v>
      </c>
      <c r="G226" s="33"/>
      <c r="H226" s="33"/>
      <c r="I226" s="33"/>
      <c r="J226" s="33"/>
      <c r="K226" s="33"/>
      <c r="L226" s="34"/>
      <c r="M226" s="203"/>
      <c r="N226" s="204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142</v>
      </c>
      <c r="AU226" s="16" t="s">
        <v>80</v>
      </c>
    </row>
    <row r="227" spans="1:65" s="2" customFormat="1" ht="24.2" customHeight="1">
      <c r="A227" s="31"/>
      <c r="B227" s="32"/>
      <c r="C227" s="189" t="s">
        <v>435</v>
      </c>
      <c r="D227" s="189" t="s">
        <v>136</v>
      </c>
      <c r="E227" s="190" t="s">
        <v>207</v>
      </c>
      <c r="F227" s="191" t="s">
        <v>208</v>
      </c>
      <c r="G227" s="192" t="s">
        <v>139</v>
      </c>
      <c r="H227" s="193">
        <v>440</v>
      </c>
      <c r="I227" s="194"/>
      <c r="J227" s="194">
        <f>ROUND(I227*H227,2)</f>
        <v>0</v>
      </c>
      <c r="K227" s="191"/>
      <c r="L227" s="34"/>
      <c r="M227" s="195" t="s">
        <v>1</v>
      </c>
      <c r="N227" s="196" t="s">
        <v>36</v>
      </c>
      <c r="O227" s="197">
        <v>0.08</v>
      </c>
      <c r="P227" s="197">
        <f>O227*H227</f>
        <v>35.200000000000003</v>
      </c>
      <c r="Q227" s="197">
        <v>3.5750000000000002E-4</v>
      </c>
      <c r="R227" s="197">
        <f>Q227*H227</f>
        <v>0.1573</v>
      </c>
      <c r="S227" s="197">
        <v>0</v>
      </c>
      <c r="T227" s="198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9" t="s">
        <v>140</v>
      </c>
      <c r="AT227" s="199" t="s">
        <v>136</v>
      </c>
      <c r="AU227" s="199" t="s">
        <v>80</v>
      </c>
      <c r="AY227" s="16" t="s">
        <v>134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6" t="s">
        <v>78</v>
      </c>
      <c r="BK227" s="200">
        <f>ROUND(I227*H227,2)</f>
        <v>0</v>
      </c>
      <c r="BL227" s="16" t="s">
        <v>140</v>
      </c>
      <c r="BM227" s="199" t="s">
        <v>436</v>
      </c>
    </row>
    <row r="228" spans="1:65" s="2" customFormat="1" ht="19.5">
      <c r="A228" s="31"/>
      <c r="B228" s="32"/>
      <c r="C228" s="33"/>
      <c r="D228" s="201" t="s">
        <v>142</v>
      </c>
      <c r="E228" s="33"/>
      <c r="F228" s="202" t="s">
        <v>210</v>
      </c>
      <c r="G228" s="33"/>
      <c r="H228" s="33"/>
      <c r="I228" s="33"/>
      <c r="J228" s="33"/>
      <c r="K228" s="33"/>
      <c r="L228" s="34"/>
      <c r="M228" s="203"/>
      <c r="N228" s="204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142</v>
      </c>
      <c r="AU228" s="16" t="s">
        <v>80</v>
      </c>
    </row>
    <row r="229" spans="1:65" s="13" customFormat="1">
      <c r="B229" s="205"/>
      <c r="C229" s="206"/>
      <c r="D229" s="201" t="s">
        <v>144</v>
      </c>
      <c r="E229" s="207" t="s">
        <v>1</v>
      </c>
      <c r="F229" s="208" t="s">
        <v>429</v>
      </c>
      <c r="G229" s="206"/>
      <c r="H229" s="209">
        <v>440</v>
      </c>
      <c r="I229" s="206"/>
      <c r="J229" s="206"/>
      <c r="K229" s="206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144</v>
      </c>
      <c r="AU229" s="214" t="s">
        <v>80</v>
      </c>
      <c r="AV229" s="13" t="s">
        <v>80</v>
      </c>
      <c r="AW229" s="13" t="s">
        <v>26</v>
      </c>
      <c r="AX229" s="13" t="s">
        <v>78</v>
      </c>
      <c r="AY229" s="214" t="s">
        <v>134</v>
      </c>
    </row>
    <row r="230" spans="1:65" s="12" customFormat="1" ht="22.9" customHeight="1">
      <c r="B230" s="174"/>
      <c r="C230" s="175"/>
      <c r="D230" s="176" t="s">
        <v>70</v>
      </c>
      <c r="E230" s="187" t="s">
        <v>153</v>
      </c>
      <c r="F230" s="187" t="s">
        <v>198</v>
      </c>
      <c r="G230" s="175"/>
      <c r="H230" s="175"/>
      <c r="I230" s="175"/>
      <c r="J230" s="188">
        <f>BK230</f>
        <v>0</v>
      </c>
      <c r="K230" s="175"/>
      <c r="L230" s="179"/>
      <c r="M230" s="180"/>
      <c r="N230" s="181"/>
      <c r="O230" s="181"/>
      <c r="P230" s="182">
        <f>SUM(P231:P263)</f>
        <v>87.034426000000011</v>
      </c>
      <c r="Q230" s="181"/>
      <c r="R230" s="182">
        <f>SUM(R231:R263)</f>
        <v>63.454002974500597</v>
      </c>
      <c r="S230" s="181"/>
      <c r="T230" s="183">
        <f>SUM(T231:T263)</f>
        <v>0</v>
      </c>
      <c r="AR230" s="184" t="s">
        <v>78</v>
      </c>
      <c r="AT230" s="185" t="s">
        <v>70</v>
      </c>
      <c r="AU230" s="185" t="s">
        <v>78</v>
      </c>
      <c r="AY230" s="184" t="s">
        <v>134</v>
      </c>
      <c r="BK230" s="186">
        <f>SUM(BK231:BK263)</f>
        <v>0</v>
      </c>
    </row>
    <row r="231" spans="1:65" s="2" customFormat="1" ht="16.5" customHeight="1">
      <c r="A231" s="31"/>
      <c r="B231" s="32"/>
      <c r="C231" s="189" t="s">
        <v>437</v>
      </c>
      <c r="D231" s="189" t="s">
        <v>136</v>
      </c>
      <c r="E231" s="190" t="s">
        <v>229</v>
      </c>
      <c r="F231" s="191" t="s">
        <v>230</v>
      </c>
      <c r="G231" s="192" t="s">
        <v>149</v>
      </c>
      <c r="H231" s="193">
        <v>10.5</v>
      </c>
      <c r="I231" s="194"/>
      <c r="J231" s="194">
        <f>ROUND(I231*H231,2)</f>
        <v>0</v>
      </c>
      <c r="K231" s="191"/>
      <c r="L231" s="34"/>
      <c r="M231" s="195" t="s">
        <v>1</v>
      </c>
      <c r="N231" s="196" t="s">
        <v>36</v>
      </c>
      <c r="O231" s="197">
        <v>0.58399999999999996</v>
      </c>
      <c r="P231" s="197">
        <f>O231*H231</f>
        <v>6.1319999999999997</v>
      </c>
      <c r="Q231" s="197">
        <v>2.2563422040000001</v>
      </c>
      <c r="R231" s="197">
        <f>Q231*H231</f>
        <v>23.691593142000002</v>
      </c>
      <c r="S231" s="197">
        <v>0</v>
      </c>
      <c r="T231" s="198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9" t="s">
        <v>140</v>
      </c>
      <c r="AT231" s="199" t="s">
        <v>136</v>
      </c>
      <c r="AU231" s="199" t="s">
        <v>80</v>
      </c>
      <c r="AY231" s="16" t="s">
        <v>134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6" t="s">
        <v>78</v>
      </c>
      <c r="BK231" s="200">
        <f>ROUND(I231*H231,2)</f>
        <v>0</v>
      </c>
      <c r="BL231" s="16" t="s">
        <v>140</v>
      </c>
      <c r="BM231" s="199" t="s">
        <v>438</v>
      </c>
    </row>
    <row r="232" spans="1:65" s="2" customFormat="1" ht="19.5">
      <c r="A232" s="31"/>
      <c r="B232" s="32"/>
      <c r="C232" s="33"/>
      <c r="D232" s="201" t="s">
        <v>142</v>
      </c>
      <c r="E232" s="33"/>
      <c r="F232" s="202" t="s">
        <v>232</v>
      </c>
      <c r="G232" s="33"/>
      <c r="H232" s="33"/>
      <c r="I232" s="33"/>
      <c r="J232" s="33"/>
      <c r="K232" s="33"/>
      <c r="L232" s="34"/>
      <c r="M232" s="203"/>
      <c r="N232" s="204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6" t="s">
        <v>142</v>
      </c>
      <c r="AU232" s="16" t="s">
        <v>80</v>
      </c>
    </row>
    <row r="233" spans="1:65" s="13" customFormat="1">
      <c r="B233" s="205"/>
      <c r="C233" s="206"/>
      <c r="D233" s="201" t="s">
        <v>144</v>
      </c>
      <c r="E233" s="207" t="s">
        <v>1</v>
      </c>
      <c r="F233" s="208" t="s">
        <v>233</v>
      </c>
      <c r="G233" s="206"/>
      <c r="H233" s="209">
        <v>10.5</v>
      </c>
      <c r="I233" s="206"/>
      <c r="J233" s="206"/>
      <c r="K233" s="206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144</v>
      </c>
      <c r="AU233" s="214" t="s">
        <v>80</v>
      </c>
      <c r="AV233" s="13" t="s">
        <v>80</v>
      </c>
      <c r="AW233" s="13" t="s">
        <v>26</v>
      </c>
      <c r="AX233" s="13" t="s">
        <v>78</v>
      </c>
      <c r="AY233" s="214" t="s">
        <v>134</v>
      </c>
    </row>
    <row r="234" spans="1:65" s="2" customFormat="1" ht="21.75" customHeight="1">
      <c r="A234" s="31"/>
      <c r="B234" s="32"/>
      <c r="C234" s="189" t="s">
        <v>439</v>
      </c>
      <c r="D234" s="189" t="s">
        <v>136</v>
      </c>
      <c r="E234" s="190" t="s">
        <v>235</v>
      </c>
      <c r="F234" s="191" t="s">
        <v>236</v>
      </c>
      <c r="G234" s="192" t="s">
        <v>202</v>
      </c>
      <c r="H234" s="193">
        <v>0.02</v>
      </c>
      <c r="I234" s="194"/>
      <c r="J234" s="194">
        <f>ROUND(I234*H234,2)</f>
        <v>0</v>
      </c>
      <c r="K234" s="191"/>
      <c r="L234" s="34"/>
      <c r="M234" s="195" t="s">
        <v>1</v>
      </c>
      <c r="N234" s="196" t="s">
        <v>36</v>
      </c>
      <c r="O234" s="197">
        <v>20.28</v>
      </c>
      <c r="P234" s="197">
        <f>O234*H234</f>
        <v>0.40560000000000002</v>
      </c>
      <c r="Q234" s="197">
        <v>1.0596208</v>
      </c>
      <c r="R234" s="197">
        <f>Q234*H234</f>
        <v>2.1192416000000002E-2</v>
      </c>
      <c r="S234" s="197">
        <v>0</v>
      </c>
      <c r="T234" s="198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9" t="s">
        <v>140</v>
      </c>
      <c r="AT234" s="199" t="s">
        <v>136</v>
      </c>
      <c r="AU234" s="199" t="s">
        <v>80</v>
      </c>
      <c r="AY234" s="16" t="s">
        <v>134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6" t="s">
        <v>78</v>
      </c>
      <c r="BK234" s="200">
        <f>ROUND(I234*H234,2)</f>
        <v>0</v>
      </c>
      <c r="BL234" s="16" t="s">
        <v>140</v>
      </c>
      <c r="BM234" s="199" t="s">
        <v>440</v>
      </c>
    </row>
    <row r="235" spans="1:65" s="2" customFormat="1">
      <c r="A235" s="31"/>
      <c r="B235" s="32"/>
      <c r="C235" s="33"/>
      <c r="D235" s="201" t="s">
        <v>142</v>
      </c>
      <c r="E235" s="33"/>
      <c r="F235" s="202" t="s">
        <v>238</v>
      </c>
      <c r="G235" s="33"/>
      <c r="H235" s="33"/>
      <c r="I235" s="33"/>
      <c r="J235" s="33"/>
      <c r="K235" s="33"/>
      <c r="L235" s="34"/>
      <c r="M235" s="203"/>
      <c r="N235" s="204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142</v>
      </c>
      <c r="AU235" s="16" t="s">
        <v>80</v>
      </c>
    </row>
    <row r="236" spans="1:65" s="13" customFormat="1">
      <c r="B236" s="205"/>
      <c r="C236" s="206"/>
      <c r="D236" s="201" t="s">
        <v>144</v>
      </c>
      <c r="E236" s="207" t="s">
        <v>1</v>
      </c>
      <c r="F236" s="208" t="s">
        <v>441</v>
      </c>
      <c r="G236" s="206"/>
      <c r="H236" s="209">
        <v>0.02</v>
      </c>
      <c r="I236" s="206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144</v>
      </c>
      <c r="AU236" s="214" t="s">
        <v>80</v>
      </c>
      <c r="AV236" s="13" t="s">
        <v>80</v>
      </c>
      <c r="AW236" s="13" t="s">
        <v>26</v>
      </c>
      <c r="AX236" s="13" t="s">
        <v>78</v>
      </c>
      <c r="AY236" s="214" t="s">
        <v>134</v>
      </c>
    </row>
    <row r="237" spans="1:65" s="2" customFormat="1" ht="21.75" customHeight="1">
      <c r="A237" s="31"/>
      <c r="B237" s="32"/>
      <c r="C237" s="189" t="s">
        <v>442</v>
      </c>
      <c r="D237" s="189" t="s">
        <v>136</v>
      </c>
      <c r="E237" s="190" t="s">
        <v>241</v>
      </c>
      <c r="F237" s="191" t="s">
        <v>242</v>
      </c>
      <c r="G237" s="192" t="s">
        <v>202</v>
      </c>
      <c r="H237" s="193">
        <v>0.161</v>
      </c>
      <c r="I237" s="194"/>
      <c r="J237" s="194">
        <f>ROUND(I237*H237,2)</f>
        <v>0</v>
      </c>
      <c r="K237" s="191"/>
      <c r="L237" s="34"/>
      <c r="M237" s="195" t="s">
        <v>1</v>
      </c>
      <c r="N237" s="196" t="s">
        <v>36</v>
      </c>
      <c r="O237" s="197">
        <v>23.968</v>
      </c>
      <c r="P237" s="197">
        <f>O237*H237</f>
        <v>3.8588480000000001</v>
      </c>
      <c r="Q237" s="197">
        <v>1.0606207999999999</v>
      </c>
      <c r="R237" s="197">
        <f>Q237*H237</f>
        <v>0.17075994879999998</v>
      </c>
      <c r="S237" s="197">
        <v>0</v>
      </c>
      <c r="T237" s="19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9" t="s">
        <v>140</v>
      </c>
      <c r="AT237" s="199" t="s">
        <v>136</v>
      </c>
      <c r="AU237" s="199" t="s">
        <v>80</v>
      </c>
      <c r="AY237" s="16" t="s">
        <v>134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6" t="s">
        <v>78</v>
      </c>
      <c r="BK237" s="200">
        <f>ROUND(I237*H237,2)</f>
        <v>0</v>
      </c>
      <c r="BL237" s="16" t="s">
        <v>140</v>
      </c>
      <c r="BM237" s="199" t="s">
        <v>443</v>
      </c>
    </row>
    <row r="238" spans="1:65" s="2" customFormat="1">
      <c r="A238" s="31"/>
      <c r="B238" s="32"/>
      <c r="C238" s="33"/>
      <c r="D238" s="201" t="s">
        <v>142</v>
      </c>
      <c r="E238" s="33"/>
      <c r="F238" s="202" t="s">
        <v>244</v>
      </c>
      <c r="G238" s="33"/>
      <c r="H238" s="33"/>
      <c r="I238" s="33"/>
      <c r="J238" s="33"/>
      <c r="K238" s="33"/>
      <c r="L238" s="34"/>
      <c r="M238" s="203"/>
      <c r="N238" s="204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142</v>
      </c>
      <c r="AU238" s="16" t="s">
        <v>80</v>
      </c>
    </row>
    <row r="239" spans="1:65" s="13" customFormat="1">
      <c r="B239" s="205"/>
      <c r="C239" s="206"/>
      <c r="D239" s="201" t="s">
        <v>144</v>
      </c>
      <c r="E239" s="207" t="s">
        <v>1</v>
      </c>
      <c r="F239" s="208" t="s">
        <v>444</v>
      </c>
      <c r="G239" s="206"/>
      <c r="H239" s="209">
        <v>0.161</v>
      </c>
      <c r="I239" s="206"/>
      <c r="J239" s="206"/>
      <c r="K239" s="206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144</v>
      </c>
      <c r="AU239" s="214" t="s">
        <v>80</v>
      </c>
      <c r="AV239" s="13" t="s">
        <v>80</v>
      </c>
      <c r="AW239" s="13" t="s">
        <v>26</v>
      </c>
      <c r="AX239" s="13" t="s">
        <v>78</v>
      </c>
      <c r="AY239" s="214" t="s">
        <v>134</v>
      </c>
    </row>
    <row r="240" spans="1:65" s="2" customFormat="1" ht="24.2" customHeight="1">
      <c r="A240" s="31"/>
      <c r="B240" s="32"/>
      <c r="C240" s="189" t="s">
        <v>445</v>
      </c>
      <c r="D240" s="189" t="s">
        <v>136</v>
      </c>
      <c r="E240" s="190" t="s">
        <v>247</v>
      </c>
      <c r="F240" s="191" t="s">
        <v>248</v>
      </c>
      <c r="G240" s="192" t="s">
        <v>149</v>
      </c>
      <c r="H240" s="193">
        <v>4.5599999999999996</v>
      </c>
      <c r="I240" s="194"/>
      <c r="J240" s="194">
        <f>ROUND(I240*H240,2)</f>
        <v>0</v>
      </c>
      <c r="K240" s="191"/>
      <c r="L240" s="34"/>
      <c r="M240" s="195" t="s">
        <v>1</v>
      </c>
      <c r="N240" s="196" t="s">
        <v>36</v>
      </c>
      <c r="O240" s="197">
        <v>0.629</v>
      </c>
      <c r="P240" s="197">
        <f>O240*H240</f>
        <v>2.8682399999999997</v>
      </c>
      <c r="Q240" s="197">
        <v>2.4532922039999998</v>
      </c>
      <c r="R240" s="197">
        <f>Q240*H240</f>
        <v>11.187012450239997</v>
      </c>
      <c r="S240" s="197">
        <v>0</v>
      </c>
      <c r="T240" s="19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9" t="s">
        <v>140</v>
      </c>
      <c r="AT240" s="199" t="s">
        <v>136</v>
      </c>
      <c r="AU240" s="199" t="s">
        <v>80</v>
      </c>
      <c r="AY240" s="16" t="s">
        <v>134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6" t="s">
        <v>78</v>
      </c>
      <c r="BK240" s="200">
        <f>ROUND(I240*H240,2)</f>
        <v>0</v>
      </c>
      <c r="BL240" s="16" t="s">
        <v>140</v>
      </c>
      <c r="BM240" s="199" t="s">
        <v>446</v>
      </c>
    </row>
    <row r="241" spans="1:65" s="2" customFormat="1" ht="19.5">
      <c r="A241" s="31"/>
      <c r="B241" s="32"/>
      <c r="C241" s="33"/>
      <c r="D241" s="201" t="s">
        <v>142</v>
      </c>
      <c r="E241" s="33"/>
      <c r="F241" s="202" t="s">
        <v>250</v>
      </c>
      <c r="G241" s="33"/>
      <c r="H241" s="33"/>
      <c r="I241" s="33"/>
      <c r="J241" s="33"/>
      <c r="K241" s="33"/>
      <c r="L241" s="34"/>
      <c r="M241" s="203"/>
      <c r="N241" s="204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142</v>
      </c>
      <c r="AU241" s="16" t="s">
        <v>80</v>
      </c>
    </row>
    <row r="242" spans="1:65" s="13" customFormat="1">
      <c r="B242" s="205"/>
      <c r="C242" s="206"/>
      <c r="D242" s="201" t="s">
        <v>144</v>
      </c>
      <c r="E242" s="207" t="s">
        <v>1</v>
      </c>
      <c r="F242" s="208" t="s">
        <v>447</v>
      </c>
      <c r="G242" s="206"/>
      <c r="H242" s="209">
        <v>4.5599999999999996</v>
      </c>
      <c r="I242" s="206"/>
      <c r="J242" s="206"/>
      <c r="K242" s="206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144</v>
      </c>
      <c r="AU242" s="214" t="s">
        <v>80</v>
      </c>
      <c r="AV242" s="13" t="s">
        <v>80</v>
      </c>
      <c r="AW242" s="13" t="s">
        <v>26</v>
      </c>
      <c r="AX242" s="13" t="s">
        <v>78</v>
      </c>
      <c r="AY242" s="214" t="s">
        <v>134</v>
      </c>
    </row>
    <row r="243" spans="1:65" s="2" customFormat="1" ht="16.5" customHeight="1">
      <c r="A243" s="31"/>
      <c r="B243" s="32"/>
      <c r="C243" s="189" t="s">
        <v>448</v>
      </c>
      <c r="D243" s="189" t="s">
        <v>136</v>
      </c>
      <c r="E243" s="190" t="s">
        <v>253</v>
      </c>
      <c r="F243" s="191" t="s">
        <v>254</v>
      </c>
      <c r="G243" s="192" t="s">
        <v>139</v>
      </c>
      <c r="H243" s="193">
        <v>6.6</v>
      </c>
      <c r="I243" s="194"/>
      <c r="J243" s="194">
        <f>ROUND(I243*H243,2)</f>
        <v>0</v>
      </c>
      <c r="K243" s="191"/>
      <c r="L243" s="34"/>
      <c r="M243" s="195" t="s">
        <v>1</v>
      </c>
      <c r="N243" s="196" t="s">
        <v>36</v>
      </c>
      <c r="O243" s="197">
        <v>0.247</v>
      </c>
      <c r="P243" s="197">
        <f>O243*H243</f>
        <v>1.6301999999999999</v>
      </c>
      <c r="Q243" s="197">
        <v>2.6919000000000001E-3</v>
      </c>
      <c r="R243" s="197">
        <f>Q243*H243</f>
        <v>1.7766540000000001E-2</v>
      </c>
      <c r="S243" s="197">
        <v>0</v>
      </c>
      <c r="T243" s="198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9" t="s">
        <v>140</v>
      </c>
      <c r="AT243" s="199" t="s">
        <v>136</v>
      </c>
      <c r="AU243" s="199" t="s">
        <v>80</v>
      </c>
      <c r="AY243" s="16" t="s">
        <v>134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6" t="s">
        <v>78</v>
      </c>
      <c r="BK243" s="200">
        <f>ROUND(I243*H243,2)</f>
        <v>0</v>
      </c>
      <c r="BL243" s="16" t="s">
        <v>140</v>
      </c>
      <c r="BM243" s="199" t="s">
        <v>449</v>
      </c>
    </row>
    <row r="244" spans="1:65" s="2" customFormat="1">
      <c r="A244" s="31"/>
      <c r="B244" s="32"/>
      <c r="C244" s="33"/>
      <c r="D244" s="201" t="s">
        <v>142</v>
      </c>
      <c r="E244" s="33"/>
      <c r="F244" s="202" t="s">
        <v>256</v>
      </c>
      <c r="G244" s="33"/>
      <c r="H244" s="33"/>
      <c r="I244" s="33"/>
      <c r="J244" s="33"/>
      <c r="K244" s="33"/>
      <c r="L244" s="34"/>
      <c r="M244" s="203"/>
      <c r="N244" s="204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142</v>
      </c>
      <c r="AU244" s="16" t="s">
        <v>80</v>
      </c>
    </row>
    <row r="245" spans="1:65" s="13" customFormat="1">
      <c r="B245" s="205"/>
      <c r="C245" s="206"/>
      <c r="D245" s="201" t="s">
        <v>144</v>
      </c>
      <c r="E245" s="207" t="s">
        <v>1</v>
      </c>
      <c r="F245" s="208" t="s">
        <v>450</v>
      </c>
      <c r="G245" s="206"/>
      <c r="H245" s="209">
        <v>6.6</v>
      </c>
      <c r="I245" s="206"/>
      <c r="J245" s="206"/>
      <c r="K245" s="206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144</v>
      </c>
      <c r="AU245" s="214" t="s">
        <v>80</v>
      </c>
      <c r="AV245" s="13" t="s">
        <v>80</v>
      </c>
      <c r="AW245" s="13" t="s">
        <v>26</v>
      </c>
      <c r="AX245" s="13" t="s">
        <v>78</v>
      </c>
      <c r="AY245" s="214" t="s">
        <v>134</v>
      </c>
    </row>
    <row r="246" spans="1:65" s="2" customFormat="1" ht="16.5" customHeight="1">
      <c r="A246" s="31"/>
      <c r="B246" s="32"/>
      <c r="C246" s="189" t="s">
        <v>451</v>
      </c>
      <c r="D246" s="189" t="s">
        <v>136</v>
      </c>
      <c r="E246" s="190" t="s">
        <v>258</v>
      </c>
      <c r="F246" s="191" t="s">
        <v>259</v>
      </c>
      <c r="G246" s="192" t="s">
        <v>139</v>
      </c>
      <c r="H246" s="193">
        <v>6.6</v>
      </c>
      <c r="I246" s="194"/>
      <c r="J246" s="194">
        <f>ROUND(I246*H246,2)</f>
        <v>0</v>
      </c>
      <c r="K246" s="191"/>
      <c r="L246" s="34"/>
      <c r="M246" s="195" t="s">
        <v>1</v>
      </c>
      <c r="N246" s="196" t="s">
        <v>36</v>
      </c>
      <c r="O246" s="197">
        <v>8.3000000000000004E-2</v>
      </c>
      <c r="P246" s="197">
        <f>O246*H246</f>
        <v>0.54779999999999995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9" t="s">
        <v>140</v>
      </c>
      <c r="AT246" s="199" t="s">
        <v>136</v>
      </c>
      <c r="AU246" s="199" t="s">
        <v>80</v>
      </c>
      <c r="AY246" s="16" t="s">
        <v>134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6" t="s">
        <v>78</v>
      </c>
      <c r="BK246" s="200">
        <f>ROUND(I246*H246,2)</f>
        <v>0</v>
      </c>
      <c r="BL246" s="16" t="s">
        <v>140</v>
      </c>
      <c r="BM246" s="199" t="s">
        <v>452</v>
      </c>
    </row>
    <row r="247" spans="1:65" s="2" customFormat="1">
      <c r="A247" s="31"/>
      <c r="B247" s="32"/>
      <c r="C247" s="33"/>
      <c r="D247" s="201" t="s">
        <v>142</v>
      </c>
      <c r="E247" s="33"/>
      <c r="F247" s="202" t="s">
        <v>261</v>
      </c>
      <c r="G247" s="33"/>
      <c r="H247" s="33"/>
      <c r="I247" s="33"/>
      <c r="J247" s="33"/>
      <c r="K247" s="33"/>
      <c r="L247" s="34"/>
      <c r="M247" s="203"/>
      <c r="N247" s="204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142</v>
      </c>
      <c r="AU247" s="16" t="s">
        <v>80</v>
      </c>
    </row>
    <row r="248" spans="1:65" s="2" customFormat="1" ht="16.5" customHeight="1">
      <c r="A248" s="31"/>
      <c r="B248" s="32"/>
      <c r="C248" s="189" t="s">
        <v>453</v>
      </c>
      <c r="D248" s="189" t="s">
        <v>136</v>
      </c>
      <c r="E248" s="190" t="s">
        <v>263</v>
      </c>
      <c r="F248" s="191" t="s">
        <v>264</v>
      </c>
      <c r="G248" s="192" t="s">
        <v>149</v>
      </c>
      <c r="H248" s="193">
        <v>11.2</v>
      </c>
      <c r="I248" s="194"/>
      <c r="J248" s="194">
        <f>ROUND(I248*H248,2)</f>
        <v>0</v>
      </c>
      <c r="K248" s="191"/>
      <c r="L248" s="34"/>
      <c r="M248" s="195" t="s">
        <v>1</v>
      </c>
      <c r="N248" s="196" t="s">
        <v>36</v>
      </c>
      <c r="O248" s="197">
        <v>1.593</v>
      </c>
      <c r="P248" s="197">
        <f>O248*H248</f>
        <v>17.8416</v>
      </c>
      <c r="Q248" s="197">
        <v>2.4532969960000002</v>
      </c>
      <c r="R248" s="197">
        <f>Q248*H248</f>
        <v>27.4769263552</v>
      </c>
      <c r="S248" s="197">
        <v>0</v>
      </c>
      <c r="T248" s="198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9" t="s">
        <v>140</v>
      </c>
      <c r="AT248" s="199" t="s">
        <v>136</v>
      </c>
      <c r="AU248" s="199" t="s">
        <v>80</v>
      </c>
      <c r="AY248" s="16" t="s">
        <v>134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6" t="s">
        <v>78</v>
      </c>
      <c r="BK248" s="200">
        <f>ROUND(I248*H248,2)</f>
        <v>0</v>
      </c>
      <c r="BL248" s="16" t="s">
        <v>140</v>
      </c>
      <c r="BM248" s="199" t="s">
        <v>454</v>
      </c>
    </row>
    <row r="249" spans="1:65" s="2" customFormat="1" ht="19.5">
      <c r="A249" s="31"/>
      <c r="B249" s="32"/>
      <c r="C249" s="33"/>
      <c r="D249" s="201" t="s">
        <v>142</v>
      </c>
      <c r="E249" s="33"/>
      <c r="F249" s="202" t="s">
        <v>266</v>
      </c>
      <c r="G249" s="33"/>
      <c r="H249" s="33"/>
      <c r="I249" s="33"/>
      <c r="J249" s="33"/>
      <c r="K249" s="33"/>
      <c r="L249" s="34"/>
      <c r="M249" s="203"/>
      <c r="N249" s="204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6" t="s">
        <v>142</v>
      </c>
      <c r="AU249" s="16" t="s">
        <v>80</v>
      </c>
    </row>
    <row r="250" spans="1:65" s="13" customFormat="1">
      <c r="B250" s="205"/>
      <c r="C250" s="206"/>
      <c r="D250" s="201" t="s">
        <v>144</v>
      </c>
      <c r="E250" s="207" t="s">
        <v>1</v>
      </c>
      <c r="F250" s="208" t="s">
        <v>455</v>
      </c>
      <c r="G250" s="206"/>
      <c r="H250" s="209">
        <v>1.68</v>
      </c>
      <c r="I250" s="206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144</v>
      </c>
      <c r="AU250" s="214" t="s">
        <v>80</v>
      </c>
      <c r="AV250" s="13" t="s">
        <v>80</v>
      </c>
      <c r="AW250" s="13" t="s">
        <v>26</v>
      </c>
      <c r="AX250" s="13" t="s">
        <v>71</v>
      </c>
      <c r="AY250" s="214" t="s">
        <v>134</v>
      </c>
    </row>
    <row r="251" spans="1:65" s="13" customFormat="1">
      <c r="B251" s="205"/>
      <c r="C251" s="206"/>
      <c r="D251" s="201" t="s">
        <v>144</v>
      </c>
      <c r="E251" s="207" t="s">
        <v>1</v>
      </c>
      <c r="F251" s="208" t="s">
        <v>456</v>
      </c>
      <c r="G251" s="206"/>
      <c r="H251" s="209">
        <v>9.52</v>
      </c>
      <c r="I251" s="206"/>
      <c r="J251" s="206"/>
      <c r="K251" s="206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144</v>
      </c>
      <c r="AU251" s="214" t="s">
        <v>80</v>
      </c>
      <c r="AV251" s="13" t="s">
        <v>80</v>
      </c>
      <c r="AW251" s="13" t="s">
        <v>26</v>
      </c>
      <c r="AX251" s="13" t="s">
        <v>71</v>
      </c>
      <c r="AY251" s="214" t="s">
        <v>134</v>
      </c>
    </row>
    <row r="252" spans="1:65" s="14" customFormat="1">
      <c r="B252" s="215"/>
      <c r="C252" s="216"/>
      <c r="D252" s="201" t="s">
        <v>144</v>
      </c>
      <c r="E252" s="217" t="s">
        <v>1</v>
      </c>
      <c r="F252" s="218" t="s">
        <v>146</v>
      </c>
      <c r="G252" s="216"/>
      <c r="H252" s="219">
        <v>11.2</v>
      </c>
      <c r="I252" s="216"/>
      <c r="J252" s="216"/>
      <c r="K252" s="216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144</v>
      </c>
      <c r="AU252" s="224" t="s">
        <v>80</v>
      </c>
      <c r="AV252" s="14" t="s">
        <v>140</v>
      </c>
      <c r="AW252" s="14" t="s">
        <v>26</v>
      </c>
      <c r="AX252" s="14" t="s">
        <v>78</v>
      </c>
      <c r="AY252" s="224" t="s">
        <v>134</v>
      </c>
    </row>
    <row r="253" spans="1:65" s="2" customFormat="1" ht="16.5" customHeight="1">
      <c r="A253" s="31"/>
      <c r="B253" s="32"/>
      <c r="C253" s="189" t="s">
        <v>457</v>
      </c>
      <c r="D253" s="189" t="s">
        <v>136</v>
      </c>
      <c r="E253" s="190" t="s">
        <v>200</v>
      </c>
      <c r="F253" s="191" t="s">
        <v>201</v>
      </c>
      <c r="G253" s="192" t="s">
        <v>202</v>
      </c>
      <c r="H253" s="193">
        <v>0.59799999999999998</v>
      </c>
      <c r="I253" s="194"/>
      <c r="J253" s="194">
        <f>ROUND(I253*H253,2)</f>
        <v>0</v>
      </c>
      <c r="K253" s="191"/>
      <c r="L253" s="34"/>
      <c r="M253" s="195" t="s">
        <v>1</v>
      </c>
      <c r="N253" s="196" t="s">
        <v>36</v>
      </c>
      <c r="O253" s="197">
        <v>15.231</v>
      </c>
      <c r="P253" s="197">
        <f>O253*H253</f>
        <v>9.1081380000000003</v>
      </c>
      <c r="Q253" s="197">
        <v>1.0627727796999999</v>
      </c>
      <c r="R253" s="197">
        <f>Q253*H253</f>
        <v>0.63553812226059991</v>
      </c>
      <c r="S253" s="197">
        <v>0</v>
      </c>
      <c r="T253" s="19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9" t="s">
        <v>140</v>
      </c>
      <c r="AT253" s="199" t="s">
        <v>136</v>
      </c>
      <c r="AU253" s="199" t="s">
        <v>80</v>
      </c>
      <c r="AY253" s="16" t="s">
        <v>134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6" t="s">
        <v>78</v>
      </c>
      <c r="BK253" s="200">
        <f>ROUND(I253*H253,2)</f>
        <v>0</v>
      </c>
      <c r="BL253" s="16" t="s">
        <v>140</v>
      </c>
      <c r="BM253" s="199" t="s">
        <v>458</v>
      </c>
    </row>
    <row r="254" spans="1:65" s="2" customFormat="1" ht="29.25">
      <c r="A254" s="31"/>
      <c r="B254" s="32"/>
      <c r="C254" s="33"/>
      <c r="D254" s="201" t="s">
        <v>142</v>
      </c>
      <c r="E254" s="33"/>
      <c r="F254" s="202" t="s">
        <v>204</v>
      </c>
      <c r="G254" s="33"/>
      <c r="H254" s="33"/>
      <c r="I254" s="33"/>
      <c r="J254" s="33"/>
      <c r="K254" s="33"/>
      <c r="L254" s="34"/>
      <c r="M254" s="203"/>
      <c r="N254" s="204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6" t="s">
        <v>142</v>
      </c>
      <c r="AU254" s="16" t="s">
        <v>80</v>
      </c>
    </row>
    <row r="255" spans="1:65" s="13" customFormat="1">
      <c r="B255" s="205"/>
      <c r="C255" s="206"/>
      <c r="D255" s="201" t="s">
        <v>144</v>
      </c>
      <c r="E255" s="207" t="s">
        <v>1</v>
      </c>
      <c r="F255" s="208" t="s">
        <v>459</v>
      </c>
      <c r="G255" s="206"/>
      <c r="H255" s="209">
        <v>0.59799999999999998</v>
      </c>
      <c r="I255" s="206"/>
      <c r="J255" s="206"/>
      <c r="K255" s="206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144</v>
      </c>
      <c r="AU255" s="214" t="s">
        <v>80</v>
      </c>
      <c r="AV255" s="13" t="s">
        <v>80</v>
      </c>
      <c r="AW255" s="13" t="s">
        <v>26</v>
      </c>
      <c r="AX255" s="13" t="s">
        <v>78</v>
      </c>
      <c r="AY255" s="214" t="s">
        <v>134</v>
      </c>
    </row>
    <row r="256" spans="1:65" s="2" customFormat="1" ht="16.5" customHeight="1">
      <c r="A256" s="31"/>
      <c r="B256" s="32"/>
      <c r="C256" s="189" t="s">
        <v>460</v>
      </c>
      <c r="D256" s="189" t="s">
        <v>136</v>
      </c>
      <c r="E256" s="190" t="s">
        <v>213</v>
      </c>
      <c r="F256" s="191" t="s">
        <v>214</v>
      </c>
      <c r="G256" s="192" t="s">
        <v>139</v>
      </c>
      <c r="H256" s="193">
        <v>60</v>
      </c>
      <c r="I256" s="194"/>
      <c r="J256" s="194">
        <f>ROUND(I256*H256,2)</f>
        <v>0</v>
      </c>
      <c r="K256" s="191"/>
      <c r="L256" s="34"/>
      <c r="M256" s="195" t="s">
        <v>1</v>
      </c>
      <c r="N256" s="196" t="s">
        <v>36</v>
      </c>
      <c r="O256" s="197">
        <v>0.53800000000000003</v>
      </c>
      <c r="P256" s="197">
        <f>O256*H256</f>
        <v>32.28</v>
      </c>
      <c r="Q256" s="197">
        <v>2.7469E-3</v>
      </c>
      <c r="R256" s="197">
        <f>Q256*H256</f>
        <v>0.16481400000000002</v>
      </c>
      <c r="S256" s="197">
        <v>0</v>
      </c>
      <c r="T256" s="198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9" t="s">
        <v>140</v>
      </c>
      <c r="AT256" s="199" t="s">
        <v>136</v>
      </c>
      <c r="AU256" s="199" t="s">
        <v>80</v>
      </c>
      <c r="AY256" s="16" t="s">
        <v>134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6" t="s">
        <v>78</v>
      </c>
      <c r="BK256" s="200">
        <f>ROUND(I256*H256,2)</f>
        <v>0</v>
      </c>
      <c r="BL256" s="16" t="s">
        <v>140</v>
      </c>
      <c r="BM256" s="199" t="s">
        <v>461</v>
      </c>
    </row>
    <row r="257" spans="1:65" s="2" customFormat="1" ht="19.5">
      <c r="A257" s="31"/>
      <c r="B257" s="32"/>
      <c r="C257" s="33"/>
      <c r="D257" s="201" t="s">
        <v>142</v>
      </c>
      <c r="E257" s="33"/>
      <c r="F257" s="202" t="s">
        <v>216</v>
      </c>
      <c r="G257" s="33"/>
      <c r="H257" s="33"/>
      <c r="I257" s="33"/>
      <c r="J257" s="33"/>
      <c r="K257" s="33"/>
      <c r="L257" s="34"/>
      <c r="M257" s="203"/>
      <c r="N257" s="204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6" t="s">
        <v>142</v>
      </c>
      <c r="AU257" s="16" t="s">
        <v>80</v>
      </c>
    </row>
    <row r="258" spans="1:65" s="13" customFormat="1">
      <c r="B258" s="205"/>
      <c r="C258" s="206"/>
      <c r="D258" s="201" t="s">
        <v>144</v>
      </c>
      <c r="E258" s="207" t="s">
        <v>1</v>
      </c>
      <c r="F258" s="208" t="s">
        <v>462</v>
      </c>
      <c r="G258" s="206"/>
      <c r="H258" s="209">
        <v>60</v>
      </c>
      <c r="I258" s="206"/>
      <c r="J258" s="206"/>
      <c r="K258" s="206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144</v>
      </c>
      <c r="AU258" s="214" t="s">
        <v>80</v>
      </c>
      <c r="AV258" s="13" t="s">
        <v>80</v>
      </c>
      <c r="AW258" s="13" t="s">
        <v>26</v>
      </c>
      <c r="AX258" s="13" t="s">
        <v>78</v>
      </c>
      <c r="AY258" s="214" t="s">
        <v>134</v>
      </c>
    </row>
    <row r="259" spans="1:65" s="2" customFormat="1" ht="16.5" customHeight="1">
      <c r="A259" s="31"/>
      <c r="B259" s="32"/>
      <c r="C259" s="189" t="s">
        <v>463</v>
      </c>
      <c r="D259" s="189" t="s">
        <v>136</v>
      </c>
      <c r="E259" s="190" t="s">
        <v>219</v>
      </c>
      <c r="F259" s="191" t="s">
        <v>220</v>
      </c>
      <c r="G259" s="192" t="s">
        <v>139</v>
      </c>
      <c r="H259" s="193">
        <v>60</v>
      </c>
      <c r="I259" s="194"/>
      <c r="J259" s="194">
        <f>ROUND(I259*H259,2)</f>
        <v>0</v>
      </c>
      <c r="K259" s="191"/>
      <c r="L259" s="34"/>
      <c r="M259" s="195" t="s">
        <v>1</v>
      </c>
      <c r="N259" s="196" t="s">
        <v>36</v>
      </c>
      <c r="O259" s="197">
        <v>0.17599999999999999</v>
      </c>
      <c r="P259" s="197">
        <f>O259*H259</f>
        <v>10.559999999999999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9" t="s">
        <v>140</v>
      </c>
      <c r="AT259" s="199" t="s">
        <v>136</v>
      </c>
      <c r="AU259" s="199" t="s">
        <v>80</v>
      </c>
      <c r="AY259" s="16" t="s">
        <v>134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6" t="s">
        <v>78</v>
      </c>
      <c r="BK259" s="200">
        <f>ROUND(I259*H259,2)</f>
        <v>0</v>
      </c>
      <c r="BL259" s="16" t="s">
        <v>140</v>
      </c>
      <c r="BM259" s="199" t="s">
        <v>464</v>
      </c>
    </row>
    <row r="260" spans="1:65" s="2" customFormat="1" ht="19.5">
      <c r="A260" s="31"/>
      <c r="B260" s="32"/>
      <c r="C260" s="33"/>
      <c r="D260" s="201" t="s">
        <v>142</v>
      </c>
      <c r="E260" s="33"/>
      <c r="F260" s="202" t="s">
        <v>222</v>
      </c>
      <c r="G260" s="33"/>
      <c r="H260" s="33"/>
      <c r="I260" s="33"/>
      <c r="J260" s="33"/>
      <c r="K260" s="33"/>
      <c r="L260" s="34"/>
      <c r="M260" s="203"/>
      <c r="N260" s="204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6" t="s">
        <v>142</v>
      </c>
      <c r="AU260" s="16" t="s">
        <v>80</v>
      </c>
    </row>
    <row r="261" spans="1:65" s="2" customFormat="1" ht="24.2" customHeight="1">
      <c r="A261" s="31"/>
      <c r="B261" s="32"/>
      <c r="C261" s="189" t="s">
        <v>465</v>
      </c>
      <c r="D261" s="189" t="s">
        <v>136</v>
      </c>
      <c r="E261" s="190" t="s">
        <v>223</v>
      </c>
      <c r="F261" s="191" t="s">
        <v>224</v>
      </c>
      <c r="G261" s="192" t="s">
        <v>139</v>
      </c>
      <c r="H261" s="193">
        <v>34</v>
      </c>
      <c r="I261" s="194"/>
      <c r="J261" s="194">
        <f>ROUND(I261*H261,2)</f>
        <v>0</v>
      </c>
      <c r="K261" s="191"/>
      <c r="L261" s="34"/>
      <c r="M261" s="195" t="s">
        <v>1</v>
      </c>
      <c r="N261" s="196" t="s">
        <v>36</v>
      </c>
      <c r="O261" s="197">
        <v>5.2999999999999999E-2</v>
      </c>
      <c r="P261" s="197">
        <f>O261*H261</f>
        <v>1.802</v>
      </c>
      <c r="Q261" s="197">
        <v>2.5999999999999999E-3</v>
      </c>
      <c r="R261" s="197">
        <f>Q261*H261</f>
        <v>8.8399999999999992E-2</v>
      </c>
      <c r="S261" s="197">
        <v>0</v>
      </c>
      <c r="T261" s="19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9" t="s">
        <v>140</v>
      </c>
      <c r="AT261" s="199" t="s">
        <v>136</v>
      </c>
      <c r="AU261" s="199" t="s">
        <v>80</v>
      </c>
      <c r="AY261" s="16" t="s">
        <v>134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6" t="s">
        <v>78</v>
      </c>
      <c r="BK261" s="200">
        <f>ROUND(I261*H261,2)</f>
        <v>0</v>
      </c>
      <c r="BL261" s="16" t="s">
        <v>140</v>
      </c>
      <c r="BM261" s="199" t="s">
        <v>466</v>
      </c>
    </row>
    <row r="262" spans="1:65" s="2" customFormat="1" ht="19.5">
      <c r="A262" s="31"/>
      <c r="B262" s="32"/>
      <c r="C262" s="33"/>
      <c r="D262" s="201" t="s">
        <v>142</v>
      </c>
      <c r="E262" s="33"/>
      <c r="F262" s="202" t="s">
        <v>226</v>
      </c>
      <c r="G262" s="33"/>
      <c r="H262" s="33"/>
      <c r="I262" s="33"/>
      <c r="J262" s="33"/>
      <c r="K262" s="33"/>
      <c r="L262" s="34"/>
      <c r="M262" s="203"/>
      <c r="N262" s="204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6" t="s">
        <v>142</v>
      </c>
      <c r="AU262" s="16" t="s">
        <v>80</v>
      </c>
    </row>
    <row r="263" spans="1:65" s="13" customFormat="1">
      <c r="B263" s="205"/>
      <c r="C263" s="206"/>
      <c r="D263" s="201" t="s">
        <v>144</v>
      </c>
      <c r="E263" s="207" t="s">
        <v>1</v>
      </c>
      <c r="F263" s="208" t="s">
        <v>467</v>
      </c>
      <c r="G263" s="206"/>
      <c r="H263" s="209">
        <v>34</v>
      </c>
      <c r="I263" s="206"/>
      <c r="J263" s="206"/>
      <c r="K263" s="206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144</v>
      </c>
      <c r="AU263" s="214" t="s">
        <v>80</v>
      </c>
      <c r="AV263" s="13" t="s">
        <v>80</v>
      </c>
      <c r="AW263" s="13" t="s">
        <v>26</v>
      </c>
      <c r="AX263" s="13" t="s">
        <v>78</v>
      </c>
      <c r="AY263" s="214" t="s">
        <v>134</v>
      </c>
    </row>
    <row r="264" spans="1:65" s="12" customFormat="1" ht="22.9" customHeight="1">
      <c r="B264" s="174"/>
      <c r="C264" s="175"/>
      <c r="D264" s="176" t="s">
        <v>70</v>
      </c>
      <c r="E264" s="187" t="s">
        <v>163</v>
      </c>
      <c r="F264" s="187" t="s">
        <v>468</v>
      </c>
      <c r="G264" s="175"/>
      <c r="H264" s="175"/>
      <c r="I264" s="175"/>
      <c r="J264" s="188">
        <f>BK264</f>
        <v>0</v>
      </c>
      <c r="K264" s="175"/>
      <c r="L264" s="179"/>
      <c r="M264" s="180"/>
      <c r="N264" s="181"/>
      <c r="O264" s="181"/>
      <c r="P264" s="182">
        <f>SUM(P265:P296)</f>
        <v>22.109999999999996</v>
      </c>
      <c r="Q264" s="181"/>
      <c r="R264" s="182">
        <f>SUM(R265:R296)</f>
        <v>149.09454999999997</v>
      </c>
      <c r="S264" s="181"/>
      <c r="T264" s="183">
        <f>SUM(T265:T296)</f>
        <v>0</v>
      </c>
      <c r="AR264" s="184" t="s">
        <v>78</v>
      </c>
      <c r="AT264" s="185" t="s">
        <v>70</v>
      </c>
      <c r="AU264" s="185" t="s">
        <v>78</v>
      </c>
      <c r="AY264" s="184" t="s">
        <v>134</v>
      </c>
      <c r="BK264" s="186">
        <f>SUM(BK265:BK296)</f>
        <v>0</v>
      </c>
    </row>
    <row r="265" spans="1:65" s="2" customFormat="1" ht="16.5" customHeight="1">
      <c r="A265" s="31"/>
      <c r="B265" s="32"/>
      <c r="C265" s="189" t="s">
        <v>469</v>
      </c>
      <c r="D265" s="189" t="s">
        <v>136</v>
      </c>
      <c r="E265" s="190" t="s">
        <v>470</v>
      </c>
      <c r="F265" s="191" t="s">
        <v>471</v>
      </c>
      <c r="G265" s="192" t="s">
        <v>139</v>
      </c>
      <c r="H265" s="193">
        <v>20</v>
      </c>
      <c r="I265" s="194"/>
      <c r="J265" s="194">
        <f>ROUND(I265*H265,2)</f>
        <v>0</v>
      </c>
      <c r="K265" s="191"/>
      <c r="L265" s="34"/>
      <c r="M265" s="195" t="s">
        <v>1</v>
      </c>
      <c r="N265" s="196" t="s">
        <v>36</v>
      </c>
      <c r="O265" s="197">
        <v>5.5E-2</v>
      </c>
      <c r="P265" s="197">
        <f>O265*H265</f>
        <v>1.1000000000000001</v>
      </c>
      <c r="Q265" s="197">
        <v>0.36834</v>
      </c>
      <c r="R265" s="197">
        <f>Q265*H265</f>
        <v>7.3667999999999996</v>
      </c>
      <c r="S265" s="197">
        <v>0</v>
      </c>
      <c r="T265" s="19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9" t="s">
        <v>140</v>
      </c>
      <c r="AT265" s="199" t="s">
        <v>136</v>
      </c>
      <c r="AU265" s="199" t="s">
        <v>80</v>
      </c>
      <c r="AY265" s="16" t="s">
        <v>134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6" t="s">
        <v>78</v>
      </c>
      <c r="BK265" s="200">
        <f>ROUND(I265*H265,2)</f>
        <v>0</v>
      </c>
      <c r="BL265" s="16" t="s">
        <v>140</v>
      </c>
      <c r="BM265" s="199" t="s">
        <v>472</v>
      </c>
    </row>
    <row r="266" spans="1:65" s="2" customFormat="1" ht="19.5">
      <c r="A266" s="31"/>
      <c r="B266" s="32"/>
      <c r="C266" s="33"/>
      <c r="D266" s="201" t="s">
        <v>142</v>
      </c>
      <c r="E266" s="33"/>
      <c r="F266" s="202" t="s">
        <v>473</v>
      </c>
      <c r="G266" s="33"/>
      <c r="H266" s="33"/>
      <c r="I266" s="33"/>
      <c r="J266" s="33"/>
      <c r="K266" s="33"/>
      <c r="L266" s="34"/>
      <c r="M266" s="203"/>
      <c r="N266" s="204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6" t="s">
        <v>142</v>
      </c>
      <c r="AU266" s="16" t="s">
        <v>80</v>
      </c>
    </row>
    <row r="267" spans="1:65" s="13" customFormat="1">
      <c r="B267" s="205"/>
      <c r="C267" s="206"/>
      <c r="D267" s="201" t="s">
        <v>144</v>
      </c>
      <c r="E267" s="207" t="s">
        <v>1</v>
      </c>
      <c r="F267" s="208" t="s">
        <v>252</v>
      </c>
      <c r="G267" s="206"/>
      <c r="H267" s="209">
        <v>20</v>
      </c>
      <c r="I267" s="206"/>
      <c r="J267" s="206"/>
      <c r="K267" s="206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144</v>
      </c>
      <c r="AU267" s="214" t="s">
        <v>80</v>
      </c>
      <c r="AV267" s="13" t="s">
        <v>80</v>
      </c>
      <c r="AW267" s="13" t="s">
        <v>26</v>
      </c>
      <c r="AX267" s="13" t="s">
        <v>78</v>
      </c>
      <c r="AY267" s="214" t="s">
        <v>134</v>
      </c>
    </row>
    <row r="268" spans="1:65" s="2" customFormat="1" ht="16.5" customHeight="1">
      <c r="A268" s="31"/>
      <c r="B268" s="32"/>
      <c r="C268" s="189" t="s">
        <v>474</v>
      </c>
      <c r="D268" s="189" t="s">
        <v>136</v>
      </c>
      <c r="E268" s="190" t="s">
        <v>475</v>
      </c>
      <c r="F268" s="191" t="s">
        <v>476</v>
      </c>
      <c r="G268" s="192" t="s">
        <v>139</v>
      </c>
      <c r="H268" s="193">
        <v>20</v>
      </c>
      <c r="I268" s="194"/>
      <c r="J268" s="194">
        <f>ROUND(I268*H268,2)</f>
        <v>0</v>
      </c>
      <c r="K268" s="191"/>
      <c r="L268" s="34"/>
      <c r="M268" s="195" t="s">
        <v>1</v>
      </c>
      <c r="N268" s="196" t="s">
        <v>36</v>
      </c>
      <c r="O268" s="197">
        <v>2.5999999999999999E-2</v>
      </c>
      <c r="P268" s="197">
        <f>O268*H268</f>
        <v>0.52</v>
      </c>
      <c r="Q268" s="197">
        <v>0.34499999999999997</v>
      </c>
      <c r="R268" s="197">
        <f>Q268*H268</f>
        <v>6.8999999999999995</v>
      </c>
      <c r="S268" s="197">
        <v>0</v>
      </c>
      <c r="T268" s="198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9" t="s">
        <v>140</v>
      </c>
      <c r="AT268" s="199" t="s">
        <v>136</v>
      </c>
      <c r="AU268" s="199" t="s">
        <v>80</v>
      </c>
      <c r="AY268" s="16" t="s">
        <v>134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6" t="s">
        <v>78</v>
      </c>
      <c r="BK268" s="200">
        <f>ROUND(I268*H268,2)</f>
        <v>0</v>
      </c>
      <c r="BL268" s="16" t="s">
        <v>140</v>
      </c>
      <c r="BM268" s="199" t="s">
        <v>477</v>
      </c>
    </row>
    <row r="269" spans="1:65" s="2" customFormat="1" ht="19.5">
      <c r="A269" s="31"/>
      <c r="B269" s="32"/>
      <c r="C269" s="33"/>
      <c r="D269" s="201" t="s">
        <v>142</v>
      </c>
      <c r="E269" s="33"/>
      <c r="F269" s="202" t="s">
        <v>478</v>
      </c>
      <c r="G269" s="33"/>
      <c r="H269" s="33"/>
      <c r="I269" s="33"/>
      <c r="J269" s="33"/>
      <c r="K269" s="33"/>
      <c r="L269" s="34"/>
      <c r="M269" s="203"/>
      <c r="N269" s="204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6" t="s">
        <v>142</v>
      </c>
      <c r="AU269" s="16" t="s">
        <v>80</v>
      </c>
    </row>
    <row r="270" spans="1:65" s="13" customFormat="1">
      <c r="B270" s="205"/>
      <c r="C270" s="206"/>
      <c r="D270" s="201" t="s">
        <v>144</v>
      </c>
      <c r="E270" s="207" t="s">
        <v>1</v>
      </c>
      <c r="F270" s="208" t="s">
        <v>252</v>
      </c>
      <c r="G270" s="206"/>
      <c r="H270" s="209">
        <v>20</v>
      </c>
      <c r="I270" s="206"/>
      <c r="J270" s="206"/>
      <c r="K270" s="206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144</v>
      </c>
      <c r="AU270" s="214" t="s">
        <v>80</v>
      </c>
      <c r="AV270" s="13" t="s">
        <v>80</v>
      </c>
      <c r="AW270" s="13" t="s">
        <v>26</v>
      </c>
      <c r="AX270" s="13" t="s">
        <v>78</v>
      </c>
      <c r="AY270" s="214" t="s">
        <v>134</v>
      </c>
    </row>
    <row r="271" spans="1:65" s="2" customFormat="1" ht="16.5" customHeight="1">
      <c r="A271" s="31"/>
      <c r="B271" s="32"/>
      <c r="C271" s="189" t="s">
        <v>479</v>
      </c>
      <c r="D271" s="189" t="s">
        <v>136</v>
      </c>
      <c r="E271" s="190" t="s">
        <v>480</v>
      </c>
      <c r="F271" s="191" t="s">
        <v>481</v>
      </c>
      <c r="G271" s="192" t="s">
        <v>139</v>
      </c>
      <c r="H271" s="193">
        <v>105</v>
      </c>
      <c r="I271" s="194"/>
      <c r="J271" s="194">
        <f>ROUND(I271*H271,2)</f>
        <v>0</v>
      </c>
      <c r="K271" s="191"/>
      <c r="L271" s="34"/>
      <c r="M271" s="195" t="s">
        <v>1</v>
      </c>
      <c r="N271" s="196" t="s">
        <v>36</v>
      </c>
      <c r="O271" s="197">
        <v>3.1E-2</v>
      </c>
      <c r="P271" s="197">
        <f>O271*H271</f>
        <v>3.2549999999999999</v>
      </c>
      <c r="Q271" s="197">
        <v>0.57499999999999996</v>
      </c>
      <c r="R271" s="197">
        <f>Q271*H271</f>
        <v>60.374999999999993</v>
      </c>
      <c r="S271" s="197">
        <v>0</v>
      </c>
      <c r="T271" s="198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9" t="s">
        <v>140</v>
      </c>
      <c r="AT271" s="199" t="s">
        <v>136</v>
      </c>
      <c r="AU271" s="199" t="s">
        <v>80</v>
      </c>
      <c r="AY271" s="16" t="s">
        <v>134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6" t="s">
        <v>78</v>
      </c>
      <c r="BK271" s="200">
        <f>ROUND(I271*H271,2)</f>
        <v>0</v>
      </c>
      <c r="BL271" s="16" t="s">
        <v>140</v>
      </c>
      <c r="BM271" s="199" t="s">
        <v>482</v>
      </c>
    </row>
    <row r="272" spans="1:65" s="2" customFormat="1" ht="19.5">
      <c r="A272" s="31"/>
      <c r="B272" s="32"/>
      <c r="C272" s="33"/>
      <c r="D272" s="201" t="s">
        <v>142</v>
      </c>
      <c r="E272" s="33"/>
      <c r="F272" s="202" t="s">
        <v>483</v>
      </c>
      <c r="G272" s="33"/>
      <c r="H272" s="33"/>
      <c r="I272" s="33"/>
      <c r="J272" s="33"/>
      <c r="K272" s="33"/>
      <c r="L272" s="34"/>
      <c r="M272" s="203"/>
      <c r="N272" s="204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142</v>
      </c>
      <c r="AU272" s="16" t="s">
        <v>80</v>
      </c>
    </row>
    <row r="273" spans="1:65" s="2" customFormat="1" ht="24.2" customHeight="1">
      <c r="A273" s="31"/>
      <c r="B273" s="32"/>
      <c r="C273" s="189" t="s">
        <v>484</v>
      </c>
      <c r="D273" s="189" t="s">
        <v>136</v>
      </c>
      <c r="E273" s="190" t="s">
        <v>485</v>
      </c>
      <c r="F273" s="191" t="s">
        <v>486</v>
      </c>
      <c r="G273" s="192" t="s">
        <v>139</v>
      </c>
      <c r="H273" s="193">
        <v>105</v>
      </c>
      <c r="I273" s="194"/>
      <c r="J273" s="194">
        <f>ROUND(I273*H273,2)</f>
        <v>0</v>
      </c>
      <c r="K273" s="191"/>
      <c r="L273" s="34"/>
      <c r="M273" s="195" t="s">
        <v>1</v>
      </c>
      <c r="N273" s="196" t="s">
        <v>36</v>
      </c>
      <c r="O273" s="197">
        <v>3.5000000000000003E-2</v>
      </c>
      <c r="P273" s="197">
        <f>O273*H273</f>
        <v>3.6750000000000003</v>
      </c>
      <c r="Q273" s="197">
        <v>0.49586999999999998</v>
      </c>
      <c r="R273" s="197">
        <f>Q273*H273</f>
        <v>52.06635</v>
      </c>
      <c r="S273" s="197">
        <v>0</v>
      </c>
      <c r="T273" s="19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9" t="s">
        <v>140</v>
      </c>
      <c r="AT273" s="199" t="s">
        <v>136</v>
      </c>
      <c r="AU273" s="199" t="s">
        <v>80</v>
      </c>
      <c r="AY273" s="16" t="s">
        <v>134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6" t="s">
        <v>78</v>
      </c>
      <c r="BK273" s="200">
        <f>ROUND(I273*H273,2)</f>
        <v>0</v>
      </c>
      <c r="BL273" s="16" t="s">
        <v>140</v>
      </c>
      <c r="BM273" s="199" t="s">
        <v>487</v>
      </c>
    </row>
    <row r="274" spans="1:65" s="2" customFormat="1" ht="19.5">
      <c r="A274" s="31"/>
      <c r="B274" s="32"/>
      <c r="C274" s="33"/>
      <c r="D274" s="201" t="s">
        <v>142</v>
      </c>
      <c r="E274" s="33"/>
      <c r="F274" s="202" t="s">
        <v>488</v>
      </c>
      <c r="G274" s="33"/>
      <c r="H274" s="33"/>
      <c r="I274" s="33"/>
      <c r="J274" s="33"/>
      <c r="K274" s="33"/>
      <c r="L274" s="34"/>
      <c r="M274" s="203"/>
      <c r="N274" s="204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6" t="s">
        <v>142</v>
      </c>
      <c r="AU274" s="16" t="s">
        <v>80</v>
      </c>
    </row>
    <row r="275" spans="1:65" s="13" customFormat="1">
      <c r="B275" s="205"/>
      <c r="C275" s="206"/>
      <c r="D275" s="201" t="s">
        <v>144</v>
      </c>
      <c r="E275" s="207" t="s">
        <v>1</v>
      </c>
      <c r="F275" s="208" t="s">
        <v>489</v>
      </c>
      <c r="G275" s="206"/>
      <c r="H275" s="209">
        <v>105</v>
      </c>
      <c r="I275" s="206"/>
      <c r="J275" s="206"/>
      <c r="K275" s="206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144</v>
      </c>
      <c r="AU275" s="214" t="s">
        <v>80</v>
      </c>
      <c r="AV275" s="13" t="s">
        <v>80</v>
      </c>
      <c r="AW275" s="13" t="s">
        <v>26</v>
      </c>
      <c r="AX275" s="13" t="s">
        <v>78</v>
      </c>
      <c r="AY275" s="214" t="s">
        <v>134</v>
      </c>
    </row>
    <row r="276" spans="1:65" s="2" customFormat="1" ht="33" customHeight="1">
      <c r="A276" s="31"/>
      <c r="B276" s="32"/>
      <c r="C276" s="189" t="s">
        <v>490</v>
      </c>
      <c r="D276" s="189" t="s">
        <v>136</v>
      </c>
      <c r="E276" s="190" t="s">
        <v>491</v>
      </c>
      <c r="F276" s="191" t="s">
        <v>492</v>
      </c>
      <c r="G276" s="192" t="s">
        <v>139</v>
      </c>
      <c r="H276" s="193">
        <v>20</v>
      </c>
      <c r="I276" s="194"/>
      <c r="J276" s="194">
        <f>ROUND(I276*H276,2)</f>
        <v>0</v>
      </c>
      <c r="K276" s="191"/>
      <c r="L276" s="34"/>
      <c r="M276" s="195" t="s">
        <v>1</v>
      </c>
      <c r="N276" s="196" t="s">
        <v>36</v>
      </c>
      <c r="O276" s="197">
        <v>6.4000000000000001E-2</v>
      </c>
      <c r="P276" s="197">
        <f>O276*H276</f>
        <v>1.28</v>
      </c>
      <c r="Q276" s="197">
        <v>0.18462999999999999</v>
      </c>
      <c r="R276" s="197">
        <f>Q276*H276</f>
        <v>3.6925999999999997</v>
      </c>
      <c r="S276" s="197">
        <v>0</v>
      </c>
      <c r="T276" s="198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9" t="s">
        <v>140</v>
      </c>
      <c r="AT276" s="199" t="s">
        <v>136</v>
      </c>
      <c r="AU276" s="199" t="s">
        <v>80</v>
      </c>
      <c r="AY276" s="16" t="s">
        <v>134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6" t="s">
        <v>78</v>
      </c>
      <c r="BK276" s="200">
        <f>ROUND(I276*H276,2)</f>
        <v>0</v>
      </c>
      <c r="BL276" s="16" t="s">
        <v>140</v>
      </c>
      <c r="BM276" s="199" t="s">
        <v>493</v>
      </c>
    </row>
    <row r="277" spans="1:65" s="2" customFormat="1" ht="29.25">
      <c r="A277" s="31"/>
      <c r="B277" s="32"/>
      <c r="C277" s="33"/>
      <c r="D277" s="201" t="s">
        <v>142</v>
      </c>
      <c r="E277" s="33"/>
      <c r="F277" s="202" t="s">
        <v>494</v>
      </c>
      <c r="G277" s="33"/>
      <c r="H277" s="33"/>
      <c r="I277" s="33"/>
      <c r="J277" s="33"/>
      <c r="K277" s="33"/>
      <c r="L277" s="34"/>
      <c r="M277" s="203"/>
      <c r="N277" s="204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6" t="s">
        <v>142</v>
      </c>
      <c r="AU277" s="16" t="s">
        <v>80</v>
      </c>
    </row>
    <row r="278" spans="1:65" s="13" customFormat="1">
      <c r="B278" s="205"/>
      <c r="C278" s="206"/>
      <c r="D278" s="201" t="s">
        <v>144</v>
      </c>
      <c r="E278" s="207" t="s">
        <v>1</v>
      </c>
      <c r="F278" s="208" t="s">
        <v>252</v>
      </c>
      <c r="G278" s="206"/>
      <c r="H278" s="209">
        <v>20</v>
      </c>
      <c r="I278" s="206"/>
      <c r="J278" s="206"/>
      <c r="K278" s="206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144</v>
      </c>
      <c r="AU278" s="214" t="s">
        <v>80</v>
      </c>
      <c r="AV278" s="13" t="s">
        <v>80</v>
      </c>
      <c r="AW278" s="13" t="s">
        <v>26</v>
      </c>
      <c r="AX278" s="13" t="s">
        <v>78</v>
      </c>
      <c r="AY278" s="214" t="s">
        <v>134</v>
      </c>
    </row>
    <row r="279" spans="1:65" s="2" customFormat="1" ht="16.5" customHeight="1">
      <c r="A279" s="31"/>
      <c r="B279" s="32"/>
      <c r="C279" s="189" t="s">
        <v>495</v>
      </c>
      <c r="D279" s="189" t="s">
        <v>136</v>
      </c>
      <c r="E279" s="190" t="s">
        <v>496</v>
      </c>
      <c r="F279" s="191" t="s">
        <v>497</v>
      </c>
      <c r="G279" s="192" t="s">
        <v>149</v>
      </c>
      <c r="H279" s="193">
        <v>11.25</v>
      </c>
      <c r="I279" s="194"/>
      <c r="J279" s="194">
        <f>ROUND(I279*H279,2)</f>
        <v>0</v>
      </c>
      <c r="K279" s="191"/>
      <c r="L279" s="34"/>
      <c r="M279" s="195" t="s">
        <v>1</v>
      </c>
      <c r="N279" s="196" t="s">
        <v>36</v>
      </c>
      <c r="O279" s="197">
        <v>0.96</v>
      </c>
      <c r="P279" s="197">
        <f>O279*H279</f>
        <v>10.799999999999999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9" t="s">
        <v>140</v>
      </c>
      <c r="AT279" s="199" t="s">
        <v>136</v>
      </c>
      <c r="AU279" s="199" t="s">
        <v>80</v>
      </c>
      <c r="AY279" s="16" t="s">
        <v>134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6" t="s">
        <v>78</v>
      </c>
      <c r="BK279" s="200">
        <f>ROUND(I279*H279,2)</f>
        <v>0</v>
      </c>
      <c r="BL279" s="16" t="s">
        <v>140</v>
      </c>
      <c r="BM279" s="199" t="s">
        <v>498</v>
      </c>
    </row>
    <row r="280" spans="1:65" s="2" customFormat="1">
      <c r="A280" s="31"/>
      <c r="B280" s="32"/>
      <c r="C280" s="33"/>
      <c r="D280" s="201" t="s">
        <v>142</v>
      </c>
      <c r="E280" s="33"/>
      <c r="F280" s="202" t="s">
        <v>499</v>
      </c>
      <c r="G280" s="33"/>
      <c r="H280" s="33"/>
      <c r="I280" s="33"/>
      <c r="J280" s="33"/>
      <c r="K280" s="33"/>
      <c r="L280" s="34"/>
      <c r="M280" s="203"/>
      <c r="N280" s="204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6" t="s">
        <v>142</v>
      </c>
      <c r="AU280" s="16" t="s">
        <v>80</v>
      </c>
    </row>
    <row r="281" spans="1:65" s="13" customFormat="1">
      <c r="B281" s="205"/>
      <c r="C281" s="206"/>
      <c r="D281" s="201" t="s">
        <v>144</v>
      </c>
      <c r="E281" s="207" t="s">
        <v>1</v>
      </c>
      <c r="F281" s="208" t="s">
        <v>500</v>
      </c>
      <c r="G281" s="206"/>
      <c r="H281" s="209">
        <v>11.25</v>
      </c>
      <c r="I281" s="206"/>
      <c r="J281" s="206"/>
      <c r="K281" s="206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144</v>
      </c>
      <c r="AU281" s="214" t="s">
        <v>80</v>
      </c>
      <c r="AV281" s="13" t="s">
        <v>80</v>
      </c>
      <c r="AW281" s="13" t="s">
        <v>26</v>
      </c>
      <c r="AX281" s="13" t="s">
        <v>78</v>
      </c>
      <c r="AY281" s="214" t="s">
        <v>134</v>
      </c>
    </row>
    <row r="282" spans="1:65" s="2" customFormat="1" ht="24.2" customHeight="1">
      <c r="A282" s="31"/>
      <c r="B282" s="32"/>
      <c r="C282" s="189" t="s">
        <v>501</v>
      </c>
      <c r="D282" s="189" t="s">
        <v>136</v>
      </c>
      <c r="E282" s="190" t="s">
        <v>502</v>
      </c>
      <c r="F282" s="191" t="s">
        <v>503</v>
      </c>
      <c r="G282" s="192" t="s">
        <v>139</v>
      </c>
      <c r="H282" s="193">
        <v>20</v>
      </c>
      <c r="I282" s="194"/>
      <c r="J282" s="194">
        <f>ROUND(I282*H282,2)</f>
        <v>0</v>
      </c>
      <c r="K282" s="191"/>
      <c r="L282" s="34"/>
      <c r="M282" s="195" t="s">
        <v>1</v>
      </c>
      <c r="N282" s="196" t="s">
        <v>36</v>
      </c>
      <c r="O282" s="197">
        <v>4.0000000000000001E-3</v>
      </c>
      <c r="P282" s="197">
        <f>O282*H282</f>
        <v>0.08</v>
      </c>
      <c r="Q282" s="197">
        <v>7.5300000000000002E-3</v>
      </c>
      <c r="R282" s="197">
        <f>Q282*H282</f>
        <v>0.15060000000000001</v>
      </c>
      <c r="S282" s="197">
        <v>0</v>
      </c>
      <c r="T282" s="198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9" t="s">
        <v>140</v>
      </c>
      <c r="AT282" s="199" t="s">
        <v>136</v>
      </c>
      <c r="AU282" s="199" t="s">
        <v>80</v>
      </c>
      <c r="AY282" s="16" t="s">
        <v>134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6" t="s">
        <v>78</v>
      </c>
      <c r="BK282" s="200">
        <f>ROUND(I282*H282,2)</f>
        <v>0</v>
      </c>
      <c r="BL282" s="16" t="s">
        <v>140</v>
      </c>
      <c r="BM282" s="199" t="s">
        <v>504</v>
      </c>
    </row>
    <row r="283" spans="1:65" s="2" customFormat="1" ht="19.5">
      <c r="A283" s="31"/>
      <c r="B283" s="32"/>
      <c r="C283" s="33"/>
      <c r="D283" s="201" t="s">
        <v>142</v>
      </c>
      <c r="E283" s="33"/>
      <c r="F283" s="202" t="s">
        <v>505</v>
      </c>
      <c r="G283" s="33"/>
      <c r="H283" s="33"/>
      <c r="I283" s="33"/>
      <c r="J283" s="33"/>
      <c r="K283" s="33"/>
      <c r="L283" s="34"/>
      <c r="M283" s="203"/>
      <c r="N283" s="204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6" t="s">
        <v>142</v>
      </c>
      <c r="AU283" s="16" t="s">
        <v>80</v>
      </c>
    </row>
    <row r="284" spans="1:65" s="13" customFormat="1">
      <c r="B284" s="205"/>
      <c r="C284" s="206"/>
      <c r="D284" s="201" t="s">
        <v>144</v>
      </c>
      <c r="E284" s="207" t="s">
        <v>1</v>
      </c>
      <c r="F284" s="208" t="s">
        <v>252</v>
      </c>
      <c r="G284" s="206"/>
      <c r="H284" s="209">
        <v>20</v>
      </c>
      <c r="I284" s="206"/>
      <c r="J284" s="206"/>
      <c r="K284" s="206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144</v>
      </c>
      <c r="AU284" s="214" t="s">
        <v>80</v>
      </c>
      <c r="AV284" s="13" t="s">
        <v>80</v>
      </c>
      <c r="AW284" s="13" t="s">
        <v>26</v>
      </c>
      <c r="AX284" s="13" t="s">
        <v>78</v>
      </c>
      <c r="AY284" s="214" t="s">
        <v>134</v>
      </c>
    </row>
    <row r="285" spans="1:65" s="2" customFormat="1" ht="24.2" customHeight="1">
      <c r="A285" s="31"/>
      <c r="B285" s="32"/>
      <c r="C285" s="189" t="s">
        <v>506</v>
      </c>
      <c r="D285" s="189" t="s">
        <v>136</v>
      </c>
      <c r="E285" s="190" t="s">
        <v>507</v>
      </c>
      <c r="F285" s="191" t="s">
        <v>508</v>
      </c>
      <c r="G285" s="192" t="s">
        <v>139</v>
      </c>
      <c r="H285" s="193">
        <v>20</v>
      </c>
      <c r="I285" s="194"/>
      <c r="J285" s="194">
        <f>ROUND(I285*H285,2)</f>
        <v>0</v>
      </c>
      <c r="K285" s="191"/>
      <c r="L285" s="34"/>
      <c r="M285" s="195" t="s">
        <v>1</v>
      </c>
      <c r="N285" s="196" t="s">
        <v>36</v>
      </c>
      <c r="O285" s="197">
        <v>2E-3</v>
      </c>
      <c r="P285" s="197">
        <f>O285*H285</f>
        <v>0.04</v>
      </c>
      <c r="Q285" s="197">
        <v>7.1000000000000002E-4</v>
      </c>
      <c r="R285" s="197">
        <f>Q285*H285</f>
        <v>1.4200000000000001E-2</v>
      </c>
      <c r="S285" s="197">
        <v>0</v>
      </c>
      <c r="T285" s="198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9" t="s">
        <v>140</v>
      </c>
      <c r="AT285" s="199" t="s">
        <v>136</v>
      </c>
      <c r="AU285" s="199" t="s">
        <v>80</v>
      </c>
      <c r="AY285" s="16" t="s">
        <v>134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6" t="s">
        <v>78</v>
      </c>
      <c r="BK285" s="200">
        <f>ROUND(I285*H285,2)</f>
        <v>0</v>
      </c>
      <c r="BL285" s="16" t="s">
        <v>140</v>
      </c>
      <c r="BM285" s="199" t="s">
        <v>509</v>
      </c>
    </row>
    <row r="286" spans="1:65" s="2" customFormat="1" ht="19.5">
      <c r="A286" s="31"/>
      <c r="B286" s="32"/>
      <c r="C286" s="33"/>
      <c r="D286" s="201" t="s">
        <v>142</v>
      </c>
      <c r="E286" s="33"/>
      <c r="F286" s="202" t="s">
        <v>510</v>
      </c>
      <c r="G286" s="33"/>
      <c r="H286" s="33"/>
      <c r="I286" s="33"/>
      <c r="J286" s="33"/>
      <c r="K286" s="33"/>
      <c r="L286" s="34"/>
      <c r="M286" s="203"/>
      <c r="N286" s="204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6" t="s">
        <v>142</v>
      </c>
      <c r="AU286" s="16" t="s">
        <v>80</v>
      </c>
    </row>
    <row r="287" spans="1:65" s="13" customFormat="1">
      <c r="B287" s="205"/>
      <c r="C287" s="206"/>
      <c r="D287" s="201" t="s">
        <v>144</v>
      </c>
      <c r="E287" s="207" t="s">
        <v>1</v>
      </c>
      <c r="F287" s="208" t="s">
        <v>252</v>
      </c>
      <c r="G287" s="206"/>
      <c r="H287" s="209">
        <v>20</v>
      </c>
      <c r="I287" s="206"/>
      <c r="J287" s="206"/>
      <c r="K287" s="206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144</v>
      </c>
      <c r="AU287" s="214" t="s">
        <v>80</v>
      </c>
      <c r="AV287" s="13" t="s">
        <v>80</v>
      </c>
      <c r="AW287" s="13" t="s">
        <v>26</v>
      </c>
      <c r="AX287" s="13" t="s">
        <v>78</v>
      </c>
      <c r="AY287" s="214" t="s">
        <v>134</v>
      </c>
    </row>
    <row r="288" spans="1:65" s="2" customFormat="1" ht="16.5" customHeight="1">
      <c r="A288" s="31"/>
      <c r="B288" s="32"/>
      <c r="C288" s="189" t="s">
        <v>511</v>
      </c>
      <c r="D288" s="189" t="s">
        <v>136</v>
      </c>
      <c r="E288" s="190" t="s">
        <v>512</v>
      </c>
      <c r="F288" s="191" t="s">
        <v>513</v>
      </c>
      <c r="G288" s="192" t="s">
        <v>139</v>
      </c>
      <c r="H288" s="193">
        <v>20</v>
      </c>
      <c r="I288" s="194"/>
      <c r="J288" s="194">
        <f>ROUND(I288*H288,2)</f>
        <v>0</v>
      </c>
      <c r="K288" s="191"/>
      <c r="L288" s="34"/>
      <c r="M288" s="195" t="s">
        <v>1</v>
      </c>
      <c r="N288" s="196" t="s">
        <v>36</v>
      </c>
      <c r="O288" s="197">
        <v>2E-3</v>
      </c>
      <c r="P288" s="197">
        <f>O288*H288</f>
        <v>0.04</v>
      </c>
      <c r="Q288" s="197">
        <v>7.0699999999999999E-3</v>
      </c>
      <c r="R288" s="197">
        <f>Q288*H288</f>
        <v>0.1414</v>
      </c>
      <c r="S288" s="197">
        <v>0</v>
      </c>
      <c r="T288" s="198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9" t="s">
        <v>140</v>
      </c>
      <c r="AT288" s="199" t="s">
        <v>136</v>
      </c>
      <c r="AU288" s="199" t="s">
        <v>80</v>
      </c>
      <c r="AY288" s="16" t="s">
        <v>134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6" t="s">
        <v>78</v>
      </c>
      <c r="BK288" s="200">
        <f>ROUND(I288*H288,2)</f>
        <v>0</v>
      </c>
      <c r="BL288" s="16" t="s">
        <v>140</v>
      </c>
      <c r="BM288" s="199" t="s">
        <v>514</v>
      </c>
    </row>
    <row r="289" spans="1:65" s="2" customFormat="1" ht="19.5">
      <c r="A289" s="31"/>
      <c r="B289" s="32"/>
      <c r="C289" s="33"/>
      <c r="D289" s="201" t="s">
        <v>142</v>
      </c>
      <c r="E289" s="33"/>
      <c r="F289" s="202" t="s">
        <v>515</v>
      </c>
      <c r="G289" s="33"/>
      <c r="H289" s="33"/>
      <c r="I289" s="33"/>
      <c r="J289" s="33"/>
      <c r="K289" s="33"/>
      <c r="L289" s="34"/>
      <c r="M289" s="203"/>
      <c r="N289" s="204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142</v>
      </c>
      <c r="AU289" s="16" t="s">
        <v>80</v>
      </c>
    </row>
    <row r="290" spans="1:65" s="13" customFormat="1">
      <c r="B290" s="205"/>
      <c r="C290" s="206"/>
      <c r="D290" s="201" t="s">
        <v>144</v>
      </c>
      <c r="E290" s="207" t="s">
        <v>1</v>
      </c>
      <c r="F290" s="208" t="s">
        <v>252</v>
      </c>
      <c r="G290" s="206"/>
      <c r="H290" s="209">
        <v>20</v>
      </c>
      <c r="I290" s="206"/>
      <c r="J290" s="206"/>
      <c r="K290" s="206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144</v>
      </c>
      <c r="AU290" s="214" t="s">
        <v>80</v>
      </c>
      <c r="AV290" s="13" t="s">
        <v>80</v>
      </c>
      <c r="AW290" s="13" t="s">
        <v>26</v>
      </c>
      <c r="AX290" s="13" t="s">
        <v>78</v>
      </c>
      <c r="AY290" s="214" t="s">
        <v>134</v>
      </c>
    </row>
    <row r="291" spans="1:65" s="2" customFormat="1" ht="33" customHeight="1">
      <c r="A291" s="31"/>
      <c r="B291" s="32"/>
      <c r="C291" s="189" t="s">
        <v>516</v>
      </c>
      <c r="D291" s="189" t="s">
        <v>136</v>
      </c>
      <c r="E291" s="190" t="s">
        <v>517</v>
      </c>
      <c r="F291" s="191" t="s">
        <v>518</v>
      </c>
      <c r="G291" s="192" t="s">
        <v>139</v>
      </c>
      <c r="H291" s="193">
        <v>20</v>
      </c>
      <c r="I291" s="194"/>
      <c r="J291" s="194">
        <f>ROUND(I291*H291,2)</f>
        <v>0</v>
      </c>
      <c r="K291" s="191"/>
      <c r="L291" s="34"/>
      <c r="M291" s="195" t="s">
        <v>1</v>
      </c>
      <c r="N291" s="196" t="s">
        <v>36</v>
      </c>
      <c r="O291" s="197">
        <v>6.6000000000000003E-2</v>
      </c>
      <c r="P291" s="197">
        <f>O291*H291</f>
        <v>1.32</v>
      </c>
      <c r="Q291" s="197">
        <v>0.10373</v>
      </c>
      <c r="R291" s="197">
        <f>Q291*H291</f>
        <v>2.0746000000000002</v>
      </c>
      <c r="S291" s="197">
        <v>0</v>
      </c>
      <c r="T291" s="198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9" t="s">
        <v>140</v>
      </c>
      <c r="AT291" s="199" t="s">
        <v>136</v>
      </c>
      <c r="AU291" s="199" t="s">
        <v>80</v>
      </c>
      <c r="AY291" s="16" t="s">
        <v>134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6" t="s">
        <v>78</v>
      </c>
      <c r="BK291" s="200">
        <f>ROUND(I291*H291,2)</f>
        <v>0</v>
      </c>
      <c r="BL291" s="16" t="s">
        <v>140</v>
      </c>
      <c r="BM291" s="199" t="s">
        <v>519</v>
      </c>
    </row>
    <row r="292" spans="1:65" s="2" customFormat="1" ht="29.25">
      <c r="A292" s="31"/>
      <c r="B292" s="32"/>
      <c r="C292" s="33"/>
      <c r="D292" s="201" t="s">
        <v>142</v>
      </c>
      <c r="E292" s="33"/>
      <c r="F292" s="202" t="s">
        <v>520</v>
      </c>
      <c r="G292" s="33"/>
      <c r="H292" s="33"/>
      <c r="I292" s="33"/>
      <c r="J292" s="33"/>
      <c r="K292" s="33"/>
      <c r="L292" s="34"/>
      <c r="M292" s="203"/>
      <c r="N292" s="204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142</v>
      </c>
      <c r="AU292" s="16" t="s">
        <v>80</v>
      </c>
    </row>
    <row r="293" spans="1:65" s="13" customFormat="1">
      <c r="B293" s="205"/>
      <c r="C293" s="206"/>
      <c r="D293" s="201" t="s">
        <v>144</v>
      </c>
      <c r="E293" s="207" t="s">
        <v>1</v>
      </c>
      <c r="F293" s="208" t="s">
        <v>252</v>
      </c>
      <c r="G293" s="206"/>
      <c r="H293" s="209">
        <v>20</v>
      </c>
      <c r="I293" s="206"/>
      <c r="J293" s="206"/>
      <c r="K293" s="206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144</v>
      </c>
      <c r="AU293" s="214" t="s">
        <v>80</v>
      </c>
      <c r="AV293" s="13" t="s">
        <v>80</v>
      </c>
      <c r="AW293" s="13" t="s">
        <v>26</v>
      </c>
      <c r="AX293" s="13" t="s">
        <v>78</v>
      </c>
      <c r="AY293" s="214" t="s">
        <v>134</v>
      </c>
    </row>
    <row r="294" spans="1:65" s="2" customFormat="1" ht="16.5" customHeight="1">
      <c r="A294" s="31"/>
      <c r="B294" s="32"/>
      <c r="C294" s="225" t="s">
        <v>521</v>
      </c>
      <c r="D294" s="225" t="s">
        <v>179</v>
      </c>
      <c r="E294" s="226" t="s">
        <v>522</v>
      </c>
      <c r="F294" s="227" t="s">
        <v>523</v>
      </c>
      <c r="G294" s="228" t="s">
        <v>202</v>
      </c>
      <c r="H294" s="229">
        <v>16.312999999999999</v>
      </c>
      <c r="I294" s="230"/>
      <c r="J294" s="230">
        <f>ROUND(I294*H294,2)</f>
        <v>0</v>
      </c>
      <c r="K294" s="227"/>
      <c r="L294" s="231"/>
      <c r="M294" s="232" t="s">
        <v>1</v>
      </c>
      <c r="N294" s="233" t="s">
        <v>36</v>
      </c>
      <c r="O294" s="197">
        <v>0</v>
      </c>
      <c r="P294" s="197">
        <f>O294*H294</f>
        <v>0</v>
      </c>
      <c r="Q294" s="197">
        <v>1</v>
      </c>
      <c r="R294" s="197">
        <f>Q294*H294</f>
        <v>16.312999999999999</v>
      </c>
      <c r="S294" s="197">
        <v>0</v>
      </c>
      <c r="T294" s="198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9" t="s">
        <v>178</v>
      </c>
      <c r="AT294" s="199" t="s">
        <v>179</v>
      </c>
      <c r="AU294" s="199" t="s">
        <v>80</v>
      </c>
      <c r="AY294" s="16" t="s">
        <v>134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6" t="s">
        <v>78</v>
      </c>
      <c r="BK294" s="200">
        <f>ROUND(I294*H294,2)</f>
        <v>0</v>
      </c>
      <c r="BL294" s="16" t="s">
        <v>140</v>
      </c>
      <c r="BM294" s="199" t="s">
        <v>524</v>
      </c>
    </row>
    <row r="295" spans="1:65" s="2" customFormat="1">
      <c r="A295" s="31"/>
      <c r="B295" s="32"/>
      <c r="C295" s="33"/>
      <c r="D295" s="201" t="s">
        <v>142</v>
      </c>
      <c r="E295" s="33"/>
      <c r="F295" s="202" t="s">
        <v>523</v>
      </c>
      <c r="G295" s="33"/>
      <c r="H295" s="33"/>
      <c r="I295" s="33"/>
      <c r="J295" s="33"/>
      <c r="K295" s="33"/>
      <c r="L295" s="34"/>
      <c r="M295" s="203"/>
      <c r="N295" s="204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6" t="s">
        <v>142</v>
      </c>
      <c r="AU295" s="16" t="s">
        <v>80</v>
      </c>
    </row>
    <row r="296" spans="1:65" s="13" customFormat="1">
      <c r="B296" s="205"/>
      <c r="C296" s="206"/>
      <c r="D296" s="201" t="s">
        <v>144</v>
      </c>
      <c r="E296" s="207" t="s">
        <v>1</v>
      </c>
      <c r="F296" s="208" t="s">
        <v>525</v>
      </c>
      <c r="G296" s="206"/>
      <c r="H296" s="209">
        <v>16.312999999999999</v>
      </c>
      <c r="I296" s="206"/>
      <c r="J296" s="206"/>
      <c r="K296" s="206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144</v>
      </c>
      <c r="AU296" s="214" t="s">
        <v>80</v>
      </c>
      <c r="AV296" s="13" t="s">
        <v>80</v>
      </c>
      <c r="AW296" s="13" t="s">
        <v>26</v>
      </c>
      <c r="AX296" s="13" t="s">
        <v>78</v>
      </c>
      <c r="AY296" s="214" t="s">
        <v>134</v>
      </c>
    </row>
    <row r="297" spans="1:65" s="12" customFormat="1" ht="22.9" customHeight="1">
      <c r="B297" s="174"/>
      <c r="C297" s="175"/>
      <c r="D297" s="176" t="s">
        <v>70</v>
      </c>
      <c r="E297" s="187" t="s">
        <v>178</v>
      </c>
      <c r="F297" s="187" t="s">
        <v>526</v>
      </c>
      <c r="G297" s="175"/>
      <c r="H297" s="175"/>
      <c r="I297" s="175"/>
      <c r="J297" s="188">
        <f>BK297</f>
        <v>0</v>
      </c>
      <c r="K297" s="175"/>
      <c r="L297" s="179"/>
      <c r="M297" s="180"/>
      <c r="N297" s="181"/>
      <c r="O297" s="181"/>
      <c r="P297" s="182">
        <f>SUM(P298:P303)</f>
        <v>14.396999999999998</v>
      </c>
      <c r="Q297" s="181"/>
      <c r="R297" s="182">
        <f>SUM(R298:R303)</f>
        <v>5.17878522</v>
      </c>
      <c r="S297" s="181"/>
      <c r="T297" s="183">
        <f>SUM(T298:T303)</f>
        <v>0</v>
      </c>
      <c r="AR297" s="184" t="s">
        <v>78</v>
      </c>
      <c r="AT297" s="185" t="s">
        <v>70</v>
      </c>
      <c r="AU297" s="185" t="s">
        <v>78</v>
      </c>
      <c r="AY297" s="184" t="s">
        <v>134</v>
      </c>
      <c r="BK297" s="186">
        <f>SUM(BK298:BK303)</f>
        <v>0</v>
      </c>
    </row>
    <row r="298" spans="1:65" s="2" customFormat="1" ht="24.2" customHeight="1">
      <c r="A298" s="31"/>
      <c r="B298" s="32"/>
      <c r="C298" s="189" t="s">
        <v>527</v>
      </c>
      <c r="D298" s="189" t="s">
        <v>136</v>
      </c>
      <c r="E298" s="190" t="s">
        <v>528</v>
      </c>
      <c r="F298" s="191" t="s">
        <v>529</v>
      </c>
      <c r="G298" s="192" t="s">
        <v>362</v>
      </c>
      <c r="H298" s="193">
        <v>3</v>
      </c>
      <c r="I298" s="194"/>
      <c r="J298" s="194">
        <f>ROUND(I298*H298,2)</f>
        <v>0</v>
      </c>
      <c r="K298" s="191"/>
      <c r="L298" s="34"/>
      <c r="M298" s="195" t="s">
        <v>1</v>
      </c>
      <c r="N298" s="196" t="s">
        <v>36</v>
      </c>
      <c r="O298" s="197">
        <v>3.32</v>
      </c>
      <c r="P298" s="197">
        <f>O298*H298</f>
        <v>9.9599999999999991</v>
      </c>
      <c r="Q298" s="197">
        <v>1.09609326</v>
      </c>
      <c r="R298" s="197">
        <f>Q298*H298</f>
        <v>3.2882797799999999</v>
      </c>
      <c r="S298" s="197">
        <v>0</v>
      </c>
      <c r="T298" s="198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9" t="s">
        <v>140</v>
      </c>
      <c r="AT298" s="199" t="s">
        <v>136</v>
      </c>
      <c r="AU298" s="199" t="s">
        <v>80</v>
      </c>
      <c r="AY298" s="16" t="s">
        <v>134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6" t="s">
        <v>78</v>
      </c>
      <c r="BK298" s="200">
        <f>ROUND(I298*H298,2)</f>
        <v>0</v>
      </c>
      <c r="BL298" s="16" t="s">
        <v>140</v>
      </c>
      <c r="BM298" s="199" t="s">
        <v>530</v>
      </c>
    </row>
    <row r="299" spans="1:65" s="2" customFormat="1" ht="19.5">
      <c r="A299" s="31"/>
      <c r="B299" s="32"/>
      <c r="C299" s="33"/>
      <c r="D299" s="201" t="s">
        <v>142</v>
      </c>
      <c r="E299" s="33"/>
      <c r="F299" s="202" t="s">
        <v>531</v>
      </c>
      <c r="G299" s="33"/>
      <c r="H299" s="33"/>
      <c r="I299" s="33"/>
      <c r="J299" s="33"/>
      <c r="K299" s="33"/>
      <c r="L299" s="34"/>
      <c r="M299" s="203"/>
      <c r="N299" s="204"/>
      <c r="O299" s="68"/>
      <c r="P299" s="68"/>
      <c r="Q299" s="68"/>
      <c r="R299" s="68"/>
      <c r="S299" s="68"/>
      <c r="T299" s="6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142</v>
      </c>
      <c r="AU299" s="16" t="s">
        <v>80</v>
      </c>
    </row>
    <row r="300" spans="1:65" s="13" customFormat="1">
      <c r="B300" s="205"/>
      <c r="C300" s="206"/>
      <c r="D300" s="201" t="s">
        <v>144</v>
      </c>
      <c r="E300" s="207" t="s">
        <v>1</v>
      </c>
      <c r="F300" s="208" t="s">
        <v>153</v>
      </c>
      <c r="G300" s="206"/>
      <c r="H300" s="209">
        <v>3</v>
      </c>
      <c r="I300" s="206"/>
      <c r="J300" s="206"/>
      <c r="K300" s="206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144</v>
      </c>
      <c r="AU300" s="214" t="s">
        <v>80</v>
      </c>
      <c r="AV300" s="13" t="s">
        <v>80</v>
      </c>
      <c r="AW300" s="13" t="s">
        <v>26</v>
      </c>
      <c r="AX300" s="13" t="s">
        <v>78</v>
      </c>
      <c r="AY300" s="214" t="s">
        <v>134</v>
      </c>
    </row>
    <row r="301" spans="1:65" s="2" customFormat="1" ht="21.75" customHeight="1">
      <c r="A301" s="31"/>
      <c r="B301" s="32"/>
      <c r="C301" s="189" t="s">
        <v>532</v>
      </c>
      <c r="D301" s="189" t="s">
        <v>136</v>
      </c>
      <c r="E301" s="190" t="s">
        <v>533</v>
      </c>
      <c r="F301" s="191" t="s">
        <v>534</v>
      </c>
      <c r="G301" s="192" t="s">
        <v>362</v>
      </c>
      <c r="H301" s="193">
        <v>9</v>
      </c>
      <c r="I301" s="194"/>
      <c r="J301" s="194">
        <f>ROUND(I301*H301,2)</f>
        <v>0</v>
      </c>
      <c r="K301" s="191"/>
      <c r="L301" s="34"/>
      <c r="M301" s="195" t="s">
        <v>1</v>
      </c>
      <c r="N301" s="196" t="s">
        <v>36</v>
      </c>
      <c r="O301" s="197">
        <v>0.49299999999999999</v>
      </c>
      <c r="P301" s="197">
        <f>O301*H301</f>
        <v>4.4370000000000003</v>
      </c>
      <c r="Q301" s="197">
        <v>0.21005615999999999</v>
      </c>
      <c r="R301" s="197">
        <f>Q301*H301</f>
        <v>1.8905054399999999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140</v>
      </c>
      <c r="AT301" s="199" t="s">
        <v>136</v>
      </c>
      <c r="AU301" s="199" t="s">
        <v>80</v>
      </c>
      <c r="AY301" s="16" t="s">
        <v>134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6" t="s">
        <v>78</v>
      </c>
      <c r="BK301" s="200">
        <f>ROUND(I301*H301,2)</f>
        <v>0</v>
      </c>
      <c r="BL301" s="16" t="s">
        <v>140</v>
      </c>
      <c r="BM301" s="199" t="s">
        <v>535</v>
      </c>
    </row>
    <row r="302" spans="1:65" s="2" customFormat="1" ht="19.5">
      <c r="A302" s="31"/>
      <c r="B302" s="32"/>
      <c r="C302" s="33"/>
      <c r="D302" s="201" t="s">
        <v>142</v>
      </c>
      <c r="E302" s="33"/>
      <c r="F302" s="202" t="s">
        <v>536</v>
      </c>
      <c r="G302" s="33"/>
      <c r="H302" s="33"/>
      <c r="I302" s="33"/>
      <c r="J302" s="33"/>
      <c r="K302" s="33"/>
      <c r="L302" s="34"/>
      <c r="M302" s="203"/>
      <c r="N302" s="204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6" t="s">
        <v>142</v>
      </c>
      <c r="AU302" s="16" t="s">
        <v>80</v>
      </c>
    </row>
    <row r="303" spans="1:65" s="13" customFormat="1">
      <c r="B303" s="205"/>
      <c r="C303" s="206"/>
      <c r="D303" s="201" t="s">
        <v>144</v>
      </c>
      <c r="E303" s="207" t="s">
        <v>1</v>
      </c>
      <c r="F303" s="208" t="s">
        <v>537</v>
      </c>
      <c r="G303" s="206"/>
      <c r="H303" s="209">
        <v>9</v>
      </c>
      <c r="I303" s="206"/>
      <c r="J303" s="206"/>
      <c r="K303" s="206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144</v>
      </c>
      <c r="AU303" s="214" t="s">
        <v>80</v>
      </c>
      <c r="AV303" s="13" t="s">
        <v>80</v>
      </c>
      <c r="AW303" s="13" t="s">
        <v>26</v>
      </c>
      <c r="AX303" s="13" t="s">
        <v>78</v>
      </c>
      <c r="AY303" s="214" t="s">
        <v>134</v>
      </c>
    </row>
    <row r="304" spans="1:65" s="12" customFormat="1" ht="22.9" customHeight="1">
      <c r="B304" s="174"/>
      <c r="C304" s="175"/>
      <c r="D304" s="176" t="s">
        <v>70</v>
      </c>
      <c r="E304" s="187" t="s">
        <v>185</v>
      </c>
      <c r="F304" s="187" t="s">
        <v>268</v>
      </c>
      <c r="G304" s="175"/>
      <c r="H304" s="175"/>
      <c r="I304" s="175"/>
      <c r="J304" s="188">
        <f>BK304</f>
        <v>0</v>
      </c>
      <c r="K304" s="175"/>
      <c r="L304" s="179"/>
      <c r="M304" s="180"/>
      <c r="N304" s="181"/>
      <c r="O304" s="181"/>
      <c r="P304" s="182">
        <f>SUM(P305:P330)</f>
        <v>50.583299999999994</v>
      </c>
      <c r="Q304" s="181"/>
      <c r="R304" s="182">
        <f>SUM(R305:R330)</f>
        <v>4.905891156</v>
      </c>
      <c r="S304" s="181"/>
      <c r="T304" s="183">
        <f>SUM(T305:T330)</f>
        <v>0</v>
      </c>
      <c r="AR304" s="184" t="s">
        <v>78</v>
      </c>
      <c r="AT304" s="185" t="s">
        <v>70</v>
      </c>
      <c r="AU304" s="185" t="s">
        <v>78</v>
      </c>
      <c r="AY304" s="184" t="s">
        <v>134</v>
      </c>
      <c r="BK304" s="186">
        <f>SUM(BK305:BK330)</f>
        <v>0</v>
      </c>
    </row>
    <row r="305" spans="1:65" s="2" customFormat="1" ht="24.2" customHeight="1">
      <c r="A305" s="31"/>
      <c r="B305" s="32"/>
      <c r="C305" s="189" t="s">
        <v>538</v>
      </c>
      <c r="D305" s="189" t="s">
        <v>136</v>
      </c>
      <c r="E305" s="190" t="s">
        <v>539</v>
      </c>
      <c r="F305" s="191" t="s">
        <v>540</v>
      </c>
      <c r="G305" s="192" t="s">
        <v>272</v>
      </c>
      <c r="H305" s="193">
        <v>16</v>
      </c>
      <c r="I305" s="194"/>
      <c r="J305" s="194">
        <f>ROUND(I305*H305,2)</f>
        <v>0</v>
      </c>
      <c r="K305" s="191"/>
      <c r="L305" s="34"/>
      <c r="M305" s="195" t="s">
        <v>1</v>
      </c>
      <c r="N305" s="196" t="s">
        <v>36</v>
      </c>
      <c r="O305" s="197">
        <v>0.247</v>
      </c>
      <c r="P305" s="197">
        <f>O305*H305</f>
        <v>3.952</v>
      </c>
      <c r="Q305" s="197">
        <v>0.12095</v>
      </c>
      <c r="R305" s="197">
        <f>Q305*H305</f>
        <v>1.9352</v>
      </c>
      <c r="S305" s="197">
        <v>0</v>
      </c>
      <c r="T305" s="198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9" t="s">
        <v>140</v>
      </c>
      <c r="AT305" s="199" t="s">
        <v>136</v>
      </c>
      <c r="AU305" s="199" t="s">
        <v>80</v>
      </c>
      <c r="AY305" s="16" t="s">
        <v>134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6" t="s">
        <v>78</v>
      </c>
      <c r="BK305" s="200">
        <f>ROUND(I305*H305,2)</f>
        <v>0</v>
      </c>
      <c r="BL305" s="16" t="s">
        <v>140</v>
      </c>
      <c r="BM305" s="199" t="s">
        <v>541</v>
      </c>
    </row>
    <row r="306" spans="1:65" s="2" customFormat="1" ht="39">
      <c r="A306" s="31"/>
      <c r="B306" s="32"/>
      <c r="C306" s="33"/>
      <c r="D306" s="201" t="s">
        <v>142</v>
      </c>
      <c r="E306" s="33"/>
      <c r="F306" s="202" t="s">
        <v>542</v>
      </c>
      <c r="G306" s="33"/>
      <c r="H306" s="33"/>
      <c r="I306" s="33"/>
      <c r="J306" s="33"/>
      <c r="K306" s="33"/>
      <c r="L306" s="34"/>
      <c r="M306" s="203"/>
      <c r="N306" s="204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6" t="s">
        <v>142</v>
      </c>
      <c r="AU306" s="16" t="s">
        <v>80</v>
      </c>
    </row>
    <row r="307" spans="1:65" s="2" customFormat="1" ht="16.5" customHeight="1">
      <c r="A307" s="31"/>
      <c r="B307" s="32"/>
      <c r="C307" s="225" t="s">
        <v>543</v>
      </c>
      <c r="D307" s="225" t="s">
        <v>179</v>
      </c>
      <c r="E307" s="226" t="s">
        <v>544</v>
      </c>
      <c r="F307" s="227" t="s">
        <v>545</v>
      </c>
      <c r="G307" s="228" t="s">
        <v>272</v>
      </c>
      <c r="H307" s="229">
        <v>16.32</v>
      </c>
      <c r="I307" s="230"/>
      <c r="J307" s="230">
        <f>ROUND(I307*H307,2)</f>
        <v>0</v>
      </c>
      <c r="K307" s="227"/>
      <c r="L307" s="231"/>
      <c r="M307" s="232" t="s">
        <v>1</v>
      </c>
      <c r="N307" s="233" t="s">
        <v>36</v>
      </c>
      <c r="O307" s="197">
        <v>0</v>
      </c>
      <c r="P307" s="197">
        <f>O307*H307</f>
        <v>0</v>
      </c>
      <c r="Q307" s="197">
        <v>4.5999999999999999E-2</v>
      </c>
      <c r="R307" s="197">
        <f>Q307*H307</f>
        <v>0.75072000000000005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178</v>
      </c>
      <c r="AT307" s="199" t="s">
        <v>179</v>
      </c>
      <c r="AU307" s="199" t="s">
        <v>80</v>
      </c>
      <c r="AY307" s="16" t="s">
        <v>134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6" t="s">
        <v>78</v>
      </c>
      <c r="BK307" s="200">
        <f>ROUND(I307*H307,2)</f>
        <v>0</v>
      </c>
      <c r="BL307" s="16" t="s">
        <v>140</v>
      </c>
      <c r="BM307" s="199" t="s">
        <v>546</v>
      </c>
    </row>
    <row r="308" spans="1:65" s="2" customFormat="1">
      <c r="A308" s="31"/>
      <c r="B308" s="32"/>
      <c r="C308" s="33"/>
      <c r="D308" s="201" t="s">
        <v>142</v>
      </c>
      <c r="E308" s="33"/>
      <c r="F308" s="202" t="s">
        <v>545</v>
      </c>
      <c r="G308" s="33"/>
      <c r="H308" s="33"/>
      <c r="I308" s="33"/>
      <c r="J308" s="33"/>
      <c r="K308" s="33"/>
      <c r="L308" s="34"/>
      <c r="M308" s="203"/>
      <c r="N308" s="204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6" t="s">
        <v>142</v>
      </c>
      <c r="AU308" s="16" t="s">
        <v>80</v>
      </c>
    </row>
    <row r="309" spans="1:65" s="13" customFormat="1">
      <c r="B309" s="205"/>
      <c r="C309" s="206"/>
      <c r="D309" s="201" t="s">
        <v>144</v>
      </c>
      <c r="E309" s="206"/>
      <c r="F309" s="208" t="s">
        <v>547</v>
      </c>
      <c r="G309" s="206"/>
      <c r="H309" s="209">
        <v>16.32</v>
      </c>
      <c r="I309" s="206"/>
      <c r="J309" s="206"/>
      <c r="K309" s="206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144</v>
      </c>
      <c r="AU309" s="214" t="s">
        <v>80</v>
      </c>
      <c r="AV309" s="13" t="s">
        <v>80</v>
      </c>
      <c r="AW309" s="13" t="s">
        <v>4</v>
      </c>
      <c r="AX309" s="13" t="s">
        <v>78</v>
      </c>
      <c r="AY309" s="214" t="s">
        <v>134</v>
      </c>
    </row>
    <row r="310" spans="1:65" s="2" customFormat="1" ht="33" customHeight="1">
      <c r="A310" s="31"/>
      <c r="B310" s="32"/>
      <c r="C310" s="189" t="s">
        <v>548</v>
      </c>
      <c r="D310" s="189" t="s">
        <v>136</v>
      </c>
      <c r="E310" s="190" t="s">
        <v>549</v>
      </c>
      <c r="F310" s="191" t="s">
        <v>550</v>
      </c>
      <c r="G310" s="192" t="s">
        <v>272</v>
      </c>
      <c r="H310" s="193">
        <v>6</v>
      </c>
      <c r="I310" s="194"/>
      <c r="J310" s="194">
        <f>ROUND(I310*H310,2)</f>
        <v>0</v>
      </c>
      <c r="K310" s="191"/>
      <c r="L310" s="34"/>
      <c r="M310" s="195" t="s">
        <v>1</v>
      </c>
      <c r="N310" s="196" t="s">
        <v>36</v>
      </c>
      <c r="O310" s="197">
        <v>0.14299999999999999</v>
      </c>
      <c r="P310" s="197">
        <f>O310*H310</f>
        <v>0.85799999999999987</v>
      </c>
      <c r="Q310" s="197">
        <v>1.0000000000000001E-5</v>
      </c>
      <c r="R310" s="197">
        <f>Q310*H310</f>
        <v>6.0000000000000008E-5</v>
      </c>
      <c r="S310" s="197">
        <v>0</v>
      </c>
      <c r="T310" s="19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9" t="s">
        <v>140</v>
      </c>
      <c r="AT310" s="199" t="s">
        <v>136</v>
      </c>
      <c r="AU310" s="199" t="s">
        <v>80</v>
      </c>
      <c r="AY310" s="16" t="s">
        <v>134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6" t="s">
        <v>78</v>
      </c>
      <c r="BK310" s="200">
        <f>ROUND(I310*H310,2)</f>
        <v>0</v>
      </c>
      <c r="BL310" s="16" t="s">
        <v>140</v>
      </c>
      <c r="BM310" s="199" t="s">
        <v>551</v>
      </c>
    </row>
    <row r="311" spans="1:65" s="2" customFormat="1" ht="19.5">
      <c r="A311" s="31"/>
      <c r="B311" s="32"/>
      <c r="C311" s="33"/>
      <c r="D311" s="201" t="s">
        <v>142</v>
      </c>
      <c r="E311" s="33"/>
      <c r="F311" s="202" t="s">
        <v>552</v>
      </c>
      <c r="G311" s="33"/>
      <c r="H311" s="33"/>
      <c r="I311" s="33"/>
      <c r="J311" s="33"/>
      <c r="K311" s="33"/>
      <c r="L311" s="34"/>
      <c r="M311" s="203"/>
      <c r="N311" s="204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6" t="s">
        <v>142</v>
      </c>
      <c r="AU311" s="16" t="s">
        <v>80</v>
      </c>
    </row>
    <row r="312" spans="1:65" s="2" customFormat="1" ht="24.2" customHeight="1">
      <c r="A312" s="31"/>
      <c r="B312" s="32"/>
      <c r="C312" s="189" t="s">
        <v>553</v>
      </c>
      <c r="D312" s="189" t="s">
        <v>136</v>
      </c>
      <c r="E312" s="190" t="s">
        <v>554</v>
      </c>
      <c r="F312" s="191" t="s">
        <v>555</v>
      </c>
      <c r="G312" s="192" t="s">
        <v>272</v>
      </c>
      <c r="H312" s="193">
        <v>6</v>
      </c>
      <c r="I312" s="194"/>
      <c r="J312" s="194">
        <f>ROUND(I312*H312,2)</f>
        <v>0</v>
      </c>
      <c r="K312" s="191"/>
      <c r="L312" s="34"/>
      <c r="M312" s="195" t="s">
        <v>1</v>
      </c>
      <c r="N312" s="196" t="s">
        <v>36</v>
      </c>
      <c r="O312" s="197">
        <v>0.20799999999999999</v>
      </c>
      <c r="P312" s="197">
        <f>O312*H312</f>
        <v>1.248</v>
      </c>
      <c r="Q312" s="197">
        <v>4.3E-3</v>
      </c>
      <c r="R312" s="197">
        <f>Q312*H312</f>
        <v>2.58E-2</v>
      </c>
      <c r="S312" s="197">
        <v>0</v>
      </c>
      <c r="T312" s="19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9" t="s">
        <v>140</v>
      </c>
      <c r="AT312" s="199" t="s">
        <v>136</v>
      </c>
      <c r="AU312" s="199" t="s">
        <v>80</v>
      </c>
      <c r="AY312" s="16" t="s">
        <v>134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6" t="s">
        <v>78</v>
      </c>
      <c r="BK312" s="200">
        <f>ROUND(I312*H312,2)</f>
        <v>0</v>
      </c>
      <c r="BL312" s="16" t="s">
        <v>140</v>
      </c>
      <c r="BM312" s="199" t="s">
        <v>556</v>
      </c>
    </row>
    <row r="313" spans="1:65" s="2" customFormat="1" ht="29.25">
      <c r="A313" s="31"/>
      <c r="B313" s="32"/>
      <c r="C313" s="33"/>
      <c r="D313" s="201" t="s">
        <v>142</v>
      </c>
      <c r="E313" s="33"/>
      <c r="F313" s="202" t="s">
        <v>557</v>
      </c>
      <c r="G313" s="33"/>
      <c r="H313" s="33"/>
      <c r="I313" s="33"/>
      <c r="J313" s="33"/>
      <c r="K313" s="33"/>
      <c r="L313" s="34"/>
      <c r="M313" s="203"/>
      <c r="N313" s="204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6" t="s">
        <v>142</v>
      </c>
      <c r="AU313" s="16" t="s">
        <v>80</v>
      </c>
    </row>
    <row r="314" spans="1:65" s="2" customFormat="1" ht="24.2" customHeight="1">
      <c r="A314" s="31"/>
      <c r="B314" s="32"/>
      <c r="C314" s="189" t="s">
        <v>558</v>
      </c>
      <c r="D314" s="189" t="s">
        <v>136</v>
      </c>
      <c r="E314" s="190" t="s">
        <v>270</v>
      </c>
      <c r="F314" s="191" t="s">
        <v>271</v>
      </c>
      <c r="G314" s="192" t="s">
        <v>272</v>
      </c>
      <c r="H314" s="193">
        <v>6.3</v>
      </c>
      <c r="I314" s="194"/>
      <c r="J314" s="194">
        <f>ROUND(I314*H314,2)</f>
        <v>0</v>
      </c>
      <c r="K314" s="191"/>
      <c r="L314" s="34"/>
      <c r="M314" s="195" t="s">
        <v>1</v>
      </c>
      <c r="N314" s="196" t="s">
        <v>36</v>
      </c>
      <c r="O314" s="197">
        <v>5.6909999999999998</v>
      </c>
      <c r="P314" s="197">
        <f>O314*H314</f>
        <v>35.853299999999997</v>
      </c>
      <c r="Q314" s="197">
        <v>2.350412E-2</v>
      </c>
      <c r="R314" s="197">
        <f>Q314*H314</f>
        <v>0.14807595600000001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140</v>
      </c>
      <c r="AT314" s="199" t="s">
        <v>136</v>
      </c>
      <c r="AU314" s="199" t="s">
        <v>80</v>
      </c>
      <c r="AY314" s="16" t="s">
        <v>134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6" t="s">
        <v>78</v>
      </c>
      <c r="BK314" s="200">
        <f>ROUND(I314*H314,2)</f>
        <v>0</v>
      </c>
      <c r="BL314" s="16" t="s">
        <v>140</v>
      </c>
      <c r="BM314" s="199" t="s">
        <v>559</v>
      </c>
    </row>
    <row r="315" spans="1:65" s="2" customFormat="1" ht="19.5">
      <c r="A315" s="31"/>
      <c r="B315" s="32"/>
      <c r="C315" s="33"/>
      <c r="D315" s="201" t="s">
        <v>142</v>
      </c>
      <c r="E315" s="33"/>
      <c r="F315" s="202" t="s">
        <v>274</v>
      </c>
      <c r="G315" s="33"/>
      <c r="H315" s="33"/>
      <c r="I315" s="33"/>
      <c r="J315" s="33"/>
      <c r="K315" s="33"/>
      <c r="L315" s="34"/>
      <c r="M315" s="203"/>
      <c r="N315" s="204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6" t="s">
        <v>142</v>
      </c>
      <c r="AU315" s="16" t="s">
        <v>80</v>
      </c>
    </row>
    <row r="316" spans="1:65" s="13" customFormat="1">
      <c r="B316" s="205"/>
      <c r="C316" s="206"/>
      <c r="D316" s="201" t="s">
        <v>144</v>
      </c>
      <c r="E316" s="207" t="s">
        <v>1</v>
      </c>
      <c r="F316" s="208" t="s">
        <v>560</v>
      </c>
      <c r="G316" s="206"/>
      <c r="H316" s="209">
        <v>6.3</v>
      </c>
      <c r="I316" s="206"/>
      <c r="J316" s="206"/>
      <c r="K316" s="206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144</v>
      </c>
      <c r="AU316" s="214" t="s">
        <v>80</v>
      </c>
      <c r="AV316" s="13" t="s">
        <v>80</v>
      </c>
      <c r="AW316" s="13" t="s">
        <v>26</v>
      </c>
      <c r="AX316" s="13" t="s">
        <v>78</v>
      </c>
      <c r="AY316" s="214" t="s">
        <v>134</v>
      </c>
    </row>
    <row r="317" spans="1:65" s="2" customFormat="1" ht="24.2" customHeight="1">
      <c r="A317" s="31"/>
      <c r="B317" s="32"/>
      <c r="C317" s="189" t="s">
        <v>561</v>
      </c>
      <c r="D317" s="189" t="s">
        <v>136</v>
      </c>
      <c r="E317" s="190" t="s">
        <v>277</v>
      </c>
      <c r="F317" s="191" t="s">
        <v>278</v>
      </c>
      <c r="G317" s="192" t="s">
        <v>272</v>
      </c>
      <c r="H317" s="193">
        <v>4.8</v>
      </c>
      <c r="I317" s="194"/>
      <c r="J317" s="194">
        <f>ROUND(I317*H317,2)</f>
        <v>0</v>
      </c>
      <c r="K317" s="191"/>
      <c r="L317" s="34"/>
      <c r="M317" s="195" t="s">
        <v>1</v>
      </c>
      <c r="N317" s="196" t="s">
        <v>36</v>
      </c>
      <c r="O317" s="197">
        <v>0.24</v>
      </c>
      <c r="P317" s="197">
        <f>O317*H317</f>
        <v>1.1519999999999999</v>
      </c>
      <c r="Q317" s="197">
        <v>1.74E-4</v>
      </c>
      <c r="R317" s="197">
        <f>Q317*H317</f>
        <v>8.3520000000000003E-4</v>
      </c>
      <c r="S317" s="197">
        <v>0</v>
      </c>
      <c r="T317" s="198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9" t="s">
        <v>140</v>
      </c>
      <c r="AT317" s="199" t="s">
        <v>136</v>
      </c>
      <c r="AU317" s="199" t="s">
        <v>80</v>
      </c>
      <c r="AY317" s="16" t="s">
        <v>134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6" t="s">
        <v>78</v>
      </c>
      <c r="BK317" s="200">
        <f>ROUND(I317*H317,2)</f>
        <v>0</v>
      </c>
      <c r="BL317" s="16" t="s">
        <v>140</v>
      </c>
      <c r="BM317" s="199" t="s">
        <v>562</v>
      </c>
    </row>
    <row r="318" spans="1:65" s="2" customFormat="1" ht="19.5">
      <c r="A318" s="31"/>
      <c r="B318" s="32"/>
      <c r="C318" s="33"/>
      <c r="D318" s="201" t="s">
        <v>142</v>
      </c>
      <c r="E318" s="33"/>
      <c r="F318" s="202" t="s">
        <v>280</v>
      </c>
      <c r="G318" s="33"/>
      <c r="H318" s="33"/>
      <c r="I318" s="33"/>
      <c r="J318" s="33"/>
      <c r="K318" s="33"/>
      <c r="L318" s="34"/>
      <c r="M318" s="203"/>
      <c r="N318" s="204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6" t="s">
        <v>142</v>
      </c>
      <c r="AU318" s="16" t="s">
        <v>80</v>
      </c>
    </row>
    <row r="319" spans="1:65" s="13" customFormat="1">
      <c r="B319" s="205"/>
      <c r="C319" s="206"/>
      <c r="D319" s="201" t="s">
        <v>144</v>
      </c>
      <c r="E319" s="207" t="s">
        <v>1</v>
      </c>
      <c r="F319" s="208" t="s">
        <v>563</v>
      </c>
      <c r="G319" s="206"/>
      <c r="H319" s="209">
        <v>4.8</v>
      </c>
      <c r="I319" s="206"/>
      <c r="J319" s="206"/>
      <c r="K319" s="206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144</v>
      </c>
      <c r="AU319" s="214" t="s">
        <v>80</v>
      </c>
      <c r="AV319" s="13" t="s">
        <v>80</v>
      </c>
      <c r="AW319" s="13" t="s">
        <v>26</v>
      </c>
      <c r="AX319" s="13" t="s">
        <v>78</v>
      </c>
      <c r="AY319" s="214" t="s">
        <v>134</v>
      </c>
    </row>
    <row r="320" spans="1:65" s="2" customFormat="1" ht="33" customHeight="1">
      <c r="A320" s="31"/>
      <c r="B320" s="32"/>
      <c r="C320" s="189" t="s">
        <v>564</v>
      </c>
      <c r="D320" s="189" t="s">
        <v>136</v>
      </c>
      <c r="E320" s="190" t="s">
        <v>565</v>
      </c>
      <c r="F320" s="191" t="s">
        <v>566</v>
      </c>
      <c r="G320" s="192" t="s">
        <v>272</v>
      </c>
      <c r="H320" s="193">
        <v>8</v>
      </c>
      <c r="I320" s="194"/>
      <c r="J320" s="194">
        <f>ROUND(I320*H320,2)</f>
        <v>0</v>
      </c>
      <c r="K320" s="191"/>
      <c r="L320" s="34"/>
      <c r="M320" s="195" t="s">
        <v>1</v>
      </c>
      <c r="N320" s="196" t="s">
        <v>36</v>
      </c>
      <c r="O320" s="197">
        <v>0.94</v>
      </c>
      <c r="P320" s="197">
        <f>O320*H320</f>
        <v>7.52</v>
      </c>
      <c r="Q320" s="197">
        <v>0.25564999999999999</v>
      </c>
      <c r="R320" s="197">
        <f>Q320*H320</f>
        <v>2.0451999999999999</v>
      </c>
      <c r="S320" s="197">
        <v>0</v>
      </c>
      <c r="T320" s="198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9" t="s">
        <v>140</v>
      </c>
      <c r="AT320" s="199" t="s">
        <v>136</v>
      </c>
      <c r="AU320" s="199" t="s">
        <v>80</v>
      </c>
      <c r="AY320" s="16" t="s">
        <v>134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6" t="s">
        <v>78</v>
      </c>
      <c r="BK320" s="200">
        <f>ROUND(I320*H320,2)</f>
        <v>0</v>
      </c>
      <c r="BL320" s="16" t="s">
        <v>140</v>
      </c>
      <c r="BM320" s="199" t="s">
        <v>567</v>
      </c>
    </row>
    <row r="321" spans="1:65" s="2" customFormat="1" ht="29.25">
      <c r="A321" s="31"/>
      <c r="B321" s="32"/>
      <c r="C321" s="33"/>
      <c r="D321" s="201" t="s">
        <v>142</v>
      </c>
      <c r="E321" s="33"/>
      <c r="F321" s="202" t="s">
        <v>568</v>
      </c>
      <c r="G321" s="33"/>
      <c r="H321" s="33"/>
      <c r="I321" s="33"/>
      <c r="J321" s="33"/>
      <c r="K321" s="33"/>
      <c r="L321" s="34"/>
      <c r="M321" s="203"/>
      <c r="N321" s="204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6" t="s">
        <v>142</v>
      </c>
      <c r="AU321" s="16" t="s">
        <v>80</v>
      </c>
    </row>
    <row r="322" spans="1:65" s="2" customFormat="1" ht="16.5" customHeight="1">
      <c r="A322" s="31"/>
      <c r="B322" s="32"/>
      <c r="C322" s="189" t="s">
        <v>569</v>
      </c>
      <c r="D322" s="189" t="s">
        <v>136</v>
      </c>
      <c r="E322" s="190" t="s">
        <v>570</v>
      </c>
      <c r="F322" s="191" t="s">
        <v>571</v>
      </c>
      <c r="G322" s="192" t="s">
        <v>572</v>
      </c>
      <c r="H322" s="193">
        <v>1</v>
      </c>
      <c r="I322" s="194"/>
      <c r="J322" s="194">
        <f>ROUND(I322*H322,2)</f>
        <v>0</v>
      </c>
      <c r="K322" s="191"/>
      <c r="L322" s="34"/>
      <c r="M322" s="195" t="s">
        <v>1</v>
      </c>
      <c r="N322" s="196" t="s">
        <v>36</v>
      </c>
      <c r="O322" s="197">
        <v>0</v>
      </c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140</v>
      </c>
      <c r="AT322" s="199" t="s">
        <v>136</v>
      </c>
      <c r="AU322" s="199" t="s">
        <v>80</v>
      </c>
      <c r="AY322" s="16" t="s">
        <v>134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6" t="s">
        <v>78</v>
      </c>
      <c r="BK322" s="200">
        <f>ROUND(I322*H322,2)</f>
        <v>0</v>
      </c>
      <c r="BL322" s="16" t="s">
        <v>140</v>
      </c>
      <c r="BM322" s="199" t="s">
        <v>573</v>
      </c>
    </row>
    <row r="323" spans="1:65" s="2" customFormat="1">
      <c r="A323" s="31"/>
      <c r="B323" s="32"/>
      <c r="C323" s="33"/>
      <c r="D323" s="201" t="s">
        <v>142</v>
      </c>
      <c r="E323" s="33"/>
      <c r="F323" s="202" t="s">
        <v>574</v>
      </c>
      <c r="G323" s="33"/>
      <c r="H323" s="33"/>
      <c r="I323" s="33"/>
      <c r="J323" s="33"/>
      <c r="K323" s="33"/>
      <c r="L323" s="34"/>
      <c r="M323" s="203"/>
      <c r="N323" s="204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6" t="s">
        <v>142</v>
      </c>
      <c r="AU323" s="16" t="s">
        <v>80</v>
      </c>
    </row>
    <row r="324" spans="1:65" s="2" customFormat="1" ht="29.25">
      <c r="A324" s="31"/>
      <c r="B324" s="32"/>
      <c r="C324" s="33"/>
      <c r="D324" s="201" t="s">
        <v>414</v>
      </c>
      <c r="E324" s="33"/>
      <c r="F324" s="238" t="s">
        <v>575</v>
      </c>
      <c r="G324" s="33"/>
      <c r="H324" s="33"/>
      <c r="I324" s="33"/>
      <c r="J324" s="33"/>
      <c r="K324" s="33"/>
      <c r="L324" s="34"/>
      <c r="M324" s="203"/>
      <c r="N324" s="204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6" t="s">
        <v>414</v>
      </c>
      <c r="AU324" s="16" t="s">
        <v>80</v>
      </c>
    </row>
    <row r="325" spans="1:65" s="2" customFormat="1" ht="16.5" customHeight="1">
      <c r="A325" s="31"/>
      <c r="B325" s="32"/>
      <c r="C325" s="189" t="s">
        <v>576</v>
      </c>
      <c r="D325" s="189" t="s">
        <v>136</v>
      </c>
      <c r="E325" s="190" t="s">
        <v>577</v>
      </c>
      <c r="F325" s="191" t="s">
        <v>578</v>
      </c>
      <c r="G325" s="192" t="s">
        <v>579</v>
      </c>
      <c r="H325" s="193">
        <v>1</v>
      </c>
      <c r="I325" s="194"/>
      <c r="J325" s="194">
        <f>ROUND(I325*H325,2)</f>
        <v>0</v>
      </c>
      <c r="K325" s="191"/>
      <c r="L325" s="34"/>
      <c r="M325" s="195" t="s">
        <v>1</v>
      </c>
      <c r="N325" s="196" t="s">
        <v>36</v>
      </c>
      <c r="O325" s="197">
        <v>0</v>
      </c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9" t="s">
        <v>140</v>
      </c>
      <c r="AT325" s="199" t="s">
        <v>136</v>
      </c>
      <c r="AU325" s="199" t="s">
        <v>80</v>
      </c>
      <c r="AY325" s="16" t="s">
        <v>134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6" t="s">
        <v>78</v>
      </c>
      <c r="BK325" s="200">
        <f>ROUND(I325*H325,2)</f>
        <v>0</v>
      </c>
      <c r="BL325" s="16" t="s">
        <v>140</v>
      </c>
      <c r="BM325" s="199" t="s">
        <v>580</v>
      </c>
    </row>
    <row r="326" spans="1:65" s="2" customFormat="1">
      <c r="A326" s="31"/>
      <c r="B326" s="32"/>
      <c r="C326" s="33"/>
      <c r="D326" s="201" t="s">
        <v>142</v>
      </c>
      <c r="E326" s="33"/>
      <c r="F326" s="202" t="s">
        <v>578</v>
      </c>
      <c r="G326" s="33"/>
      <c r="H326" s="33"/>
      <c r="I326" s="33"/>
      <c r="J326" s="33"/>
      <c r="K326" s="33"/>
      <c r="L326" s="34"/>
      <c r="M326" s="203"/>
      <c r="N326" s="204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6" t="s">
        <v>142</v>
      </c>
      <c r="AU326" s="16" t="s">
        <v>80</v>
      </c>
    </row>
    <row r="327" spans="1:65" s="2" customFormat="1" ht="39">
      <c r="A327" s="31"/>
      <c r="B327" s="32"/>
      <c r="C327" s="33"/>
      <c r="D327" s="201" t="s">
        <v>414</v>
      </c>
      <c r="E327" s="33"/>
      <c r="F327" s="238" t="s">
        <v>581</v>
      </c>
      <c r="G327" s="33"/>
      <c r="H327" s="33"/>
      <c r="I327" s="33"/>
      <c r="J327" s="33"/>
      <c r="K327" s="33"/>
      <c r="L327" s="34"/>
      <c r="M327" s="203"/>
      <c r="N327" s="204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6" t="s">
        <v>414</v>
      </c>
      <c r="AU327" s="16" t="s">
        <v>80</v>
      </c>
    </row>
    <row r="328" spans="1:65" s="2" customFormat="1" ht="16.5" customHeight="1">
      <c r="A328" s="31"/>
      <c r="B328" s="32"/>
      <c r="C328" s="189" t="s">
        <v>582</v>
      </c>
      <c r="D328" s="189" t="s">
        <v>136</v>
      </c>
      <c r="E328" s="190" t="s">
        <v>583</v>
      </c>
      <c r="F328" s="191" t="s">
        <v>584</v>
      </c>
      <c r="G328" s="192" t="s">
        <v>579</v>
      </c>
      <c r="H328" s="193">
        <v>1</v>
      </c>
      <c r="I328" s="194"/>
      <c r="J328" s="194">
        <f>ROUND(I328*H328,2)</f>
        <v>0</v>
      </c>
      <c r="K328" s="191"/>
      <c r="L328" s="34"/>
      <c r="M328" s="195" t="s">
        <v>1</v>
      </c>
      <c r="N328" s="196" t="s">
        <v>36</v>
      </c>
      <c r="O328" s="197">
        <v>0</v>
      </c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9" t="s">
        <v>140</v>
      </c>
      <c r="AT328" s="199" t="s">
        <v>136</v>
      </c>
      <c r="AU328" s="199" t="s">
        <v>80</v>
      </c>
      <c r="AY328" s="16" t="s">
        <v>134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6" t="s">
        <v>78</v>
      </c>
      <c r="BK328" s="200">
        <f>ROUND(I328*H328,2)</f>
        <v>0</v>
      </c>
      <c r="BL328" s="16" t="s">
        <v>140</v>
      </c>
      <c r="BM328" s="199" t="s">
        <v>585</v>
      </c>
    </row>
    <row r="329" spans="1:65" s="2" customFormat="1">
      <c r="A329" s="31"/>
      <c r="B329" s="32"/>
      <c r="C329" s="33"/>
      <c r="D329" s="201" t="s">
        <v>142</v>
      </c>
      <c r="E329" s="33"/>
      <c r="F329" s="202" t="s">
        <v>584</v>
      </c>
      <c r="G329" s="33"/>
      <c r="H329" s="33"/>
      <c r="I329" s="33"/>
      <c r="J329" s="33"/>
      <c r="K329" s="33"/>
      <c r="L329" s="34"/>
      <c r="M329" s="203"/>
      <c r="N329" s="204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6" t="s">
        <v>142</v>
      </c>
      <c r="AU329" s="16" t="s">
        <v>80</v>
      </c>
    </row>
    <row r="330" spans="1:65" s="2" customFormat="1" ht="39">
      <c r="A330" s="31"/>
      <c r="B330" s="32"/>
      <c r="C330" s="33"/>
      <c r="D330" s="201" t="s">
        <v>414</v>
      </c>
      <c r="E330" s="33"/>
      <c r="F330" s="238" t="s">
        <v>586</v>
      </c>
      <c r="G330" s="33"/>
      <c r="H330" s="33"/>
      <c r="I330" s="33"/>
      <c r="J330" s="33"/>
      <c r="K330" s="33"/>
      <c r="L330" s="34"/>
      <c r="M330" s="203"/>
      <c r="N330" s="204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6" t="s">
        <v>414</v>
      </c>
      <c r="AU330" s="16" t="s">
        <v>80</v>
      </c>
    </row>
    <row r="331" spans="1:65" s="12" customFormat="1" ht="22.9" customHeight="1">
      <c r="B331" s="174"/>
      <c r="C331" s="175"/>
      <c r="D331" s="176" t="s">
        <v>70</v>
      </c>
      <c r="E331" s="187" t="s">
        <v>282</v>
      </c>
      <c r="F331" s="187" t="s">
        <v>283</v>
      </c>
      <c r="G331" s="175"/>
      <c r="H331" s="175"/>
      <c r="I331" s="175"/>
      <c r="J331" s="188">
        <f>BK331</f>
        <v>0</v>
      </c>
      <c r="K331" s="175"/>
      <c r="L331" s="179"/>
      <c r="M331" s="180"/>
      <c r="N331" s="181"/>
      <c r="O331" s="181"/>
      <c r="P331" s="182">
        <f>SUM(P332:P333)</f>
        <v>998.46281600000009</v>
      </c>
      <c r="Q331" s="181"/>
      <c r="R331" s="182">
        <f>SUM(R332:R333)</f>
        <v>0</v>
      </c>
      <c r="S331" s="181"/>
      <c r="T331" s="183">
        <f>SUM(T332:T333)</f>
        <v>0</v>
      </c>
      <c r="AR331" s="184" t="s">
        <v>78</v>
      </c>
      <c r="AT331" s="185" t="s">
        <v>70</v>
      </c>
      <c r="AU331" s="185" t="s">
        <v>78</v>
      </c>
      <c r="AY331" s="184" t="s">
        <v>134</v>
      </c>
      <c r="BK331" s="186">
        <f>SUM(BK332:BK333)</f>
        <v>0</v>
      </c>
    </row>
    <row r="332" spans="1:65" s="2" customFormat="1" ht="16.5" customHeight="1">
      <c r="A332" s="31"/>
      <c r="B332" s="32"/>
      <c r="C332" s="189" t="s">
        <v>587</v>
      </c>
      <c r="D332" s="189" t="s">
        <v>136</v>
      </c>
      <c r="E332" s="190" t="s">
        <v>285</v>
      </c>
      <c r="F332" s="191" t="s">
        <v>286</v>
      </c>
      <c r="G332" s="192" t="s">
        <v>202</v>
      </c>
      <c r="H332" s="193">
        <v>2954.0320000000002</v>
      </c>
      <c r="I332" s="194"/>
      <c r="J332" s="194">
        <f>ROUND(I332*H332,2)</f>
        <v>0</v>
      </c>
      <c r="K332" s="191"/>
      <c r="L332" s="34"/>
      <c r="M332" s="195" t="s">
        <v>1</v>
      </c>
      <c r="N332" s="196" t="s">
        <v>36</v>
      </c>
      <c r="O332" s="197">
        <v>0.33800000000000002</v>
      </c>
      <c r="P332" s="197">
        <f>O332*H332</f>
        <v>998.46281600000009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9" t="s">
        <v>140</v>
      </c>
      <c r="AT332" s="199" t="s">
        <v>136</v>
      </c>
      <c r="AU332" s="199" t="s">
        <v>80</v>
      </c>
      <c r="AY332" s="16" t="s">
        <v>134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6" t="s">
        <v>78</v>
      </c>
      <c r="BK332" s="200">
        <f>ROUND(I332*H332,2)</f>
        <v>0</v>
      </c>
      <c r="BL332" s="16" t="s">
        <v>140</v>
      </c>
      <c r="BM332" s="199" t="s">
        <v>588</v>
      </c>
    </row>
    <row r="333" spans="1:65" s="2" customFormat="1" ht="19.5">
      <c r="A333" s="31"/>
      <c r="B333" s="32"/>
      <c r="C333" s="33"/>
      <c r="D333" s="201" t="s">
        <v>142</v>
      </c>
      <c r="E333" s="33"/>
      <c r="F333" s="202" t="s">
        <v>288</v>
      </c>
      <c r="G333" s="33"/>
      <c r="H333" s="33"/>
      <c r="I333" s="33"/>
      <c r="J333" s="33"/>
      <c r="K333" s="33"/>
      <c r="L333" s="34"/>
      <c r="M333" s="234"/>
      <c r="N333" s="235"/>
      <c r="O333" s="236"/>
      <c r="P333" s="236"/>
      <c r="Q333" s="236"/>
      <c r="R333" s="236"/>
      <c r="S333" s="236"/>
      <c r="T333" s="237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6" t="s">
        <v>142</v>
      </c>
      <c r="AU333" s="16" t="s">
        <v>80</v>
      </c>
    </row>
    <row r="334" spans="1:65" s="2" customFormat="1" ht="6.95" customHeight="1">
      <c r="A334" s="3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34"/>
      <c r="M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</row>
  </sheetData>
  <autoFilter ref="C127:K333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08"/>
  <sheetViews>
    <sheetView showGridLines="0" topLeftCell="A111" workbookViewId="0">
      <selection activeCell="I129" sqref="I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1"/>
    </row>
    <row r="2" spans="1:46" s="1" customFormat="1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92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80</v>
      </c>
    </row>
    <row r="4" spans="1:46" s="1" customFormat="1" ht="24.95" customHeight="1">
      <c r="B4" s="19"/>
      <c r="D4" s="117" t="s">
        <v>104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14</v>
      </c>
      <c r="L6" s="19"/>
    </row>
    <row r="7" spans="1:46" s="1" customFormat="1" ht="16.5" customHeight="1">
      <c r="B7" s="19"/>
      <c r="E7" s="284" t="str">
        <f>'Rekapitulace stavby'!K6</f>
        <v>Protipovodňová opatření v k. ú. Břest</v>
      </c>
      <c r="F7" s="285"/>
      <c r="G7" s="285"/>
      <c r="H7" s="285"/>
      <c r="L7" s="19"/>
    </row>
    <row r="8" spans="1:46" s="1" customFormat="1" ht="12" customHeight="1">
      <c r="B8" s="19"/>
      <c r="D8" s="119" t="s">
        <v>105</v>
      </c>
      <c r="L8" s="19"/>
    </row>
    <row r="9" spans="1:46" s="2" customFormat="1" ht="16.5" customHeight="1">
      <c r="A9" s="31"/>
      <c r="B9" s="34"/>
      <c r="C9" s="31"/>
      <c r="D9" s="31"/>
      <c r="E9" s="284" t="s">
        <v>589</v>
      </c>
      <c r="F9" s="286"/>
      <c r="G9" s="286"/>
      <c r="H9" s="286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4"/>
      <c r="C10" s="31"/>
      <c r="D10" s="119" t="s">
        <v>107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4"/>
      <c r="C11" s="31"/>
      <c r="D11" s="31"/>
      <c r="E11" s="287" t="s">
        <v>590</v>
      </c>
      <c r="F11" s="286"/>
      <c r="G11" s="286"/>
      <c r="H11" s="286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4"/>
      <c r="C13" s="31"/>
      <c r="D13" s="119" t="s">
        <v>16</v>
      </c>
      <c r="E13" s="31"/>
      <c r="F13" s="107" t="s">
        <v>1</v>
      </c>
      <c r="G13" s="31"/>
      <c r="H13" s="31"/>
      <c r="I13" s="119" t="s">
        <v>17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9" t="s">
        <v>18</v>
      </c>
      <c r="E14" s="31"/>
      <c r="F14" s="107" t="s">
        <v>19</v>
      </c>
      <c r="G14" s="31"/>
      <c r="H14" s="31"/>
      <c r="I14" s="119" t="s">
        <v>20</v>
      </c>
      <c r="J14" s="120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4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4"/>
      <c r="C16" s="31"/>
      <c r="D16" s="119" t="s">
        <v>21</v>
      </c>
      <c r="E16" s="31"/>
      <c r="F16" s="31"/>
      <c r="G16" s="31"/>
      <c r="H16" s="31"/>
      <c r="I16" s="119" t="s">
        <v>22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4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9" t="s">
        <v>23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4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4"/>
      <c r="C19" s="31"/>
      <c r="D19" s="119" t="s">
        <v>24</v>
      </c>
      <c r="E19" s="31"/>
      <c r="F19" s="31"/>
      <c r="G19" s="31"/>
      <c r="H19" s="31"/>
      <c r="I19" s="119" t="s">
        <v>22</v>
      </c>
      <c r="J19" s="107" t="str">
        <f>'Rekapitulace stavby'!AN13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4"/>
      <c r="C20" s="31"/>
      <c r="D20" s="31"/>
      <c r="E20" s="288" t="str">
        <f>'Rekapitulace stavby'!E14</f>
        <v xml:space="preserve"> </v>
      </c>
      <c r="F20" s="288"/>
      <c r="G20" s="288"/>
      <c r="H20" s="288"/>
      <c r="I20" s="119" t="s">
        <v>23</v>
      </c>
      <c r="J20" s="107" t="str">
        <f>'Rekapitulace stavby'!AN14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4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4"/>
      <c r="C22" s="31"/>
      <c r="D22" s="119" t="s">
        <v>25</v>
      </c>
      <c r="E22" s="31"/>
      <c r="F22" s="31"/>
      <c r="G22" s="31"/>
      <c r="H22" s="31"/>
      <c r="I22" s="119" t="s">
        <v>22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4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9" t="s">
        <v>23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4"/>
      <c r="C25" s="31"/>
      <c r="D25" s="119" t="s">
        <v>27</v>
      </c>
      <c r="E25" s="31"/>
      <c r="F25" s="31"/>
      <c r="G25" s="31"/>
      <c r="H25" s="31"/>
      <c r="I25" s="119" t="s">
        <v>22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4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9" t="s">
        <v>23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4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4"/>
      <c r="C28" s="31"/>
      <c r="D28" s="119" t="s">
        <v>28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1"/>
      <c r="B29" s="122"/>
      <c r="C29" s="121"/>
      <c r="D29" s="121"/>
      <c r="E29" s="289" t="s">
        <v>1</v>
      </c>
      <c r="F29" s="289"/>
      <c r="G29" s="289"/>
      <c r="H29" s="28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1"/>
      <c r="B30" s="34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4"/>
      <c r="C31" s="31"/>
      <c r="D31" s="124"/>
      <c r="E31" s="124"/>
      <c r="F31" s="124"/>
      <c r="G31" s="124"/>
      <c r="H31" s="124"/>
      <c r="I31" s="124"/>
      <c r="J31" s="124"/>
      <c r="K31" s="124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4"/>
      <c r="C32" s="31"/>
      <c r="D32" s="125" t="s">
        <v>31</v>
      </c>
      <c r="E32" s="31"/>
      <c r="F32" s="31"/>
      <c r="G32" s="31"/>
      <c r="H32" s="31"/>
      <c r="I32" s="31"/>
      <c r="J32" s="126">
        <f>ROUND(J126,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4"/>
      <c r="C33" s="31"/>
      <c r="D33" s="124"/>
      <c r="E33" s="124"/>
      <c r="F33" s="124"/>
      <c r="G33" s="124"/>
      <c r="H33" s="124"/>
      <c r="I33" s="124"/>
      <c r="J33" s="124"/>
      <c r="K33" s="124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31"/>
      <c r="F34" s="127" t="s">
        <v>33</v>
      </c>
      <c r="G34" s="31"/>
      <c r="H34" s="31"/>
      <c r="I34" s="127" t="s">
        <v>32</v>
      </c>
      <c r="J34" s="127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4"/>
      <c r="C35" s="31"/>
      <c r="D35" s="128" t="s">
        <v>35</v>
      </c>
      <c r="E35" s="119" t="s">
        <v>36</v>
      </c>
      <c r="F35" s="129">
        <f>ROUND((SUM(BE126:BE207)),  2)</f>
        <v>0</v>
      </c>
      <c r="G35" s="31"/>
      <c r="H35" s="31"/>
      <c r="I35" s="130">
        <v>0.21</v>
      </c>
      <c r="J35" s="129">
        <f>ROUND(((SUM(BE126:BE207))*I35),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119" t="s">
        <v>37</v>
      </c>
      <c r="F36" s="129">
        <f>ROUND((SUM(BF126:BF207)),  2)</f>
        <v>0</v>
      </c>
      <c r="G36" s="31"/>
      <c r="H36" s="31"/>
      <c r="I36" s="130">
        <v>0.15</v>
      </c>
      <c r="J36" s="129">
        <f>ROUND(((SUM(BF126:BF207))*I36),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9" t="s">
        <v>38</v>
      </c>
      <c r="F37" s="129">
        <f>ROUND((SUM(BG126:BG207)),  2)</f>
        <v>0</v>
      </c>
      <c r="G37" s="31"/>
      <c r="H37" s="31"/>
      <c r="I37" s="130">
        <v>0.21</v>
      </c>
      <c r="J37" s="12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4"/>
      <c r="C38" s="31"/>
      <c r="D38" s="31"/>
      <c r="E38" s="119" t="s">
        <v>39</v>
      </c>
      <c r="F38" s="129">
        <f>ROUND((SUM(BH126:BH207)),  2)</f>
        <v>0</v>
      </c>
      <c r="G38" s="31"/>
      <c r="H38" s="31"/>
      <c r="I38" s="130">
        <v>0.15</v>
      </c>
      <c r="J38" s="129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19" t="s">
        <v>40</v>
      </c>
      <c r="F39" s="129">
        <f>ROUND((SUM(BI126:BI207)),  2)</f>
        <v>0</v>
      </c>
      <c r="G39" s="31"/>
      <c r="H39" s="31"/>
      <c r="I39" s="130">
        <v>0</v>
      </c>
      <c r="J39" s="129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4"/>
      <c r="C41" s="131"/>
      <c r="D41" s="132" t="s">
        <v>41</v>
      </c>
      <c r="E41" s="133"/>
      <c r="F41" s="133"/>
      <c r="G41" s="134" t="s">
        <v>42</v>
      </c>
      <c r="H41" s="135" t="s">
        <v>43</v>
      </c>
      <c r="I41" s="133"/>
      <c r="J41" s="136">
        <f>SUM(J32:J39)</f>
        <v>0</v>
      </c>
      <c r="K41" s="137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8"/>
      <c r="D50" s="138" t="s">
        <v>44</v>
      </c>
      <c r="E50" s="139"/>
      <c r="F50" s="139"/>
      <c r="G50" s="138" t="s">
        <v>45</v>
      </c>
      <c r="H50" s="139"/>
      <c r="I50" s="139"/>
      <c r="J50" s="139"/>
      <c r="K50" s="13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4"/>
      <c r="C61" s="31"/>
      <c r="D61" s="140" t="s">
        <v>46</v>
      </c>
      <c r="E61" s="141"/>
      <c r="F61" s="142" t="s">
        <v>47</v>
      </c>
      <c r="G61" s="140" t="s">
        <v>46</v>
      </c>
      <c r="H61" s="141"/>
      <c r="I61" s="141"/>
      <c r="J61" s="143" t="s">
        <v>47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4"/>
      <c r="C65" s="31"/>
      <c r="D65" s="138" t="s">
        <v>48</v>
      </c>
      <c r="E65" s="144"/>
      <c r="F65" s="144"/>
      <c r="G65" s="138" t="s">
        <v>49</v>
      </c>
      <c r="H65" s="144"/>
      <c r="I65" s="144"/>
      <c r="J65" s="144"/>
      <c r="K65" s="14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4"/>
      <c r="C76" s="31"/>
      <c r="D76" s="140" t="s">
        <v>46</v>
      </c>
      <c r="E76" s="141"/>
      <c r="F76" s="142" t="s">
        <v>47</v>
      </c>
      <c r="G76" s="140" t="s">
        <v>46</v>
      </c>
      <c r="H76" s="141"/>
      <c r="I76" s="141"/>
      <c r="J76" s="143" t="s">
        <v>47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2" t="str">
        <f>E7</f>
        <v>Protipovodňová opatření v k. ú. Břest</v>
      </c>
      <c r="F85" s="283"/>
      <c r="G85" s="283"/>
      <c r="H85" s="28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0"/>
      <c r="C86" s="27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1"/>
      <c r="B87" s="32"/>
      <c r="C87" s="33"/>
      <c r="D87" s="33"/>
      <c r="E87" s="282" t="s">
        <v>589</v>
      </c>
      <c r="F87" s="281"/>
      <c r="G87" s="281"/>
      <c r="H87" s="28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7" t="s">
        <v>107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7" t="str">
        <f>E11</f>
        <v>3006-18-3 - HSV</v>
      </c>
      <c r="F89" s="281"/>
      <c r="G89" s="281"/>
      <c r="H89" s="28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7" t="s">
        <v>18</v>
      </c>
      <c r="D91" s="33"/>
      <c r="E91" s="33"/>
      <c r="F91" s="25" t="str">
        <f>F14</f>
        <v xml:space="preserve"> </v>
      </c>
      <c r="G91" s="33"/>
      <c r="H91" s="33"/>
      <c r="I91" s="27" t="s">
        <v>20</v>
      </c>
      <c r="J91" s="63" t="str">
        <f>IF(J14="","",J14)</f>
        <v/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7" t="s">
        <v>21</v>
      </c>
      <c r="D93" s="33"/>
      <c r="E93" s="33"/>
      <c r="F93" s="25" t="str">
        <f>E17</f>
        <v xml:space="preserve"> </v>
      </c>
      <c r="G93" s="33"/>
      <c r="H93" s="33"/>
      <c r="I93" s="27" t="s">
        <v>25</v>
      </c>
      <c r="J93" s="28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7" t="s">
        <v>24</v>
      </c>
      <c r="D94" s="33"/>
      <c r="E94" s="33"/>
      <c r="F94" s="25" t="str">
        <f>IF(E20="","",E20)</f>
        <v xml:space="preserve"> </v>
      </c>
      <c r="G94" s="33"/>
      <c r="H94" s="33"/>
      <c r="I94" s="27" t="s">
        <v>27</v>
      </c>
      <c r="J94" s="28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9" t="s">
        <v>110</v>
      </c>
      <c r="D96" s="114"/>
      <c r="E96" s="114"/>
      <c r="F96" s="114"/>
      <c r="G96" s="114"/>
      <c r="H96" s="114"/>
      <c r="I96" s="114"/>
      <c r="J96" s="150" t="s">
        <v>111</v>
      </c>
      <c r="K96" s="114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112</v>
      </c>
      <c r="D98" s="33"/>
      <c r="E98" s="33"/>
      <c r="F98" s="33"/>
      <c r="G98" s="33"/>
      <c r="H98" s="33"/>
      <c r="I98" s="33"/>
      <c r="J98" s="81">
        <f>J126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113</v>
      </c>
    </row>
    <row r="99" spans="1:47" s="9" customFormat="1" ht="24.95" hidden="1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115</v>
      </c>
      <c r="E100" s="160"/>
      <c r="F100" s="160"/>
      <c r="G100" s="160"/>
      <c r="H100" s="160"/>
      <c r="I100" s="160"/>
      <c r="J100" s="161">
        <f>J128</f>
        <v>0</v>
      </c>
      <c r="K100" s="101"/>
      <c r="L100" s="162"/>
    </row>
    <row r="101" spans="1:47" s="10" customFormat="1" ht="19.899999999999999" hidden="1" customHeight="1">
      <c r="B101" s="158"/>
      <c r="C101" s="101"/>
      <c r="D101" s="159" t="s">
        <v>117</v>
      </c>
      <c r="E101" s="160"/>
      <c r="F101" s="160"/>
      <c r="G101" s="160"/>
      <c r="H101" s="160"/>
      <c r="I101" s="160"/>
      <c r="J101" s="161">
        <f>J150</f>
        <v>0</v>
      </c>
      <c r="K101" s="101"/>
      <c r="L101" s="162"/>
    </row>
    <row r="102" spans="1:47" s="10" customFormat="1" ht="19.899999999999999" hidden="1" customHeight="1">
      <c r="B102" s="158"/>
      <c r="C102" s="101"/>
      <c r="D102" s="159" t="s">
        <v>292</v>
      </c>
      <c r="E102" s="160"/>
      <c r="F102" s="160"/>
      <c r="G102" s="160"/>
      <c r="H102" s="160"/>
      <c r="I102" s="160"/>
      <c r="J102" s="161">
        <f>J182</f>
        <v>0</v>
      </c>
      <c r="K102" s="101"/>
      <c r="L102" s="162"/>
    </row>
    <row r="103" spans="1:47" s="10" customFormat="1" ht="19.899999999999999" hidden="1" customHeight="1">
      <c r="B103" s="158"/>
      <c r="C103" s="101"/>
      <c r="D103" s="159" t="s">
        <v>118</v>
      </c>
      <c r="E103" s="160"/>
      <c r="F103" s="160"/>
      <c r="G103" s="160"/>
      <c r="H103" s="160"/>
      <c r="I103" s="160"/>
      <c r="J103" s="161">
        <f>J186</f>
        <v>0</v>
      </c>
      <c r="K103" s="101"/>
      <c r="L103" s="162"/>
    </row>
    <row r="104" spans="1:47" s="10" customFormat="1" ht="19.899999999999999" hidden="1" customHeight="1">
      <c r="B104" s="158"/>
      <c r="C104" s="101"/>
      <c r="D104" s="159" t="s">
        <v>119</v>
      </c>
      <c r="E104" s="160"/>
      <c r="F104" s="160"/>
      <c r="G104" s="160"/>
      <c r="H104" s="160"/>
      <c r="I104" s="160"/>
      <c r="J104" s="161">
        <f>J205</f>
        <v>0</v>
      </c>
      <c r="K104" s="101"/>
      <c r="L104" s="162"/>
    </row>
    <row r="105" spans="1:47" s="2" customFormat="1" ht="21.75" hidden="1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hidden="1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hidden="1"/>
    <row r="108" spans="1:47" hidden="1"/>
    <row r="109" spans="1:47" hidden="1"/>
    <row r="110" spans="1:47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4.95" customHeight="1">
      <c r="A111" s="31"/>
      <c r="B111" s="32"/>
      <c r="C111" s="22" t="s">
        <v>120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2" customHeight="1">
      <c r="A113" s="31"/>
      <c r="B113" s="32"/>
      <c r="C113" s="27" t="s">
        <v>14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6.5" customHeight="1">
      <c r="A114" s="31"/>
      <c r="B114" s="32"/>
      <c r="C114" s="33"/>
      <c r="D114" s="33"/>
      <c r="E114" s="282" t="str">
        <f>E7</f>
        <v>Protipovodňová opatření v k. ú. Břest</v>
      </c>
      <c r="F114" s="283"/>
      <c r="G114" s="283"/>
      <c r="H114" s="28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1" customFormat="1" ht="12" customHeight="1">
      <c r="B115" s="20"/>
      <c r="C115" s="27" t="s">
        <v>105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1"/>
      <c r="B116" s="32"/>
      <c r="C116" s="33"/>
      <c r="D116" s="33"/>
      <c r="E116" s="282" t="s">
        <v>589</v>
      </c>
      <c r="F116" s="281"/>
      <c r="G116" s="281"/>
      <c r="H116" s="281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7" t="s">
        <v>107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77" t="str">
        <f>E11</f>
        <v>3006-18-3 - HSV</v>
      </c>
      <c r="F118" s="281"/>
      <c r="G118" s="281"/>
      <c r="H118" s="28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7" t="s">
        <v>18</v>
      </c>
      <c r="D120" s="33"/>
      <c r="E120" s="33"/>
      <c r="F120" s="25" t="str">
        <f>F14</f>
        <v xml:space="preserve"> </v>
      </c>
      <c r="G120" s="33"/>
      <c r="H120" s="33"/>
      <c r="I120" s="27" t="s">
        <v>20</v>
      </c>
      <c r="J120" s="63" t="str">
        <f>IF(J14="","",J14)</f>
        <v/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7" t="s">
        <v>21</v>
      </c>
      <c r="D122" s="33"/>
      <c r="E122" s="33"/>
      <c r="F122" s="25" t="str">
        <f>E17</f>
        <v xml:space="preserve"> </v>
      </c>
      <c r="G122" s="33"/>
      <c r="H122" s="33"/>
      <c r="I122" s="27" t="s">
        <v>25</v>
      </c>
      <c r="J122" s="28" t="str">
        <f>E23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7" t="s">
        <v>24</v>
      </c>
      <c r="D123" s="33"/>
      <c r="E123" s="33"/>
      <c r="F123" s="25" t="str">
        <f>IF(E20="","",E20)</f>
        <v xml:space="preserve"> </v>
      </c>
      <c r="G123" s="33"/>
      <c r="H123" s="33"/>
      <c r="I123" s="27" t="s">
        <v>27</v>
      </c>
      <c r="J123" s="28" t="str">
        <f>E26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63"/>
      <c r="B125" s="164"/>
      <c r="C125" s="165" t="s">
        <v>121</v>
      </c>
      <c r="D125" s="166" t="s">
        <v>56</v>
      </c>
      <c r="E125" s="166" t="s">
        <v>52</v>
      </c>
      <c r="F125" s="166" t="s">
        <v>53</v>
      </c>
      <c r="G125" s="166" t="s">
        <v>122</v>
      </c>
      <c r="H125" s="166" t="s">
        <v>123</v>
      </c>
      <c r="I125" s="166" t="s">
        <v>124</v>
      </c>
      <c r="J125" s="166" t="s">
        <v>111</v>
      </c>
      <c r="K125" s="167" t="s">
        <v>125</v>
      </c>
      <c r="L125" s="168"/>
      <c r="M125" s="72" t="s">
        <v>1</v>
      </c>
      <c r="N125" s="73" t="s">
        <v>35</v>
      </c>
      <c r="O125" s="73" t="s">
        <v>126</v>
      </c>
      <c r="P125" s="73" t="s">
        <v>127</v>
      </c>
      <c r="Q125" s="73" t="s">
        <v>128</v>
      </c>
      <c r="R125" s="73" t="s">
        <v>129</v>
      </c>
      <c r="S125" s="73" t="s">
        <v>130</v>
      </c>
      <c r="T125" s="74" t="s">
        <v>131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1"/>
      <c r="B126" s="32"/>
      <c r="C126" s="79" t="s">
        <v>132</v>
      </c>
      <c r="D126" s="33"/>
      <c r="E126" s="33"/>
      <c r="F126" s="33"/>
      <c r="G126" s="33"/>
      <c r="H126" s="33"/>
      <c r="I126" s="33"/>
      <c r="J126" s="169">
        <f>BK126</f>
        <v>0</v>
      </c>
      <c r="K126" s="33"/>
      <c r="L126" s="34"/>
      <c r="M126" s="75"/>
      <c r="N126" s="170"/>
      <c r="O126" s="76"/>
      <c r="P126" s="171">
        <f>P127</f>
        <v>662.05694399999993</v>
      </c>
      <c r="Q126" s="76"/>
      <c r="R126" s="171">
        <f>R127</f>
        <v>217.16492789019298</v>
      </c>
      <c r="S126" s="76"/>
      <c r="T126" s="172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70</v>
      </c>
      <c r="AU126" s="16" t="s">
        <v>113</v>
      </c>
      <c r="BK126" s="173">
        <f>BK127</f>
        <v>0</v>
      </c>
    </row>
    <row r="127" spans="1:63" s="12" customFormat="1" ht="25.9" customHeight="1">
      <c r="B127" s="174"/>
      <c r="C127" s="175"/>
      <c r="D127" s="176" t="s">
        <v>70</v>
      </c>
      <c r="E127" s="177" t="s">
        <v>82</v>
      </c>
      <c r="F127" s="177" t="s">
        <v>133</v>
      </c>
      <c r="G127" s="175"/>
      <c r="H127" s="175"/>
      <c r="I127" s="175"/>
      <c r="J127" s="178">
        <f>BK127</f>
        <v>0</v>
      </c>
      <c r="K127" s="175"/>
      <c r="L127" s="179"/>
      <c r="M127" s="180"/>
      <c r="N127" s="181"/>
      <c r="O127" s="181"/>
      <c r="P127" s="182">
        <f>P128+P150+P182+P186+P205</f>
        <v>662.05694399999993</v>
      </c>
      <c r="Q127" s="181"/>
      <c r="R127" s="182">
        <f>R128+R150+R182+R186+R205</f>
        <v>217.16492789019298</v>
      </c>
      <c r="S127" s="181"/>
      <c r="T127" s="183">
        <f>T128+T150+T182+T186+T205</f>
        <v>0</v>
      </c>
      <c r="AR127" s="184" t="s">
        <v>78</v>
      </c>
      <c r="AT127" s="185" t="s">
        <v>70</v>
      </c>
      <c r="AU127" s="185" t="s">
        <v>71</v>
      </c>
      <c r="AY127" s="184" t="s">
        <v>134</v>
      </c>
      <c r="BK127" s="186">
        <f>BK128+BK150+BK182+BK186+BK205</f>
        <v>0</v>
      </c>
    </row>
    <row r="128" spans="1:63" s="12" customFormat="1" ht="22.9" customHeight="1">
      <c r="B128" s="174"/>
      <c r="C128" s="175"/>
      <c r="D128" s="176" t="s">
        <v>70</v>
      </c>
      <c r="E128" s="187" t="s">
        <v>78</v>
      </c>
      <c r="F128" s="187" t="s">
        <v>135</v>
      </c>
      <c r="G128" s="175"/>
      <c r="H128" s="175"/>
      <c r="I128" s="175"/>
      <c r="J128" s="188">
        <f>BK128</f>
        <v>0</v>
      </c>
      <c r="K128" s="175"/>
      <c r="L128" s="179"/>
      <c r="M128" s="180"/>
      <c r="N128" s="181"/>
      <c r="O128" s="181"/>
      <c r="P128" s="182">
        <f>SUM(P129:P149)</f>
        <v>116.254975</v>
      </c>
      <c r="Q128" s="181"/>
      <c r="R128" s="182">
        <f>SUM(R129:R149)</f>
        <v>4.8600000000000006E-3</v>
      </c>
      <c r="S128" s="181"/>
      <c r="T128" s="183">
        <f>SUM(T129:T149)</f>
        <v>0</v>
      </c>
      <c r="AR128" s="184" t="s">
        <v>78</v>
      </c>
      <c r="AT128" s="185" t="s">
        <v>70</v>
      </c>
      <c r="AU128" s="185" t="s">
        <v>78</v>
      </c>
      <c r="AY128" s="184" t="s">
        <v>134</v>
      </c>
      <c r="BK128" s="186">
        <f>SUM(BK129:BK149)</f>
        <v>0</v>
      </c>
    </row>
    <row r="129" spans="1:65" s="2" customFormat="1" ht="24.2" customHeight="1">
      <c r="A129" s="31"/>
      <c r="B129" s="32"/>
      <c r="C129" s="189" t="s">
        <v>78</v>
      </c>
      <c r="D129" s="189" t="s">
        <v>136</v>
      </c>
      <c r="E129" s="190" t="s">
        <v>137</v>
      </c>
      <c r="F129" s="191" t="s">
        <v>138</v>
      </c>
      <c r="G129" s="192" t="s">
        <v>139</v>
      </c>
      <c r="H129" s="193">
        <v>162</v>
      </c>
      <c r="I129" s="194"/>
      <c r="J129" s="194">
        <f>ROUND(I129*H129,2)</f>
        <v>0</v>
      </c>
      <c r="K129" s="191"/>
      <c r="L129" s="34"/>
      <c r="M129" s="195" t="s">
        <v>1</v>
      </c>
      <c r="N129" s="196" t="s">
        <v>36</v>
      </c>
      <c r="O129" s="197">
        <v>2.5999999999999999E-2</v>
      </c>
      <c r="P129" s="197">
        <f>O129*H129</f>
        <v>4.2119999999999997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140</v>
      </c>
      <c r="AT129" s="199" t="s">
        <v>136</v>
      </c>
      <c r="AU129" s="199" t="s">
        <v>80</v>
      </c>
      <c r="AY129" s="16" t="s">
        <v>134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6" t="s">
        <v>78</v>
      </c>
      <c r="BK129" s="200">
        <f>ROUND(I129*H129,2)</f>
        <v>0</v>
      </c>
      <c r="BL129" s="16" t="s">
        <v>140</v>
      </c>
      <c r="BM129" s="199" t="s">
        <v>591</v>
      </c>
    </row>
    <row r="130" spans="1:65" s="2" customFormat="1" ht="19.5">
      <c r="A130" s="31"/>
      <c r="B130" s="32"/>
      <c r="C130" s="33"/>
      <c r="D130" s="201" t="s">
        <v>142</v>
      </c>
      <c r="E130" s="33"/>
      <c r="F130" s="202" t="s">
        <v>143</v>
      </c>
      <c r="G130" s="33"/>
      <c r="H130" s="33"/>
      <c r="I130" s="33"/>
      <c r="J130" s="33"/>
      <c r="K130" s="33"/>
      <c r="L130" s="34"/>
      <c r="M130" s="203"/>
      <c r="N130" s="204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142</v>
      </c>
      <c r="AU130" s="16" t="s">
        <v>80</v>
      </c>
    </row>
    <row r="131" spans="1:65" s="13" customFormat="1">
      <c r="B131" s="205"/>
      <c r="C131" s="206"/>
      <c r="D131" s="201" t="s">
        <v>144</v>
      </c>
      <c r="E131" s="207" t="s">
        <v>1</v>
      </c>
      <c r="F131" s="208" t="s">
        <v>592</v>
      </c>
      <c r="G131" s="206"/>
      <c r="H131" s="209">
        <v>162</v>
      </c>
      <c r="I131" s="206"/>
      <c r="J131" s="206"/>
      <c r="K131" s="206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144</v>
      </c>
      <c r="AU131" s="214" t="s">
        <v>80</v>
      </c>
      <c r="AV131" s="13" t="s">
        <v>80</v>
      </c>
      <c r="AW131" s="13" t="s">
        <v>26</v>
      </c>
      <c r="AX131" s="13" t="s">
        <v>78</v>
      </c>
      <c r="AY131" s="214" t="s">
        <v>134</v>
      </c>
    </row>
    <row r="132" spans="1:65" s="2" customFormat="1" ht="33" customHeight="1">
      <c r="A132" s="31"/>
      <c r="B132" s="32"/>
      <c r="C132" s="189" t="s">
        <v>80</v>
      </c>
      <c r="D132" s="189" t="s">
        <v>136</v>
      </c>
      <c r="E132" s="190" t="s">
        <v>147</v>
      </c>
      <c r="F132" s="191" t="s">
        <v>148</v>
      </c>
      <c r="G132" s="192" t="s">
        <v>149</v>
      </c>
      <c r="H132" s="193">
        <v>166.375</v>
      </c>
      <c r="I132" s="194"/>
      <c r="J132" s="194">
        <f>ROUND(I132*H132,2)</f>
        <v>0</v>
      </c>
      <c r="K132" s="191"/>
      <c r="L132" s="34"/>
      <c r="M132" s="195" t="s">
        <v>1</v>
      </c>
      <c r="N132" s="196" t="s">
        <v>36</v>
      </c>
      <c r="O132" s="197">
        <v>0.29699999999999999</v>
      </c>
      <c r="P132" s="197">
        <f>O132*H132</f>
        <v>49.413374999999995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9" t="s">
        <v>140</v>
      </c>
      <c r="AT132" s="199" t="s">
        <v>136</v>
      </c>
      <c r="AU132" s="199" t="s">
        <v>80</v>
      </c>
      <c r="AY132" s="16" t="s">
        <v>134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6" t="s">
        <v>78</v>
      </c>
      <c r="BK132" s="200">
        <f>ROUND(I132*H132,2)</f>
        <v>0</v>
      </c>
      <c r="BL132" s="16" t="s">
        <v>140</v>
      </c>
      <c r="BM132" s="199" t="s">
        <v>593</v>
      </c>
    </row>
    <row r="133" spans="1:65" s="2" customFormat="1" ht="29.25">
      <c r="A133" s="31"/>
      <c r="B133" s="32"/>
      <c r="C133" s="33"/>
      <c r="D133" s="201" t="s">
        <v>142</v>
      </c>
      <c r="E133" s="33"/>
      <c r="F133" s="202" t="s">
        <v>151</v>
      </c>
      <c r="G133" s="33"/>
      <c r="H133" s="33"/>
      <c r="I133" s="33"/>
      <c r="J133" s="33"/>
      <c r="K133" s="33"/>
      <c r="L133" s="34"/>
      <c r="M133" s="203"/>
      <c r="N133" s="204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142</v>
      </c>
      <c r="AU133" s="16" t="s">
        <v>80</v>
      </c>
    </row>
    <row r="134" spans="1:65" s="13" customFormat="1">
      <c r="B134" s="205"/>
      <c r="C134" s="206"/>
      <c r="D134" s="201" t="s">
        <v>144</v>
      </c>
      <c r="E134" s="207" t="s">
        <v>1</v>
      </c>
      <c r="F134" s="208" t="s">
        <v>594</v>
      </c>
      <c r="G134" s="206"/>
      <c r="H134" s="209">
        <v>166.375</v>
      </c>
      <c r="I134" s="206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144</v>
      </c>
      <c r="AU134" s="214" t="s">
        <v>80</v>
      </c>
      <c r="AV134" s="13" t="s">
        <v>80</v>
      </c>
      <c r="AW134" s="13" t="s">
        <v>26</v>
      </c>
      <c r="AX134" s="13" t="s">
        <v>78</v>
      </c>
      <c r="AY134" s="214" t="s">
        <v>134</v>
      </c>
    </row>
    <row r="135" spans="1:65" s="2" customFormat="1" ht="24.2" customHeight="1">
      <c r="A135" s="31"/>
      <c r="B135" s="32"/>
      <c r="C135" s="189" t="s">
        <v>153</v>
      </c>
      <c r="D135" s="189" t="s">
        <v>136</v>
      </c>
      <c r="E135" s="190" t="s">
        <v>164</v>
      </c>
      <c r="F135" s="191" t="s">
        <v>165</v>
      </c>
      <c r="G135" s="192" t="s">
        <v>149</v>
      </c>
      <c r="H135" s="193">
        <v>130.07499999999999</v>
      </c>
      <c r="I135" s="194"/>
      <c r="J135" s="194">
        <f>ROUND(I135*H135,2)</f>
        <v>0</v>
      </c>
      <c r="K135" s="191"/>
      <c r="L135" s="34"/>
      <c r="M135" s="195" t="s">
        <v>1</v>
      </c>
      <c r="N135" s="196" t="s">
        <v>36</v>
      </c>
      <c r="O135" s="197">
        <v>0.32800000000000001</v>
      </c>
      <c r="P135" s="197">
        <f>O135*H135</f>
        <v>42.6646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140</v>
      </c>
      <c r="AT135" s="199" t="s">
        <v>136</v>
      </c>
      <c r="AU135" s="199" t="s">
        <v>80</v>
      </c>
      <c r="AY135" s="16" t="s">
        <v>134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78</v>
      </c>
      <c r="BK135" s="200">
        <f>ROUND(I135*H135,2)</f>
        <v>0</v>
      </c>
      <c r="BL135" s="16" t="s">
        <v>140</v>
      </c>
      <c r="BM135" s="199" t="s">
        <v>595</v>
      </c>
    </row>
    <row r="136" spans="1:65" s="2" customFormat="1" ht="29.25">
      <c r="A136" s="31"/>
      <c r="B136" s="32"/>
      <c r="C136" s="33"/>
      <c r="D136" s="201" t="s">
        <v>142</v>
      </c>
      <c r="E136" s="33"/>
      <c r="F136" s="202" t="s">
        <v>167</v>
      </c>
      <c r="G136" s="33"/>
      <c r="H136" s="33"/>
      <c r="I136" s="33"/>
      <c r="J136" s="33"/>
      <c r="K136" s="33"/>
      <c r="L136" s="34"/>
      <c r="M136" s="203"/>
      <c r="N136" s="204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142</v>
      </c>
      <c r="AU136" s="16" t="s">
        <v>80</v>
      </c>
    </row>
    <row r="137" spans="1:65" s="13" customFormat="1">
      <c r="B137" s="205"/>
      <c r="C137" s="206"/>
      <c r="D137" s="201" t="s">
        <v>144</v>
      </c>
      <c r="E137" s="207" t="s">
        <v>1</v>
      </c>
      <c r="F137" s="208" t="s">
        <v>596</v>
      </c>
      <c r="G137" s="206"/>
      <c r="H137" s="209">
        <v>130.07499999999999</v>
      </c>
      <c r="I137" s="206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144</v>
      </c>
      <c r="AU137" s="214" t="s">
        <v>80</v>
      </c>
      <c r="AV137" s="13" t="s">
        <v>80</v>
      </c>
      <c r="AW137" s="13" t="s">
        <v>26</v>
      </c>
      <c r="AX137" s="13" t="s">
        <v>78</v>
      </c>
      <c r="AY137" s="214" t="s">
        <v>134</v>
      </c>
    </row>
    <row r="138" spans="1:65" s="2" customFormat="1" ht="24.2" customHeight="1">
      <c r="A138" s="31"/>
      <c r="B138" s="32"/>
      <c r="C138" s="189" t="s">
        <v>140</v>
      </c>
      <c r="D138" s="189" t="s">
        <v>136</v>
      </c>
      <c r="E138" s="190" t="s">
        <v>174</v>
      </c>
      <c r="F138" s="191" t="s">
        <v>175</v>
      </c>
      <c r="G138" s="192" t="s">
        <v>139</v>
      </c>
      <c r="H138" s="193">
        <v>162</v>
      </c>
      <c r="I138" s="194"/>
      <c r="J138" s="194">
        <f>ROUND(I138*H138,2)</f>
        <v>0</v>
      </c>
      <c r="K138" s="191"/>
      <c r="L138" s="34"/>
      <c r="M138" s="195" t="s">
        <v>1</v>
      </c>
      <c r="N138" s="196" t="s">
        <v>36</v>
      </c>
      <c r="O138" s="197">
        <v>0.114</v>
      </c>
      <c r="P138" s="197">
        <f>O138*H138</f>
        <v>18.468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9" t="s">
        <v>140</v>
      </c>
      <c r="AT138" s="199" t="s">
        <v>136</v>
      </c>
      <c r="AU138" s="199" t="s">
        <v>80</v>
      </c>
      <c r="AY138" s="16" t="s">
        <v>134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6" t="s">
        <v>78</v>
      </c>
      <c r="BK138" s="200">
        <f>ROUND(I138*H138,2)</f>
        <v>0</v>
      </c>
      <c r="BL138" s="16" t="s">
        <v>140</v>
      </c>
      <c r="BM138" s="199" t="s">
        <v>597</v>
      </c>
    </row>
    <row r="139" spans="1:65" s="2" customFormat="1" ht="19.5">
      <c r="A139" s="31"/>
      <c r="B139" s="32"/>
      <c r="C139" s="33"/>
      <c r="D139" s="201" t="s">
        <v>142</v>
      </c>
      <c r="E139" s="33"/>
      <c r="F139" s="202" t="s">
        <v>177</v>
      </c>
      <c r="G139" s="33"/>
      <c r="H139" s="33"/>
      <c r="I139" s="33"/>
      <c r="J139" s="33"/>
      <c r="K139" s="33"/>
      <c r="L139" s="34"/>
      <c r="M139" s="203"/>
      <c r="N139" s="204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142</v>
      </c>
      <c r="AU139" s="16" t="s">
        <v>80</v>
      </c>
    </row>
    <row r="140" spans="1:65" s="13" customFormat="1">
      <c r="B140" s="205"/>
      <c r="C140" s="206"/>
      <c r="D140" s="201" t="s">
        <v>144</v>
      </c>
      <c r="E140" s="207" t="s">
        <v>1</v>
      </c>
      <c r="F140" s="208" t="s">
        <v>598</v>
      </c>
      <c r="G140" s="206"/>
      <c r="H140" s="209">
        <v>162</v>
      </c>
      <c r="I140" s="206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144</v>
      </c>
      <c r="AU140" s="214" t="s">
        <v>80</v>
      </c>
      <c r="AV140" s="13" t="s">
        <v>80</v>
      </c>
      <c r="AW140" s="13" t="s">
        <v>26</v>
      </c>
      <c r="AX140" s="13" t="s">
        <v>78</v>
      </c>
      <c r="AY140" s="214" t="s">
        <v>134</v>
      </c>
    </row>
    <row r="141" spans="1:65" s="2" customFormat="1" ht="16.5" customHeight="1">
      <c r="A141" s="31"/>
      <c r="B141" s="32"/>
      <c r="C141" s="225" t="s">
        <v>163</v>
      </c>
      <c r="D141" s="225" t="s">
        <v>179</v>
      </c>
      <c r="E141" s="226" t="s">
        <v>180</v>
      </c>
      <c r="F141" s="227" t="s">
        <v>181</v>
      </c>
      <c r="G141" s="228" t="s">
        <v>182</v>
      </c>
      <c r="H141" s="229">
        <v>4.8600000000000003</v>
      </c>
      <c r="I141" s="230"/>
      <c r="J141" s="230">
        <f>ROUND(I141*H141,2)</f>
        <v>0</v>
      </c>
      <c r="K141" s="227"/>
      <c r="L141" s="231"/>
      <c r="M141" s="232" t="s">
        <v>1</v>
      </c>
      <c r="N141" s="233" t="s">
        <v>36</v>
      </c>
      <c r="O141" s="197">
        <v>0</v>
      </c>
      <c r="P141" s="197">
        <f>O141*H141</f>
        <v>0</v>
      </c>
      <c r="Q141" s="197">
        <v>1E-3</v>
      </c>
      <c r="R141" s="197">
        <f>Q141*H141</f>
        <v>4.8600000000000006E-3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178</v>
      </c>
      <c r="AT141" s="199" t="s">
        <v>179</v>
      </c>
      <c r="AU141" s="199" t="s">
        <v>80</v>
      </c>
      <c r="AY141" s="16" t="s">
        <v>134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78</v>
      </c>
      <c r="BK141" s="200">
        <f>ROUND(I141*H141,2)</f>
        <v>0</v>
      </c>
      <c r="BL141" s="16" t="s">
        <v>140</v>
      </c>
      <c r="BM141" s="199" t="s">
        <v>599</v>
      </c>
    </row>
    <row r="142" spans="1:65" s="2" customFormat="1">
      <c r="A142" s="31"/>
      <c r="B142" s="32"/>
      <c r="C142" s="33"/>
      <c r="D142" s="201" t="s">
        <v>142</v>
      </c>
      <c r="E142" s="33"/>
      <c r="F142" s="202" t="s">
        <v>181</v>
      </c>
      <c r="G142" s="33"/>
      <c r="H142" s="33"/>
      <c r="I142" s="33"/>
      <c r="J142" s="33"/>
      <c r="K142" s="33"/>
      <c r="L142" s="34"/>
      <c r="M142" s="203"/>
      <c r="N142" s="204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142</v>
      </c>
      <c r="AU142" s="16" t="s">
        <v>80</v>
      </c>
    </row>
    <row r="143" spans="1:65" s="13" customFormat="1">
      <c r="B143" s="205"/>
      <c r="C143" s="206"/>
      <c r="D143" s="201" t="s">
        <v>144</v>
      </c>
      <c r="E143" s="207" t="s">
        <v>1</v>
      </c>
      <c r="F143" s="208" t="s">
        <v>600</v>
      </c>
      <c r="G143" s="206"/>
      <c r="H143" s="209">
        <v>4.8600000000000003</v>
      </c>
      <c r="I143" s="206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144</v>
      </c>
      <c r="AU143" s="214" t="s">
        <v>80</v>
      </c>
      <c r="AV143" s="13" t="s">
        <v>80</v>
      </c>
      <c r="AW143" s="13" t="s">
        <v>26</v>
      </c>
      <c r="AX143" s="13" t="s">
        <v>78</v>
      </c>
      <c r="AY143" s="214" t="s">
        <v>134</v>
      </c>
    </row>
    <row r="144" spans="1:65" s="2" customFormat="1" ht="24.2" customHeight="1">
      <c r="A144" s="31"/>
      <c r="B144" s="32"/>
      <c r="C144" s="189" t="s">
        <v>168</v>
      </c>
      <c r="D144" s="189" t="s">
        <v>136</v>
      </c>
      <c r="E144" s="190" t="s">
        <v>169</v>
      </c>
      <c r="F144" s="191" t="s">
        <v>170</v>
      </c>
      <c r="G144" s="192" t="s">
        <v>139</v>
      </c>
      <c r="H144" s="193">
        <v>162</v>
      </c>
      <c r="I144" s="194"/>
      <c r="J144" s="194">
        <f>ROUND(I144*H144,2)</f>
        <v>0</v>
      </c>
      <c r="K144" s="191"/>
      <c r="L144" s="34"/>
      <c r="M144" s="195" t="s">
        <v>1</v>
      </c>
      <c r="N144" s="196" t="s">
        <v>36</v>
      </c>
      <c r="O144" s="197">
        <v>7.0000000000000001E-3</v>
      </c>
      <c r="P144" s="197">
        <f>O144*H144</f>
        <v>1.1340000000000001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9" t="s">
        <v>140</v>
      </c>
      <c r="AT144" s="199" t="s">
        <v>136</v>
      </c>
      <c r="AU144" s="199" t="s">
        <v>80</v>
      </c>
      <c r="AY144" s="16" t="s">
        <v>134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78</v>
      </c>
      <c r="BK144" s="200">
        <f>ROUND(I144*H144,2)</f>
        <v>0</v>
      </c>
      <c r="BL144" s="16" t="s">
        <v>140</v>
      </c>
      <c r="BM144" s="199" t="s">
        <v>601</v>
      </c>
    </row>
    <row r="145" spans="1:65" s="2" customFormat="1" ht="19.5">
      <c r="A145" s="31"/>
      <c r="B145" s="32"/>
      <c r="C145" s="33"/>
      <c r="D145" s="201" t="s">
        <v>142</v>
      </c>
      <c r="E145" s="33"/>
      <c r="F145" s="202" t="s">
        <v>172</v>
      </c>
      <c r="G145" s="33"/>
      <c r="H145" s="33"/>
      <c r="I145" s="33"/>
      <c r="J145" s="33"/>
      <c r="K145" s="33"/>
      <c r="L145" s="34"/>
      <c r="M145" s="203"/>
      <c r="N145" s="204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142</v>
      </c>
      <c r="AU145" s="16" t="s">
        <v>80</v>
      </c>
    </row>
    <row r="146" spans="1:65" s="13" customFormat="1">
      <c r="B146" s="205"/>
      <c r="C146" s="206"/>
      <c r="D146" s="201" t="s">
        <v>144</v>
      </c>
      <c r="E146" s="207" t="s">
        <v>1</v>
      </c>
      <c r="F146" s="208" t="s">
        <v>598</v>
      </c>
      <c r="G146" s="206"/>
      <c r="H146" s="209">
        <v>162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80</v>
      </c>
      <c r="AV146" s="13" t="s">
        <v>80</v>
      </c>
      <c r="AW146" s="13" t="s">
        <v>26</v>
      </c>
      <c r="AX146" s="13" t="s">
        <v>78</v>
      </c>
      <c r="AY146" s="214" t="s">
        <v>134</v>
      </c>
    </row>
    <row r="147" spans="1:65" s="2" customFormat="1" ht="24.2" customHeight="1">
      <c r="A147" s="31"/>
      <c r="B147" s="32"/>
      <c r="C147" s="189" t="s">
        <v>173</v>
      </c>
      <c r="D147" s="189" t="s">
        <v>136</v>
      </c>
      <c r="E147" s="190" t="s">
        <v>154</v>
      </c>
      <c r="F147" s="191" t="s">
        <v>155</v>
      </c>
      <c r="G147" s="192" t="s">
        <v>139</v>
      </c>
      <c r="H147" s="193">
        <v>72.599999999999994</v>
      </c>
      <c r="I147" s="194"/>
      <c r="J147" s="194">
        <f>ROUND(I147*H147,2)</f>
        <v>0</v>
      </c>
      <c r="K147" s="191"/>
      <c r="L147" s="34"/>
      <c r="M147" s="195" t="s">
        <v>1</v>
      </c>
      <c r="N147" s="196" t="s">
        <v>36</v>
      </c>
      <c r="O147" s="197">
        <v>5.0000000000000001E-3</v>
      </c>
      <c r="P147" s="197">
        <f>O147*H147</f>
        <v>0.36299999999999999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9" t="s">
        <v>140</v>
      </c>
      <c r="AT147" s="199" t="s">
        <v>136</v>
      </c>
      <c r="AU147" s="199" t="s">
        <v>80</v>
      </c>
      <c r="AY147" s="16" t="s">
        <v>134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78</v>
      </c>
      <c r="BK147" s="200">
        <f>ROUND(I147*H147,2)</f>
        <v>0</v>
      </c>
      <c r="BL147" s="16" t="s">
        <v>140</v>
      </c>
      <c r="BM147" s="199" t="s">
        <v>602</v>
      </c>
    </row>
    <row r="148" spans="1:65" s="2" customFormat="1" ht="19.5">
      <c r="A148" s="31"/>
      <c r="B148" s="32"/>
      <c r="C148" s="33"/>
      <c r="D148" s="201" t="s">
        <v>142</v>
      </c>
      <c r="E148" s="33"/>
      <c r="F148" s="202" t="s">
        <v>157</v>
      </c>
      <c r="G148" s="33"/>
      <c r="H148" s="33"/>
      <c r="I148" s="33"/>
      <c r="J148" s="33"/>
      <c r="K148" s="33"/>
      <c r="L148" s="34"/>
      <c r="M148" s="203"/>
      <c r="N148" s="204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142</v>
      </c>
      <c r="AU148" s="16" t="s">
        <v>80</v>
      </c>
    </row>
    <row r="149" spans="1:65" s="13" customFormat="1">
      <c r="B149" s="205"/>
      <c r="C149" s="206"/>
      <c r="D149" s="201" t="s">
        <v>144</v>
      </c>
      <c r="E149" s="207" t="s">
        <v>1</v>
      </c>
      <c r="F149" s="208" t="s">
        <v>603</v>
      </c>
      <c r="G149" s="206"/>
      <c r="H149" s="209">
        <v>72.599999999999994</v>
      </c>
      <c r="I149" s="206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144</v>
      </c>
      <c r="AU149" s="214" t="s">
        <v>80</v>
      </c>
      <c r="AV149" s="13" t="s">
        <v>80</v>
      </c>
      <c r="AW149" s="13" t="s">
        <v>26</v>
      </c>
      <c r="AX149" s="13" t="s">
        <v>78</v>
      </c>
      <c r="AY149" s="214" t="s">
        <v>134</v>
      </c>
    </row>
    <row r="150" spans="1:65" s="12" customFormat="1" ht="22.9" customHeight="1">
      <c r="B150" s="174"/>
      <c r="C150" s="175"/>
      <c r="D150" s="176" t="s">
        <v>70</v>
      </c>
      <c r="E150" s="187" t="s">
        <v>153</v>
      </c>
      <c r="F150" s="187" t="s">
        <v>198</v>
      </c>
      <c r="G150" s="175"/>
      <c r="H150" s="175"/>
      <c r="I150" s="175"/>
      <c r="J150" s="188">
        <f>BK150</f>
        <v>0</v>
      </c>
      <c r="K150" s="175"/>
      <c r="L150" s="179"/>
      <c r="M150" s="180"/>
      <c r="N150" s="181"/>
      <c r="O150" s="181"/>
      <c r="P150" s="182">
        <f>SUM(P151:P181)</f>
        <v>368.82269900000006</v>
      </c>
      <c r="Q150" s="181"/>
      <c r="R150" s="182">
        <f>SUM(R151:R181)</f>
        <v>206.84849191019299</v>
      </c>
      <c r="S150" s="181"/>
      <c r="T150" s="183">
        <f>SUM(T151:T181)</f>
        <v>0</v>
      </c>
      <c r="AR150" s="184" t="s">
        <v>78</v>
      </c>
      <c r="AT150" s="185" t="s">
        <v>70</v>
      </c>
      <c r="AU150" s="185" t="s">
        <v>78</v>
      </c>
      <c r="AY150" s="184" t="s">
        <v>134</v>
      </c>
      <c r="BK150" s="186">
        <f>SUM(BK151:BK181)</f>
        <v>0</v>
      </c>
    </row>
    <row r="151" spans="1:65" s="2" customFormat="1" ht="16.5" customHeight="1">
      <c r="A151" s="31"/>
      <c r="B151" s="32"/>
      <c r="C151" s="189" t="s">
        <v>178</v>
      </c>
      <c r="D151" s="189" t="s">
        <v>136</v>
      </c>
      <c r="E151" s="190" t="s">
        <v>229</v>
      </c>
      <c r="F151" s="191" t="s">
        <v>230</v>
      </c>
      <c r="G151" s="192" t="s">
        <v>149</v>
      </c>
      <c r="H151" s="193">
        <v>7.26</v>
      </c>
      <c r="I151" s="194"/>
      <c r="J151" s="194">
        <f>ROUND(I151*H151,2)</f>
        <v>0</v>
      </c>
      <c r="K151" s="191"/>
      <c r="L151" s="34"/>
      <c r="M151" s="195" t="s">
        <v>1</v>
      </c>
      <c r="N151" s="196" t="s">
        <v>36</v>
      </c>
      <c r="O151" s="197">
        <v>0.58399999999999996</v>
      </c>
      <c r="P151" s="197">
        <f>O151*H151</f>
        <v>4.2398400000000001</v>
      </c>
      <c r="Q151" s="197">
        <v>2.2563422040000001</v>
      </c>
      <c r="R151" s="197">
        <f>Q151*H151</f>
        <v>16.38104440104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140</v>
      </c>
      <c r="AT151" s="199" t="s">
        <v>136</v>
      </c>
      <c r="AU151" s="199" t="s">
        <v>80</v>
      </c>
      <c r="AY151" s="16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78</v>
      </c>
      <c r="BK151" s="200">
        <f>ROUND(I151*H151,2)</f>
        <v>0</v>
      </c>
      <c r="BL151" s="16" t="s">
        <v>140</v>
      </c>
      <c r="BM151" s="199" t="s">
        <v>604</v>
      </c>
    </row>
    <row r="152" spans="1:65" s="2" customFormat="1" ht="19.5">
      <c r="A152" s="31"/>
      <c r="B152" s="32"/>
      <c r="C152" s="33"/>
      <c r="D152" s="201" t="s">
        <v>142</v>
      </c>
      <c r="E152" s="33"/>
      <c r="F152" s="202" t="s">
        <v>232</v>
      </c>
      <c r="G152" s="33"/>
      <c r="H152" s="33"/>
      <c r="I152" s="33"/>
      <c r="J152" s="33"/>
      <c r="K152" s="33"/>
      <c r="L152" s="34"/>
      <c r="M152" s="203"/>
      <c r="N152" s="204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142</v>
      </c>
      <c r="AU152" s="16" t="s">
        <v>80</v>
      </c>
    </row>
    <row r="153" spans="1:65" s="13" customFormat="1">
      <c r="B153" s="205"/>
      <c r="C153" s="206"/>
      <c r="D153" s="201" t="s">
        <v>144</v>
      </c>
      <c r="E153" s="207" t="s">
        <v>1</v>
      </c>
      <c r="F153" s="208" t="s">
        <v>605</v>
      </c>
      <c r="G153" s="206"/>
      <c r="H153" s="209">
        <v>7.26</v>
      </c>
      <c r="I153" s="206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144</v>
      </c>
      <c r="AU153" s="214" t="s">
        <v>80</v>
      </c>
      <c r="AV153" s="13" t="s">
        <v>80</v>
      </c>
      <c r="AW153" s="13" t="s">
        <v>26</v>
      </c>
      <c r="AX153" s="13" t="s">
        <v>78</v>
      </c>
      <c r="AY153" s="214" t="s">
        <v>134</v>
      </c>
    </row>
    <row r="154" spans="1:65" s="2" customFormat="1" ht="21.75" customHeight="1">
      <c r="A154" s="31"/>
      <c r="B154" s="32"/>
      <c r="C154" s="189" t="s">
        <v>185</v>
      </c>
      <c r="D154" s="189" t="s">
        <v>136</v>
      </c>
      <c r="E154" s="190" t="s">
        <v>235</v>
      </c>
      <c r="F154" s="191" t="s">
        <v>236</v>
      </c>
      <c r="G154" s="192" t="s">
        <v>202</v>
      </c>
      <c r="H154" s="193">
        <v>7.0000000000000007E-2</v>
      </c>
      <c r="I154" s="194"/>
      <c r="J154" s="194">
        <f>ROUND(I154*H154,2)</f>
        <v>0</v>
      </c>
      <c r="K154" s="191"/>
      <c r="L154" s="34"/>
      <c r="M154" s="195" t="s">
        <v>1</v>
      </c>
      <c r="N154" s="196" t="s">
        <v>36</v>
      </c>
      <c r="O154" s="197">
        <v>20.28</v>
      </c>
      <c r="P154" s="197">
        <f>O154*H154</f>
        <v>1.4196000000000002</v>
      </c>
      <c r="Q154" s="197">
        <v>1.0596208</v>
      </c>
      <c r="R154" s="197">
        <f>Q154*H154</f>
        <v>7.4173456000000013E-2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140</v>
      </c>
      <c r="AT154" s="199" t="s">
        <v>136</v>
      </c>
      <c r="AU154" s="199" t="s">
        <v>80</v>
      </c>
      <c r="AY154" s="16" t="s">
        <v>134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6" t="s">
        <v>78</v>
      </c>
      <c r="BK154" s="200">
        <f>ROUND(I154*H154,2)</f>
        <v>0</v>
      </c>
      <c r="BL154" s="16" t="s">
        <v>140</v>
      </c>
      <c r="BM154" s="199" t="s">
        <v>606</v>
      </c>
    </row>
    <row r="155" spans="1:65" s="2" customFormat="1">
      <c r="A155" s="31"/>
      <c r="B155" s="32"/>
      <c r="C155" s="33"/>
      <c r="D155" s="201" t="s">
        <v>142</v>
      </c>
      <c r="E155" s="33"/>
      <c r="F155" s="202" t="s">
        <v>238</v>
      </c>
      <c r="G155" s="33"/>
      <c r="H155" s="33"/>
      <c r="I155" s="33"/>
      <c r="J155" s="33"/>
      <c r="K155" s="33"/>
      <c r="L155" s="34"/>
      <c r="M155" s="203"/>
      <c r="N155" s="204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142</v>
      </c>
      <c r="AU155" s="16" t="s">
        <v>80</v>
      </c>
    </row>
    <row r="156" spans="1:65" s="13" customFormat="1">
      <c r="B156" s="205"/>
      <c r="C156" s="206"/>
      <c r="D156" s="201" t="s">
        <v>144</v>
      </c>
      <c r="E156" s="207" t="s">
        <v>1</v>
      </c>
      <c r="F156" s="208" t="s">
        <v>607</v>
      </c>
      <c r="G156" s="206"/>
      <c r="H156" s="209">
        <v>7.0000000000000007E-2</v>
      </c>
      <c r="I156" s="206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80</v>
      </c>
      <c r="AV156" s="13" t="s">
        <v>80</v>
      </c>
      <c r="AW156" s="13" t="s">
        <v>26</v>
      </c>
      <c r="AX156" s="13" t="s">
        <v>78</v>
      </c>
      <c r="AY156" s="214" t="s">
        <v>134</v>
      </c>
    </row>
    <row r="157" spans="1:65" s="2" customFormat="1" ht="21.75" customHeight="1">
      <c r="A157" s="31"/>
      <c r="B157" s="32"/>
      <c r="C157" s="189" t="s">
        <v>192</v>
      </c>
      <c r="D157" s="189" t="s">
        <v>136</v>
      </c>
      <c r="E157" s="190" t="s">
        <v>241</v>
      </c>
      <c r="F157" s="191" t="s">
        <v>242</v>
      </c>
      <c r="G157" s="192" t="s">
        <v>202</v>
      </c>
      <c r="H157" s="193">
        <v>0.49</v>
      </c>
      <c r="I157" s="194"/>
      <c r="J157" s="194">
        <f>ROUND(I157*H157,2)</f>
        <v>0</v>
      </c>
      <c r="K157" s="191"/>
      <c r="L157" s="34"/>
      <c r="M157" s="195" t="s">
        <v>1</v>
      </c>
      <c r="N157" s="196" t="s">
        <v>36</v>
      </c>
      <c r="O157" s="197">
        <v>23.968</v>
      </c>
      <c r="P157" s="197">
        <f>O157*H157</f>
        <v>11.74432</v>
      </c>
      <c r="Q157" s="197">
        <v>1.0606207999999999</v>
      </c>
      <c r="R157" s="197">
        <f>Q157*H157</f>
        <v>0.51970419199999995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140</v>
      </c>
      <c r="AT157" s="199" t="s">
        <v>136</v>
      </c>
      <c r="AU157" s="199" t="s">
        <v>80</v>
      </c>
      <c r="AY157" s="16" t="s">
        <v>134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78</v>
      </c>
      <c r="BK157" s="200">
        <f>ROUND(I157*H157,2)</f>
        <v>0</v>
      </c>
      <c r="BL157" s="16" t="s">
        <v>140</v>
      </c>
      <c r="BM157" s="199" t="s">
        <v>608</v>
      </c>
    </row>
    <row r="158" spans="1:65" s="2" customFormat="1">
      <c r="A158" s="31"/>
      <c r="B158" s="32"/>
      <c r="C158" s="33"/>
      <c r="D158" s="201" t="s">
        <v>142</v>
      </c>
      <c r="E158" s="33"/>
      <c r="F158" s="202" t="s">
        <v>244</v>
      </c>
      <c r="G158" s="33"/>
      <c r="H158" s="33"/>
      <c r="I158" s="33"/>
      <c r="J158" s="33"/>
      <c r="K158" s="33"/>
      <c r="L158" s="34"/>
      <c r="M158" s="203"/>
      <c r="N158" s="204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142</v>
      </c>
      <c r="AU158" s="16" t="s">
        <v>80</v>
      </c>
    </row>
    <row r="159" spans="1:65" s="13" customFormat="1">
      <c r="B159" s="205"/>
      <c r="C159" s="206"/>
      <c r="D159" s="201" t="s">
        <v>144</v>
      </c>
      <c r="E159" s="207" t="s">
        <v>1</v>
      </c>
      <c r="F159" s="208" t="s">
        <v>609</v>
      </c>
      <c r="G159" s="206"/>
      <c r="H159" s="209">
        <v>0.49</v>
      </c>
      <c r="I159" s="206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144</v>
      </c>
      <c r="AU159" s="214" t="s">
        <v>80</v>
      </c>
      <c r="AV159" s="13" t="s">
        <v>80</v>
      </c>
      <c r="AW159" s="13" t="s">
        <v>26</v>
      </c>
      <c r="AX159" s="13" t="s">
        <v>78</v>
      </c>
      <c r="AY159" s="214" t="s">
        <v>134</v>
      </c>
    </row>
    <row r="160" spans="1:65" s="2" customFormat="1" ht="24.2" customHeight="1">
      <c r="A160" s="31"/>
      <c r="B160" s="32"/>
      <c r="C160" s="189" t="s">
        <v>199</v>
      </c>
      <c r="D160" s="189" t="s">
        <v>136</v>
      </c>
      <c r="E160" s="190" t="s">
        <v>247</v>
      </c>
      <c r="F160" s="191" t="s">
        <v>248</v>
      </c>
      <c r="G160" s="192" t="s">
        <v>149</v>
      </c>
      <c r="H160" s="193">
        <v>17.061</v>
      </c>
      <c r="I160" s="194"/>
      <c r="J160" s="194">
        <f>ROUND(I160*H160,2)</f>
        <v>0</v>
      </c>
      <c r="K160" s="191"/>
      <c r="L160" s="34"/>
      <c r="M160" s="195" t="s">
        <v>1</v>
      </c>
      <c r="N160" s="196" t="s">
        <v>36</v>
      </c>
      <c r="O160" s="197">
        <v>0.629</v>
      </c>
      <c r="P160" s="197">
        <f>O160*H160</f>
        <v>10.731369000000001</v>
      </c>
      <c r="Q160" s="197">
        <v>2.4532922039999998</v>
      </c>
      <c r="R160" s="197">
        <f>Q160*H160</f>
        <v>41.855618292443999</v>
      </c>
      <c r="S160" s="197">
        <v>0</v>
      </c>
      <c r="T160" s="19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9" t="s">
        <v>140</v>
      </c>
      <c r="AT160" s="199" t="s">
        <v>136</v>
      </c>
      <c r="AU160" s="199" t="s">
        <v>80</v>
      </c>
      <c r="AY160" s="16" t="s">
        <v>134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6" t="s">
        <v>78</v>
      </c>
      <c r="BK160" s="200">
        <f>ROUND(I160*H160,2)</f>
        <v>0</v>
      </c>
      <c r="BL160" s="16" t="s">
        <v>140</v>
      </c>
      <c r="BM160" s="199" t="s">
        <v>610</v>
      </c>
    </row>
    <row r="161" spans="1:65" s="2" customFormat="1" ht="19.5">
      <c r="A161" s="31"/>
      <c r="B161" s="32"/>
      <c r="C161" s="33"/>
      <c r="D161" s="201" t="s">
        <v>142</v>
      </c>
      <c r="E161" s="33"/>
      <c r="F161" s="202" t="s">
        <v>250</v>
      </c>
      <c r="G161" s="33"/>
      <c r="H161" s="33"/>
      <c r="I161" s="33"/>
      <c r="J161" s="33"/>
      <c r="K161" s="33"/>
      <c r="L161" s="34"/>
      <c r="M161" s="203"/>
      <c r="N161" s="204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142</v>
      </c>
      <c r="AU161" s="16" t="s">
        <v>80</v>
      </c>
    </row>
    <row r="162" spans="1:65" s="13" customFormat="1">
      <c r="B162" s="205"/>
      <c r="C162" s="206"/>
      <c r="D162" s="201" t="s">
        <v>144</v>
      </c>
      <c r="E162" s="207" t="s">
        <v>1</v>
      </c>
      <c r="F162" s="208" t="s">
        <v>611</v>
      </c>
      <c r="G162" s="206"/>
      <c r="H162" s="209">
        <v>17.061</v>
      </c>
      <c r="I162" s="206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144</v>
      </c>
      <c r="AU162" s="214" t="s">
        <v>80</v>
      </c>
      <c r="AV162" s="13" t="s">
        <v>80</v>
      </c>
      <c r="AW162" s="13" t="s">
        <v>26</v>
      </c>
      <c r="AX162" s="13" t="s">
        <v>78</v>
      </c>
      <c r="AY162" s="214" t="s">
        <v>134</v>
      </c>
    </row>
    <row r="163" spans="1:65" s="2" customFormat="1" ht="16.5" customHeight="1">
      <c r="A163" s="31"/>
      <c r="B163" s="32"/>
      <c r="C163" s="189" t="s">
        <v>206</v>
      </c>
      <c r="D163" s="189" t="s">
        <v>136</v>
      </c>
      <c r="E163" s="190" t="s">
        <v>253</v>
      </c>
      <c r="F163" s="191" t="s">
        <v>254</v>
      </c>
      <c r="G163" s="192" t="s">
        <v>139</v>
      </c>
      <c r="H163" s="193">
        <v>36.9</v>
      </c>
      <c r="I163" s="194"/>
      <c r="J163" s="194">
        <f>ROUND(I163*H163,2)</f>
        <v>0</v>
      </c>
      <c r="K163" s="191"/>
      <c r="L163" s="34"/>
      <c r="M163" s="195" t="s">
        <v>1</v>
      </c>
      <c r="N163" s="196" t="s">
        <v>36</v>
      </c>
      <c r="O163" s="197">
        <v>0.247</v>
      </c>
      <c r="P163" s="197">
        <f>O163*H163</f>
        <v>9.1143000000000001</v>
      </c>
      <c r="Q163" s="197">
        <v>2.6919000000000001E-3</v>
      </c>
      <c r="R163" s="197">
        <f>Q163*H163</f>
        <v>9.933111E-2</v>
      </c>
      <c r="S163" s="197">
        <v>0</v>
      </c>
      <c r="T163" s="19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9" t="s">
        <v>140</v>
      </c>
      <c r="AT163" s="199" t="s">
        <v>136</v>
      </c>
      <c r="AU163" s="199" t="s">
        <v>80</v>
      </c>
      <c r="AY163" s="16" t="s">
        <v>134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6" t="s">
        <v>78</v>
      </c>
      <c r="BK163" s="200">
        <f>ROUND(I163*H163,2)</f>
        <v>0</v>
      </c>
      <c r="BL163" s="16" t="s">
        <v>140</v>
      </c>
      <c r="BM163" s="199" t="s">
        <v>612</v>
      </c>
    </row>
    <row r="164" spans="1:65" s="2" customFormat="1">
      <c r="A164" s="31"/>
      <c r="B164" s="32"/>
      <c r="C164" s="33"/>
      <c r="D164" s="201" t="s">
        <v>142</v>
      </c>
      <c r="E164" s="33"/>
      <c r="F164" s="202" t="s">
        <v>256</v>
      </c>
      <c r="G164" s="33"/>
      <c r="H164" s="33"/>
      <c r="I164" s="33"/>
      <c r="J164" s="33"/>
      <c r="K164" s="33"/>
      <c r="L164" s="34"/>
      <c r="M164" s="203"/>
      <c r="N164" s="204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142</v>
      </c>
      <c r="AU164" s="16" t="s">
        <v>80</v>
      </c>
    </row>
    <row r="165" spans="1:65" s="13" customFormat="1">
      <c r="B165" s="205"/>
      <c r="C165" s="206"/>
      <c r="D165" s="201" t="s">
        <v>144</v>
      </c>
      <c r="E165" s="207" t="s">
        <v>1</v>
      </c>
      <c r="F165" s="208" t="s">
        <v>613</v>
      </c>
      <c r="G165" s="206"/>
      <c r="H165" s="209">
        <v>36.9</v>
      </c>
      <c r="I165" s="206"/>
      <c r="J165" s="206"/>
      <c r="K165" s="206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144</v>
      </c>
      <c r="AU165" s="214" t="s">
        <v>80</v>
      </c>
      <c r="AV165" s="13" t="s">
        <v>80</v>
      </c>
      <c r="AW165" s="13" t="s">
        <v>26</v>
      </c>
      <c r="AX165" s="13" t="s">
        <v>78</v>
      </c>
      <c r="AY165" s="214" t="s">
        <v>134</v>
      </c>
    </row>
    <row r="166" spans="1:65" s="2" customFormat="1" ht="16.5" customHeight="1">
      <c r="A166" s="31"/>
      <c r="B166" s="32"/>
      <c r="C166" s="189" t="s">
        <v>212</v>
      </c>
      <c r="D166" s="189" t="s">
        <v>136</v>
      </c>
      <c r="E166" s="190" t="s">
        <v>258</v>
      </c>
      <c r="F166" s="191" t="s">
        <v>259</v>
      </c>
      <c r="G166" s="192" t="s">
        <v>139</v>
      </c>
      <c r="H166" s="193">
        <v>36.9</v>
      </c>
      <c r="I166" s="194"/>
      <c r="J166" s="194">
        <f>ROUND(I166*H166,2)</f>
        <v>0</v>
      </c>
      <c r="K166" s="191"/>
      <c r="L166" s="34"/>
      <c r="M166" s="195" t="s">
        <v>1</v>
      </c>
      <c r="N166" s="196" t="s">
        <v>36</v>
      </c>
      <c r="O166" s="197">
        <v>8.3000000000000004E-2</v>
      </c>
      <c r="P166" s="197">
        <f>O166*H166</f>
        <v>3.0627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9" t="s">
        <v>140</v>
      </c>
      <c r="AT166" s="199" t="s">
        <v>136</v>
      </c>
      <c r="AU166" s="199" t="s">
        <v>80</v>
      </c>
      <c r="AY166" s="16" t="s">
        <v>134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78</v>
      </c>
      <c r="BK166" s="200">
        <f>ROUND(I166*H166,2)</f>
        <v>0</v>
      </c>
      <c r="BL166" s="16" t="s">
        <v>140</v>
      </c>
      <c r="BM166" s="199" t="s">
        <v>614</v>
      </c>
    </row>
    <row r="167" spans="1:65" s="2" customFormat="1">
      <c r="A167" s="31"/>
      <c r="B167" s="32"/>
      <c r="C167" s="33"/>
      <c r="D167" s="201" t="s">
        <v>142</v>
      </c>
      <c r="E167" s="33"/>
      <c r="F167" s="202" t="s">
        <v>261</v>
      </c>
      <c r="G167" s="33"/>
      <c r="H167" s="33"/>
      <c r="I167" s="33"/>
      <c r="J167" s="33"/>
      <c r="K167" s="33"/>
      <c r="L167" s="34"/>
      <c r="M167" s="203"/>
      <c r="N167" s="204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142</v>
      </c>
      <c r="AU167" s="16" t="s">
        <v>80</v>
      </c>
    </row>
    <row r="168" spans="1:65" s="2" customFormat="1" ht="16.5" customHeight="1">
      <c r="A168" s="31"/>
      <c r="B168" s="32"/>
      <c r="C168" s="189" t="s">
        <v>218</v>
      </c>
      <c r="D168" s="189" t="s">
        <v>136</v>
      </c>
      <c r="E168" s="190" t="s">
        <v>200</v>
      </c>
      <c r="F168" s="191" t="s">
        <v>201</v>
      </c>
      <c r="G168" s="192" t="s">
        <v>202</v>
      </c>
      <c r="H168" s="193">
        <v>0.97</v>
      </c>
      <c r="I168" s="194"/>
      <c r="J168" s="194">
        <f>ROUND(I168*H168,2)</f>
        <v>0</v>
      </c>
      <c r="K168" s="191"/>
      <c r="L168" s="34"/>
      <c r="M168" s="195" t="s">
        <v>1</v>
      </c>
      <c r="N168" s="196" t="s">
        <v>36</v>
      </c>
      <c r="O168" s="197">
        <v>15.231</v>
      </c>
      <c r="P168" s="197">
        <f>O168*H168</f>
        <v>14.77407</v>
      </c>
      <c r="Q168" s="197">
        <v>1.0627727796999999</v>
      </c>
      <c r="R168" s="197">
        <f>Q168*H168</f>
        <v>1.0308895963089999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140</v>
      </c>
      <c r="AT168" s="199" t="s">
        <v>136</v>
      </c>
      <c r="AU168" s="199" t="s">
        <v>80</v>
      </c>
      <c r="AY168" s="16" t="s">
        <v>134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6" t="s">
        <v>78</v>
      </c>
      <c r="BK168" s="200">
        <f>ROUND(I168*H168,2)</f>
        <v>0</v>
      </c>
      <c r="BL168" s="16" t="s">
        <v>140</v>
      </c>
      <c r="BM168" s="199" t="s">
        <v>615</v>
      </c>
    </row>
    <row r="169" spans="1:65" s="2" customFormat="1" ht="29.25">
      <c r="A169" s="31"/>
      <c r="B169" s="32"/>
      <c r="C169" s="33"/>
      <c r="D169" s="201" t="s">
        <v>142</v>
      </c>
      <c r="E169" s="33"/>
      <c r="F169" s="202" t="s">
        <v>204</v>
      </c>
      <c r="G169" s="33"/>
      <c r="H169" s="33"/>
      <c r="I169" s="33"/>
      <c r="J169" s="33"/>
      <c r="K169" s="33"/>
      <c r="L169" s="34"/>
      <c r="M169" s="203"/>
      <c r="N169" s="204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142</v>
      </c>
      <c r="AU169" s="16" t="s">
        <v>80</v>
      </c>
    </row>
    <row r="170" spans="1:65" s="13" customFormat="1">
      <c r="B170" s="205"/>
      <c r="C170" s="206"/>
      <c r="D170" s="201" t="s">
        <v>144</v>
      </c>
      <c r="E170" s="207" t="s">
        <v>1</v>
      </c>
      <c r="F170" s="208" t="s">
        <v>616</v>
      </c>
      <c r="G170" s="206"/>
      <c r="H170" s="209">
        <v>0.97</v>
      </c>
      <c r="I170" s="206"/>
      <c r="J170" s="206"/>
      <c r="K170" s="206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144</v>
      </c>
      <c r="AU170" s="214" t="s">
        <v>80</v>
      </c>
      <c r="AV170" s="13" t="s">
        <v>80</v>
      </c>
      <c r="AW170" s="13" t="s">
        <v>26</v>
      </c>
      <c r="AX170" s="13" t="s">
        <v>78</v>
      </c>
      <c r="AY170" s="214" t="s">
        <v>134</v>
      </c>
    </row>
    <row r="171" spans="1:65" s="2" customFormat="1" ht="16.5" customHeight="1">
      <c r="A171" s="31"/>
      <c r="B171" s="32"/>
      <c r="C171" s="189" t="s">
        <v>8</v>
      </c>
      <c r="D171" s="189" t="s">
        <v>136</v>
      </c>
      <c r="E171" s="190" t="s">
        <v>213</v>
      </c>
      <c r="F171" s="191" t="s">
        <v>214</v>
      </c>
      <c r="G171" s="192" t="s">
        <v>139</v>
      </c>
      <c r="H171" s="193">
        <v>297</v>
      </c>
      <c r="I171" s="194"/>
      <c r="J171" s="194">
        <f>ROUND(I171*H171,2)</f>
        <v>0</v>
      </c>
      <c r="K171" s="191"/>
      <c r="L171" s="34"/>
      <c r="M171" s="195" t="s">
        <v>1</v>
      </c>
      <c r="N171" s="196" t="s">
        <v>36</v>
      </c>
      <c r="O171" s="197">
        <v>0.53800000000000003</v>
      </c>
      <c r="P171" s="197">
        <f>O171*H171</f>
        <v>159.786</v>
      </c>
      <c r="Q171" s="197">
        <v>2.7469E-3</v>
      </c>
      <c r="R171" s="197">
        <f>Q171*H171</f>
        <v>0.81582929999999998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140</v>
      </c>
      <c r="AT171" s="199" t="s">
        <v>136</v>
      </c>
      <c r="AU171" s="199" t="s">
        <v>80</v>
      </c>
      <c r="AY171" s="16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6" t="s">
        <v>78</v>
      </c>
      <c r="BK171" s="200">
        <f>ROUND(I171*H171,2)</f>
        <v>0</v>
      </c>
      <c r="BL171" s="16" t="s">
        <v>140</v>
      </c>
      <c r="BM171" s="199" t="s">
        <v>617</v>
      </c>
    </row>
    <row r="172" spans="1:65" s="2" customFormat="1" ht="19.5">
      <c r="A172" s="31"/>
      <c r="B172" s="32"/>
      <c r="C172" s="33"/>
      <c r="D172" s="201" t="s">
        <v>142</v>
      </c>
      <c r="E172" s="33"/>
      <c r="F172" s="202" t="s">
        <v>216</v>
      </c>
      <c r="G172" s="33"/>
      <c r="H172" s="33"/>
      <c r="I172" s="33"/>
      <c r="J172" s="33"/>
      <c r="K172" s="33"/>
      <c r="L172" s="34"/>
      <c r="M172" s="203"/>
      <c r="N172" s="204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142</v>
      </c>
      <c r="AU172" s="16" t="s">
        <v>80</v>
      </c>
    </row>
    <row r="173" spans="1:65" s="13" customFormat="1">
      <c r="B173" s="205"/>
      <c r="C173" s="206"/>
      <c r="D173" s="201" t="s">
        <v>144</v>
      </c>
      <c r="E173" s="207" t="s">
        <v>1</v>
      </c>
      <c r="F173" s="208" t="s">
        <v>618</v>
      </c>
      <c r="G173" s="206"/>
      <c r="H173" s="209">
        <v>297</v>
      </c>
      <c r="I173" s="206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144</v>
      </c>
      <c r="AU173" s="214" t="s">
        <v>80</v>
      </c>
      <c r="AV173" s="13" t="s">
        <v>80</v>
      </c>
      <c r="AW173" s="13" t="s">
        <v>26</v>
      </c>
      <c r="AX173" s="13" t="s">
        <v>78</v>
      </c>
      <c r="AY173" s="214" t="s">
        <v>134</v>
      </c>
    </row>
    <row r="174" spans="1:65" s="2" customFormat="1" ht="16.5" customHeight="1">
      <c r="A174" s="31"/>
      <c r="B174" s="32"/>
      <c r="C174" s="189" t="s">
        <v>228</v>
      </c>
      <c r="D174" s="189" t="s">
        <v>136</v>
      </c>
      <c r="E174" s="190" t="s">
        <v>219</v>
      </c>
      <c r="F174" s="191" t="s">
        <v>220</v>
      </c>
      <c r="G174" s="192" t="s">
        <v>139</v>
      </c>
      <c r="H174" s="193">
        <v>297</v>
      </c>
      <c r="I174" s="194"/>
      <c r="J174" s="194">
        <f>ROUND(I174*H174,2)</f>
        <v>0</v>
      </c>
      <c r="K174" s="191"/>
      <c r="L174" s="34"/>
      <c r="M174" s="195" t="s">
        <v>1</v>
      </c>
      <c r="N174" s="196" t="s">
        <v>36</v>
      </c>
      <c r="O174" s="197">
        <v>0.17599999999999999</v>
      </c>
      <c r="P174" s="197">
        <f>O174*H174</f>
        <v>52.271999999999998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9" t="s">
        <v>140</v>
      </c>
      <c r="AT174" s="199" t="s">
        <v>136</v>
      </c>
      <c r="AU174" s="199" t="s">
        <v>80</v>
      </c>
      <c r="AY174" s="16" t="s">
        <v>134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6" t="s">
        <v>78</v>
      </c>
      <c r="BK174" s="200">
        <f>ROUND(I174*H174,2)</f>
        <v>0</v>
      </c>
      <c r="BL174" s="16" t="s">
        <v>140</v>
      </c>
      <c r="BM174" s="199" t="s">
        <v>619</v>
      </c>
    </row>
    <row r="175" spans="1:65" s="2" customFormat="1" ht="19.5">
      <c r="A175" s="31"/>
      <c r="B175" s="32"/>
      <c r="C175" s="33"/>
      <c r="D175" s="201" t="s">
        <v>142</v>
      </c>
      <c r="E175" s="33"/>
      <c r="F175" s="202" t="s">
        <v>222</v>
      </c>
      <c r="G175" s="33"/>
      <c r="H175" s="33"/>
      <c r="I175" s="33"/>
      <c r="J175" s="33"/>
      <c r="K175" s="33"/>
      <c r="L175" s="34"/>
      <c r="M175" s="203"/>
      <c r="N175" s="204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142</v>
      </c>
      <c r="AU175" s="16" t="s">
        <v>80</v>
      </c>
    </row>
    <row r="176" spans="1:65" s="2" customFormat="1" ht="24.2" customHeight="1">
      <c r="A176" s="31"/>
      <c r="B176" s="32"/>
      <c r="C176" s="189" t="s">
        <v>234</v>
      </c>
      <c r="D176" s="189" t="s">
        <v>136</v>
      </c>
      <c r="E176" s="190" t="s">
        <v>223</v>
      </c>
      <c r="F176" s="191" t="s">
        <v>224</v>
      </c>
      <c r="G176" s="192" t="s">
        <v>139</v>
      </c>
      <c r="H176" s="193">
        <v>133.1</v>
      </c>
      <c r="I176" s="194"/>
      <c r="J176" s="194">
        <f>ROUND(I176*H176,2)</f>
        <v>0</v>
      </c>
      <c r="K176" s="191"/>
      <c r="L176" s="34"/>
      <c r="M176" s="195" t="s">
        <v>1</v>
      </c>
      <c r="N176" s="196" t="s">
        <v>36</v>
      </c>
      <c r="O176" s="197">
        <v>5.2999999999999999E-2</v>
      </c>
      <c r="P176" s="197">
        <f>O176*H176</f>
        <v>7.0542999999999996</v>
      </c>
      <c r="Q176" s="197">
        <v>2.5999999999999999E-3</v>
      </c>
      <c r="R176" s="197">
        <f>Q176*H176</f>
        <v>0.34605999999999998</v>
      </c>
      <c r="S176" s="197">
        <v>0</v>
      </c>
      <c r="T176" s="19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9" t="s">
        <v>140</v>
      </c>
      <c r="AT176" s="199" t="s">
        <v>136</v>
      </c>
      <c r="AU176" s="199" t="s">
        <v>80</v>
      </c>
      <c r="AY176" s="16" t="s">
        <v>134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6" t="s">
        <v>78</v>
      </c>
      <c r="BK176" s="200">
        <f>ROUND(I176*H176,2)</f>
        <v>0</v>
      </c>
      <c r="BL176" s="16" t="s">
        <v>140</v>
      </c>
      <c r="BM176" s="199" t="s">
        <v>620</v>
      </c>
    </row>
    <row r="177" spans="1:65" s="2" customFormat="1" ht="19.5">
      <c r="A177" s="31"/>
      <c r="B177" s="32"/>
      <c r="C177" s="33"/>
      <c r="D177" s="201" t="s">
        <v>142</v>
      </c>
      <c r="E177" s="33"/>
      <c r="F177" s="202" t="s">
        <v>226</v>
      </c>
      <c r="G177" s="33"/>
      <c r="H177" s="33"/>
      <c r="I177" s="33"/>
      <c r="J177" s="33"/>
      <c r="K177" s="33"/>
      <c r="L177" s="34"/>
      <c r="M177" s="203"/>
      <c r="N177" s="204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142</v>
      </c>
      <c r="AU177" s="16" t="s">
        <v>80</v>
      </c>
    </row>
    <row r="178" spans="1:65" s="13" customFormat="1">
      <c r="B178" s="205"/>
      <c r="C178" s="206"/>
      <c r="D178" s="201" t="s">
        <v>144</v>
      </c>
      <c r="E178" s="207" t="s">
        <v>1</v>
      </c>
      <c r="F178" s="208" t="s">
        <v>621</v>
      </c>
      <c r="G178" s="206"/>
      <c r="H178" s="209">
        <v>133.1</v>
      </c>
      <c r="I178" s="206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144</v>
      </c>
      <c r="AU178" s="214" t="s">
        <v>80</v>
      </c>
      <c r="AV178" s="13" t="s">
        <v>80</v>
      </c>
      <c r="AW178" s="13" t="s">
        <v>26</v>
      </c>
      <c r="AX178" s="13" t="s">
        <v>78</v>
      </c>
      <c r="AY178" s="214" t="s">
        <v>134</v>
      </c>
    </row>
    <row r="179" spans="1:65" s="2" customFormat="1" ht="16.5" customHeight="1">
      <c r="A179" s="31"/>
      <c r="B179" s="32"/>
      <c r="C179" s="189" t="s">
        <v>240</v>
      </c>
      <c r="D179" s="189" t="s">
        <v>136</v>
      </c>
      <c r="E179" s="190" t="s">
        <v>263</v>
      </c>
      <c r="F179" s="191" t="s">
        <v>264</v>
      </c>
      <c r="G179" s="192" t="s">
        <v>149</v>
      </c>
      <c r="H179" s="193">
        <v>59.4</v>
      </c>
      <c r="I179" s="194"/>
      <c r="J179" s="194">
        <f>ROUND(I179*H179,2)</f>
        <v>0</v>
      </c>
      <c r="K179" s="191"/>
      <c r="L179" s="34"/>
      <c r="M179" s="195" t="s">
        <v>1</v>
      </c>
      <c r="N179" s="196" t="s">
        <v>36</v>
      </c>
      <c r="O179" s="197">
        <v>1.593</v>
      </c>
      <c r="P179" s="197">
        <f>O179*H179</f>
        <v>94.624200000000002</v>
      </c>
      <c r="Q179" s="197">
        <v>2.4532969960000002</v>
      </c>
      <c r="R179" s="197">
        <f>Q179*H179</f>
        <v>145.72584156240001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140</v>
      </c>
      <c r="AT179" s="199" t="s">
        <v>136</v>
      </c>
      <c r="AU179" s="199" t="s">
        <v>80</v>
      </c>
      <c r="AY179" s="16" t="s">
        <v>134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6" t="s">
        <v>78</v>
      </c>
      <c r="BK179" s="200">
        <f>ROUND(I179*H179,2)</f>
        <v>0</v>
      </c>
      <c r="BL179" s="16" t="s">
        <v>140</v>
      </c>
      <c r="BM179" s="199" t="s">
        <v>622</v>
      </c>
    </row>
    <row r="180" spans="1:65" s="2" customFormat="1" ht="19.5">
      <c r="A180" s="31"/>
      <c r="B180" s="32"/>
      <c r="C180" s="33"/>
      <c r="D180" s="201" t="s">
        <v>142</v>
      </c>
      <c r="E180" s="33"/>
      <c r="F180" s="202" t="s">
        <v>266</v>
      </c>
      <c r="G180" s="33"/>
      <c r="H180" s="33"/>
      <c r="I180" s="33"/>
      <c r="J180" s="33"/>
      <c r="K180" s="33"/>
      <c r="L180" s="34"/>
      <c r="M180" s="203"/>
      <c r="N180" s="204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142</v>
      </c>
      <c r="AU180" s="16" t="s">
        <v>80</v>
      </c>
    </row>
    <row r="181" spans="1:65" s="13" customFormat="1">
      <c r="B181" s="205"/>
      <c r="C181" s="206"/>
      <c r="D181" s="201" t="s">
        <v>144</v>
      </c>
      <c r="E181" s="207" t="s">
        <v>1</v>
      </c>
      <c r="F181" s="208" t="s">
        <v>623</v>
      </c>
      <c r="G181" s="206"/>
      <c r="H181" s="209">
        <v>59.4</v>
      </c>
      <c r="I181" s="206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144</v>
      </c>
      <c r="AU181" s="214" t="s">
        <v>80</v>
      </c>
      <c r="AV181" s="13" t="s">
        <v>80</v>
      </c>
      <c r="AW181" s="13" t="s">
        <v>26</v>
      </c>
      <c r="AX181" s="13" t="s">
        <v>78</v>
      </c>
      <c r="AY181" s="214" t="s">
        <v>134</v>
      </c>
    </row>
    <row r="182" spans="1:65" s="12" customFormat="1" ht="22.9" customHeight="1">
      <c r="B182" s="174"/>
      <c r="C182" s="175"/>
      <c r="D182" s="176" t="s">
        <v>70</v>
      </c>
      <c r="E182" s="187" t="s">
        <v>163</v>
      </c>
      <c r="F182" s="187" t="s">
        <v>468</v>
      </c>
      <c r="G182" s="175"/>
      <c r="H182" s="175"/>
      <c r="I182" s="175"/>
      <c r="J182" s="188">
        <f>BK182</f>
        <v>0</v>
      </c>
      <c r="K182" s="175"/>
      <c r="L182" s="179"/>
      <c r="M182" s="180"/>
      <c r="N182" s="181"/>
      <c r="O182" s="181"/>
      <c r="P182" s="182">
        <f>SUM(P183:P185)</f>
        <v>0.70000000000000007</v>
      </c>
      <c r="Q182" s="181"/>
      <c r="R182" s="182">
        <f>SUM(R183:R185)</f>
        <v>9.9173999999999989</v>
      </c>
      <c r="S182" s="181"/>
      <c r="T182" s="183">
        <f>SUM(T183:T185)</f>
        <v>0</v>
      </c>
      <c r="AR182" s="184" t="s">
        <v>78</v>
      </c>
      <c r="AT182" s="185" t="s">
        <v>70</v>
      </c>
      <c r="AU182" s="185" t="s">
        <v>78</v>
      </c>
      <c r="AY182" s="184" t="s">
        <v>134</v>
      </c>
      <c r="BK182" s="186">
        <f>SUM(BK183:BK185)</f>
        <v>0</v>
      </c>
    </row>
    <row r="183" spans="1:65" s="2" customFormat="1" ht="24.2" customHeight="1">
      <c r="A183" s="31"/>
      <c r="B183" s="32"/>
      <c r="C183" s="189" t="s">
        <v>246</v>
      </c>
      <c r="D183" s="189" t="s">
        <v>136</v>
      </c>
      <c r="E183" s="190" t="s">
        <v>485</v>
      </c>
      <c r="F183" s="191" t="s">
        <v>486</v>
      </c>
      <c r="G183" s="192" t="s">
        <v>139</v>
      </c>
      <c r="H183" s="193">
        <v>20</v>
      </c>
      <c r="I183" s="194"/>
      <c r="J183" s="194">
        <f>ROUND(I183*H183,2)</f>
        <v>0</v>
      </c>
      <c r="K183" s="191"/>
      <c r="L183" s="34"/>
      <c r="M183" s="195" t="s">
        <v>1</v>
      </c>
      <c r="N183" s="196" t="s">
        <v>36</v>
      </c>
      <c r="O183" s="197">
        <v>3.5000000000000003E-2</v>
      </c>
      <c r="P183" s="197">
        <f>O183*H183</f>
        <v>0.70000000000000007</v>
      </c>
      <c r="Q183" s="197">
        <v>0.49586999999999998</v>
      </c>
      <c r="R183" s="197">
        <f>Q183*H183</f>
        <v>9.9173999999999989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140</v>
      </c>
      <c r="AT183" s="199" t="s">
        <v>136</v>
      </c>
      <c r="AU183" s="199" t="s">
        <v>80</v>
      </c>
      <c r="AY183" s="16" t="s">
        <v>134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6" t="s">
        <v>78</v>
      </c>
      <c r="BK183" s="200">
        <f>ROUND(I183*H183,2)</f>
        <v>0</v>
      </c>
      <c r="BL183" s="16" t="s">
        <v>140</v>
      </c>
      <c r="BM183" s="199" t="s">
        <v>624</v>
      </c>
    </row>
    <row r="184" spans="1:65" s="2" customFormat="1" ht="19.5">
      <c r="A184" s="31"/>
      <c r="B184" s="32"/>
      <c r="C184" s="33"/>
      <c r="D184" s="201" t="s">
        <v>142</v>
      </c>
      <c r="E184" s="33"/>
      <c r="F184" s="202" t="s">
        <v>488</v>
      </c>
      <c r="G184" s="33"/>
      <c r="H184" s="33"/>
      <c r="I184" s="33"/>
      <c r="J184" s="33"/>
      <c r="K184" s="33"/>
      <c r="L184" s="34"/>
      <c r="M184" s="203"/>
      <c r="N184" s="204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142</v>
      </c>
      <c r="AU184" s="16" t="s">
        <v>80</v>
      </c>
    </row>
    <row r="185" spans="1:65" s="13" customFormat="1">
      <c r="B185" s="205"/>
      <c r="C185" s="206"/>
      <c r="D185" s="201" t="s">
        <v>144</v>
      </c>
      <c r="E185" s="207" t="s">
        <v>1</v>
      </c>
      <c r="F185" s="208" t="s">
        <v>625</v>
      </c>
      <c r="G185" s="206"/>
      <c r="H185" s="209">
        <v>20</v>
      </c>
      <c r="I185" s="206"/>
      <c r="J185" s="206"/>
      <c r="K185" s="206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144</v>
      </c>
      <c r="AU185" s="214" t="s">
        <v>80</v>
      </c>
      <c r="AV185" s="13" t="s">
        <v>80</v>
      </c>
      <c r="AW185" s="13" t="s">
        <v>26</v>
      </c>
      <c r="AX185" s="13" t="s">
        <v>78</v>
      </c>
      <c r="AY185" s="214" t="s">
        <v>134</v>
      </c>
    </row>
    <row r="186" spans="1:65" s="12" customFormat="1" ht="22.9" customHeight="1">
      <c r="B186" s="174"/>
      <c r="C186" s="175"/>
      <c r="D186" s="176" t="s">
        <v>70</v>
      </c>
      <c r="E186" s="187" t="s">
        <v>185</v>
      </c>
      <c r="F186" s="187" t="s">
        <v>268</v>
      </c>
      <c r="G186" s="175"/>
      <c r="H186" s="175"/>
      <c r="I186" s="175"/>
      <c r="J186" s="188">
        <f>BK186</f>
        <v>0</v>
      </c>
      <c r="K186" s="175"/>
      <c r="L186" s="179"/>
      <c r="M186" s="180"/>
      <c r="N186" s="181"/>
      <c r="O186" s="181"/>
      <c r="P186" s="182">
        <f>SUM(P187:P204)</f>
        <v>102.8775</v>
      </c>
      <c r="Q186" s="181"/>
      <c r="R186" s="182">
        <f>SUM(R187:R204)</f>
        <v>0.39417597999999998</v>
      </c>
      <c r="S186" s="181"/>
      <c r="T186" s="183">
        <f>SUM(T187:T204)</f>
        <v>0</v>
      </c>
      <c r="AR186" s="184" t="s">
        <v>78</v>
      </c>
      <c r="AT186" s="185" t="s">
        <v>70</v>
      </c>
      <c r="AU186" s="185" t="s">
        <v>78</v>
      </c>
      <c r="AY186" s="184" t="s">
        <v>134</v>
      </c>
      <c r="BK186" s="186">
        <f>SUM(BK187:BK204)</f>
        <v>0</v>
      </c>
    </row>
    <row r="187" spans="1:65" s="2" customFormat="1" ht="24.2" customHeight="1">
      <c r="A187" s="31"/>
      <c r="B187" s="32"/>
      <c r="C187" s="189" t="s">
        <v>252</v>
      </c>
      <c r="D187" s="189" t="s">
        <v>136</v>
      </c>
      <c r="E187" s="190" t="s">
        <v>270</v>
      </c>
      <c r="F187" s="191" t="s">
        <v>271</v>
      </c>
      <c r="G187" s="192" t="s">
        <v>272</v>
      </c>
      <c r="H187" s="193">
        <v>16.5</v>
      </c>
      <c r="I187" s="194"/>
      <c r="J187" s="194">
        <f>ROUND(I187*H187,2)</f>
        <v>0</v>
      </c>
      <c r="K187" s="191"/>
      <c r="L187" s="34"/>
      <c r="M187" s="195" t="s">
        <v>1</v>
      </c>
      <c r="N187" s="196" t="s">
        <v>36</v>
      </c>
      <c r="O187" s="197">
        <v>5.6909999999999998</v>
      </c>
      <c r="P187" s="197">
        <f>O187*H187</f>
        <v>93.901499999999999</v>
      </c>
      <c r="Q187" s="197">
        <v>2.350412E-2</v>
      </c>
      <c r="R187" s="197">
        <f>Q187*H187</f>
        <v>0.38781798000000001</v>
      </c>
      <c r="S187" s="197">
        <v>0</v>
      </c>
      <c r="T187" s="19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9" t="s">
        <v>140</v>
      </c>
      <c r="AT187" s="199" t="s">
        <v>136</v>
      </c>
      <c r="AU187" s="199" t="s">
        <v>80</v>
      </c>
      <c r="AY187" s="16" t="s">
        <v>134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6" t="s">
        <v>78</v>
      </c>
      <c r="BK187" s="200">
        <f>ROUND(I187*H187,2)</f>
        <v>0</v>
      </c>
      <c r="BL187" s="16" t="s">
        <v>140</v>
      </c>
      <c r="BM187" s="199" t="s">
        <v>626</v>
      </c>
    </row>
    <row r="188" spans="1:65" s="2" customFormat="1" ht="19.5">
      <c r="A188" s="31"/>
      <c r="B188" s="32"/>
      <c r="C188" s="33"/>
      <c r="D188" s="201" t="s">
        <v>142</v>
      </c>
      <c r="E188" s="33"/>
      <c r="F188" s="202" t="s">
        <v>274</v>
      </c>
      <c r="G188" s="33"/>
      <c r="H188" s="33"/>
      <c r="I188" s="33"/>
      <c r="J188" s="33"/>
      <c r="K188" s="33"/>
      <c r="L188" s="34"/>
      <c r="M188" s="203"/>
      <c r="N188" s="204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142</v>
      </c>
      <c r="AU188" s="16" t="s">
        <v>80</v>
      </c>
    </row>
    <row r="189" spans="1:65" s="13" customFormat="1">
      <c r="B189" s="205"/>
      <c r="C189" s="206"/>
      <c r="D189" s="201" t="s">
        <v>144</v>
      </c>
      <c r="E189" s="207" t="s">
        <v>1</v>
      </c>
      <c r="F189" s="208" t="s">
        <v>627</v>
      </c>
      <c r="G189" s="206"/>
      <c r="H189" s="209">
        <v>16.5</v>
      </c>
      <c r="I189" s="206"/>
      <c r="J189" s="206"/>
      <c r="K189" s="206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144</v>
      </c>
      <c r="AU189" s="214" t="s">
        <v>80</v>
      </c>
      <c r="AV189" s="13" t="s">
        <v>80</v>
      </c>
      <c r="AW189" s="13" t="s">
        <v>26</v>
      </c>
      <c r="AX189" s="13" t="s">
        <v>78</v>
      </c>
      <c r="AY189" s="214" t="s">
        <v>134</v>
      </c>
    </row>
    <row r="190" spans="1:65" s="2" customFormat="1" ht="24.2" customHeight="1">
      <c r="A190" s="31"/>
      <c r="B190" s="32"/>
      <c r="C190" s="189" t="s">
        <v>7</v>
      </c>
      <c r="D190" s="189" t="s">
        <v>136</v>
      </c>
      <c r="E190" s="190" t="s">
        <v>277</v>
      </c>
      <c r="F190" s="191" t="s">
        <v>278</v>
      </c>
      <c r="G190" s="192" t="s">
        <v>272</v>
      </c>
      <c r="H190" s="193">
        <v>37.4</v>
      </c>
      <c r="I190" s="194"/>
      <c r="J190" s="194">
        <f>ROUND(I190*H190,2)</f>
        <v>0</v>
      </c>
      <c r="K190" s="191"/>
      <c r="L190" s="34"/>
      <c r="M190" s="195" t="s">
        <v>1</v>
      </c>
      <c r="N190" s="196" t="s">
        <v>36</v>
      </c>
      <c r="O190" s="197">
        <v>0.24</v>
      </c>
      <c r="P190" s="197">
        <f>O190*H190</f>
        <v>8.9759999999999991</v>
      </c>
      <c r="Q190" s="197">
        <v>1.7000000000000001E-4</v>
      </c>
      <c r="R190" s="197">
        <f>Q190*H190</f>
        <v>6.3579999999999999E-3</v>
      </c>
      <c r="S190" s="197">
        <v>0</v>
      </c>
      <c r="T190" s="198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9" t="s">
        <v>140</v>
      </c>
      <c r="AT190" s="199" t="s">
        <v>136</v>
      </c>
      <c r="AU190" s="199" t="s">
        <v>80</v>
      </c>
      <c r="AY190" s="16" t="s">
        <v>134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6" t="s">
        <v>78</v>
      </c>
      <c r="BK190" s="200">
        <f>ROUND(I190*H190,2)</f>
        <v>0</v>
      </c>
      <c r="BL190" s="16" t="s">
        <v>140</v>
      </c>
      <c r="BM190" s="199" t="s">
        <v>628</v>
      </c>
    </row>
    <row r="191" spans="1:65" s="2" customFormat="1" ht="19.5">
      <c r="A191" s="31"/>
      <c r="B191" s="32"/>
      <c r="C191" s="33"/>
      <c r="D191" s="201" t="s">
        <v>142</v>
      </c>
      <c r="E191" s="33"/>
      <c r="F191" s="202" t="s">
        <v>280</v>
      </c>
      <c r="G191" s="33"/>
      <c r="H191" s="33"/>
      <c r="I191" s="33"/>
      <c r="J191" s="33"/>
      <c r="K191" s="33"/>
      <c r="L191" s="34"/>
      <c r="M191" s="203"/>
      <c r="N191" s="204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142</v>
      </c>
      <c r="AU191" s="16" t="s">
        <v>80</v>
      </c>
    </row>
    <row r="192" spans="1:65" s="13" customFormat="1">
      <c r="B192" s="205"/>
      <c r="C192" s="206"/>
      <c r="D192" s="201" t="s">
        <v>144</v>
      </c>
      <c r="E192" s="207" t="s">
        <v>1</v>
      </c>
      <c r="F192" s="208" t="s">
        <v>629</v>
      </c>
      <c r="G192" s="206"/>
      <c r="H192" s="209">
        <v>37.4</v>
      </c>
      <c r="I192" s="206"/>
      <c r="J192" s="206"/>
      <c r="K192" s="206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144</v>
      </c>
      <c r="AU192" s="214" t="s">
        <v>80</v>
      </c>
      <c r="AV192" s="13" t="s">
        <v>80</v>
      </c>
      <c r="AW192" s="13" t="s">
        <v>26</v>
      </c>
      <c r="AX192" s="13" t="s">
        <v>78</v>
      </c>
      <c r="AY192" s="214" t="s">
        <v>134</v>
      </c>
    </row>
    <row r="193" spans="1:65" s="2" customFormat="1" ht="16.5" customHeight="1">
      <c r="A193" s="31"/>
      <c r="B193" s="32"/>
      <c r="C193" s="189" t="s">
        <v>262</v>
      </c>
      <c r="D193" s="189" t="s">
        <v>136</v>
      </c>
      <c r="E193" s="190" t="s">
        <v>570</v>
      </c>
      <c r="F193" s="191" t="s">
        <v>571</v>
      </c>
      <c r="G193" s="192" t="s">
        <v>572</v>
      </c>
      <c r="H193" s="193">
        <v>1</v>
      </c>
      <c r="I193" s="194"/>
      <c r="J193" s="194">
        <f>ROUND(I193*H193,2)</f>
        <v>0</v>
      </c>
      <c r="K193" s="191"/>
      <c r="L193" s="34"/>
      <c r="M193" s="195" t="s">
        <v>1</v>
      </c>
      <c r="N193" s="196" t="s">
        <v>36</v>
      </c>
      <c r="O193" s="197">
        <v>0</v>
      </c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9" t="s">
        <v>140</v>
      </c>
      <c r="AT193" s="199" t="s">
        <v>136</v>
      </c>
      <c r="AU193" s="199" t="s">
        <v>80</v>
      </c>
      <c r="AY193" s="16" t="s">
        <v>134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6" t="s">
        <v>78</v>
      </c>
      <c r="BK193" s="200">
        <f>ROUND(I193*H193,2)</f>
        <v>0</v>
      </c>
      <c r="BL193" s="16" t="s">
        <v>140</v>
      </c>
      <c r="BM193" s="199" t="s">
        <v>630</v>
      </c>
    </row>
    <row r="194" spans="1:65" s="2" customFormat="1">
      <c r="A194" s="31"/>
      <c r="B194" s="32"/>
      <c r="C194" s="33"/>
      <c r="D194" s="201" t="s">
        <v>142</v>
      </c>
      <c r="E194" s="33"/>
      <c r="F194" s="202" t="s">
        <v>574</v>
      </c>
      <c r="G194" s="33"/>
      <c r="H194" s="33"/>
      <c r="I194" s="33"/>
      <c r="J194" s="33"/>
      <c r="K194" s="33"/>
      <c r="L194" s="34"/>
      <c r="M194" s="203"/>
      <c r="N194" s="204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142</v>
      </c>
      <c r="AU194" s="16" t="s">
        <v>80</v>
      </c>
    </row>
    <row r="195" spans="1:65" s="2" customFormat="1" ht="29.25">
      <c r="A195" s="31"/>
      <c r="B195" s="32"/>
      <c r="C195" s="33"/>
      <c r="D195" s="201" t="s">
        <v>414</v>
      </c>
      <c r="E195" s="33"/>
      <c r="F195" s="238" t="s">
        <v>575</v>
      </c>
      <c r="G195" s="33"/>
      <c r="H195" s="33"/>
      <c r="I195" s="33"/>
      <c r="J195" s="33"/>
      <c r="K195" s="33"/>
      <c r="L195" s="34"/>
      <c r="M195" s="203"/>
      <c r="N195" s="204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414</v>
      </c>
      <c r="AU195" s="16" t="s">
        <v>80</v>
      </c>
    </row>
    <row r="196" spans="1:65" s="2" customFormat="1" ht="16.5" customHeight="1">
      <c r="A196" s="31"/>
      <c r="B196" s="32"/>
      <c r="C196" s="189" t="s">
        <v>269</v>
      </c>
      <c r="D196" s="189" t="s">
        <v>136</v>
      </c>
      <c r="E196" s="190" t="s">
        <v>577</v>
      </c>
      <c r="F196" s="191" t="s">
        <v>578</v>
      </c>
      <c r="G196" s="192" t="s">
        <v>579</v>
      </c>
      <c r="H196" s="193">
        <v>1</v>
      </c>
      <c r="I196" s="194"/>
      <c r="J196" s="194">
        <f>ROUND(I196*H196,2)</f>
        <v>0</v>
      </c>
      <c r="K196" s="191"/>
      <c r="L196" s="34"/>
      <c r="M196" s="195" t="s">
        <v>1</v>
      </c>
      <c r="N196" s="196" t="s">
        <v>36</v>
      </c>
      <c r="O196" s="197">
        <v>0</v>
      </c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9" t="s">
        <v>140</v>
      </c>
      <c r="AT196" s="199" t="s">
        <v>136</v>
      </c>
      <c r="AU196" s="199" t="s">
        <v>80</v>
      </c>
      <c r="AY196" s="16" t="s">
        <v>134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6" t="s">
        <v>78</v>
      </c>
      <c r="BK196" s="200">
        <f>ROUND(I196*H196,2)</f>
        <v>0</v>
      </c>
      <c r="BL196" s="16" t="s">
        <v>140</v>
      </c>
      <c r="BM196" s="199" t="s">
        <v>631</v>
      </c>
    </row>
    <row r="197" spans="1:65" s="2" customFormat="1">
      <c r="A197" s="31"/>
      <c r="B197" s="32"/>
      <c r="C197" s="33"/>
      <c r="D197" s="201" t="s">
        <v>142</v>
      </c>
      <c r="E197" s="33"/>
      <c r="F197" s="202" t="s">
        <v>578</v>
      </c>
      <c r="G197" s="33"/>
      <c r="H197" s="33"/>
      <c r="I197" s="33"/>
      <c r="J197" s="33"/>
      <c r="K197" s="33"/>
      <c r="L197" s="34"/>
      <c r="M197" s="203"/>
      <c r="N197" s="204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142</v>
      </c>
      <c r="AU197" s="16" t="s">
        <v>80</v>
      </c>
    </row>
    <row r="198" spans="1:65" s="2" customFormat="1" ht="39">
      <c r="A198" s="31"/>
      <c r="B198" s="32"/>
      <c r="C198" s="33"/>
      <c r="D198" s="201" t="s">
        <v>414</v>
      </c>
      <c r="E198" s="33"/>
      <c r="F198" s="238" t="s">
        <v>632</v>
      </c>
      <c r="G198" s="33"/>
      <c r="H198" s="33"/>
      <c r="I198" s="33"/>
      <c r="J198" s="33"/>
      <c r="K198" s="33"/>
      <c r="L198" s="34"/>
      <c r="M198" s="203"/>
      <c r="N198" s="204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414</v>
      </c>
      <c r="AU198" s="16" t="s">
        <v>80</v>
      </c>
    </row>
    <row r="199" spans="1:65" s="2" customFormat="1" ht="16.5" customHeight="1">
      <c r="A199" s="31"/>
      <c r="B199" s="32"/>
      <c r="C199" s="189" t="s">
        <v>276</v>
      </c>
      <c r="D199" s="189" t="s">
        <v>136</v>
      </c>
      <c r="E199" s="190" t="s">
        <v>633</v>
      </c>
      <c r="F199" s="191" t="s">
        <v>634</v>
      </c>
      <c r="G199" s="192" t="s">
        <v>579</v>
      </c>
      <c r="H199" s="193">
        <v>1</v>
      </c>
      <c r="I199" s="194"/>
      <c r="J199" s="194">
        <f>ROUND(I199*H199,2)</f>
        <v>0</v>
      </c>
      <c r="K199" s="191"/>
      <c r="L199" s="34"/>
      <c r="M199" s="195" t="s">
        <v>1</v>
      </c>
      <c r="N199" s="196" t="s">
        <v>36</v>
      </c>
      <c r="O199" s="197">
        <v>0</v>
      </c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9" t="s">
        <v>140</v>
      </c>
      <c r="AT199" s="199" t="s">
        <v>136</v>
      </c>
      <c r="AU199" s="199" t="s">
        <v>80</v>
      </c>
      <c r="AY199" s="16" t="s">
        <v>134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78</v>
      </c>
      <c r="BK199" s="200">
        <f>ROUND(I199*H199,2)</f>
        <v>0</v>
      </c>
      <c r="BL199" s="16" t="s">
        <v>140</v>
      </c>
      <c r="BM199" s="199" t="s">
        <v>635</v>
      </c>
    </row>
    <row r="200" spans="1:65" s="2" customFormat="1">
      <c r="A200" s="31"/>
      <c r="B200" s="32"/>
      <c r="C200" s="33"/>
      <c r="D200" s="201" t="s">
        <v>142</v>
      </c>
      <c r="E200" s="33"/>
      <c r="F200" s="202" t="s">
        <v>636</v>
      </c>
      <c r="G200" s="33"/>
      <c r="H200" s="33"/>
      <c r="I200" s="33"/>
      <c r="J200" s="33"/>
      <c r="K200" s="33"/>
      <c r="L200" s="34"/>
      <c r="M200" s="203"/>
      <c r="N200" s="204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142</v>
      </c>
      <c r="AU200" s="16" t="s">
        <v>80</v>
      </c>
    </row>
    <row r="201" spans="1:65" s="2" customFormat="1" ht="29.25">
      <c r="A201" s="31"/>
      <c r="B201" s="32"/>
      <c r="C201" s="33"/>
      <c r="D201" s="201" t="s">
        <v>414</v>
      </c>
      <c r="E201" s="33"/>
      <c r="F201" s="238" t="s">
        <v>637</v>
      </c>
      <c r="G201" s="33"/>
      <c r="H201" s="33"/>
      <c r="I201" s="33"/>
      <c r="J201" s="33"/>
      <c r="K201" s="33"/>
      <c r="L201" s="34"/>
      <c r="M201" s="203"/>
      <c r="N201" s="204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414</v>
      </c>
      <c r="AU201" s="16" t="s">
        <v>80</v>
      </c>
    </row>
    <row r="202" spans="1:65" s="2" customFormat="1" ht="16.5" customHeight="1">
      <c r="A202" s="31"/>
      <c r="B202" s="32"/>
      <c r="C202" s="189" t="s">
        <v>284</v>
      </c>
      <c r="D202" s="189" t="s">
        <v>136</v>
      </c>
      <c r="E202" s="190" t="s">
        <v>638</v>
      </c>
      <c r="F202" s="191" t="s">
        <v>639</v>
      </c>
      <c r="G202" s="192" t="s">
        <v>579</v>
      </c>
      <c r="H202" s="193">
        <v>1</v>
      </c>
      <c r="I202" s="194"/>
      <c r="J202" s="194">
        <f>ROUND(I202*H202,2)</f>
        <v>0</v>
      </c>
      <c r="K202" s="191"/>
      <c r="L202" s="34"/>
      <c r="M202" s="195" t="s">
        <v>1</v>
      </c>
      <c r="N202" s="196" t="s">
        <v>36</v>
      </c>
      <c r="O202" s="197">
        <v>0</v>
      </c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9" t="s">
        <v>140</v>
      </c>
      <c r="AT202" s="199" t="s">
        <v>136</v>
      </c>
      <c r="AU202" s="199" t="s">
        <v>80</v>
      </c>
      <c r="AY202" s="16" t="s">
        <v>134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6" t="s">
        <v>78</v>
      </c>
      <c r="BK202" s="200">
        <f>ROUND(I202*H202,2)</f>
        <v>0</v>
      </c>
      <c r="BL202" s="16" t="s">
        <v>140</v>
      </c>
      <c r="BM202" s="199" t="s">
        <v>640</v>
      </c>
    </row>
    <row r="203" spans="1:65" s="2" customFormat="1">
      <c r="A203" s="31"/>
      <c r="B203" s="32"/>
      <c r="C203" s="33"/>
      <c r="D203" s="201" t="s">
        <v>142</v>
      </c>
      <c r="E203" s="33"/>
      <c r="F203" s="202" t="s">
        <v>639</v>
      </c>
      <c r="G203" s="33"/>
      <c r="H203" s="33"/>
      <c r="I203" s="33"/>
      <c r="J203" s="33"/>
      <c r="K203" s="33"/>
      <c r="L203" s="34"/>
      <c r="M203" s="203"/>
      <c r="N203" s="204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142</v>
      </c>
      <c r="AU203" s="16" t="s">
        <v>80</v>
      </c>
    </row>
    <row r="204" spans="1:65" s="2" customFormat="1" ht="29.25">
      <c r="A204" s="31"/>
      <c r="B204" s="32"/>
      <c r="C204" s="33"/>
      <c r="D204" s="201" t="s">
        <v>414</v>
      </c>
      <c r="E204" s="33"/>
      <c r="F204" s="238" t="s">
        <v>641</v>
      </c>
      <c r="G204" s="33"/>
      <c r="H204" s="33"/>
      <c r="I204" s="33"/>
      <c r="J204" s="33"/>
      <c r="K204" s="33"/>
      <c r="L204" s="34"/>
      <c r="M204" s="203"/>
      <c r="N204" s="204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414</v>
      </c>
      <c r="AU204" s="16" t="s">
        <v>80</v>
      </c>
    </row>
    <row r="205" spans="1:65" s="12" customFormat="1" ht="22.9" customHeight="1">
      <c r="B205" s="174"/>
      <c r="C205" s="175"/>
      <c r="D205" s="176" t="s">
        <v>70</v>
      </c>
      <c r="E205" s="187" t="s">
        <v>282</v>
      </c>
      <c r="F205" s="187" t="s">
        <v>283</v>
      </c>
      <c r="G205" s="175"/>
      <c r="H205" s="175"/>
      <c r="I205" s="175"/>
      <c r="J205" s="188">
        <f>BK205</f>
        <v>0</v>
      </c>
      <c r="K205" s="175"/>
      <c r="L205" s="179"/>
      <c r="M205" s="180"/>
      <c r="N205" s="181"/>
      <c r="O205" s="181"/>
      <c r="P205" s="182">
        <f>SUM(P206:P207)</f>
        <v>73.401769999999999</v>
      </c>
      <c r="Q205" s="181"/>
      <c r="R205" s="182">
        <f>SUM(R206:R207)</f>
        <v>0</v>
      </c>
      <c r="S205" s="181"/>
      <c r="T205" s="183">
        <f>SUM(T206:T207)</f>
        <v>0</v>
      </c>
      <c r="AR205" s="184" t="s">
        <v>78</v>
      </c>
      <c r="AT205" s="185" t="s">
        <v>70</v>
      </c>
      <c r="AU205" s="185" t="s">
        <v>78</v>
      </c>
      <c r="AY205" s="184" t="s">
        <v>134</v>
      </c>
      <c r="BK205" s="186">
        <f>SUM(BK206:BK207)</f>
        <v>0</v>
      </c>
    </row>
    <row r="206" spans="1:65" s="2" customFormat="1" ht="16.5" customHeight="1">
      <c r="A206" s="31"/>
      <c r="B206" s="32"/>
      <c r="C206" s="189" t="s">
        <v>408</v>
      </c>
      <c r="D206" s="189" t="s">
        <v>136</v>
      </c>
      <c r="E206" s="190" t="s">
        <v>285</v>
      </c>
      <c r="F206" s="191" t="s">
        <v>286</v>
      </c>
      <c r="G206" s="192" t="s">
        <v>202</v>
      </c>
      <c r="H206" s="193">
        <v>217.16499999999999</v>
      </c>
      <c r="I206" s="194"/>
      <c r="J206" s="194">
        <f>ROUND(I206*H206,2)</f>
        <v>0</v>
      </c>
      <c r="K206" s="191"/>
      <c r="L206" s="34"/>
      <c r="M206" s="195" t="s">
        <v>1</v>
      </c>
      <c r="N206" s="196" t="s">
        <v>36</v>
      </c>
      <c r="O206" s="197">
        <v>0.33800000000000002</v>
      </c>
      <c r="P206" s="197">
        <f>O206*H206</f>
        <v>73.401769999999999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140</v>
      </c>
      <c r="AT206" s="199" t="s">
        <v>136</v>
      </c>
      <c r="AU206" s="199" t="s">
        <v>80</v>
      </c>
      <c r="AY206" s="16" t="s">
        <v>134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6" t="s">
        <v>78</v>
      </c>
      <c r="BK206" s="200">
        <f>ROUND(I206*H206,2)</f>
        <v>0</v>
      </c>
      <c r="BL206" s="16" t="s">
        <v>140</v>
      </c>
      <c r="BM206" s="199" t="s">
        <v>642</v>
      </c>
    </row>
    <row r="207" spans="1:65" s="2" customFormat="1" ht="19.5">
      <c r="A207" s="31"/>
      <c r="B207" s="32"/>
      <c r="C207" s="33"/>
      <c r="D207" s="201" t="s">
        <v>142</v>
      </c>
      <c r="E207" s="33"/>
      <c r="F207" s="202" t="s">
        <v>288</v>
      </c>
      <c r="G207" s="33"/>
      <c r="H207" s="33"/>
      <c r="I207" s="33"/>
      <c r="J207" s="33"/>
      <c r="K207" s="33"/>
      <c r="L207" s="34"/>
      <c r="M207" s="234"/>
      <c r="N207" s="235"/>
      <c r="O207" s="236"/>
      <c r="P207" s="236"/>
      <c r="Q207" s="236"/>
      <c r="R207" s="236"/>
      <c r="S207" s="236"/>
      <c r="T207" s="237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142</v>
      </c>
      <c r="AU207" s="16" t="s">
        <v>80</v>
      </c>
    </row>
    <row r="208" spans="1:65" s="2" customFormat="1" ht="6.95" customHeight="1">
      <c r="A208" s="3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34"/>
      <c r="M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</row>
  </sheetData>
  <autoFilter ref="C125:K207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5"/>
  <sheetViews>
    <sheetView showGridLines="0" topLeftCell="A159" workbookViewId="0">
      <selection activeCell="I173" sqref="I17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1"/>
    </row>
    <row r="2" spans="1:46" s="1" customFormat="1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80</v>
      </c>
    </row>
    <row r="4" spans="1:46" s="1" customFormat="1" ht="24.95" customHeight="1">
      <c r="B4" s="19"/>
      <c r="D4" s="117" t="s">
        <v>104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14</v>
      </c>
      <c r="L6" s="19"/>
    </row>
    <row r="7" spans="1:46" s="1" customFormat="1" ht="16.5" customHeight="1">
      <c r="B7" s="19"/>
      <c r="E7" s="284" t="str">
        <f>'Rekapitulace stavby'!K6</f>
        <v>Protipovodňová opatření v k. ú. Břest</v>
      </c>
      <c r="F7" s="285"/>
      <c r="G7" s="285"/>
      <c r="H7" s="285"/>
      <c r="L7" s="19"/>
    </row>
    <row r="8" spans="1:46" s="1" customFormat="1" ht="12" customHeight="1">
      <c r="B8" s="19"/>
      <c r="D8" s="119" t="s">
        <v>105</v>
      </c>
      <c r="L8" s="19"/>
    </row>
    <row r="9" spans="1:46" s="2" customFormat="1" ht="16.5" customHeight="1">
      <c r="A9" s="31"/>
      <c r="B9" s="34"/>
      <c r="C9" s="31"/>
      <c r="D9" s="31"/>
      <c r="E9" s="284" t="s">
        <v>643</v>
      </c>
      <c r="F9" s="286"/>
      <c r="G9" s="286"/>
      <c r="H9" s="286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4"/>
      <c r="C10" s="31"/>
      <c r="D10" s="119" t="s">
        <v>107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4"/>
      <c r="C11" s="31"/>
      <c r="D11" s="31"/>
      <c r="E11" s="287" t="s">
        <v>644</v>
      </c>
      <c r="F11" s="286"/>
      <c r="G11" s="286"/>
      <c r="H11" s="286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4"/>
      <c r="C13" s="31"/>
      <c r="D13" s="119" t="s">
        <v>16</v>
      </c>
      <c r="E13" s="31"/>
      <c r="F13" s="107" t="s">
        <v>1</v>
      </c>
      <c r="G13" s="31"/>
      <c r="H13" s="31"/>
      <c r="I13" s="119" t="s">
        <v>17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9" t="s">
        <v>18</v>
      </c>
      <c r="E14" s="31"/>
      <c r="F14" s="107" t="s">
        <v>19</v>
      </c>
      <c r="G14" s="31"/>
      <c r="H14" s="31"/>
      <c r="I14" s="119" t="s">
        <v>20</v>
      </c>
      <c r="J14" s="120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4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4"/>
      <c r="C16" s="31"/>
      <c r="D16" s="119" t="s">
        <v>21</v>
      </c>
      <c r="E16" s="31"/>
      <c r="F16" s="31"/>
      <c r="G16" s="31"/>
      <c r="H16" s="31"/>
      <c r="I16" s="119" t="s">
        <v>22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4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9" t="s">
        <v>23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4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4"/>
      <c r="C19" s="31"/>
      <c r="D19" s="119" t="s">
        <v>24</v>
      </c>
      <c r="E19" s="31"/>
      <c r="F19" s="31"/>
      <c r="G19" s="31"/>
      <c r="H19" s="31"/>
      <c r="I19" s="119" t="s">
        <v>22</v>
      </c>
      <c r="J19" s="107" t="str">
        <f>'Rekapitulace stavby'!AN13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4"/>
      <c r="C20" s="31"/>
      <c r="D20" s="31"/>
      <c r="E20" s="288" t="str">
        <f>'Rekapitulace stavby'!E14</f>
        <v xml:space="preserve"> </v>
      </c>
      <c r="F20" s="288"/>
      <c r="G20" s="288"/>
      <c r="H20" s="288"/>
      <c r="I20" s="119" t="s">
        <v>23</v>
      </c>
      <c r="J20" s="107" t="str">
        <f>'Rekapitulace stavby'!AN14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4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4"/>
      <c r="C22" s="31"/>
      <c r="D22" s="119" t="s">
        <v>25</v>
      </c>
      <c r="E22" s="31"/>
      <c r="F22" s="31"/>
      <c r="G22" s="31"/>
      <c r="H22" s="31"/>
      <c r="I22" s="119" t="s">
        <v>22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4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9" t="s">
        <v>23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4"/>
      <c r="C25" s="31"/>
      <c r="D25" s="119" t="s">
        <v>27</v>
      </c>
      <c r="E25" s="31"/>
      <c r="F25" s="31"/>
      <c r="G25" s="31"/>
      <c r="H25" s="31"/>
      <c r="I25" s="119" t="s">
        <v>22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4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9" t="s">
        <v>23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4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4"/>
      <c r="C28" s="31"/>
      <c r="D28" s="119" t="s">
        <v>28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1"/>
      <c r="B29" s="122"/>
      <c r="C29" s="121"/>
      <c r="D29" s="121"/>
      <c r="E29" s="289" t="s">
        <v>1</v>
      </c>
      <c r="F29" s="289"/>
      <c r="G29" s="289"/>
      <c r="H29" s="28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1"/>
      <c r="B30" s="34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4"/>
      <c r="C31" s="31"/>
      <c r="D31" s="124"/>
      <c r="E31" s="124"/>
      <c r="F31" s="124"/>
      <c r="G31" s="124"/>
      <c r="H31" s="124"/>
      <c r="I31" s="124"/>
      <c r="J31" s="124"/>
      <c r="K31" s="124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4"/>
      <c r="C32" s="31"/>
      <c r="D32" s="125" t="s">
        <v>31</v>
      </c>
      <c r="E32" s="31"/>
      <c r="F32" s="31"/>
      <c r="G32" s="31"/>
      <c r="H32" s="31"/>
      <c r="I32" s="31"/>
      <c r="J32" s="126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4"/>
      <c r="C33" s="31"/>
      <c r="D33" s="124"/>
      <c r="E33" s="124"/>
      <c r="F33" s="124"/>
      <c r="G33" s="124"/>
      <c r="H33" s="124"/>
      <c r="I33" s="124"/>
      <c r="J33" s="124"/>
      <c r="K33" s="124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31"/>
      <c r="F34" s="127" t="s">
        <v>33</v>
      </c>
      <c r="G34" s="31"/>
      <c r="H34" s="31"/>
      <c r="I34" s="127" t="s">
        <v>32</v>
      </c>
      <c r="J34" s="127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4"/>
      <c r="C35" s="31"/>
      <c r="D35" s="128" t="s">
        <v>35</v>
      </c>
      <c r="E35" s="119" t="s">
        <v>36</v>
      </c>
      <c r="F35" s="129">
        <f>ROUND((SUM(BE124:BE174)),  2)</f>
        <v>0</v>
      </c>
      <c r="G35" s="31"/>
      <c r="H35" s="31"/>
      <c r="I35" s="130">
        <v>0.21</v>
      </c>
      <c r="J35" s="129">
        <f>ROUND(((SUM(BE124:BE174))*I35),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119" t="s">
        <v>37</v>
      </c>
      <c r="F36" s="129">
        <f>ROUND((SUM(BF124:BF174)),  2)</f>
        <v>0</v>
      </c>
      <c r="G36" s="31"/>
      <c r="H36" s="31"/>
      <c r="I36" s="130">
        <v>0.15</v>
      </c>
      <c r="J36" s="129">
        <f>ROUND(((SUM(BF124:BF174))*I36),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9" t="s">
        <v>38</v>
      </c>
      <c r="F37" s="129">
        <f>ROUND((SUM(BG124:BG174)),  2)</f>
        <v>0</v>
      </c>
      <c r="G37" s="31"/>
      <c r="H37" s="31"/>
      <c r="I37" s="130">
        <v>0.21</v>
      </c>
      <c r="J37" s="12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4"/>
      <c r="C38" s="31"/>
      <c r="D38" s="31"/>
      <c r="E38" s="119" t="s">
        <v>39</v>
      </c>
      <c r="F38" s="129">
        <f>ROUND((SUM(BH124:BH174)),  2)</f>
        <v>0</v>
      </c>
      <c r="G38" s="31"/>
      <c r="H38" s="31"/>
      <c r="I38" s="130">
        <v>0.15</v>
      </c>
      <c r="J38" s="129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19" t="s">
        <v>40</v>
      </c>
      <c r="F39" s="129">
        <f>ROUND((SUM(BI124:BI174)),  2)</f>
        <v>0</v>
      </c>
      <c r="G39" s="31"/>
      <c r="H39" s="31"/>
      <c r="I39" s="130">
        <v>0</v>
      </c>
      <c r="J39" s="129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4"/>
      <c r="C41" s="131"/>
      <c r="D41" s="132" t="s">
        <v>41</v>
      </c>
      <c r="E41" s="133"/>
      <c r="F41" s="133"/>
      <c r="G41" s="134" t="s">
        <v>42</v>
      </c>
      <c r="H41" s="135" t="s">
        <v>43</v>
      </c>
      <c r="I41" s="133"/>
      <c r="J41" s="136">
        <f>SUM(J32:J39)</f>
        <v>0</v>
      </c>
      <c r="K41" s="137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8"/>
      <c r="D50" s="138" t="s">
        <v>44</v>
      </c>
      <c r="E50" s="139"/>
      <c r="F50" s="139"/>
      <c r="G50" s="138" t="s">
        <v>45</v>
      </c>
      <c r="H50" s="139"/>
      <c r="I50" s="139"/>
      <c r="J50" s="139"/>
      <c r="K50" s="13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4"/>
      <c r="C61" s="31"/>
      <c r="D61" s="140" t="s">
        <v>46</v>
      </c>
      <c r="E61" s="141"/>
      <c r="F61" s="142" t="s">
        <v>47</v>
      </c>
      <c r="G61" s="140" t="s">
        <v>46</v>
      </c>
      <c r="H61" s="141"/>
      <c r="I61" s="141"/>
      <c r="J61" s="143" t="s">
        <v>47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4"/>
      <c r="C65" s="31"/>
      <c r="D65" s="138" t="s">
        <v>48</v>
      </c>
      <c r="E65" s="144"/>
      <c r="F65" s="144"/>
      <c r="G65" s="138" t="s">
        <v>49</v>
      </c>
      <c r="H65" s="144"/>
      <c r="I65" s="144"/>
      <c r="J65" s="144"/>
      <c r="K65" s="14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4"/>
      <c r="C76" s="31"/>
      <c r="D76" s="140" t="s">
        <v>46</v>
      </c>
      <c r="E76" s="141"/>
      <c r="F76" s="142" t="s">
        <v>47</v>
      </c>
      <c r="G76" s="140" t="s">
        <v>46</v>
      </c>
      <c r="H76" s="141"/>
      <c r="I76" s="141"/>
      <c r="J76" s="143" t="s">
        <v>47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2" t="str">
        <f>E7</f>
        <v>Protipovodňová opatření v k. ú. Břest</v>
      </c>
      <c r="F85" s="283"/>
      <c r="G85" s="283"/>
      <c r="H85" s="28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0"/>
      <c r="C86" s="27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1"/>
      <c r="B87" s="32"/>
      <c r="C87" s="33"/>
      <c r="D87" s="33"/>
      <c r="E87" s="282" t="s">
        <v>643</v>
      </c>
      <c r="F87" s="281"/>
      <c r="G87" s="281"/>
      <c r="H87" s="28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7" t="s">
        <v>107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7" t="str">
        <f>E11</f>
        <v>3006-18-4 - HSV</v>
      </c>
      <c r="F89" s="281"/>
      <c r="G89" s="281"/>
      <c r="H89" s="28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7" t="s">
        <v>18</v>
      </c>
      <c r="D91" s="33"/>
      <c r="E91" s="33"/>
      <c r="F91" s="25" t="str">
        <f>F14</f>
        <v xml:space="preserve"> </v>
      </c>
      <c r="G91" s="33"/>
      <c r="H91" s="33"/>
      <c r="I91" s="27" t="s">
        <v>20</v>
      </c>
      <c r="J91" s="63" t="str">
        <f>IF(J14="","",J14)</f>
        <v/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7" t="s">
        <v>21</v>
      </c>
      <c r="D93" s="33"/>
      <c r="E93" s="33"/>
      <c r="F93" s="25" t="str">
        <f>E17</f>
        <v xml:space="preserve"> </v>
      </c>
      <c r="G93" s="33"/>
      <c r="H93" s="33"/>
      <c r="I93" s="27" t="s">
        <v>25</v>
      </c>
      <c r="J93" s="28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7" t="s">
        <v>24</v>
      </c>
      <c r="D94" s="33"/>
      <c r="E94" s="33"/>
      <c r="F94" s="25" t="str">
        <f>IF(E20="","",E20)</f>
        <v xml:space="preserve"> </v>
      </c>
      <c r="G94" s="33"/>
      <c r="H94" s="33"/>
      <c r="I94" s="27" t="s">
        <v>27</v>
      </c>
      <c r="J94" s="28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9" t="s">
        <v>110</v>
      </c>
      <c r="D96" s="114"/>
      <c r="E96" s="114"/>
      <c r="F96" s="114"/>
      <c r="G96" s="114"/>
      <c r="H96" s="114"/>
      <c r="I96" s="114"/>
      <c r="J96" s="150" t="s">
        <v>111</v>
      </c>
      <c r="K96" s="114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112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113</v>
      </c>
    </row>
    <row r="99" spans="1:47" s="9" customFormat="1" ht="24.95" hidden="1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115</v>
      </c>
      <c r="E100" s="160"/>
      <c r="F100" s="160"/>
      <c r="G100" s="160"/>
      <c r="H100" s="160"/>
      <c r="I100" s="160"/>
      <c r="J100" s="161">
        <f>J126</f>
        <v>0</v>
      </c>
      <c r="K100" s="101"/>
      <c r="L100" s="162"/>
    </row>
    <row r="101" spans="1:47" s="10" customFormat="1" ht="19.899999999999999" hidden="1" customHeight="1">
      <c r="B101" s="158"/>
      <c r="C101" s="101"/>
      <c r="D101" s="159" t="s">
        <v>118</v>
      </c>
      <c r="E101" s="160"/>
      <c r="F101" s="160"/>
      <c r="G101" s="160"/>
      <c r="H101" s="160"/>
      <c r="I101" s="160"/>
      <c r="J101" s="161">
        <f>J168</f>
        <v>0</v>
      </c>
      <c r="K101" s="101"/>
      <c r="L101" s="162"/>
    </row>
    <row r="102" spans="1:47" s="10" customFormat="1" ht="19.899999999999999" hidden="1" customHeight="1">
      <c r="B102" s="158"/>
      <c r="C102" s="101"/>
      <c r="D102" s="159" t="s">
        <v>119</v>
      </c>
      <c r="E102" s="160"/>
      <c r="F102" s="160"/>
      <c r="G102" s="160"/>
      <c r="H102" s="160"/>
      <c r="I102" s="160"/>
      <c r="J102" s="161">
        <f>J172</f>
        <v>0</v>
      </c>
      <c r="K102" s="101"/>
      <c r="L102" s="162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hidden="1"/>
    <row r="106" spans="1:47" hidden="1"/>
    <row r="107" spans="1:47" hidden="1"/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2" t="s">
        <v>120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7" t="s">
        <v>14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82" t="str">
        <f>E7</f>
        <v>Protipovodňová opatření v k. ú. Břest</v>
      </c>
      <c r="F112" s="283"/>
      <c r="G112" s="283"/>
      <c r="H112" s="28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20"/>
      <c r="C113" s="27" t="s">
        <v>105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16.5" customHeight="1">
      <c r="A114" s="31"/>
      <c r="B114" s="32"/>
      <c r="C114" s="33"/>
      <c r="D114" s="33"/>
      <c r="E114" s="282" t="s">
        <v>643</v>
      </c>
      <c r="F114" s="281"/>
      <c r="G114" s="281"/>
      <c r="H114" s="281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107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77" t="str">
        <f>E11</f>
        <v>3006-18-4 - HSV</v>
      </c>
      <c r="F116" s="281"/>
      <c r="G116" s="281"/>
      <c r="H116" s="281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7" t="s">
        <v>18</v>
      </c>
      <c r="D118" s="33"/>
      <c r="E118" s="33"/>
      <c r="F118" s="25" t="str">
        <f>F14</f>
        <v xml:space="preserve"> </v>
      </c>
      <c r="G118" s="33"/>
      <c r="H118" s="33"/>
      <c r="I118" s="27" t="s">
        <v>20</v>
      </c>
      <c r="J118" s="63" t="str">
        <f>IF(J14="","",J14)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7" t="s">
        <v>21</v>
      </c>
      <c r="D120" s="33"/>
      <c r="E120" s="33"/>
      <c r="F120" s="25" t="str">
        <f>E17</f>
        <v xml:space="preserve"> </v>
      </c>
      <c r="G120" s="33"/>
      <c r="H120" s="33"/>
      <c r="I120" s="27" t="s">
        <v>25</v>
      </c>
      <c r="J120" s="28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7" t="s">
        <v>24</v>
      </c>
      <c r="D121" s="33"/>
      <c r="E121" s="33"/>
      <c r="F121" s="25" t="str">
        <f>IF(E20="","",E20)</f>
        <v xml:space="preserve"> </v>
      </c>
      <c r="G121" s="33"/>
      <c r="H121" s="33"/>
      <c r="I121" s="27" t="s">
        <v>27</v>
      </c>
      <c r="J121" s="28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3"/>
      <c r="B123" s="164"/>
      <c r="C123" s="165" t="s">
        <v>121</v>
      </c>
      <c r="D123" s="166" t="s">
        <v>56</v>
      </c>
      <c r="E123" s="166" t="s">
        <v>52</v>
      </c>
      <c r="F123" s="166" t="s">
        <v>53</v>
      </c>
      <c r="G123" s="166" t="s">
        <v>122</v>
      </c>
      <c r="H123" s="166" t="s">
        <v>123</v>
      </c>
      <c r="I123" s="166" t="s">
        <v>124</v>
      </c>
      <c r="J123" s="166" t="s">
        <v>111</v>
      </c>
      <c r="K123" s="167" t="s">
        <v>125</v>
      </c>
      <c r="L123" s="168"/>
      <c r="M123" s="72" t="s">
        <v>1</v>
      </c>
      <c r="N123" s="73" t="s">
        <v>35</v>
      </c>
      <c r="O123" s="73" t="s">
        <v>126</v>
      </c>
      <c r="P123" s="73" t="s">
        <v>127</v>
      </c>
      <c r="Q123" s="73" t="s">
        <v>128</v>
      </c>
      <c r="R123" s="73" t="s">
        <v>129</v>
      </c>
      <c r="S123" s="73" t="s">
        <v>130</v>
      </c>
      <c r="T123" s="74" t="s">
        <v>131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65" s="2" customFormat="1" ht="22.9" customHeight="1">
      <c r="A124" s="31"/>
      <c r="B124" s="32"/>
      <c r="C124" s="79" t="s">
        <v>132</v>
      </c>
      <c r="D124" s="33"/>
      <c r="E124" s="33"/>
      <c r="F124" s="33"/>
      <c r="G124" s="33"/>
      <c r="H124" s="33"/>
      <c r="I124" s="33"/>
      <c r="J124" s="169">
        <f>BK124</f>
        <v>0</v>
      </c>
      <c r="K124" s="33"/>
      <c r="L124" s="34"/>
      <c r="M124" s="75"/>
      <c r="N124" s="170"/>
      <c r="O124" s="76"/>
      <c r="P124" s="171">
        <f>P125</f>
        <v>123.408384</v>
      </c>
      <c r="Q124" s="76"/>
      <c r="R124" s="171">
        <f>R125</f>
        <v>1.787E-2</v>
      </c>
      <c r="S124" s="76"/>
      <c r="T124" s="172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70</v>
      </c>
      <c r="AU124" s="16" t="s">
        <v>113</v>
      </c>
      <c r="BK124" s="173">
        <f>BK125</f>
        <v>0</v>
      </c>
    </row>
    <row r="125" spans="1:65" s="12" customFormat="1" ht="25.9" customHeight="1">
      <c r="B125" s="174"/>
      <c r="C125" s="175"/>
      <c r="D125" s="176" t="s">
        <v>70</v>
      </c>
      <c r="E125" s="177" t="s">
        <v>82</v>
      </c>
      <c r="F125" s="177" t="s">
        <v>133</v>
      </c>
      <c r="G125" s="175"/>
      <c r="H125" s="175"/>
      <c r="I125" s="175"/>
      <c r="J125" s="178">
        <f>BK125</f>
        <v>0</v>
      </c>
      <c r="K125" s="175"/>
      <c r="L125" s="179"/>
      <c r="M125" s="180"/>
      <c r="N125" s="181"/>
      <c r="O125" s="181"/>
      <c r="P125" s="182">
        <f>P126+P168+P172</f>
        <v>123.408384</v>
      </c>
      <c r="Q125" s="181"/>
      <c r="R125" s="182">
        <f>R126+R168+R172</f>
        <v>1.787E-2</v>
      </c>
      <c r="S125" s="181"/>
      <c r="T125" s="183">
        <f>T126+T168+T172</f>
        <v>0</v>
      </c>
      <c r="AR125" s="184" t="s">
        <v>78</v>
      </c>
      <c r="AT125" s="185" t="s">
        <v>70</v>
      </c>
      <c r="AU125" s="185" t="s">
        <v>71</v>
      </c>
      <c r="AY125" s="184" t="s">
        <v>134</v>
      </c>
      <c r="BK125" s="186">
        <f>BK126+BK168+BK172</f>
        <v>0</v>
      </c>
    </row>
    <row r="126" spans="1:65" s="12" customFormat="1" ht="22.9" customHeight="1">
      <c r="B126" s="174"/>
      <c r="C126" s="175"/>
      <c r="D126" s="176" t="s">
        <v>70</v>
      </c>
      <c r="E126" s="187" t="s">
        <v>78</v>
      </c>
      <c r="F126" s="187" t="s">
        <v>135</v>
      </c>
      <c r="G126" s="175"/>
      <c r="H126" s="175"/>
      <c r="I126" s="175"/>
      <c r="J126" s="188">
        <f>BK126</f>
        <v>0</v>
      </c>
      <c r="K126" s="175"/>
      <c r="L126" s="179"/>
      <c r="M126" s="180"/>
      <c r="N126" s="181"/>
      <c r="O126" s="181"/>
      <c r="P126" s="182">
        <f>SUM(P127:P167)</f>
        <v>123.4023</v>
      </c>
      <c r="Q126" s="181"/>
      <c r="R126" s="182">
        <f>SUM(R127:R167)</f>
        <v>1.787E-2</v>
      </c>
      <c r="S126" s="181"/>
      <c r="T126" s="183">
        <f>SUM(T127:T167)</f>
        <v>0</v>
      </c>
      <c r="AR126" s="184" t="s">
        <v>78</v>
      </c>
      <c r="AT126" s="185" t="s">
        <v>70</v>
      </c>
      <c r="AU126" s="185" t="s">
        <v>78</v>
      </c>
      <c r="AY126" s="184" t="s">
        <v>134</v>
      </c>
      <c r="BK126" s="186">
        <f>SUM(BK127:BK167)</f>
        <v>0</v>
      </c>
    </row>
    <row r="127" spans="1:65" s="2" customFormat="1" ht="24.2" customHeight="1">
      <c r="A127" s="31"/>
      <c r="B127" s="32"/>
      <c r="C127" s="189" t="s">
        <v>78</v>
      </c>
      <c r="D127" s="189" t="s">
        <v>136</v>
      </c>
      <c r="E127" s="190" t="s">
        <v>137</v>
      </c>
      <c r="F127" s="191" t="s">
        <v>138</v>
      </c>
      <c r="G127" s="192" t="s">
        <v>139</v>
      </c>
      <c r="H127" s="193">
        <v>310</v>
      </c>
      <c r="I127" s="194"/>
      <c r="J127" s="194">
        <f>ROUND(I127*H127,2)</f>
        <v>0</v>
      </c>
      <c r="K127" s="191"/>
      <c r="L127" s="34"/>
      <c r="M127" s="195" t="s">
        <v>1</v>
      </c>
      <c r="N127" s="196" t="s">
        <v>36</v>
      </c>
      <c r="O127" s="197">
        <v>2.5999999999999999E-2</v>
      </c>
      <c r="P127" s="197">
        <f>O127*H127</f>
        <v>8.06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140</v>
      </c>
      <c r="AT127" s="199" t="s">
        <v>136</v>
      </c>
      <c r="AU127" s="199" t="s">
        <v>80</v>
      </c>
      <c r="AY127" s="16" t="s">
        <v>134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6" t="s">
        <v>78</v>
      </c>
      <c r="BK127" s="200">
        <f>ROUND(I127*H127,2)</f>
        <v>0</v>
      </c>
      <c r="BL127" s="16" t="s">
        <v>140</v>
      </c>
      <c r="BM127" s="199" t="s">
        <v>645</v>
      </c>
    </row>
    <row r="128" spans="1:65" s="2" customFormat="1" ht="19.5">
      <c r="A128" s="31"/>
      <c r="B128" s="32"/>
      <c r="C128" s="33"/>
      <c r="D128" s="201" t="s">
        <v>142</v>
      </c>
      <c r="E128" s="33"/>
      <c r="F128" s="202" t="s">
        <v>143</v>
      </c>
      <c r="G128" s="33"/>
      <c r="H128" s="33"/>
      <c r="I128" s="33"/>
      <c r="J128" s="33"/>
      <c r="K128" s="33"/>
      <c r="L128" s="34"/>
      <c r="M128" s="203"/>
      <c r="N128" s="204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142</v>
      </c>
      <c r="AU128" s="16" t="s">
        <v>80</v>
      </c>
    </row>
    <row r="129" spans="1:65" s="13" customFormat="1">
      <c r="B129" s="205"/>
      <c r="C129" s="206"/>
      <c r="D129" s="201" t="s">
        <v>144</v>
      </c>
      <c r="E129" s="207" t="s">
        <v>1</v>
      </c>
      <c r="F129" s="208" t="s">
        <v>646</v>
      </c>
      <c r="G129" s="206"/>
      <c r="H129" s="209">
        <v>310</v>
      </c>
      <c r="I129" s="206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80</v>
      </c>
      <c r="AV129" s="13" t="s">
        <v>80</v>
      </c>
      <c r="AW129" s="13" t="s">
        <v>26</v>
      </c>
      <c r="AX129" s="13" t="s">
        <v>71</v>
      </c>
      <c r="AY129" s="214" t="s">
        <v>134</v>
      </c>
    </row>
    <row r="130" spans="1:65" s="14" customFormat="1">
      <c r="B130" s="215"/>
      <c r="C130" s="216"/>
      <c r="D130" s="201" t="s">
        <v>144</v>
      </c>
      <c r="E130" s="217" t="s">
        <v>1</v>
      </c>
      <c r="F130" s="218" t="s">
        <v>146</v>
      </c>
      <c r="G130" s="216"/>
      <c r="H130" s="219">
        <v>310</v>
      </c>
      <c r="I130" s="216"/>
      <c r="J130" s="216"/>
      <c r="K130" s="216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144</v>
      </c>
      <c r="AU130" s="224" t="s">
        <v>80</v>
      </c>
      <c r="AV130" s="14" t="s">
        <v>140</v>
      </c>
      <c r="AW130" s="14" t="s">
        <v>26</v>
      </c>
      <c r="AX130" s="14" t="s">
        <v>78</v>
      </c>
      <c r="AY130" s="224" t="s">
        <v>134</v>
      </c>
    </row>
    <row r="131" spans="1:65" s="2" customFormat="1" ht="33" customHeight="1">
      <c r="A131" s="31"/>
      <c r="B131" s="32"/>
      <c r="C131" s="189" t="s">
        <v>80</v>
      </c>
      <c r="D131" s="189" t="s">
        <v>136</v>
      </c>
      <c r="E131" s="190" t="s">
        <v>647</v>
      </c>
      <c r="F131" s="191" t="s">
        <v>648</v>
      </c>
      <c r="G131" s="192" t="s">
        <v>149</v>
      </c>
      <c r="H131" s="193">
        <v>78.84</v>
      </c>
      <c r="I131" s="194"/>
      <c r="J131" s="194">
        <f>ROUND(I131*H131,2)</f>
        <v>0</v>
      </c>
      <c r="K131" s="191"/>
      <c r="L131" s="34"/>
      <c r="M131" s="195" t="s">
        <v>1</v>
      </c>
      <c r="N131" s="196" t="s">
        <v>36</v>
      </c>
      <c r="O131" s="197">
        <v>0.152</v>
      </c>
      <c r="P131" s="197">
        <f>O131*H131</f>
        <v>11.98368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140</v>
      </c>
      <c r="AT131" s="199" t="s">
        <v>136</v>
      </c>
      <c r="AU131" s="199" t="s">
        <v>80</v>
      </c>
      <c r="AY131" s="16" t="s">
        <v>134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78</v>
      </c>
      <c r="BK131" s="200">
        <f>ROUND(I131*H131,2)</f>
        <v>0</v>
      </c>
      <c r="BL131" s="16" t="s">
        <v>140</v>
      </c>
      <c r="BM131" s="199" t="s">
        <v>649</v>
      </c>
    </row>
    <row r="132" spans="1:65" s="2" customFormat="1" ht="19.5">
      <c r="A132" s="31"/>
      <c r="B132" s="32"/>
      <c r="C132" s="33"/>
      <c r="D132" s="201" t="s">
        <v>142</v>
      </c>
      <c r="E132" s="33"/>
      <c r="F132" s="202" t="s">
        <v>650</v>
      </c>
      <c r="G132" s="33"/>
      <c r="H132" s="33"/>
      <c r="I132" s="33"/>
      <c r="J132" s="33"/>
      <c r="K132" s="33"/>
      <c r="L132" s="34"/>
      <c r="M132" s="203"/>
      <c r="N132" s="204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142</v>
      </c>
      <c r="AU132" s="16" t="s">
        <v>80</v>
      </c>
    </row>
    <row r="133" spans="1:65" s="13" customFormat="1">
      <c r="B133" s="205"/>
      <c r="C133" s="206"/>
      <c r="D133" s="201" t="s">
        <v>144</v>
      </c>
      <c r="E133" s="207" t="s">
        <v>1</v>
      </c>
      <c r="F133" s="208" t="s">
        <v>651</v>
      </c>
      <c r="G133" s="206"/>
      <c r="H133" s="209">
        <v>78.84</v>
      </c>
      <c r="I133" s="206"/>
      <c r="J133" s="206"/>
      <c r="K133" s="206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144</v>
      </c>
      <c r="AU133" s="214" t="s">
        <v>80</v>
      </c>
      <c r="AV133" s="13" t="s">
        <v>80</v>
      </c>
      <c r="AW133" s="13" t="s">
        <v>26</v>
      </c>
      <c r="AX133" s="13" t="s">
        <v>78</v>
      </c>
      <c r="AY133" s="214" t="s">
        <v>134</v>
      </c>
    </row>
    <row r="134" spans="1:65" s="2" customFormat="1" ht="37.9" customHeight="1">
      <c r="A134" s="31"/>
      <c r="B134" s="32"/>
      <c r="C134" s="189" t="s">
        <v>153</v>
      </c>
      <c r="D134" s="189" t="s">
        <v>136</v>
      </c>
      <c r="E134" s="190" t="s">
        <v>309</v>
      </c>
      <c r="F134" s="191" t="s">
        <v>310</v>
      </c>
      <c r="G134" s="192" t="s">
        <v>149</v>
      </c>
      <c r="H134" s="193">
        <v>105.12</v>
      </c>
      <c r="I134" s="194"/>
      <c r="J134" s="194">
        <f>ROUND(I134*H134,2)</f>
        <v>0</v>
      </c>
      <c r="K134" s="191"/>
      <c r="L134" s="34"/>
      <c r="M134" s="195" t="s">
        <v>1</v>
      </c>
      <c r="N134" s="196" t="s">
        <v>36</v>
      </c>
      <c r="O134" s="197">
        <v>4.3999999999999997E-2</v>
      </c>
      <c r="P134" s="197">
        <f>O134*H134</f>
        <v>4.6252800000000001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9" t="s">
        <v>140</v>
      </c>
      <c r="AT134" s="199" t="s">
        <v>136</v>
      </c>
      <c r="AU134" s="199" t="s">
        <v>80</v>
      </c>
      <c r="AY134" s="16" t="s">
        <v>134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6" t="s">
        <v>78</v>
      </c>
      <c r="BK134" s="200">
        <f>ROUND(I134*H134,2)</f>
        <v>0</v>
      </c>
      <c r="BL134" s="16" t="s">
        <v>140</v>
      </c>
      <c r="BM134" s="199" t="s">
        <v>652</v>
      </c>
    </row>
    <row r="135" spans="1:65" s="2" customFormat="1" ht="39">
      <c r="A135" s="31"/>
      <c r="B135" s="32"/>
      <c r="C135" s="33"/>
      <c r="D135" s="201" t="s">
        <v>142</v>
      </c>
      <c r="E135" s="33"/>
      <c r="F135" s="202" t="s">
        <v>312</v>
      </c>
      <c r="G135" s="33"/>
      <c r="H135" s="33"/>
      <c r="I135" s="33"/>
      <c r="J135" s="33"/>
      <c r="K135" s="33"/>
      <c r="L135" s="34"/>
      <c r="M135" s="203"/>
      <c r="N135" s="204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142</v>
      </c>
      <c r="AU135" s="16" t="s">
        <v>80</v>
      </c>
    </row>
    <row r="136" spans="1:65" s="13" customFormat="1">
      <c r="B136" s="205"/>
      <c r="C136" s="206"/>
      <c r="D136" s="201" t="s">
        <v>144</v>
      </c>
      <c r="E136" s="207" t="s">
        <v>1</v>
      </c>
      <c r="F136" s="208" t="s">
        <v>653</v>
      </c>
      <c r="G136" s="206"/>
      <c r="H136" s="209">
        <v>105.12</v>
      </c>
      <c r="I136" s="206"/>
      <c r="J136" s="206"/>
      <c r="K136" s="206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144</v>
      </c>
      <c r="AU136" s="214" t="s">
        <v>80</v>
      </c>
      <c r="AV136" s="13" t="s">
        <v>80</v>
      </c>
      <c r="AW136" s="13" t="s">
        <v>26</v>
      </c>
      <c r="AX136" s="13" t="s">
        <v>78</v>
      </c>
      <c r="AY136" s="214" t="s">
        <v>134</v>
      </c>
    </row>
    <row r="137" spans="1:65" s="2" customFormat="1" ht="37.9" customHeight="1">
      <c r="A137" s="31"/>
      <c r="B137" s="32"/>
      <c r="C137" s="189" t="s">
        <v>140</v>
      </c>
      <c r="D137" s="189" t="s">
        <v>136</v>
      </c>
      <c r="E137" s="190" t="s">
        <v>159</v>
      </c>
      <c r="F137" s="191" t="s">
        <v>160</v>
      </c>
      <c r="G137" s="192" t="s">
        <v>149</v>
      </c>
      <c r="H137" s="193">
        <v>211.75</v>
      </c>
      <c r="I137" s="194"/>
      <c r="J137" s="194">
        <f>ROUND(I137*H137,2)</f>
        <v>0</v>
      </c>
      <c r="K137" s="191"/>
      <c r="L137" s="34"/>
      <c r="M137" s="195" t="s">
        <v>1</v>
      </c>
      <c r="N137" s="196" t="s">
        <v>36</v>
      </c>
      <c r="O137" s="197">
        <v>4.5999999999999999E-2</v>
      </c>
      <c r="P137" s="197">
        <f>O137*H137</f>
        <v>9.740499999999999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140</v>
      </c>
      <c r="AT137" s="199" t="s">
        <v>136</v>
      </c>
      <c r="AU137" s="199" t="s">
        <v>80</v>
      </c>
      <c r="AY137" s="16" t="s">
        <v>134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78</v>
      </c>
      <c r="BK137" s="200">
        <f>ROUND(I137*H137,2)</f>
        <v>0</v>
      </c>
      <c r="BL137" s="16" t="s">
        <v>140</v>
      </c>
      <c r="BM137" s="199" t="s">
        <v>654</v>
      </c>
    </row>
    <row r="138" spans="1:65" s="2" customFormat="1" ht="39">
      <c r="A138" s="31"/>
      <c r="B138" s="32"/>
      <c r="C138" s="33"/>
      <c r="D138" s="201" t="s">
        <v>142</v>
      </c>
      <c r="E138" s="33"/>
      <c r="F138" s="202" t="s">
        <v>162</v>
      </c>
      <c r="G138" s="33"/>
      <c r="H138" s="33"/>
      <c r="I138" s="33"/>
      <c r="J138" s="33"/>
      <c r="K138" s="33"/>
      <c r="L138" s="34"/>
      <c r="M138" s="203"/>
      <c r="N138" s="204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142</v>
      </c>
      <c r="AU138" s="16" t="s">
        <v>80</v>
      </c>
    </row>
    <row r="139" spans="1:65" s="13" customFormat="1">
      <c r="B139" s="205"/>
      <c r="C139" s="206"/>
      <c r="D139" s="201" t="s">
        <v>144</v>
      </c>
      <c r="E139" s="207" t="s">
        <v>1</v>
      </c>
      <c r="F139" s="208" t="s">
        <v>152</v>
      </c>
      <c r="G139" s="206"/>
      <c r="H139" s="209">
        <v>211.75</v>
      </c>
      <c r="I139" s="206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80</v>
      </c>
      <c r="AV139" s="13" t="s">
        <v>80</v>
      </c>
      <c r="AW139" s="13" t="s">
        <v>26</v>
      </c>
      <c r="AX139" s="13" t="s">
        <v>71</v>
      </c>
      <c r="AY139" s="214" t="s">
        <v>134</v>
      </c>
    </row>
    <row r="140" spans="1:65" s="14" customFormat="1">
      <c r="B140" s="215"/>
      <c r="C140" s="216"/>
      <c r="D140" s="201" t="s">
        <v>144</v>
      </c>
      <c r="E140" s="217" t="s">
        <v>1</v>
      </c>
      <c r="F140" s="218" t="s">
        <v>146</v>
      </c>
      <c r="G140" s="216"/>
      <c r="H140" s="219">
        <v>211.75</v>
      </c>
      <c r="I140" s="216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144</v>
      </c>
      <c r="AU140" s="224" t="s">
        <v>80</v>
      </c>
      <c r="AV140" s="14" t="s">
        <v>140</v>
      </c>
      <c r="AW140" s="14" t="s">
        <v>26</v>
      </c>
      <c r="AX140" s="14" t="s">
        <v>78</v>
      </c>
      <c r="AY140" s="224" t="s">
        <v>134</v>
      </c>
    </row>
    <row r="141" spans="1:65" s="2" customFormat="1" ht="24.2" customHeight="1">
      <c r="A141" s="31"/>
      <c r="B141" s="32"/>
      <c r="C141" s="189" t="s">
        <v>163</v>
      </c>
      <c r="D141" s="189" t="s">
        <v>136</v>
      </c>
      <c r="E141" s="190" t="s">
        <v>314</v>
      </c>
      <c r="F141" s="191" t="s">
        <v>315</v>
      </c>
      <c r="G141" s="192" t="s">
        <v>149</v>
      </c>
      <c r="H141" s="193">
        <v>105.12</v>
      </c>
      <c r="I141" s="194"/>
      <c r="J141" s="194">
        <f>ROUND(I141*H141,2)</f>
        <v>0</v>
      </c>
      <c r="K141" s="191"/>
      <c r="L141" s="34"/>
      <c r="M141" s="195" t="s">
        <v>1</v>
      </c>
      <c r="N141" s="196" t="s">
        <v>36</v>
      </c>
      <c r="O141" s="197">
        <v>7.1999999999999995E-2</v>
      </c>
      <c r="P141" s="197">
        <f>O141*H141</f>
        <v>7.5686399999999994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140</v>
      </c>
      <c r="AT141" s="199" t="s">
        <v>136</v>
      </c>
      <c r="AU141" s="199" t="s">
        <v>80</v>
      </c>
      <c r="AY141" s="16" t="s">
        <v>134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78</v>
      </c>
      <c r="BK141" s="200">
        <f>ROUND(I141*H141,2)</f>
        <v>0</v>
      </c>
      <c r="BL141" s="16" t="s">
        <v>140</v>
      </c>
      <c r="BM141" s="199" t="s">
        <v>655</v>
      </c>
    </row>
    <row r="142" spans="1:65" s="2" customFormat="1" ht="29.25">
      <c r="A142" s="31"/>
      <c r="B142" s="32"/>
      <c r="C142" s="33"/>
      <c r="D142" s="201" t="s">
        <v>142</v>
      </c>
      <c r="E142" s="33"/>
      <c r="F142" s="202" t="s">
        <v>317</v>
      </c>
      <c r="G142" s="33"/>
      <c r="H142" s="33"/>
      <c r="I142" s="33"/>
      <c r="J142" s="33"/>
      <c r="K142" s="33"/>
      <c r="L142" s="34"/>
      <c r="M142" s="203"/>
      <c r="N142" s="204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142</v>
      </c>
      <c r="AU142" s="16" t="s">
        <v>80</v>
      </c>
    </row>
    <row r="143" spans="1:65" s="13" customFormat="1">
      <c r="B143" s="205"/>
      <c r="C143" s="206"/>
      <c r="D143" s="201" t="s">
        <v>144</v>
      </c>
      <c r="E143" s="207" t="s">
        <v>1</v>
      </c>
      <c r="F143" s="208" t="s">
        <v>653</v>
      </c>
      <c r="G143" s="206"/>
      <c r="H143" s="209">
        <v>105.12</v>
      </c>
      <c r="I143" s="206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144</v>
      </c>
      <c r="AU143" s="214" t="s">
        <v>80</v>
      </c>
      <c r="AV143" s="13" t="s">
        <v>80</v>
      </c>
      <c r="AW143" s="13" t="s">
        <v>26</v>
      </c>
      <c r="AX143" s="13" t="s">
        <v>78</v>
      </c>
      <c r="AY143" s="214" t="s">
        <v>134</v>
      </c>
    </row>
    <row r="144" spans="1:65" s="2" customFormat="1" ht="37.9" customHeight="1">
      <c r="A144" s="31"/>
      <c r="B144" s="32"/>
      <c r="C144" s="189" t="s">
        <v>168</v>
      </c>
      <c r="D144" s="189" t="s">
        <v>136</v>
      </c>
      <c r="E144" s="190" t="s">
        <v>330</v>
      </c>
      <c r="F144" s="191" t="s">
        <v>331</v>
      </c>
      <c r="G144" s="192" t="s">
        <v>149</v>
      </c>
      <c r="H144" s="193">
        <v>183.96</v>
      </c>
      <c r="I144" s="194"/>
      <c r="J144" s="194">
        <f>ROUND(I144*H144,2)</f>
        <v>0</v>
      </c>
      <c r="K144" s="191"/>
      <c r="L144" s="34"/>
      <c r="M144" s="195" t="s">
        <v>1</v>
      </c>
      <c r="N144" s="196" t="s">
        <v>36</v>
      </c>
      <c r="O144" s="197">
        <v>5.8999999999999997E-2</v>
      </c>
      <c r="P144" s="197">
        <f>O144*H144</f>
        <v>10.85364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9" t="s">
        <v>140</v>
      </c>
      <c r="AT144" s="199" t="s">
        <v>136</v>
      </c>
      <c r="AU144" s="199" t="s">
        <v>80</v>
      </c>
      <c r="AY144" s="16" t="s">
        <v>134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78</v>
      </c>
      <c r="BK144" s="200">
        <f>ROUND(I144*H144,2)</f>
        <v>0</v>
      </c>
      <c r="BL144" s="16" t="s">
        <v>140</v>
      </c>
      <c r="BM144" s="199" t="s">
        <v>656</v>
      </c>
    </row>
    <row r="145" spans="1:65" s="2" customFormat="1" ht="39">
      <c r="A145" s="31"/>
      <c r="B145" s="32"/>
      <c r="C145" s="33"/>
      <c r="D145" s="201" t="s">
        <v>142</v>
      </c>
      <c r="E145" s="33"/>
      <c r="F145" s="202" t="s">
        <v>333</v>
      </c>
      <c r="G145" s="33"/>
      <c r="H145" s="33"/>
      <c r="I145" s="33"/>
      <c r="J145" s="33"/>
      <c r="K145" s="33"/>
      <c r="L145" s="34"/>
      <c r="M145" s="203"/>
      <c r="N145" s="204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142</v>
      </c>
      <c r="AU145" s="16" t="s">
        <v>80</v>
      </c>
    </row>
    <row r="146" spans="1:65" s="13" customFormat="1">
      <c r="B146" s="205"/>
      <c r="C146" s="206"/>
      <c r="D146" s="201" t="s">
        <v>144</v>
      </c>
      <c r="E146" s="207" t="s">
        <v>1</v>
      </c>
      <c r="F146" s="208" t="s">
        <v>657</v>
      </c>
      <c r="G146" s="206"/>
      <c r="H146" s="209">
        <v>183.96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80</v>
      </c>
      <c r="AV146" s="13" t="s">
        <v>80</v>
      </c>
      <c r="AW146" s="13" t="s">
        <v>26</v>
      </c>
      <c r="AX146" s="13" t="s">
        <v>78</v>
      </c>
      <c r="AY146" s="214" t="s">
        <v>134</v>
      </c>
    </row>
    <row r="147" spans="1:65" s="2" customFormat="1" ht="24.2" customHeight="1">
      <c r="A147" s="31"/>
      <c r="B147" s="32"/>
      <c r="C147" s="189" t="s">
        <v>173</v>
      </c>
      <c r="D147" s="189" t="s">
        <v>136</v>
      </c>
      <c r="E147" s="190" t="s">
        <v>174</v>
      </c>
      <c r="F147" s="191" t="s">
        <v>175</v>
      </c>
      <c r="G147" s="192" t="s">
        <v>139</v>
      </c>
      <c r="H147" s="193">
        <v>350.4</v>
      </c>
      <c r="I147" s="194"/>
      <c r="J147" s="194">
        <f>ROUND(I147*H147,2)</f>
        <v>0</v>
      </c>
      <c r="K147" s="191"/>
      <c r="L147" s="34"/>
      <c r="M147" s="195" t="s">
        <v>1</v>
      </c>
      <c r="N147" s="196" t="s">
        <v>36</v>
      </c>
      <c r="O147" s="197">
        <v>0.114</v>
      </c>
      <c r="P147" s="197">
        <f>O147*H147</f>
        <v>39.945599999999999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9" t="s">
        <v>140</v>
      </c>
      <c r="AT147" s="199" t="s">
        <v>136</v>
      </c>
      <c r="AU147" s="199" t="s">
        <v>80</v>
      </c>
      <c r="AY147" s="16" t="s">
        <v>134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78</v>
      </c>
      <c r="BK147" s="200">
        <f>ROUND(I147*H147,2)</f>
        <v>0</v>
      </c>
      <c r="BL147" s="16" t="s">
        <v>140</v>
      </c>
      <c r="BM147" s="199" t="s">
        <v>658</v>
      </c>
    </row>
    <row r="148" spans="1:65" s="2" customFormat="1" ht="19.5">
      <c r="A148" s="31"/>
      <c r="B148" s="32"/>
      <c r="C148" s="33"/>
      <c r="D148" s="201" t="s">
        <v>142</v>
      </c>
      <c r="E148" s="33"/>
      <c r="F148" s="202" t="s">
        <v>177</v>
      </c>
      <c r="G148" s="33"/>
      <c r="H148" s="33"/>
      <c r="I148" s="33"/>
      <c r="J148" s="33"/>
      <c r="K148" s="33"/>
      <c r="L148" s="34"/>
      <c r="M148" s="203"/>
      <c r="N148" s="204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142</v>
      </c>
      <c r="AU148" s="16" t="s">
        <v>80</v>
      </c>
    </row>
    <row r="149" spans="1:65" s="13" customFormat="1">
      <c r="B149" s="205"/>
      <c r="C149" s="206"/>
      <c r="D149" s="201" t="s">
        <v>144</v>
      </c>
      <c r="E149" s="207" t="s">
        <v>1</v>
      </c>
      <c r="F149" s="208" t="s">
        <v>659</v>
      </c>
      <c r="G149" s="206"/>
      <c r="H149" s="209">
        <v>350.4</v>
      </c>
      <c r="I149" s="206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144</v>
      </c>
      <c r="AU149" s="214" t="s">
        <v>80</v>
      </c>
      <c r="AV149" s="13" t="s">
        <v>80</v>
      </c>
      <c r="AW149" s="13" t="s">
        <v>26</v>
      </c>
      <c r="AX149" s="13" t="s">
        <v>78</v>
      </c>
      <c r="AY149" s="214" t="s">
        <v>134</v>
      </c>
    </row>
    <row r="150" spans="1:65" s="2" customFormat="1" ht="16.5" customHeight="1">
      <c r="A150" s="31"/>
      <c r="B150" s="32"/>
      <c r="C150" s="225" t="s">
        <v>178</v>
      </c>
      <c r="D150" s="225" t="s">
        <v>179</v>
      </c>
      <c r="E150" s="226" t="s">
        <v>180</v>
      </c>
      <c r="F150" s="227" t="s">
        <v>181</v>
      </c>
      <c r="G150" s="228" t="s">
        <v>182</v>
      </c>
      <c r="H150" s="229">
        <v>17.87</v>
      </c>
      <c r="I150" s="230"/>
      <c r="J150" s="230">
        <f>ROUND(I150*H150,2)</f>
        <v>0</v>
      </c>
      <c r="K150" s="227"/>
      <c r="L150" s="231"/>
      <c r="M150" s="232" t="s">
        <v>1</v>
      </c>
      <c r="N150" s="233" t="s">
        <v>36</v>
      </c>
      <c r="O150" s="197">
        <v>0</v>
      </c>
      <c r="P150" s="197">
        <f>O150*H150</f>
        <v>0</v>
      </c>
      <c r="Q150" s="197">
        <v>1E-3</v>
      </c>
      <c r="R150" s="197">
        <f>Q150*H150</f>
        <v>1.787E-2</v>
      </c>
      <c r="S150" s="197">
        <v>0</v>
      </c>
      <c r="T150" s="19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9" t="s">
        <v>178</v>
      </c>
      <c r="AT150" s="199" t="s">
        <v>179</v>
      </c>
      <c r="AU150" s="199" t="s">
        <v>80</v>
      </c>
      <c r="AY150" s="16" t="s">
        <v>134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6" t="s">
        <v>78</v>
      </c>
      <c r="BK150" s="200">
        <f>ROUND(I150*H150,2)</f>
        <v>0</v>
      </c>
      <c r="BL150" s="16" t="s">
        <v>140</v>
      </c>
      <c r="BM150" s="199" t="s">
        <v>660</v>
      </c>
    </row>
    <row r="151" spans="1:65" s="2" customFormat="1">
      <c r="A151" s="31"/>
      <c r="B151" s="32"/>
      <c r="C151" s="33"/>
      <c r="D151" s="201" t="s">
        <v>142</v>
      </c>
      <c r="E151" s="33"/>
      <c r="F151" s="202" t="s">
        <v>181</v>
      </c>
      <c r="G151" s="33"/>
      <c r="H151" s="33"/>
      <c r="I151" s="33"/>
      <c r="J151" s="33"/>
      <c r="K151" s="33"/>
      <c r="L151" s="34"/>
      <c r="M151" s="203"/>
      <c r="N151" s="204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142</v>
      </c>
      <c r="AU151" s="16" t="s">
        <v>80</v>
      </c>
    </row>
    <row r="152" spans="1:65" s="13" customFormat="1">
      <c r="B152" s="205"/>
      <c r="C152" s="206"/>
      <c r="D152" s="201" t="s">
        <v>144</v>
      </c>
      <c r="E152" s="207" t="s">
        <v>1</v>
      </c>
      <c r="F152" s="208" t="s">
        <v>661</v>
      </c>
      <c r="G152" s="206"/>
      <c r="H152" s="209">
        <v>17.87</v>
      </c>
      <c r="I152" s="206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144</v>
      </c>
      <c r="AU152" s="214" t="s">
        <v>80</v>
      </c>
      <c r="AV152" s="13" t="s">
        <v>80</v>
      </c>
      <c r="AW152" s="13" t="s">
        <v>26</v>
      </c>
      <c r="AX152" s="13" t="s">
        <v>78</v>
      </c>
      <c r="AY152" s="214" t="s">
        <v>134</v>
      </c>
    </row>
    <row r="153" spans="1:65" s="2" customFormat="1" ht="24.2" customHeight="1">
      <c r="A153" s="31"/>
      <c r="B153" s="32"/>
      <c r="C153" s="189" t="s">
        <v>185</v>
      </c>
      <c r="D153" s="189" t="s">
        <v>136</v>
      </c>
      <c r="E153" s="190" t="s">
        <v>169</v>
      </c>
      <c r="F153" s="191" t="s">
        <v>170</v>
      </c>
      <c r="G153" s="192" t="s">
        <v>139</v>
      </c>
      <c r="H153" s="193">
        <v>350.4</v>
      </c>
      <c r="I153" s="194"/>
      <c r="J153" s="194">
        <f>ROUND(I153*H153,2)</f>
        <v>0</v>
      </c>
      <c r="K153" s="191"/>
      <c r="L153" s="34"/>
      <c r="M153" s="195" t="s">
        <v>1</v>
      </c>
      <c r="N153" s="196" t="s">
        <v>36</v>
      </c>
      <c r="O153" s="197">
        <v>7.0000000000000001E-3</v>
      </c>
      <c r="P153" s="197">
        <f>O153*H153</f>
        <v>2.4527999999999999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140</v>
      </c>
      <c r="AT153" s="199" t="s">
        <v>136</v>
      </c>
      <c r="AU153" s="199" t="s">
        <v>80</v>
      </c>
      <c r="AY153" s="16" t="s">
        <v>134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6" t="s">
        <v>78</v>
      </c>
      <c r="BK153" s="200">
        <f>ROUND(I153*H153,2)</f>
        <v>0</v>
      </c>
      <c r="BL153" s="16" t="s">
        <v>140</v>
      </c>
      <c r="BM153" s="199" t="s">
        <v>662</v>
      </c>
    </row>
    <row r="154" spans="1:65" s="2" customFormat="1" ht="19.5">
      <c r="A154" s="31"/>
      <c r="B154" s="32"/>
      <c r="C154" s="33"/>
      <c r="D154" s="201" t="s">
        <v>142</v>
      </c>
      <c r="E154" s="33"/>
      <c r="F154" s="202" t="s">
        <v>172</v>
      </c>
      <c r="G154" s="33"/>
      <c r="H154" s="33"/>
      <c r="I154" s="33"/>
      <c r="J154" s="33"/>
      <c r="K154" s="33"/>
      <c r="L154" s="34"/>
      <c r="M154" s="203"/>
      <c r="N154" s="204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142</v>
      </c>
      <c r="AU154" s="16" t="s">
        <v>80</v>
      </c>
    </row>
    <row r="155" spans="1:65" s="13" customFormat="1">
      <c r="B155" s="205"/>
      <c r="C155" s="206"/>
      <c r="D155" s="201" t="s">
        <v>144</v>
      </c>
      <c r="E155" s="207" t="s">
        <v>1</v>
      </c>
      <c r="F155" s="208" t="s">
        <v>663</v>
      </c>
      <c r="G155" s="206"/>
      <c r="H155" s="209">
        <v>350.4</v>
      </c>
      <c r="I155" s="206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144</v>
      </c>
      <c r="AU155" s="214" t="s">
        <v>80</v>
      </c>
      <c r="AV155" s="13" t="s">
        <v>80</v>
      </c>
      <c r="AW155" s="13" t="s">
        <v>26</v>
      </c>
      <c r="AX155" s="13" t="s">
        <v>78</v>
      </c>
      <c r="AY155" s="214" t="s">
        <v>134</v>
      </c>
    </row>
    <row r="156" spans="1:65" s="2" customFormat="1" ht="24.2" customHeight="1">
      <c r="A156" s="31"/>
      <c r="B156" s="32"/>
      <c r="C156" s="189" t="s">
        <v>192</v>
      </c>
      <c r="D156" s="189" t="s">
        <v>136</v>
      </c>
      <c r="E156" s="190" t="s">
        <v>340</v>
      </c>
      <c r="F156" s="191" t="s">
        <v>341</v>
      </c>
      <c r="G156" s="192" t="s">
        <v>139</v>
      </c>
      <c r="H156" s="193">
        <v>245.28</v>
      </c>
      <c r="I156" s="194"/>
      <c r="J156" s="194">
        <f>ROUND(I156*H156,2)</f>
        <v>0</v>
      </c>
      <c r="K156" s="191"/>
      <c r="L156" s="34"/>
      <c r="M156" s="195" t="s">
        <v>1</v>
      </c>
      <c r="N156" s="196" t="s">
        <v>36</v>
      </c>
      <c r="O156" s="197">
        <v>8.9999999999999993E-3</v>
      </c>
      <c r="P156" s="197">
        <f>O156*H156</f>
        <v>2.2075199999999997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9" t="s">
        <v>140</v>
      </c>
      <c r="AT156" s="199" t="s">
        <v>136</v>
      </c>
      <c r="AU156" s="199" t="s">
        <v>80</v>
      </c>
      <c r="AY156" s="16" t="s">
        <v>134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6" t="s">
        <v>78</v>
      </c>
      <c r="BK156" s="200">
        <f>ROUND(I156*H156,2)</f>
        <v>0</v>
      </c>
      <c r="BL156" s="16" t="s">
        <v>140</v>
      </c>
      <c r="BM156" s="199" t="s">
        <v>664</v>
      </c>
    </row>
    <row r="157" spans="1:65" s="2" customFormat="1" ht="19.5">
      <c r="A157" s="31"/>
      <c r="B157" s="32"/>
      <c r="C157" s="33"/>
      <c r="D157" s="201" t="s">
        <v>142</v>
      </c>
      <c r="E157" s="33"/>
      <c r="F157" s="202" t="s">
        <v>343</v>
      </c>
      <c r="G157" s="33"/>
      <c r="H157" s="33"/>
      <c r="I157" s="33"/>
      <c r="J157" s="33"/>
      <c r="K157" s="33"/>
      <c r="L157" s="34"/>
      <c r="M157" s="203"/>
      <c r="N157" s="204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142</v>
      </c>
      <c r="AU157" s="16" t="s">
        <v>80</v>
      </c>
    </row>
    <row r="158" spans="1:65" s="13" customFormat="1">
      <c r="B158" s="205"/>
      <c r="C158" s="206"/>
      <c r="D158" s="201" t="s">
        <v>144</v>
      </c>
      <c r="E158" s="207" t="s">
        <v>1</v>
      </c>
      <c r="F158" s="208" t="s">
        <v>665</v>
      </c>
      <c r="G158" s="206"/>
      <c r="H158" s="209">
        <v>245.28</v>
      </c>
      <c r="I158" s="206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144</v>
      </c>
      <c r="AU158" s="214" t="s">
        <v>80</v>
      </c>
      <c r="AV158" s="13" t="s">
        <v>80</v>
      </c>
      <c r="AW158" s="13" t="s">
        <v>26</v>
      </c>
      <c r="AX158" s="13" t="s">
        <v>78</v>
      </c>
      <c r="AY158" s="214" t="s">
        <v>134</v>
      </c>
    </row>
    <row r="159" spans="1:65" s="2" customFormat="1" ht="16.5" customHeight="1">
      <c r="A159" s="31"/>
      <c r="B159" s="32"/>
      <c r="C159" s="189" t="s">
        <v>199</v>
      </c>
      <c r="D159" s="189" t="s">
        <v>136</v>
      </c>
      <c r="E159" s="190" t="s">
        <v>350</v>
      </c>
      <c r="F159" s="191" t="s">
        <v>351</v>
      </c>
      <c r="G159" s="192" t="s">
        <v>139</v>
      </c>
      <c r="H159" s="193">
        <v>245.28</v>
      </c>
      <c r="I159" s="194"/>
      <c r="J159" s="194">
        <f>ROUND(I159*H159,2)</f>
        <v>0</v>
      </c>
      <c r="K159" s="191"/>
      <c r="L159" s="34"/>
      <c r="M159" s="195" t="s">
        <v>1</v>
      </c>
      <c r="N159" s="196" t="s">
        <v>36</v>
      </c>
      <c r="O159" s="197">
        <v>6.7000000000000004E-2</v>
      </c>
      <c r="P159" s="197">
        <f>O159*H159</f>
        <v>16.433759999999999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140</v>
      </c>
      <c r="AT159" s="199" t="s">
        <v>136</v>
      </c>
      <c r="AU159" s="199" t="s">
        <v>80</v>
      </c>
      <c r="AY159" s="16" t="s">
        <v>134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6" t="s">
        <v>78</v>
      </c>
      <c r="BK159" s="200">
        <f>ROUND(I159*H159,2)</f>
        <v>0</v>
      </c>
      <c r="BL159" s="16" t="s">
        <v>140</v>
      </c>
      <c r="BM159" s="199" t="s">
        <v>666</v>
      </c>
    </row>
    <row r="160" spans="1:65" s="2" customFormat="1" ht="29.25">
      <c r="A160" s="31"/>
      <c r="B160" s="32"/>
      <c r="C160" s="33"/>
      <c r="D160" s="201" t="s">
        <v>142</v>
      </c>
      <c r="E160" s="33"/>
      <c r="F160" s="202" t="s">
        <v>353</v>
      </c>
      <c r="G160" s="33"/>
      <c r="H160" s="33"/>
      <c r="I160" s="33"/>
      <c r="J160" s="33"/>
      <c r="K160" s="33"/>
      <c r="L160" s="34"/>
      <c r="M160" s="203"/>
      <c r="N160" s="204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142</v>
      </c>
      <c r="AU160" s="16" t="s">
        <v>80</v>
      </c>
    </row>
    <row r="161" spans="1:65" s="13" customFormat="1">
      <c r="B161" s="205"/>
      <c r="C161" s="206"/>
      <c r="D161" s="201" t="s">
        <v>144</v>
      </c>
      <c r="E161" s="207" t="s">
        <v>1</v>
      </c>
      <c r="F161" s="208" t="s">
        <v>667</v>
      </c>
      <c r="G161" s="206"/>
      <c r="H161" s="209">
        <v>245.28</v>
      </c>
      <c r="I161" s="206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144</v>
      </c>
      <c r="AU161" s="214" t="s">
        <v>80</v>
      </c>
      <c r="AV161" s="13" t="s">
        <v>80</v>
      </c>
      <c r="AW161" s="13" t="s">
        <v>26</v>
      </c>
      <c r="AX161" s="13" t="s">
        <v>78</v>
      </c>
      <c r="AY161" s="214" t="s">
        <v>134</v>
      </c>
    </row>
    <row r="162" spans="1:65" s="2" customFormat="1" ht="24.2" customHeight="1">
      <c r="A162" s="31"/>
      <c r="B162" s="32"/>
      <c r="C162" s="189" t="s">
        <v>206</v>
      </c>
      <c r="D162" s="189" t="s">
        <v>136</v>
      </c>
      <c r="E162" s="190" t="s">
        <v>355</v>
      </c>
      <c r="F162" s="191" t="s">
        <v>356</v>
      </c>
      <c r="G162" s="192" t="s">
        <v>139</v>
      </c>
      <c r="H162" s="193">
        <v>245.28</v>
      </c>
      <c r="I162" s="194"/>
      <c r="J162" s="194">
        <f>ROUND(I162*H162,2)</f>
        <v>0</v>
      </c>
      <c r="K162" s="191"/>
      <c r="L162" s="34"/>
      <c r="M162" s="195" t="s">
        <v>1</v>
      </c>
      <c r="N162" s="196" t="s">
        <v>36</v>
      </c>
      <c r="O162" s="197">
        <v>3.5999999999999997E-2</v>
      </c>
      <c r="P162" s="197">
        <f>O162*H162</f>
        <v>8.8300799999999988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140</v>
      </c>
      <c r="AT162" s="199" t="s">
        <v>136</v>
      </c>
      <c r="AU162" s="199" t="s">
        <v>80</v>
      </c>
      <c r="AY162" s="16" t="s">
        <v>134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6" t="s">
        <v>78</v>
      </c>
      <c r="BK162" s="200">
        <f>ROUND(I162*H162,2)</f>
        <v>0</v>
      </c>
      <c r="BL162" s="16" t="s">
        <v>140</v>
      </c>
      <c r="BM162" s="199" t="s">
        <v>668</v>
      </c>
    </row>
    <row r="163" spans="1:65" s="2" customFormat="1" ht="19.5">
      <c r="A163" s="31"/>
      <c r="B163" s="32"/>
      <c r="C163" s="33"/>
      <c r="D163" s="201" t="s">
        <v>142</v>
      </c>
      <c r="E163" s="33"/>
      <c r="F163" s="202" t="s">
        <v>358</v>
      </c>
      <c r="G163" s="33"/>
      <c r="H163" s="33"/>
      <c r="I163" s="33"/>
      <c r="J163" s="33"/>
      <c r="K163" s="33"/>
      <c r="L163" s="34"/>
      <c r="M163" s="203"/>
      <c r="N163" s="204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142</v>
      </c>
      <c r="AU163" s="16" t="s">
        <v>80</v>
      </c>
    </row>
    <row r="164" spans="1:65" s="13" customFormat="1">
      <c r="B164" s="205"/>
      <c r="C164" s="206"/>
      <c r="D164" s="201" t="s">
        <v>144</v>
      </c>
      <c r="E164" s="207" t="s">
        <v>1</v>
      </c>
      <c r="F164" s="208" t="s">
        <v>665</v>
      </c>
      <c r="G164" s="206"/>
      <c r="H164" s="209">
        <v>245.28</v>
      </c>
      <c r="I164" s="206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144</v>
      </c>
      <c r="AU164" s="214" t="s">
        <v>80</v>
      </c>
      <c r="AV164" s="13" t="s">
        <v>80</v>
      </c>
      <c r="AW164" s="13" t="s">
        <v>26</v>
      </c>
      <c r="AX164" s="13" t="s">
        <v>78</v>
      </c>
      <c r="AY164" s="214" t="s">
        <v>134</v>
      </c>
    </row>
    <row r="165" spans="1:65" s="2" customFormat="1" ht="24.2" customHeight="1">
      <c r="A165" s="31"/>
      <c r="B165" s="32"/>
      <c r="C165" s="189" t="s">
        <v>212</v>
      </c>
      <c r="D165" s="189" t="s">
        <v>136</v>
      </c>
      <c r="E165" s="190" t="s">
        <v>154</v>
      </c>
      <c r="F165" s="191" t="s">
        <v>155</v>
      </c>
      <c r="G165" s="192" t="s">
        <v>139</v>
      </c>
      <c r="H165" s="193">
        <v>140.16</v>
      </c>
      <c r="I165" s="194"/>
      <c r="J165" s="194">
        <f>ROUND(I165*H165,2)</f>
        <v>0</v>
      </c>
      <c r="K165" s="191"/>
      <c r="L165" s="34"/>
      <c r="M165" s="195" t="s">
        <v>1</v>
      </c>
      <c r="N165" s="196" t="s">
        <v>36</v>
      </c>
      <c r="O165" s="197">
        <v>5.0000000000000001E-3</v>
      </c>
      <c r="P165" s="197">
        <f>O165*H165</f>
        <v>0.70079999999999998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140</v>
      </c>
      <c r="AT165" s="199" t="s">
        <v>136</v>
      </c>
      <c r="AU165" s="199" t="s">
        <v>80</v>
      </c>
      <c r="AY165" s="16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78</v>
      </c>
      <c r="BK165" s="200">
        <f>ROUND(I165*H165,2)</f>
        <v>0</v>
      </c>
      <c r="BL165" s="16" t="s">
        <v>140</v>
      </c>
      <c r="BM165" s="199" t="s">
        <v>669</v>
      </c>
    </row>
    <row r="166" spans="1:65" s="2" customFormat="1" ht="19.5">
      <c r="A166" s="31"/>
      <c r="B166" s="32"/>
      <c r="C166" s="33"/>
      <c r="D166" s="201" t="s">
        <v>142</v>
      </c>
      <c r="E166" s="33"/>
      <c r="F166" s="202" t="s">
        <v>157</v>
      </c>
      <c r="G166" s="33"/>
      <c r="H166" s="33"/>
      <c r="I166" s="33"/>
      <c r="J166" s="33"/>
      <c r="K166" s="33"/>
      <c r="L166" s="34"/>
      <c r="M166" s="203"/>
      <c r="N166" s="204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142</v>
      </c>
      <c r="AU166" s="16" t="s">
        <v>80</v>
      </c>
    </row>
    <row r="167" spans="1:65" s="13" customFormat="1">
      <c r="B167" s="205"/>
      <c r="C167" s="206"/>
      <c r="D167" s="201" t="s">
        <v>144</v>
      </c>
      <c r="E167" s="207" t="s">
        <v>1</v>
      </c>
      <c r="F167" s="208" t="s">
        <v>670</v>
      </c>
      <c r="G167" s="206"/>
      <c r="H167" s="209">
        <v>140.16</v>
      </c>
      <c r="I167" s="206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144</v>
      </c>
      <c r="AU167" s="214" t="s">
        <v>80</v>
      </c>
      <c r="AV167" s="13" t="s">
        <v>80</v>
      </c>
      <c r="AW167" s="13" t="s">
        <v>26</v>
      </c>
      <c r="AX167" s="13" t="s">
        <v>78</v>
      </c>
      <c r="AY167" s="214" t="s">
        <v>134</v>
      </c>
    </row>
    <row r="168" spans="1:65" s="12" customFormat="1" ht="22.9" customHeight="1">
      <c r="B168" s="174"/>
      <c r="C168" s="175"/>
      <c r="D168" s="176" t="s">
        <v>70</v>
      </c>
      <c r="E168" s="187" t="s">
        <v>185</v>
      </c>
      <c r="F168" s="187" t="s">
        <v>268</v>
      </c>
      <c r="G168" s="175"/>
      <c r="H168" s="175"/>
      <c r="I168" s="175"/>
      <c r="J168" s="188">
        <f>BK168</f>
        <v>0</v>
      </c>
      <c r="K168" s="175"/>
      <c r="L168" s="179"/>
      <c r="M168" s="180"/>
      <c r="N168" s="181"/>
      <c r="O168" s="181"/>
      <c r="P168" s="182">
        <f>SUM(P169:P171)</f>
        <v>0</v>
      </c>
      <c r="Q168" s="181"/>
      <c r="R168" s="182">
        <f>SUM(R169:R171)</f>
        <v>0</v>
      </c>
      <c r="S168" s="181"/>
      <c r="T168" s="183">
        <f>SUM(T169:T171)</f>
        <v>0</v>
      </c>
      <c r="AR168" s="184" t="s">
        <v>78</v>
      </c>
      <c r="AT168" s="185" t="s">
        <v>70</v>
      </c>
      <c r="AU168" s="185" t="s">
        <v>78</v>
      </c>
      <c r="AY168" s="184" t="s">
        <v>134</v>
      </c>
      <c r="BK168" s="186">
        <f>SUM(BK169:BK171)</f>
        <v>0</v>
      </c>
    </row>
    <row r="169" spans="1:65" s="2" customFormat="1" ht="16.5" customHeight="1">
      <c r="A169" s="31"/>
      <c r="B169" s="32"/>
      <c r="C169" s="189" t="s">
        <v>218</v>
      </c>
      <c r="D169" s="189" t="s">
        <v>136</v>
      </c>
      <c r="E169" s="190" t="s">
        <v>577</v>
      </c>
      <c r="F169" s="191" t="s">
        <v>578</v>
      </c>
      <c r="G169" s="192" t="s">
        <v>579</v>
      </c>
      <c r="H169" s="193">
        <v>1</v>
      </c>
      <c r="I169" s="194"/>
      <c r="J169" s="194">
        <f>ROUND(I169*H169,2)</f>
        <v>0</v>
      </c>
      <c r="K169" s="191"/>
      <c r="L169" s="34"/>
      <c r="M169" s="195" t="s">
        <v>1</v>
      </c>
      <c r="N169" s="196" t="s">
        <v>36</v>
      </c>
      <c r="O169" s="197">
        <v>0</v>
      </c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140</v>
      </c>
      <c r="AT169" s="199" t="s">
        <v>136</v>
      </c>
      <c r="AU169" s="199" t="s">
        <v>80</v>
      </c>
      <c r="AY169" s="16" t="s">
        <v>134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6" t="s">
        <v>78</v>
      </c>
      <c r="BK169" s="200">
        <f>ROUND(I169*H169,2)</f>
        <v>0</v>
      </c>
      <c r="BL169" s="16" t="s">
        <v>140</v>
      </c>
      <c r="BM169" s="199" t="s">
        <v>671</v>
      </c>
    </row>
    <row r="170" spans="1:65" s="2" customFormat="1">
      <c r="A170" s="31"/>
      <c r="B170" s="32"/>
      <c r="C170" s="33"/>
      <c r="D170" s="201" t="s">
        <v>142</v>
      </c>
      <c r="E170" s="33"/>
      <c r="F170" s="202" t="s">
        <v>578</v>
      </c>
      <c r="G170" s="33"/>
      <c r="H170" s="33"/>
      <c r="I170" s="33"/>
      <c r="J170" s="33"/>
      <c r="K170" s="33"/>
      <c r="L170" s="34"/>
      <c r="M170" s="203"/>
      <c r="N170" s="204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142</v>
      </c>
      <c r="AU170" s="16" t="s">
        <v>80</v>
      </c>
    </row>
    <row r="171" spans="1:65" s="2" customFormat="1" ht="39">
      <c r="A171" s="31"/>
      <c r="B171" s="32"/>
      <c r="C171" s="33"/>
      <c r="D171" s="201" t="s">
        <v>414</v>
      </c>
      <c r="E171" s="33"/>
      <c r="F171" s="238" t="s">
        <v>672</v>
      </c>
      <c r="G171" s="33"/>
      <c r="H171" s="33"/>
      <c r="I171" s="33"/>
      <c r="J171" s="33"/>
      <c r="K171" s="33"/>
      <c r="L171" s="34"/>
      <c r="M171" s="203"/>
      <c r="N171" s="204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414</v>
      </c>
      <c r="AU171" s="16" t="s">
        <v>80</v>
      </c>
    </row>
    <row r="172" spans="1:65" s="12" customFormat="1" ht="22.9" customHeight="1">
      <c r="B172" s="174"/>
      <c r="C172" s="175"/>
      <c r="D172" s="176" t="s">
        <v>70</v>
      </c>
      <c r="E172" s="187" t="s">
        <v>282</v>
      </c>
      <c r="F172" s="187" t="s">
        <v>283</v>
      </c>
      <c r="G172" s="175"/>
      <c r="H172" s="175"/>
      <c r="I172" s="175"/>
      <c r="J172" s="188">
        <f>BK172</f>
        <v>0</v>
      </c>
      <c r="K172" s="175"/>
      <c r="L172" s="179"/>
      <c r="M172" s="180"/>
      <c r="N172" s="181"/>
      <c r="O172" s="181"/>
      <c r="P172" s="182">
        <f>SUM(P173:P174)</f>
        <v>6.084E-3</v>
      </c>
      <c r="Q172" s="181"/>
      <c r="R172" s="182">
        <f>SUM(R173:R174)</f>
        <v>0</v>
      </c>
      <c r="S172" s="181"/>
      <c r="T172" s="183">
        <f>SUM(T173:T174)</f>
        <v>0</v>
      </c>
      <c r="AR172" s="184" t="s">
        <v>78</v>
      </c>
      <c r="AT172" s="185" t="s">
        <v>70</v>
      </c>
      <c r="AU172" s="185" t="s">
        <v>78</v>
      </c>
      <c r="AY172" s="184" t="s">
        <v>134</v>
      </c>
      <c r="BK172" s="186">
        <f>SUM(BK173:BK174)</f>
        <v>0</v>
      </c>
    </row>
    <row r="173" spans="1:65" s="2" customFormat="1" ht="16.5" customHeight="1">
      <c r="A173" s="31"/>
      <c r="B173" s="32"/>
      <c r="C173" s="189" t="s">
        <v>8</v>
      </c>
      <c r="D173" s="189" t="s">
        <v>136</v>
      </c>
      <c r="E173" s="190" t="s">
        <v>285</v>
      </c>
      <c r="F173" s="191" t="s">
        <v>286</v>
      </c>
      <c r="G173" s="192" t="s">
        <v>202</v>
      </c>
      <c r="H173" s="193">
        <v>1.7999999999999999E-2</v>
      </c>
      <c r="I173" s="194"/>
      <c r="J173" s="194">
        <f>ROUND(I173*H173,2)</f>
        <v>0</v>
      </c>
      <c r="K173" s="191"/>
      <c r="L173" s="34"/>
      <c r="M173" s="195" t="s">
        <v>1</v>
      </c>
      <c r="N173" s="196" t="s">
        <v>36</v>
      </c>
      <c r="O173" s="197">
        <v>0.33800000000000002</v>
      </c>
      <c r="P173" s="197">
        <f>O173*H173</f>
        <v>6.084E-3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140</v>
      </c>
      <c r="AT173" s="199" t="s">
        <v>136</v>
      </c>
      <c r="AU173" s="199" t="s">
        <v>80</v>
      </c>
      <c r="AY173" s="16" t="s">
        <v>134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6" t="s">
        <v>78</v>
      </c>
      <c r="BK173" s="200">
        <f>ROUND(I173*H173,2)</f>
        <v>0</v>
      </c>
      <c r="BL173" s="16" t="s">
        <v>140</v>
      </c>
      <c r="BM173" s="199" t="s">
        <v>673</v>
      </c>
    </row>
    <row r="174" spans="1:65" s="2" customFormat="1" ht="19.5">
      <c r="A174" s="31"/>
      <c r="B174" s="32"/>
      <c r="C174" s="33"/>
      <c r="D174" s="201" t="s">
        <v>142</v>
      </c>
      <c r="E174" s="33"/>
      <c r="F174" s="202" t="s">
        <v>288</v>
      </c>
      <c r="G174" s="33"/>
      <c r="H174" s="33"/>
      <c r="I174" s="33"/>
      <c r="J174" s="33"/>
      <c r="K174" s="33"/>
      <c r="L174" s="34"/>
      <c r="M174" s="234"/>
      <c r="N174" s="235"/>
      <c r="O174" s="236"/>
      <c r="P174" s="236"/>
      <c r="Q174" s="236"/>
      <c r="R174" s="236"/>
      <c r="S174" s="236"/>
      <c r="T174" s="237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142</v>
      </c>
      <c r="AU174" s="16" t="s">
        <v>80</v>
      </c>
    </row>
    <row r="175" spans="1:65" s="2" customFormat="1" ht="6.95" customHeight="1">
      <c r="A175" s="3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34"/>
      <c r="M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autoFilter ref="C123:K174" xr:uid="{00000000-0009-0000-0000-000004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32"/>
  <sheetViews>
    <sheetView showGridLines="0" tabSelected="1" topLeftCell="A107" workbookViewId="0">
      <selection activeCell="I119" sqref="I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1"/>
    </row>
    <row r="2" spans="1:46" s="1" customFormat="1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80</v>
      </c>
    </row>
    <row r="4" spans="1:46" s="1" customFormat="1" ht="24.95" customHeight="1">
      <c r="B4" s="19"/>
      <c r="D4" s="117" t="s">
        <v>104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14</v>
      </c>
      <c r="L6" s="19"/>
    </row>
    <row r="7" spans="1:46" s="1" customFormat="1" ht="16.5" customHeight="1">
      <c r="B7" s="19"/>
      <c r="E7" s="284" t="str">
        <f>'Rekapitulace stavby'!K6</f>
        <v>Protipovodňová opatření v k. ú. Břest</v>
      </c>
      <c r="F7" s="285"/>
      <c r="G7" s="285"/>
      <c r="H7" s="285"/>
      <c r="L7" s="19"/>
    </row>
    <row r="8" spans="1:46" s="2" customFormat="1" ht="12" customHeight="1">
      <c r="A8" s="31"/>
      <c r="B8" s="34"/>
      <c r="C8" s="31"/>
      <c r="D8" s="119" t="s">
        <v>105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4"/>
      <c r="C9" s="31"/>
      <c r="D9" s="31"/>
      <c r="E9" s="287" t="s">
        <v>674</v>
      </c>
      <c r="F9" s="286"/>
      <c r="G9" s="286"/>
      <c r="H9" s="286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4"/>
      <c r="C11" s="31"/>
      <c r="D11" s="119" t="s">
        <v>16</v>
      </c>
      <c r="E11" s="31"/>
      <c r="F11" s="107" t="s">
        <v>1</v>
      </c>
      <c r="G11" s="31"/>
      <c r="H11" s="31"/>
      <c r="I11" s="119" t="s">
        <v>17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4"/>
      <c r="C12" s="31"/>
      <c r="D12" s="119" t="s">
        <v>18</v>
      </c>
      <c r="E12" s="31"/>
      <c r="F12" s="107" t="s">
        <v>19</v>
      </c>
      <c r="G12" s="31"/>
      <c r="H12" s="31"/>
      <c r="I12" s="119" t="s">
        <v>20</v>
      </c>
      <c r="J12" s="120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9" t="s">
        <v>21</v>
      </c>
      <c r="E14" s="31"/>
      <c r="F14" s="31"/>
      <c r="G14" s="31"/>
      <c r="H14" s="31"/>
      <c r="I14" s="119" t="s">
        <v>22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4"/>
      <c r="C15" s="31"/>
      <c r="D15" s="31"/>
      <c r="E15" s="107" t="str">
        <f>IF('Rekapitulace stavby'!E11="","",'Rekapitulace stavby'!E11)</f>
        <v xml:space="preserve"> </v>
      </c>
      <c r="F15" s="31"/>
      <c r="G15" s="31"/>
      <c r="H15" s="31"/>
      <c r="I15" s="119" t="s">
        <v>23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4"/>
      <c r="C17" s="31"/>
      <c r="D17" s="119" t="s">
        <v>24</v>
      </c>
      <c r="E17" s="31"/>
      <c r="F17" s="31"/>
      <c r="G17" s="31"/>
      <c r="H17" s="31"/>
      <c r="I17" s="119" t="s">
        <v>22</v>
      </c>
      <c r="J17" s="107" t="str">
        <f>'Rekapitulace stavby'!AN13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4"/>
      <c r="C18" s="31"/>
      <c r="D18" s="31"/>
      <c r="E18" s="288" t="str">
        <f>'Rekapitulace stavby'!E14</f>
        <v xml:space="preserve"> </v>
      </c>
      <c r="F18" s="288"/>
      <c r="G18" s="288"/>
      <c r="H18" s="288"/>
      <c r="I18" s="119" t="s">
        <v>23</v>
      </c>
      <c r="J18" s="107" t="str">
        <f>'Rekapitulace stavby'!AN14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4"/>
      <c r="C20" s="31"/>
      <c r="D20" s="119" t="s">
        <v>25</v>
      </c>
      <c r="E20" s="31"/>
      <c r="F20" s="31"/>
      <c r="G20" s="31"/>
      <c r="H20" s="31"/>
      <c r="I20" s="119" t="s">
        <v>22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4"/>
      <c r="C21" s="31"/>
      <c r="D21" s="31"/>
      <c r="E21" s="107" t="s">
        <v>291</v>
      </c>
      <c r="F21" s="31"/>
      <c r="G21" s="31"/>
      <c r="H21" s="31"/>
      <c r="I21" s="119" t="s">
        <v>23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4"/>
      <c r="C23" s="31"/>
      <c r="D23" s="119" t="s">
        <v>27</v>
      </c>
      <c r="E23" s="31"/>
      <c r="F23" s="31"/>
      <c r="G23" s="31"/>
      <c r="H23" s="31"/>
      <c r="I23" s="119" t="s">
        <v>22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4"/>
      <c r="C24" s="31"/>
      <c r="D24" s="31"/>
      <c r="E24" s="107" t="s">
        <v>291</v>
      </c>
      <c r="F24" s="31"/>
      <c r="G24" s="31"/>
      <c r="H24" s="31"/>
      <c r="I24" s="119" t="s">
        <v>23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4"/>
      <c r="C26" s="31"/>
      <c r="D26" s="119" t="s">
        <v>28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1"/>
      <c r="B27" s="122"/>
      <c r="C27" s="121"/>
      <c r="D27" s="121"/>
      <c r="E27" s="289" t="s">
        <v>1</v>
      </c>
      <c r="F27" s="289"/>
      <c r="G27" s="289"/>
      <c r="H27" s="289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4"/>
      <c r="C29" s="31"/>
      <c r="D29" s="124"/>
      <c r="E29" s="124"/>
      <c r="F29" s="124"/>
      <c r="G29" s="124"/>
      <c r="H29" s="124"/>
      <c r="I29" s="124"/>
      <c r="J29" s="124"/>
      <c r="K29" s="124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4"/>
      <c r="C30" s="31"/>
      <c r="D30" s="125" t="s">
        <v>31</v>
      </c>
      <c r="E30" s="31"/>
      <c r="F30" s="31"/>
      <c r="G30" s="31"/>
      <c r="H30" s="31"/>
      <c r="I30" s="31"/>
      <c r="J30" s="126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4"/>
      <c r="C31" s="31"/>
      <c r="D31" s="124"/>
      <c r="E31" s="124"/>
      <c r="F31" s="124"/>
      <c r="G31" s="124"/>
      <c r="H31" s="124"/>
      <c r="I31" s="124"/>
      <c r="J31" s="124"/>
      <c r="K31" s="124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4"/>
      <c r="C32" s="31"/>
      <c r="D32" s="31"/>
      <c r="E32" s="31"/>
      <c r="F32" s="127" t="s">
        <v>33</v>
      </c>
      <c r="G32" s="31"/>
      <c r="H32" s="31"/>
      <c r="I32" s="127" t="s">
        <v>32</v>
      </c>
      <c r="J32" s="127" t="s">
        <v>34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4"/>
      <c r="C33" s="31"/>
      <c r="D33" s="128" t="s">
        <v>35</v>
      </c>
      <c r="E33" s="119" t="s">
        <v>36</v>
      </c>
      <c r="F33" s="129">
        <f>ROUND((SUM(BE117:BE131)),  2)</f>
        <v>0</v>
      </c>
      <c r="G33" s="31"/>
      <c r="H33" s="31"/>
      <c r="I33" s="130">
        <v>0.21</v>
      </c>
      <c r="J33" s="129">
        <f>ROUND(((SUM(BE117:BE131))*I33),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119" t="s">
        <v>37</v>
      </c>
      <c r="F34" s="129">
        <f>ROUND((SUM(BF117:BF131)),  2)</f>
        <v>0</v>
      </c>
      <c r="G34" s="31"/>
      <c r="H34" s="31"/>
      <c r="I34" s="130">
        <v>0.15</v>
      </c>
      <c r="J34" s="129">
        <f>ROUND(((SUM(BF117:BF131))*I34),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4"/>
      <c r="C35" s="31"/>
      <c r="D35" s="31"/>
      <c r="E35" s="119" t="s">
        <v>38</v>
      </c>
      <c r="F35" s="129">
        <f>ROUND((SUM(BG117:BG131)),  2)</f>
        <v>0</v>
      </c>
      <c r="G35" s="31"/>
      <c r="H35" s="31"/>
      <c r="I35" s="130">
        <v>0.21</v>
      </c>
      <c r="J35" s="129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4"/>
      <c r="C36" s="31"/>
      <c r="D36" s="31"/>
      <c r="E36" s="119" t="s">
        <v>39</v>
      </c>
      <c r="F36" s="129">
        <f>ROUND((SUM(BH117:BH131)),  2)</f>
        <v>0</v>
      </c>
      <c r="G36" s="31"/>
      <c r="H36" s="31"/>
      <c r="I36" s="130">
        <v>0.15</v>
      </c>
      <c r="J36" s="129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9" t="s">
        <v>40</v>
      </c>
      <c r="F37" s="129">
        <f>ROUND((SUM(BI117:BI131)),  2)</f>
        <v>0</v>
      </c>
      <c r="G37" s="31"/>
      <c r="H37" s="31"/>
      <c r="I37" s="130">
        <v>0</v>
      </c>
      <c r="J37" s="12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4"/>
      <c r="C39" s="131"/>
      <c r="D39" s="132" t="s">
        <v>41</v>
      </c>
      <c r="E39" s="133"/>
      <c r="F39" s="133"/>
      <c r="G39" s="134" t="s">
        <v>42</v>
      </c>
      <c r="H39" s="135" t="s">
        <v>43</v>
      </c>
      <c r="I39" s="133"/>
      <c r="J39" s="136">
        <f>SUM(J30:J37)</f>
        <v>0</v>
      </c>
      <c r="K39" s="137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8"/>
      <c r="D50" s="138" t="s">
        <v>44</v>
      </c>
      <c r="E50" s="139"/>
      <c r="F50" s="139"/>
      <c r="G50" s="138" t="s">
        <v>45</v>
      </c>
      <c r="H50" s="139"/>
      <c r="I50" s="139"/>
      <c r="J50" s="139"/>
      <c r="K50" s="13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4"/>
      <c r="C61" s="31"/>
      <c r="D61" s="140" t="s">
        <v>46</v>
      </c>
      <c r="E61" s="141"/>
      <c r="F61" s="142" t="s">
        <v>47</v>
      </c>
      <c r="G61" s="140" t="s">
        <v>46</v>
      </c>
      <c r="H61" s="141"/>
      <c r="I61" s="141"/>
      <c r="J61" s="143" t="s">
        <v>47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4"/>
      <c r="C65" s="31"/>
      <c r="D65" s="138" t="s">
        <v>48</v>
      </c>
      <c r="E65" s="144"/>
      <c r="F65" s="144"/>
      <c r="G65" s="138" t="s">
        <v>49</v>
      </c>
      <c r="H65" s="144"/>
      <c r="I65" s="144"/>
      <c r="J65" s="144"/>
      <c r="K65" s="14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4"/>
      <c r="C76" s="31"/>
      <c r="D76" s="140" t="s">
        <v>46</v>
      </c>
      <c r="E76" s="141"/>
      <c r="F76" s="142" t="s">
        <v>47</v>
      </c>
      <c r="G76" s="140" t="s">
        <v>46</v>
      </c>
      <c r="H76" s="141"/>
      <c r="I76" s="141"/>
      <c r="J76" s="143" t="s">
        <v>47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2" t="str">
        <f>E7</f>
        <v>Protipovodňová opatření v k. ú. Břest</v>
      </c>
      <c r="F85" s="283"/>
      <c r="G85" s="283"/>
      <c r="H85" s="28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7" t="s">
        <v>105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7" t="str">
        <f>E9</f>
        <v>3006-18-5 - Vedlejší rozpočtové náklady</v>
      </c>
      <c r="F87" s="281"/>
      <c r="G87" s="281"/>
      <c r="H87" s="28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7" t="s">
        <v>18</v>
      </c>
      <c r="D89" s="33"/>
      <c r="E89" s="33"/>
      <c r="F89" s="25" t="str">
        <f>F12</f>
        <v xml:space="preserve"> </v>
      </c>
      <c r="G89" s="33"/>
      <c r="H89" s="33"/>
      <c r="I89" s="27" t="s">
        <v>20</v>
      </c>
      <c r="J89" s="63" t="str">
        <f>IF(J12="","",J12)</f>
        <v/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7" t="s">
        <v>21</v>
      </c>
      <c r="D91" s="33"/>
      <c r="E91" s="33"/>
      <c r="F91" s="25" t="str">
        <f>E15</f>
        <v xml:space="preserve"> </v>
      </c>
      <c r="G91" s="33"/>
      <c r="H91" s="33"/>
      <c r="I91" s="27" t="s">
        <v>25</v>
      </c>
      <c r="J91" s="28" t="str">
        <f>E21</f>
        <v>AGROPROJEKT PSO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hidden="1" customHeight="1">
      <c r="A92" s="31"/>
      <c r="B92" s="32"/>
      <c r="C92" s="27" t="s">
        <v>24</v>
      </c>
      <c r="D92" s="33"/>
      <c r="E92" s="33"/>
      <c r="F92" s="25" t="str">
        <f>IF(E18="","",E18)</f>
        <v xml:space="preserve"> </v>
      </c>
      <c r="G92" s="33"/>
      <c r="H92" s="33"/>
      <c r="I92" s="27" t="s">
        <v>27</v>
      </c>
      <c r="J92" s="28" t="str">
        <f>E24</f>
        <v>AGROPROJEKT PSO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9" t="s">
        <v>110</v>
      </c>
      <c r="D94" s="114"/>
      <c r="E94" s="114"/>
      <c r="F94" s="114"/>
      <c r="G94" s="114"/>
      <c r="H94" s="114"/>
      <c r="I94" s="114"/>
      <c r="J94" s="150" t="s">
        <v>111</v>
      </c>
      <c r="K94" s="11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1" t="s">
        <v>112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113</v>
      </c>
    </row>
    <row r="97" spans="1:31" s="9" customFormat="1" ht="24.95" hidden="1" customHeight="1">
      <c r="B97" s="152"/>
      <c r="C97" s="153"/>
      <c r="D97" s="154" t="s">
        <v>675</v>
      </c>
      <c r="E97" s="155"/>
      <c r="F97" s="155"/>
      <c r="G97" s="155"/>
      <c r="H97" s="155"/>
      <c r="I97" s="155"/>
      <c r="J97" s="156">
        <f>J118</f>
        <v>0</v>
      </c>
      <c r="K97" s="153"/>
      <c r="L97" s="157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2" t="s">
        <v>120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14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2" t="str">
        <f>E7</f>
        <v>Protipovodňová opatření v k. ú. Břest</v>
      </c>
      <c r="F107" s="283"/>
      <c r="G107" s="283"/>
      <c r="H107" s="28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105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7" t="str">
        <f>E9</f>
        <v>3006-18-5 - Vedlejší rozpočtové náklady</v>
      </c>
      <c r="F109" s="281"/>
      <c r="G109" s="281"/>
      <c r="H109" s="281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18</v>
      </c>
      <c r="D111" s="33"/>
      <c r="E111" s="33"/>
      <c r="F111" s="25" t="str">
        <f>F12</f>
        <v xml:space="preserve"> </v>
      </c>
      <c r="G111" s="33"/>
      <c r="H111" s="33"/>
      <c r="I111" s="27" t="s">
        <v>20</v>
      </c>
      <c r="J111" s="63" t="str">
        <f>IF(J12="","",J12)</f>
        <v/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7" t="s">
        <v>21</v>
      </c>
      <c r="D113" s="33"/>
      <c r="E113" s="33"/>
      <c r="F113" s="25" t="str">
        <f>E15</f>
        <v xml:space="preserve"> </v>
      </c>
      <c r="G113" s="33"/>
      <c r="H113" s="33"/>
      <c r="I113" s="27" t="s">
        <v>25</v>
      </c>
      <c r="J113" s="28" t="str">
        <f>E21</f>
        <v>AGROPROJEKT PSO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5.7" customHeight="1">
      <c r="A114" s="31"/>
      <c r="B114" s="32"/>
      <c r="C114" s="27" t="s">
        <v>24</v>
      </c>
      <c r="D114" s="33"/>
      <c r="E114" s="33"/>
      <c r="F114" s="25" t="str">
        <f>IF(E18="","",E18)</f>
        <v xml:space="preserve"> </v>
      </c>
      <c r="G114" s="33"/>
      <c r="H114" s="33"/>
      <c r="I114" s="27" t="s">
        <v>27</v>
      </c>
      <c r="J114" s="28" t="str">
        <f>E24</f>
        <v>AGROPROJEKT PSO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63"/>
      <c r="B116" s="164"/>
      <c r="C116" s="165" t="s">
        <v>121</v>
      </c>
      <c r="D116" s="166" t="s">
        <v>56</v>
      </c>
      <c r="E116" s="166" t="s">
        <v>52</v>
      </c>
      <c r="F116" s="166" t="s">
        <v>53</v>
      </c>
      <c r="G116" s="166" t="s">
        <v>122</v>
      </c>
      <c r="H116" s="166" t="s">
        <v>123</v>
      </c>
      <c r="I116" s="166" t="s">
        <v>124</v>
      </c>
      <c r="J116" s="166" t="s">
        <v>111</v>
      </c>
      <c r="K116" s="167" t="s">
        <v>125</v>
      </c>
      <c r="L116" s="168"/>
      <c r="M116" s="72" t="s">
        <v>1</v>
      </c>
      <c r="N116" s="73" t="s">
        <v>35</v>
      </c>
      <c r="O116" s="73" t="s">
        <v>126</v>
      </c>
      <c r="P116" s="73" t="s">
        <v>127</v>
      </c>
      <c r="Q116" s="73" t="s">
        <v>128</v>
      </c>
      <c r="R116" s="73" t="s">
        <v>129</v>
      </c>
      <c r="S116" s="73" t="s">
        <v>130</v>
      </c>
      <c r="T116" s="74" t="s">
        <v>131</v>
      </c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</row>
    <row r="117" spans="1:65" s="2" customFormat="1" ht="22.9" customHeight="1">
      <c r="A117" s="31"/>
      <c r="B117" s="32"/>
      <c r="C117" s="79" t="s">
        <v>132</v>
      </c>
      <c r="D117" s="33"/>
      <c r="E117" s="33"/>
      <c r="F117" s="33"/>
      <c r="G117" s="33"/>
      <c r="H117" s="33"/>
      <c r="I117" s="33"/>
      <c r="J117" s="169">
        <f>BK117</f>
        <v>0</v>
      </c>
      <c r="K117" s="33"/>
      <c r="L117" s="34"/>
      <c r="M117" s="75"/>
      <c r="N117" s="170"/>
      <c r="O117" s="76"/>
      <c r="P117" s="171">
        <f>P118</f>
        <v>12.370000000000001</v>
      </c>
      <c r="Q117" s="76"/>
      <c r="R117" s="171">
        <f>R118</f>
        <v>1.6795023200000001</v>
      </c>
      <c r="S117" s="76"/>
      <c r="T117" s="172">
        <f>T118</f>
        <v>60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70</v>
      </c>
      <c r="AU117" s="16" t="s">
        <v>113</v>
      </c>
      <c r="BK117" s="173">
        <f>BK118</f>
        <v>0</v>
      </c>
    </row>
    <row r="118" spans="1:65" s="12" customFormat="1" ht="25.9" customHeight="1">
      <c r="B118" s="174"/>
      <c r="C118" s="175"/>
      <c r="D118" s="176" t="s">
        <v>70</v>
      </c>
      <c r="E118" s="177" t="s">
        <v>676</v>
      </c>
      <c r="F118" s="177" t="s">
        <v>98</v>
      </c>
      <c r="G118" s="175"/>
      <c r="H118" s="175"/>
      <c r="I118" s="175"/>
      <c r="J118" s="178">
        <f>BK118</f>
        <v>0</v>
      </c>
      <c r="K118" s="175"/>
      <c r="L118" s="179"/>
      <c r="M118" s="180"/>
      <c r="N118" s="181"/>
      <c r="O118" s="181"/>
      <c r="P118" s="182">
        <f>SUM(P119:P131)</f>
        <v>12.370000000000001</v>
      </c>
      <c r="Q118" s="181"/>
      <c r="R118" s="182">
        <f>SUM(R119:R131)</f>
        <v>1.6795023200000001</v>
      </c>
      <c r="S118" s="181"/>
      <c r="T118" s="183">
        <f>SUM(T119:T131)</f>
        <v>60</v>
      </c>
      <c r="AR118" s="184" t="s">
        <v>163</v>
      </c>
      <c r="AT118" s="185" t="s">
        <v>70</v>
      </c>
      <c r="AU118" s="185" t="s">
        <v>71</v>
      </c>
      <c r="AY118" s="184" t="s">
        <v>134</v>
      </c>
      <c r="BK118" s="186">
        <f>SUM(BK119:BK131)</f>
        <v>0</v>
      </c>
    </row>
    <row r="119" spans="1:65" s="2" customFormat="1" ht="16.5" customHeight="1">
      <c r="A119" s="31"/>
      <c r="B119" s="32"/>
      <c r="C119" s="189" t="s">
        <v>78</v>
      </c>
      <c r="D119" s="189" t="s">
        <v>136</v>
      </c>
      <c r="E119" s="190" t="s">
        <v>677</v>
      </c>
      <c r="F119" s="191" t="s">
        <v>678</v>
      </c>
      <c r="G119" s="192" t="s">
        <v>579</v>
      </c>
      <c r="H119" s="193">
        <v>1</v>
      </c>
      <c r="I119" s="194"/>
      <c r="J119" s="194">
        <f>ROUND(I119*H119,2)</f>
        <v>0</v>
      </c>
      <c r="K119" s="191"/>
      <c r="L119" s="34"/>
      <c r="M119" s="195" t="s">
        <v>1</v>
      </c>
      <c r="N119" s="196" t="s">
        <v>36</v>
      </c>
      <c r="O119" s="197">
        <v>0</v>
      </c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9" t="s">
        <v>140</v>
      </c>
      <c r="AT119" s="199" t="s">
        <v>136</v>
      </c>
      <c r="AU119" s="199" t="s">
        <v>78</v>
      </c>
      <c r="AY119" s="16" t="s">
        <v>134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6" t="s">
        <v>78</v>
      </c>
      <c r="BK119" s="200">
        <f>ROUND(I119*H119,2)</f>
        <v>0</v>
      </c>
      <c r="BL119" s="16" t="s">
        <v>140</v>
      </c>
      <c r="BM119" s="199" t="s">
        <v>679</v>
      </c>
    </row>
    <row r="120" spans="1:65" s="2" customFormat="1">
      <c r="A120" s="31"/>
      <c r="B120" s="32"/>
      <c r="C120" s="33"/>
      <c r="D120" s="201" t="s">
        <v>142</v>
      </c>
      <c r="E120" s="33"/>
      <c r="F120" s="202" t="s">
        <v>678</v>
      </c>
      <c r="G120" s="33"/>
      <c r="H120" s="33"/>
      <c r="I120" s="33"/>
      <c r="J120" s="33"/>
      <c r="K120" s="33"/>
      <c r="L120" s="34"/>
      <c r="M120" s="203"/>
      <c r="N120" s="204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142</v>
      </c>
      <c r="AU120" s="16" t="s">
        <v>78</v>
      </c>
    </row>
    <row r="121" spans="1:65" s="2" customFormat="1" ht="16.5" customHeight="1">
      <c r="A121" s="31"/>
      <c r="B121" s="32"/>
      <c r="C121" s="189" t="s">
        <v>80</v>
      </c>
      <c r="D121" s="189" t="s">
        <v>136</v>
      </c>
      <c r="E121" s="190" t="s">
        <v>680</v>
      </c>
      <c r="F121" s="191" t="s">
        <v>681</v>
      </c>
      <c r="G121" s="192" t="s">
        <v>579</v>
      </c>
      <c r="H121" s="193">
        <v>1</v>
      </c>
      <c r="I121" s="194"/>
      <c r="J121" s="194">
        <f>ROUND(I121*H121,2)</f>
        <v>0</v>
      </c>
      <c r="K121" s="191"/>
      <c r="L121" s="34"/>
      <c r="M121" s="195" t="s">
        <v>1</v>
      </c>
      <c r="N121" s="196" t="s">
        <v>36</v>
      </c>
      <c r="O121" s="197">
        <v>0</v>
      </c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9" t="s">
        <v>682</v>
      </c>
      <c r="AT121" s="199" t="s">
        <v>136</v>
      </c>
      <c r="AU121" s="199" t="s">
        <v>78</v>
      </c>
      <c r="AY121" s="16" t="s">
        <v>134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6" t="s">
        <v>78</v>
      </c>
      <c r="BK121" s="200">
        <f>ROUND(I121*H121,2)</f>
        <v>0</v>
      </c>
      <c r="BL121" s="16" t="s">
        <v>682</v>
      </c>
      <c r="BM121" s="199" t="s">
        <v>683</v>
      </c>
    </row>
    <row r="122" spans="1:65" s="2" customFormat="1">
      <c r="A122" s="31"/>
      <c r="B122" s="32"/>
      <c r="C122" s="33"/>
      <c r="D122" s="201" t="s">
        <v>142</v>
      </c>
      <c r="E122" s="33"/>
      <c r="F122" s="202" t="s">
        <v>681</v>
      </c>
      <c r="G122" s="33"/>
      <c r="H122" s="33"/>
      <c r="I122" s="33"/>
      <c r="J122" s="33"/>
      <c r="K122" s="33"/>
      <c r="L122" s="34"/>
      <c r="M122" s="203"/>
      <c r="N122" s="204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142</v>
      </c>
      <c r="AU122" s="16" t="s">
        <v>78</v>
      </c>
    </row>
    <row r="123" spans="1:65" s="2" customFormat="1" ht="16.5" customHeight="1">
      <c r="A123" s="31"/>
      <c r="B123" s="32"/>
      <c r="C123" s="189" t="s">
        <v>153</v>
      </c>
      <c r="D123" s="189" t="s">
        <v>136</v>
      </c>
      <c r="E123" s="190" t="s">
        <v>684</v>
      </c>
      <c r="F123" s="191" t="s">
        <v>685</v>
      </c>
      <c r="G123" s="192" t="s">
        <v>579</v>
      </c>
      <c r="H123" s="193">
        <v>1</v>
      </c>
      <c r="I123" s="194"/>
      <c r="J123" s="194">
        <f>ROUND(I123*H123,2)</f>
        <v>0</v>
      </c>
      <c r="K123" s="191"/>
      <c r="L123" s="34"/>
      <c r="M123" s="195" t="s">
        <v>1</v>
      </c>
      <c r="N123" s="196" t="s">
        <v>36</v>
      </c>
      <c r="O123" s="197">
        <v>0</v>
      </c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9" t="s">
        <v>682</v>
      </c>
      <c r="AT123" s="199" t="s">
        <v>136</v>
      </c>
      <c r="AU123" s="199" t="s">
        <v>78</v>
      </c>
      <c r="AY123" s="16" t="s">
        <v>134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6" t="s">
        <v>78</v>
      </c>
      <c r="BK123" s="200">
        <f>ROUND(I123*H123,2)</f>
        <v>0</v>
      </c>
      <c r="BL123" s="16" t="s">
        <v>682</v>
      </c>
      <c r="BM123" s="199" t="s">
        <v>686</v>
      </c>
    </row>
    <row r="124" spans="1:65" s="2" customFormat="1">
      <c r="A124" s="31"/>
      <c r="B124" s="32"/>
      <c r="C124" s="33"/>
      <c r="D124" s="201" t="s">
        <v>142</v>
      </c>
      <c r="E124" s="33"/>
      <c r="F124" s="202" t="s">
        <v>685</v>
      </c>
      <c r="G124" s="33"/>
      <c r="H124" s="33"/>
      <c r="I124" s="33"/>
      <c r="J124" s="33"/>
      <c r="K124" s="33"/>
      <c r="L124" s="34"/>
      <c r="M124" s="203"/>
      <c r="N124" s="204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142</v>
      </c>
      <c r="AU124" s="16" t="s">
        <v>78</v>
      </c>
    </row>
    <row r="125" spans="1:65" s="13" customFormat="1">
      <c r="B125" s="205"/>
      <c r="C125" s="206"/>
      <c r="D125" s="201" t="s">
        <v>144</v>
      </c>
      <c r="E125" s="207" t="s">
        <v>1</v>
      </c>
      <c r="F125" s="208" t="s">
        <v>687</v>
      </c>
      <c r="G125" s="206"/>
      <c r="H125" s="209">
        <v>1</v>
      </c>
      <c r="I125" s="206"/>
      <c r="J125" s="206"/>
      <c r="K125" s="206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144</v>
      </c>
      <c r="AU125" s="214" t="s">
        <v>78</v>
      </c>
      <c r="AV125" s="13" t="s">
        <v>80</v>
      </c>
      <c r="AW125" s="13" t="s">
        <v>26</v>
      </c>
      <c r="AX125" s="13" t="s">
        <v>78</v>
      </c>
      <c r="AY125" s="214" t="s">
        <v>134</v>
      </c>
    </row>
    <row r="126" spans="1:65" s="2" customFormat="1" ht="16.5" customHeight="1">
      <c r="A126" s="31"/>
      <c r="B126" s="32"/>
      <c r="C126" s="189" t="s">
        <v>140</v>
      </c>
      <c r="D126" s="189" t="s">
        <v>136</v>
      </c>
      <c r="E126" s="190" t="s">
        <v>688</v>
      </c>
      <c r="F126" s="191" t="s">
        <v>689</v>
      </c>
      <c r="G126" s="192" t="s">
        <v>579</v>
      </c>
      <c r="H126" s="193">
        <v>1</v>
      </c>
      <c r="I126" s="194"/>
      <c r="J126" s="194">
        <f>ROUND(I126*H126,2)</f>
        <v>0</v>
      </c>
      <c r="K126" s="191"/>
      <c r="L126" s="34"/>
      <c r="M126" s="195" t="s">
        <v>1</v>
      </c>
      <c r="N126" s="196" t="s">
        <v>36</v>
      </c>
      <c r="O126" s="197">
        <v>0</v>
      </c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9" t="s">
        <v>682</v>
      </c>
      <c r="AT126" s="199" t="s">
        <v>136</v>
      </c>
      <c r="AU126" s="199" t="s">
        <v>78</v>
      </c>
      <c r="AY126" s="16" t="s">
        <v>134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6" t="s">
        <v>78</v>
      </c>
      <c r="BK126" s="200">
        <f>ROUND(I126*H126,2)</f>
        <v>0</v>
      </c>
      <c r="BL126" s="16" t="s">
        <v>682</v>
      </c>
      <c r="BM126" s="199" t="s">
        <v>690</v>
      </c>
    </row>
    <row r="127" spans="1:65" s="2" customFormat="1">
      <c r="A127" s="31"/>
      <c r="B127" s="32"/>
      <c r="C127" s="33"/>
      <c r="D127" s="201" t="s">
        <v>142</v>
      </c>
      <c r="E127" s="33"/>
      <c r="F127" s="202" t="s">
        <v>689</v>
      </c>
      <c r="G127" s="33"/>
      <c r="H127" s="33"/>
      <c r="I127" s="33"/>
      <c r="J127" s="33"/>
      <c r="K127" s="33"/>
      <c r="L127" s="34"/>
      <c r="M127" s="203"/>
      <c r="N127" s="204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142</v>
      </c>
      <c r="AU127" s="16" t="s">
        <v>78</v>
      </c>
    </row>
    <row r="128" spans="1:65" s="2" customFormat="1" ht="33" customHeight="1">
      <c r="A128" s="31"/>
      <c r="B128" s="32"/>
      <c r="C128" s="189" t="s">
        <v>173</v>
      </c>
      <c r="D128" s="189" t="s">
        <v>136</v>
      </c>
      <c r="E128" s="190" t="s">
        <v>691</v>
      </c>
      <c r="F128" s="191" t="s">
        <v>692</v>
      </c>
      <c r="G128" s="192" t="s">
        <v>139</v>
      </c>
      <c r="H128" s="193">
        <v>10</v>
      </c>
      <c r="I128" s="194"/>
      <c r="J128" s="194">
        <f>ROUND(I128*H128,2)</f>
        <v>0</v>
      </c>
      <c r="K128" s="191"/>
      <c r="L128" s="34"/>
      <c r="M128" s="195" t="s">
        <v>1</v>
      </c>
      <c r="N128" s="196" t="s">
        <v>36</v>
      </c>
      <c r="O128" s="197">
        <v>0.63700000000000001</v>
      </c>
      <c r="P128" s="197">
        <f>O128*H128</f>
        <v>6.37</v>
      </c>
      <c r="Q128" s="197">
        <v>0.167950232</v>
      </c>
      <c r="R128" s="197">
        <f>Q128*H128</f>
        <v>1.6795023200000001</v>
      </c>
      <c r="S128" s="197">
        <v>0</v>
      </c>
      <c r="T128" s="19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9" t="s">
        <v>140</v>
      </c>
      <c r="AT128" s="199" t="s">
        <v>136</v>
      </c>
      <c r="AU128" s="199" t="s">
        <v>78</v>
      </c>
      <c r="AY128" s="16" t="s">
        <v>134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6" t="s">
        <v>78</v>
      </c>
      <c r="BK128" s="200">
        <f>ROUND(I128*H128,2)</f>
        <v>0</v>
      </c>
      <c r="BL128" s="16" t="s">
        <v>140</v>
      </c>
      <c r="BM128" s="199" t="s">
        <v>693</v>
      </c>
    </row>
    <row r="129" spans="1:65" s="2" customFormat="1" ht="39">
      <c r="A129" s="31"/>
      <c r="B129" s="32"/>
      <c r="C129" s="33"/>
      <c r="D129" s="201" t="s">
        <v>142</v>
      </c>
      <c r="E129" s="33"/>
      <c r="F129" s="202" t="s">
        <v>694</v>
      </c>
      <c r="G129" s="33"/>
      <c r="H129" s="33"/>
      <c r="I129" s="33"/>
      <c r="J129" s="33"/>
      <c r="K129" s="33"/>
      <c r="L129" s="34"/>
      <c r="M129" s="203"/>
      <c r="N129" s="204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142</v>
      </c>
      <c r="AU129" s="16" t="s">
        <v>78</v>
      </c>
    </row>
    <row r="130" spans="1:65" s="2" customFormat="1" ht="24.2" customHeight="1">
      <c r="A130" s="31"/>
      <c r="B130" s="32"/>
      <c r="C130" s="189" t="s">
        <v>178</v>
      </c>
      <c r="D130" s="189" t="s">
        <v>136</v>
      </c>
      <c r="E130" s="190" t="s">
        <v>695</v>
      </c>
      <c r="F130" s="191" t="s">
        <v>696</v>
      </c>
      <c r="G130" s="192" t="s">
        <v>139</v>
      </c>
      <c r="H130" s="193">
        <v>3000</v>
      </c>
      <c r="I130" s="194"/>
      <c r="J130" s="194">
        <f>ROUND(I130*H130,2)</f>
        <v>0</v>
      </c>
      <c r="K130" s="191"/>
      <c r="L130" s="34"/>
      <c r="M130" s="195" t="s">
        <v>1</v>
      </c>
      <c r="N130" s="196" t="s">
        <v>36</v>
      </c>
      <c r="O130" s="197">
        <v>2E-3</v>
      </c>
      <c r="P130" s="197">
        <f>O130*H130</f>
        <v>6</v>
      </c>
      <c r="Q130" s="197">
        <v>0</v>
      </c>
      <c r="R130" s="197">
        <f>Q130*H130</f>
        <v>0</v>
      </c>
      <c r="S130" s="197">
        <v>0.02</v>
      </c>
      <c r="T130" s="198">
        <f>S130*H130</f>
        <v>60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140</v>
      </c>
      <c r="AT130" s="199" t="s">
        <v>136</v>
      </c>
      <c r="AU130" s="199" t="s">
        <v>78</v>
      </c>
      <c r="AY130" s="16" t="s">
        <v>134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6" t="s">
        <v>78</v>
      </c>
      <c r="BK130" s="200">
        <f>ROUND(I130*H130,2)</f>
        <v>0</v>
      </c>
      <c r="BL130" s="16" t="s">
        <v>140</v>
      </c>
      <c r="BM130" s="199" t="s">
        <v>697</v>
      </c>
    </row>
    <row r="131" spans="1:65" s="2" customFormat="1" ht="39">
      <c r="A131" s="31"/>
      <c r="B131" s="32"/>
      <c r="C131" s="33"/>
      <c r="D131" s="201" t="s">
        <v>142</v>
      </c>
      <c r="E131" s="33"/>
      <c r="F131" s="202" t="s">
        <v>698</v>
      </c>
      <c r="G131" s="33"/>
      <c r="H131" s="33"/>
      <c r="I131" s="33"/>
      <c r="J131" s="33"/>
      <c r="K131" s="33"/>
      <c r="L131" s="34"/>
      <c r="M131" s="234"/>
      <c r="N131" s="235"/>
      <c r="O131" s="236"/>
      <c r="P131" s="236"/>
      <c r="Q131" s="236"/>
      <c r="R131" s="236"/>
      <c r="S131" s="236"/>
      <c r="T131" s="237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142</v>
      </c>
      <c r="AU131" s="16" t="s">
        <v>78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34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3006-18-1 - HSV</vt:lpstr>
      <vt:lpstr>3006-18-2 - HSV</vt:lpstr>
      <vt:lpstr>3006-18-3 - HSV</vt:lpstr>
      <vt:lpstr>3006-18-4 - HSV</vt:lpstr>
      <vt:lpstr>3006-18-5 - Vedlejší rozp...</vt:lpstr>
      <vt:lpstr>'3006-18-1 - HSV'!Názvy_tisku</vt:lpstr>
      <vt:lpstr>'3006-18-2 - HSV'!Názvy_tisku</vt:lpstr>
      <vt:lpstr>'3006-18-3 - HSV'!Názvy_tisku</vt:lpstr>
      <vt:lpstr>'3006-18-4 - HSV'!Názvy_tisku</vt:lpstr>
      <vt:lpstr>'3006-18-5 - Vedlejší rozp...'!Názvy_tisku</vt:lpstr>
      <vt:lpstr>'Rekapitulace stavby'!Názvy_tisku</vt:lpstr>
      <vt:lpstr>'3006-18-1 - HSV'!Oblast_tisku</vt:lpstr>
      <vt:lpstr>'3006-18-2 - HSV'!Oblast_tisku</vt:lpstr>
      <vt:lpstr>'3006-18-3 - HSV'!Oblast_tisku</vt:lpstr>
      <vt:lpstr>'3006-18-4 - HSV'!Oblast_tisku</vt:lpstr>
      <vt:lpstr>'3006-18-5 - Vedlejší rozp...'!Oblast_tisku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Hermany Jiří</dc:creator>
  <cp:lastModifiedBy>Čaganová Jitka</cp:lastModifiedBy>
  <cp:lastPrinted>2024-04-02T07:12:34Z</cp:lastPrinted>
  <dcterms:created xsi:type="dcterms:W3CDTF">2021-10-22T12:08:43Z</dcterms:created>
  <dcterms:modified xsi:type="dcterms:W3CDTF">2024-04-02T07:31:28Z</dcterms:modified>
</cp:coreProperties>
</file>