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uer\Documents\Akce\"/>
    </mc:Choice>
  </mc:AlternateContent>
  <xr:revisionPtr revIDLastSave="0" documentId="13_ncr:1_{27B580E0-BE48-41C1-9B63-D1E443FF2CF1}" xr6:coauthVersionLast="36" xr6:coauthVersionMax="36" xr10:uidLastSave="{00000000-0000-0000-0000-000000000000}"/>
  <bookViews>
    <workbookView xWindow="0" yWindow="0" windowWidth="28800" windowHeight="14025" xr2:uid="{7B150F25-9BA0-4BD5-A79E-B592417251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 s="1"/>
  <c r="F40" i="1"/>
  <c r="J29" i="1"/>
  <c r="G29" i="1"/>
  <c r="G17" i="1"/>
  <c r="N17" i="1" s="1"/>
  <c r="G5" i="1"/>
  <c r="D5" i="1"/>
  <c r="N33" i="1"/>
  <c r="N31" i="1"/>
  <c r="N30" i="1"/>
  <c r="N21" i="1"/>
  <c r="N20" i="1"/>
  <c r="N19" i="1"/>
  <c r="N18" i="1"/>
  <c r="N9" i="1"/>
  <c r="N8" i="1"/>
  <c r="N7" i="1"/>
  <c r="N6" i="1"/>
  <c r="N5" i="1"/>
  <c r="F8" i="1"/>
  <c r="F9" i="1"/>
  <c r="Q8" i="1"/>
  <c r="Q32" i="1"/>
  <c r="Q20" i="1"/>
  <c r="G18" i="1"/>
  <c r="G19" i="1"/>
  <c r="N29" i="1" l="1"/>
  <c r="D29" i="1"/>
  <c r="D17" i="1"/>
  <c r="G30" i="1"/>
  <c r="Q41" i="1"/>
  <c r="J33" i="1"/>
  <c r="J31" i="1"/>
  <c r="J30" i="1"/>
  <c r="G33" i="1"/>
  <c r="G31" i="1"/>
  <c r="G21" i="1"/>
  <c r="G20" i="1"/>
  <c r="G6" i="1"/>
  <c r="G7" i="1"/>
  <c r="G8" i="1"/>
  <c r="I33" i="1"/>
  <c r="F33" i="1"/>
  <c r="F7" i="1"/>
  <c r="F6" i="1"/>
  <c r="I31" i="1"/>
  <c r="F31" i="1"/>
  <c r="I30" i="1"/>
  <c r="F30" i="1"/>
  <c r="I29" i="1"/>
  <c r="F21" i="1"/>
  <c r="F20" i="1"/>
  <c r="F19" i="1"/>
  <c r="F18" i="1"/>
  <c r="G9" i="1"/>
  <c r="N34" i="1" l="1"/>
  <c r="N36" i="1" s="1"/>
  <c r="N22" i="1"/>
  <c r="N23" i="1" s="1"/>
  <c r="N10" i="1"/>
  <c r="N11" i="1" s="1"/>
  <c r="N41" i="1" l="1"/>
  <c r="N42" i="1" s="1"/>
</calcChain>
</file>

<file path=xl/sharedStrings.xml><?xml version="1.0" encoding="utf-8"?>
<sst xmlns="http://schemas.openxmlformats.org/spreadsheetml/2006/main" count="60" uniqueCount="36">
  <si>
    <t>TYP A</t>
  </si>
  <si>
    <t>6,1m a 150 mm</t>
  </si>
  <si>
    <t>0,9m 1 ks na bm</t>
  </si>
  <si>
    <t>ks</t>
  </si>
  <si>
    <t>TYP B</t>
  </si>
  <si>
    <t>5,5m a 150 mm</t>
  </si>
  <si>
    <t>TYP C</t>
  </si>
  <si>
    <t>délka 16 m</t>
  </si>
  <si>
    <t>délka 20 m</t>
  </si>
  <si>
    <t>výška 0,3m</t>
  </si>
  <si>
    <t>2,5m 1 ks na bm</t>
  </si>
  <si>
    <t>3,3m a 150 mm</t>
  </si>
  <si>
    <t>kg</t>
  </si>
  <si>
    <t>6,24m a 150 mm</t>
  </si>
  <si>
    <t>Celkem</t>
  </si>
  <si>
    <t>kg/m</t>
  </si>
  <si>
    <t>dle PD</t>
  </si>
  <si>
    <t>výška 0,85-0,3m</t>
  </si>
  <si>
    <t>výška 1,37-0,85m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</si>
  <si>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betonu</t>
    </r>
  </si>
  <si>
    <t>výška 1,75m</t>
  </si>
  <si>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5,00m (5,5-4,5)m a 150 mm</t>
    </r>
  </si>
  <si>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3,55m (4,5-2,6)m a 150 mm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</si>
  <si>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betonu</t>
    </r>
  </si>
  <si>
    <t>36,0m</t>
  </si>
  <si>
    <t>15,0 m</t>
  </si>
  <si>
    <t>74,0 m</t>
  </si>
  <si>
    <t>délka m</t>
  </si>
  <si>
    <t>kg celkem</t>
  </si>
  <si>
    <t>průměr</t>
  </si>
  <si>
    <t>základ</t>
  </si>
  <si>
    <t>zeď</t>
  </si>
  <si>
    <t>základ a zeď</t>
  </si>
  <si>
    <t>na dilatace atd.</t>
  </si>
  <si>
    <t>do 12 mm</t>
  </si>
  <si>
    <t>do 16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</si>
</sst>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2" fontId="4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0" xfId="0" applyFill="1" applyBorder="1"/>
    <xf numFmtId="2" fontId="3" fillId="0" borderId="0" xfId="0" applyNumberFormat="1" applyFont="1" applyBorder="1"/>
    <xf numFmtId="2" fontId="4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4" fillId="0" borderId="8" xfId="0" applyNumberFormat="1" applyFont="1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2" fontId="4" fillId="2" borderId="1" xfId="0" applyNumberFormat="1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9" fontId="0" fillId="0" borderId="0" xfId="1" applyFont="1" applyBorder="1"/>
    <xf numFmtId="2" fontId="0" fillId="3" borderId="0" xfId="0" applyNumberFormat="1" applyFill="1"/>
    <xf numFmtId="2" fontId="0" fillId="3" borderId="0" xfId="0" applyNumberFormat="1" applyFill="1" applyBorder="1"/>
    <xf numFmtId="0" fontId="0" fillId="4" borderId="0" xfId="0" applyFill="1"/>
    <xf numFmtId="2" fontId="0" fillId="4" borderId="0" xfId="0" applyNumberFormat="1" applyFill="1" applyBorder="1"/>
    <xf numFmtId="0" fontId="0" fillId="0" borderId="0" xfId="0" applyNumberFormat="1"/>
    <xf numFmtId="0" fontId="0" fillId="0" borderId="0" xfId="0" applyNumberFormat="1" applyFill="1"/>
    <xf numFmtId="2" fontId="0" fillId="0" borderId="0" xfId="0" applyNumberFormat="1" applyFill="1"/>
    <xf numFmtId="2" fontId="4" fillId="0" borderId="0" xfId="0" applyNumberFormat="1" applyFont="1" applyFill="1"/>
    <xf numFmtId="0" fontId="0" fillId="3" borderId="0" xfId="0" applyFill="1" applyBorder="1"/>
    <xf numFmtId="0" fontId="0" fillId="4" borderId="0" xfId="0" applyFill="1" applyBorder="1"/>
    <xf numFmtId="0" fontId="3" fillId="5" borderId="1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0579-CB31-4696-B1D0-540C43A1C451}">
  <sheetPr>
    <pageSetUpPr fitToPage="1"/>
  </sheetPr>
  <dimension ref="A1:V43"/>
  <sheetViews>
    <sheetView tabSelected="1" zoomScaleNormal="100" workbookViewId="0">
      <selection activeCell="T10" sqref="T10"/>
    </sheetView>
  </sheetViews>
  <sheetFormatPr defaultRowHeight="15" x14ac:dyDescent="0.25"/>
  <cols>
    <col min="1" max="1" width="12" customWidth="1"/>
    <col min="4" max="4" width="22.140625" customWidth="1"/>
    <col min="5" max="5" width="11.140625" customWidth="1"/>
    <col min="14" max="14" width="9.7109375" customWidth="1"/>
  </cols>
  <sheetData>
    <row r="1" spans="1:22" ht="15.75" thickBot="1" x14ac:dyDescent="0.3"/>
    <row r="2" spans="1:22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22" ht="15.75" thickBot="1" x14ac:dyDescent="0.3">
      <c r="A3" s="6"/>
      <c r="B3" s="39" t="s">
        <v>0</v>
      </c>
      <c r="C3" s="7" t="s">
        <v>26</v>
      </c>
      <c r="D3" s="8"/>
      <c r="E3" s="8"/>
      <c r="F3" s="8"/>
      <c r="G3" s="8" t="s">
        <v>20</v>
      </c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22" x14ac:dyDescent="0.25">
      <c r="A4" s="6"/>
      <c r="B4" s="10" t="s">
        <v>29</v>
      </c>
      <c r="C4" s="8"/>
      <c r="D4" s="8"/>
      <c r="E4" s="8"/>
      <c r="F4" s="10" t="s">
        <v>3</v>
      </c>
      <c r="G4" s="10" t="s">
        <v>27</v>
      </c>
      <c r="H4" s="8"/>
      <c r="I4" s="8"/>
      <c r="J4" s="8"/>
      <c r="K4" s="8"/>
      <c r="L4" s="8"/>
      <c r="M4" s="10" t="s">
        <v>15</v>
      </c>
      <c r="N4" s="18" t="s">
        <v>28</v>
      </c>
      <c r="O4" s="8"/>
      <c r="P4" s="8"/>
      <c r="Q4" s="8"/>
      <c r="R4" s="9"/>
    </row>
    <row r="5" spans="1:22" x14ac:dyDescent="0.25">
      <c r="A5" s="6" t="s">
        <v>32</v>
      </c>
      <c r="B5" s="37">
        <v>10</v>
      </c>
      <c r="C5" s="8"/>
      <c r="D5" s="10">
        <f>14+23</f>
        <v>37</v>
      </c>
      <c r="E5" s="8"/>
      <c r="F5" s="8"/>
      <c r="G5" s="8">
        <f>D5*74+14*0.4*9+23*1.4*9</f>
        <v>3078.2</v>
      </c>
      <c r="H5" s="8"/>
      <c r="I5" s="8"/>
      <c r="J5" s="8"/>
      <c r="K5" s="8"/>
      <c r="L5" s="8"/>
      <c r="M5" s="10">
        <v>0.62</v>
      </c>
      <c r="N5" s="30">
        <f>G5*M5</f>
        <v>1908.4839999999999</v>
      </c>
      <c r="O5" s="8"/>
      <c r="P5" s="8"/>
      <c r="Q5" s="8"/>
      <c r="R5" s="9"/>
      <c r="T5" s="34"/>
      <c r="U5" s="35"/>
      <c r="V5" s="1"/>
    </row>
    <row r="6" spans="1:22" x14ac:dyDescent="0.25">
      <c r="A6" s="6" t="s">
        <v>31</v>
      </c>
      <c r="B6" s="37">
        <v>12</v>
      </c>
      <c r="C6" s="8"/>
      <c r="D6" s="8" t="s">
        <v>13</v>
      </c>
      <c r="E6" s="8"/>
      <c r="F6" s="8">
        <f>54*8+67*1</f>
        <v>499</v>
      </c>
      <c r="G6" s="8">
        <f>F6*6.24</f>
        <v>3113.76</v>
      </c>
      <c r="H6" s="8"/>
      <c r="I6" s="8"/>
      <c r="J6" s="8"/>
      <c r="K6" s="8"/>
      <c r="L6" s="8"/>
      <c r="M6" s="10">
        <v>0.89</v>
      </c>
      <c r="N6" s="30">
        <f>G6*M6</f>
        <v>2771.2464000000004</v>
      </c>
      <c r="O6" s="8"/>
      <c r="P6" s="8"/>
      <c r="Q6" s="8"/>
      <c r="R6" s="9"/>
      <c r="T6" s="34"/>
      <c r="U6" s="1"/>
      <c r="V6" s="1"/>
    </row>
    <row r="7" spans="1:22" ht="17.25" x14ac:dyDescent="0.25">
      <c r="A7" s="6" t="s">
        <v>30</v>
      </c>
      <c r="B7" s="38">
        <v>16</v>
      </c>
      <c r="C7" s="8"/>
      <c r="D7" s="8" t="s">
        <v>1</v>
      </c>
      <c r="E7" s="8"/>
      <c r="F7" s="8">
        <f>54*8+67*1</f>
        <v>499</v>
      </c>
      <c r="G7" s="8">
        <f>F7*6.1</f>
        <v>3043.8999999999996</v>
      </c>
      <c r="H7" s="8"/>
      <c r="I7" s="8"/>
      <c r="J7" s="8"/>
      <c r="K7" s="8"/>
      <c r="L7" s="8"/>
      <c r="M7" s="10">
        <v>1.58</v>
      </c>
      <c r="N7" s="32">
        <f>G7*M7</f>
        <v>4809.3620000000001</v>
      </c>
      <c r="O7" s="8"/>
      <c r="P7" s="8"/>
      <c r="Q7" s="8" t="s">
        <v>19</v>
      </c>
      <c r="R7" s="9"/>
      <c r="T7" s="1"/>
      <c r="U7" s="36"/>
      <c r="V7" s="1"/>
    </row>
    <row r="8" spans="1:22" x14ac:dyDescent="0.25">
      <c r="A8" s="6"/>
      <c r="B8" s="37">
        <v>12</v>
      </c>
      <c r="C8" s="8"/>
      <c r="D8" s="8" t="s">
        <v>10</v>
      </c>
      <c r="E8" s="8"/>
      <c r="F8" s="8">
        <f>9*8+11*1</f>
        <v>83</v>
      </c>
      <c r="G8" s="8">
        <f>F8*2.5</f>
        <v>207.5</v>
      </c>
      <c r="H8" s="8"/>
      <c r="I8" s="8"/>
      <c r="J8" s="8"/>
      <c r="K8" s="8"/>
      <c r="L8" s="8"/>
      <c r="M8" s="19">
        <v>0.89</v>
      </c>
      <c r="N8" s="30">
        <f>G8*M8</f>
        <v>184.67500000000001</v>
      </c>
      <c r="O8" s="8"/>
      <c r="P8" s="8"/>
      <c r="Q8" s="8">
        <f>(2.1*0.8+0.3*1.75)*48+(2.1*0.8+0.3*(1.75+1.37)/2)*26</f>
        <v>161.68800000000002</v>
      </c>
      <c r="R8" s="9"/>
    </row>
    <row r="9" spans="1:22" x14ac:dyDescent="0.25">
      <c r="A9" s="6"/>
      <c r="B9" s="37">
        <v>10</v>
      </c>
      <c r="C9" s="8"/>
      <c r="D9" s="8" t="s">
        <v>2</v>
      </c>
      <c r="E9" s="8"/>
      <c r="F9" s="8">
        <f>9*8+11*1</f>
        <v>83</v>
      </c>
      <c r="G9" s="8">
        <f>F9*0.9</f>
        <v>74.7</v>
      </c>
      <c r="H9" s="8"/>
      <c r="I9" s="8"/>
      <c r="J9" s="8"/>
      <c r="K9" s="8"/>
      <c r="L9" s="8"/>
      <c r="M9" s="19">
        <v>0.62</v>
      </c>
      <c r="N9" s="30">
        <f>G9*M9</f>
        <v>46.314</v>
      </c>
      <c r="O9" s="8"/>
      <c r="P9" s="8"/>
      <c r="Q9" s="8"/>
      <c r="R9" s="9"/>
    </row>
    <row r="10" spans="1:22" x14ac:dyDescent="0.2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3">
        <f>SUM(N5:N9)</f>
        <v>9720.0814000000009</v>
      </c>
      <c r="O10" s="8"/>
      <c r="P10" s="8"/>
      <c r="Q10" s="8"/>
      <c r="R10" s="9"/>
    </row>
    <row r="11" spans="1:22" x14ac:dyDescent="0.25">
      <c r="A11" s="6"/>
      <c r="B11" s="8"/>
      <c r="C11" s="8"/>
      <c r="D11" s="8"/>
      <c r="E11" s="8"/>
      <c r="F11" s="8"/>
      <c r="G11" s="8"/>
      <c r="H11" s="8"/>
      <c r="I11" s="8"/>
      <c r="J11" s="28">
        <v>0.2</v>
      </c>
      <c r="K11" s="8" t="s">
        <v>33</v>
      </c>
      <c r="L11" s="8"/>
      <c r="M11" s="8"/>
      <c r="N11" s="14">
        <f>N10*(1+J11)</f>
        <v>11664.097680000001</v>
      </c>
      <c r="O11" s="8"/>
      <c r="P11" s="8"/>
      <c r="Q11" s="8"/>
      <c r="R11" s="9"/>
    </row>
    <row r="12" spans="1:22" ht="15.75" thickBot="1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22" ht="15.75" thickBot="1" x14ac:dyDescent="0.3"/>
    <row r="14" spans="1:22" ht="15.75" thickBot="1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22" ht="15.75" thickBot="1" x14ac:dyDescent="0.3">
      <c r="A15" s="6"/>
      <c r="B15" s="39" t="s">
        <v>4</v>
      </c>
      <c r="C15" s="7" t="s">
        <v>25</v>
      </c>
      <c r="D15" s="8"/>
      <c r="E15" s="8"/>
      <c r="F15" s="8"/>
      <c r="G15" s="8" t="s">
        <v>18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</row>
    <row r="16" spans="1:22" x14ac:dyDescent="0.25">
      <c r="A16" s="6"/>
      <c r="B16" s="10" t="s">
        <v>29</v>
      </c>
      <c r="C16" s="8"/>
      <c r="D16" s="8"/>
      <c r="E16" s="8"/>
      <c r="F16" s="10" t="s">
        <v>3</v>
      </c>
      <c r="G16" s="10" t="s">
        <v>27</v>
      </c>
      <c r="H16" s="8"/>
      <c r="I16" s="8"/>
      <c r="J16" s="8"/>
      <c r="K16" s="8"/>
      <c r="L16" s="8"/>
      <c r="M16" s="10" t="s">
        <v>15</v>
      </c>
      <c r="N16" s="8" t="s">
        <v>28</v>
      </c>
      <c r="O16" s="8"/>
      <c r="P16" s="8"/>
      <c r="Q16" s="8"/>
      <c r="R16" s="9"/>
    </row>
    <row r="17" spans="1:18" x14ac:dyDescent="0.25">
      <c r="A17" s="6" t="s">
        <v>32</v>
      </c>
      <c r="B17" s="37">
        <v>10</v>
      </c>
      <c r="C17" s="8"/>
      <c r="D17" s="10">
        <f>(12+6)/2+21</f>
        <v>30</v>
      </c>
      <c r="E17" s="8"/>
      <c r="F17" s="8"/>
      <c r="G17" s="8">
        <f>D17*15+9*0.4*2+21*0.7*2</f>
        <v>486.59999999999997</v>
      </c>
      <c r="H17" s="8"/>
      <c r="I17" s="8"/>
      <c r="J17" s="8"/>
      <c r="K17" s="8"/>
      <c r="L17" s="8"/>
      <c r="M17" s="10">
        <v>0.62</v>
      </c>
      <c r="N17" s="30">
        <f>G17*M17</f>
        <v>301.69199999999995</v>
      </c>
      <c r="O17" s="8"/>
      <c r="P17" s="8"/>
      <c r="Q17" s="8"/>
      <c r="R17" s="9"/>
    </row>
    <row r="18" spans="1:18" x14ac:dyDescent="0.25">
      <c r="A18" s="6" t="s">
        <v>31</v>
      </c>
      <c r="B18" s="37">
        <v>12</v>
      </c>
      <c r="C18" s="8"/>
      <c r="D18" s="8" t="s">
        <v>21</v>
      </c>
      <c r="E18" s="8"/>
      <c r="F18" s="8">
        <f>51*2</f>
        <v>102</v>
      </c>
      <c r="G18" s="8">
        <f>F18*5</f>
        <v>510</v>
      </c>
      <c r="H18" s="8"/>
      <c r="I18" s="8"/>
      <c r="J18" s="8"/>
      <c r="K18" s="8"/>
      <c r="L18" s="8"/>
      <c r="M18" s="10">
        <v>0.89</v>
      </c>
      <c r="N18" s="30">
        <f>G18*M18</f>
        <v>453.90000000000003</v>
      </c>
      <c r="O18" s="8"/>
      <c r="P18" s="8"/>
      <c r="Q18" s="8"/>
      <c r="R18" s="9"/>
    </row>
    <row r="19" spans="1:18" ht="17.25" x14ac:dyDescent="0.25">
      <c r="A19" s="6" t="s">
        <v>30</v>
      </c>
      <c r="B19" s="38">
        <v>16</v>
      </c>
      <c r="C19" s="8"/>
      <c r="D19" s="12" t="s">
        <v>5</v>
      </c>
      <c r="E19" s="12"/>
      <c r="F19" s="12">
        <f>51*2</f>
        <v>102</v>
      </c>
      <c r="G19" s="12">
        <f>F19*5.5</f>
        <v>561</v>
      </c>
      <c r="H19" s="8"/>
      <c r="I19" s="8"/>
      <c r="J19" s="8"/>
      <c r="K19" s="8"/>
      <c r="L19" s="8"/>
      <c r="M19" s="10">
        <v>1.58</v>
      </c>
      <c r="N19" s="32">
        <f>G19*M19</f>
        <v>886.38</v>
      </c>
      <c r="O19" s="8"/>
      <c r="P19" s="8"/>
      <c r="Q19" s="8" t="s">
        <v>19</v>
      </c>
      <c r="R19" s="9"/>
    </row>
    <row r="20" spans="1:18" x14ac:dyDescent="0.25">
      <c r="A20" s="6"/>
      <c r="B20" s="37">
        <v>12</v>
      </c>
      <c r="C20" s="8"/>
      <c r="D20" s="12" t="s">
        <v>10</v>
      </c>
      <c r="E20" s="12"/>
      <c r="F20" s="12">
        <f>8*2</f>
        <v>16</v>
      </c>
      <c r="G20" s="12">
        <f>F20*2.5</f>
        <v>40</v>
      </c>
      <c r="H20" s="8"/>
      <c r="I20" s="8"/>
      <c r="J20" s="8"/>
      <c r="K20" s="8"/>
      <c r="L20" s="8"/>
      <c r="M20" s="19">
        <v>0.89</v>
      </c>
      <c r="N20" s="30">
        <f>G20*M20</f>
        <v>35.6</v>
      </c>
      <c r="O20" s="8"/>
      <c r="P20" s="8"/>
      <c r="Q20" s="8">
        <f>(0.8*1.7+0.3*(1.37+0.85)/2)*15</f>
        <v>25.395</v>
      </c>
      <c r="R20" s="9"/>
    </row>
    <row r="21" spans="1:18" x14ac:dyDescent="0.25">
      <c r="A21" s="6"/>
      <c r="B21" s="37">
        <v>10</v>
      </c>
      <c r="C21" s="8"/>
      <c r="D21" s="12" t="s">
        <v>2</v>
      </c>
      <c r="E21" s="12"/>
      <c r="F21" s="12">
        <f>8*2</f>
        <v>16</v>
      </c>
      <c r="G21" s="12">
        <f>F21*0.9</f>
        <v>14.4</v>
      </c>
      <c r="H21" s="8"/>
      <c r="I21" s="8"/>
      <c r="J21" s="8"/>
      <c r="K21" s="8"/>
      <c r="L21" s="8"/>
      <c r="M21" s="19">
        <v>0.62</v>
      </c>
      <c r="N21" s="30">
        <f>G21*M21</f>
        <v>8.9280000000000008</v>
      </c>
      <c r="O21" s="8"/>
      <c r="P21" s="8"/>
      <c r="Q21" s="8"/>
      <c r="R21" s="9"/>
    </row>
    <row r="22" spans="1:18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3">
        <f>SUM(N17:N21)</f>
        <v>1686.5</v>
      </c>
      <c r="O22" s="8"/>
      <c r="P22" s="8"/>
      <c r="Q22" s="8"/>
      <c r="R22" s="9"/>
    </row>
    <row r="23" spans="1:18" x14ac:dyDescent="0.25">
      <c r="A23" s="6"/>
      <c r="B23" s="8"/>
      <c r="C23" s="8"/>
      <c r="D23" s="8"/>
      <c r="E23" s="8"/>
      <c r="F23" s="8"/>
      <c r="G23" s="8"/>
      <c r="H23" s="8"/>
      <c r="I23" s="8"/>
      <c r="J23" s="28">
        <v>0.2</v>
      </c>
      <c r="K23" s="8" t="s">
        <v>33</v>
      </c>
      <c r="L23" s="8"/>
      <c r="M23" s="8"/>
      <c r="N23" s="14">
        <f>N22*(1+J23)</f>
        <v>2023.8</v>
      </c>
      <c r="O23" s="8"/>
      <c r="P23" s="8"/>
      <c r="Q23" s="8"/>
      <c r="R23" s="9"/>
    </row>
    <row r="24" spans="1:18" ht="15.75" thickBot="1" x14ac:dyDescent="0.3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</row>
    <row r="25" spans="1:18" ht="15.75" thickBot="1" x14ac:dyDescent="0.3"/>
    <row r="26" spans="1:18" ht="15.75" thickBot="1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</row>
    <row r="27" spans="1:18" ht="15.75" thickBot="1" x14ac:dyDescent="0.3">
      <c r="A27" s="6"/>
      <c r="B27" s="39" t="s">
        <v>6</v>
      </c>
      <c r="C27" s="7" t="s">
        <v>24</v>
      </c>
      <c r="D27" s="8"/>
      <c r="E27" s="8"/>
      <c r="F27" s="8"/>
      <c r="G27" s="8" t="s">
        <v>17</v>
      </c>
      <c r="H27" s="8"/>
      <c r="I27" s="8" t="s">
        <v>9</v>
      </c>
      <c r="J27" s="8"/>
      <c r="K27" s="8"/>
      <c r="L27" s="8"/>
      <c r="M27" s="8"/>
      <c r="N27" s="8"/>
      <c r="O27" s="8"/>
      <c r="P27" s="8"/>
      <c r="Q27" s="8"/>
      <c r="R27" s="9"/>
    </row>
    <row r="28" spans="1:18" x14ac:dyDescent="0.25">
      <c r="A28" s="6"/>
      <c r="B28" s="10" t="s">
        <v>29</v>
      </c>
      <c r="C28" s="8"/>
      <c r="D28" s="8"/>
      <c r="E28" s="8"/>
      <c r="F28" s="18" t="s">
        <v>3</v>
      </c>
      <c r="G28" s="10" t="s">
        <v>7</v>
      </c>
      <c r="H28" s="8"/>
      <c r="I28" s="8" t="s">
        <v>8</v>
      </c>
      <c r="J28" s="8"/>
      <c r="K28" s="8"/>
      <c r="L28" s="8"/>
      <c r="M28" s="10" t="s">
        <v>15</v>
      </c>
      <c r="N28" s="8" t="s">
        <v>28</v>
      </c>
      <c r="O28" s="8"/>
      <c r="P28" s="8"/>
      <c r="Q28" s="8"/>
      <c r="R28" s="9"/>
    </row>
    <row r="29" spans="1:18" x14ac:dyDescent="0.25">
      <c r="A29" s="6" t="s">
        <v>32</v>
      </c>
      <c r="B29" s="37">
        <v>10</v>
      </c>
      <c r="C29" s="12"/>
      <c r="D29" s="19">
        <f>(10+4)/2+10</f>
        <v>17</v>
      </c>
      <c r="E29" s="12"/>
      <c r="F29" s="12"/>
      <c r="G29" s="12">
        <f>D29*16+7*0.4*2+10*1.4*2</f>
        <v>305.60000000000002</v>
      </c>
      <c r="H29" s="8"/>
      <c r="I29" s="8">
        <f>4+10</f>
        <v>14</v>
      </c>
      <c r="J29" s="8">
        <f>I29*20+4*0.4*2+10*1.4*2</f>
        <v>311.2</v>
      </c>
      <c r="K29" s="8"/>
      <c r="L29" s="8"/>
      <c r="M29" s="10">
        <v>0.62</v>
      </c>
      <c r="N29" s="30">
        <f>(G29+J29)*M29</f>
        <v>382.416</v>
      </c>
      <c r="O29" s="8"/>
      <c r="P29" s="8"/>
      <c r="Q29" s="8"/>
      <c r="R29" s="9"/>
    </row>
    <row r="30" spans="1:18" x14ac:dyDescent="0.25">
      <c r="A30" s="6" t="s">
        <v>31</v>
      </c>
      <c r="B30" s="37">
        <v>12</v>
      </c>
      <c r="C30" s="12"/>
      <c r="D30" s="12" t="s">
        <v>22</v>
      </c>
      <c r="E30" s="12"/>
      <c r="F30" s="12">
        <f>54*2</f>
        <v>108</v>
      </c>
      <c r="G30" s="12">
        <f>F30*3.55</f>
        <v>383.4</v>
      </c>
      <c r="H30" s="8"/>
      <c r="I30" s="8">
        <f>67*2</f>
        <v>134</v>
      </c>
      <c r="J30" s="8">
        <f>I30*2.6</f>
        <v>348.40000000000003</v>
      </c>
      <c r="K30" s="8"/>
      <c r="L30" s="8"/>
      <c r="M30" s="10">
        <v>0.89</v>
      </c>
      <c r="N30" s="30">
        <f>(G30+J30)*M30</f>
        <v>651.30200000000002</v>
      </c>
      <c r="O30" s="8"/>
      <c r="P30" s="8"/>
      <c r="Q30" s="8"/>
      <c r="R30" s="9"/>
    </row>
    <row r="31" spans="1:18" ht="17.25" x14ac:dyDescent="0.25">
      <c r="A31" s="6" t="s">
        <v>30</v>
      </c>
      <c r="B31" s="38">
        <v>16</v>
      </c>
      <c r="C31" s="12"/>
      <c r="D31" s="12" t="s">
        <v>11</v>
      </c>
      <c r="E31" s="12"/>
      <c r="F31" s="12">
        <f>54*2</f>
        <v>108</v>
      </c>
      <c r="G31" s="12">
        <f>F31*3.3</f>
        <v>356.4</v>
      </c>
      <c r="H31" s="8"/>
      <c r="I31" s="8">
        <f>67*2</f>
        <v>134</v>
      </c>
      <c r="J31" s="8">
        <f>I31*3.3</f>
        <v>442.2</v>
      </c>
      <c r="K31" s="8"/>
      <c r="L31" s="8"/>
      <c r="M31" s="10">
        <v>1.58</v>
      </c>
      <c r="N31" s="32">
        <f>(G31+J31)*M31</f>
        <v>1261.788</v>
      </c>
      <c r="O31" s="8"/>
      <c r="P31" s="8"/>
      <c r="Q31" s="8" t="s">
        <v>19</v>
      </c>
      <c r="R31" s="9"/>
    </row>
    <row r="32" spans="1:18" x14ac:dyDescent="0.25">
      <c r="A32" s="6"/>
      <c r="B32" s="37"/>
      <c r="C32" s="12"/>
      <c r="D32" s="12"/>
      <c r="E32" s="12"/>
      <c r="F32" s="12"/>
      <c r="G32" s="12"/>
      <c r="H32" s="8"/>
      <c r="I32" s="8"/>
      <c r="J32" s="8"/>
      <c r="K32" s="8"/>
      <c r="L32" s="8"/>
      <c r="M32" s="19">
        <v>0.89</v>
      </c>
      <c r="N32" s="30">
        <v>0</v>
      </c>
      <c r="O32" s="8"/>
      <c r="P32" s="8"/>
      <c r="Q32" s="8">
        <f>(0.7*0.8+(0.85+0.3)/2*0.3)*16+(0.7*0.8+0.3*0.3)*20</f>
        <v>24.72</v>
      </c>
      <c r="R32" s="9"/>
    </row>
    <row r="33" spans="1:18" x14ac:dyDescent="0.25">
      <c r="A33" s="6"/>
      <c r="B33" s="37">
        <v>10</v>
      </c>
      <c r="C33" s="12"/>
      <c r="D33" s="12" t="s">
        <v>2</v>
      </c>
      <c r="E33" s="12"/>
      <c r="F33" s="12">
        <f>9*2</f>
        <v>18</v>
      </c>
      <c r="G33" s="12">
        <f>F33*0.9</f>
        <v>16.2</v>
      </c>
      <c r="H33" s="8"/>
      <c r="I33" s="8">
        <f>11*2</f>
        <v>22</v>
      </c>
      <c r="J33" s="8">
        <f>I33*0.9</f>
        <v>19.8</v>
      </c>
      <c r="K33" s="8"/>
      <c r="L33" s="8"/>
      <c r="M33" s="19">
        <v>0.62</v>
      </c>
      <c r="N33" s="30">
        <f>(G33+J33)*M33</f>
        <v>22.32</v>
      </c>
      <c r="O33" s="8"/>
      <c r="P33" s="8"/>
      <c r="Q33" s="8"/>
      <c r="R33" s="9"/>
    </row>
    <row r="34" spans="1:18" x14ac:dyDescent="0.25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3">
        <f>SUM(N29:N33)</f>
        <v>2317.8260000000005</v>
      </c>
      <c r="O34" s="8"/>
      <c r="P34" s="8"/>
      <c r="Q34" s="8"/>
      <c r="R34" s="9"/>
    </row>
    <row r="35" spans="1:18" x14ac:dyDescent="0.25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3"/>
      <c r="O35" s="8"/>
      <c r="P35" s="8"/>
      <c r="Q35" s="8"/>
      <c r="R35" s="9"/>
    </row>
    <row r="36" spans="1:18" x14ac:dyDescent="0.25">
      <c r="A36" s="6"/>
      <c r="B36" s="8"/>
      <c r="C36" s="8"/>
      <c r="D36" s="8"/>
      <c r="E36" s="8"/>
      <c r="F36" s="8"/>
      <c r="G36" s="8"/>
      <c r="H36" s="8"/>
      <c r="I36" s="8"/>
      <c r="J36" s="28">
        <v>0.2</v>
      </c>
      <c r="K36" s="8" t="s">
        <v>33</v>
      </c>
      <c r="L36" s="8"/>
      <c r="M36" s="8"/>
      <c r="N36" s="14">
        <f>N34*(1+J36)</f>
        <v>2781.3912000000005</v>
      </c>
      <c r="O36" s="8"/>
      <c r="P36" s="8"/>
      <c r="Q36" s="8"/>
      <c r="R36" s="9"/>
    </row>
    <row r="37" spans="1:18" ht="15.75" thickBo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2"/>
      <c r="O37" s="16"/>
      <c r="P37" s="16"/>
      <c r="Q37" s="16"/>
      <c r="R37" s="17"/>
    </row>
    <row r="38" spans="1:18" ht="15.75" thickBo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8"/>
      <c r="P38" s="8"/>
      <c r="Q38" s="8"/>
      <c r="R38" s="8"/>
    </row>
    <row r="39" spans="1:18" x14ac:dyDescent="0.25">
      <c r="A39" s="3"/>
      <c r="B39" s="4"/>
      <c r="C39" s="4"/>
      <c r="D39" s="23"/>
      <c r="E39" s="4"/>
      <c r="F39" s="4"/>
      <c r="G39" s="4"/>
      <c r="H39" s="4"/>
      <c r="I39" s="4"/>
      <c r="J39" s="4"/>
      <c r="K39" s="4"/>
      <c r="L39" s="4"/>
      <c r="M39" s="4"/>
      <c r="N39" s="24"/>
      <c r="O39" s="4"/>
      <c r="P39" s="4"/>
      <c r="Q39" s="4"/>
      <c r="R39" s="5"/>
    </row>
    <row r="40" spans="1:18" ht="18" thickBot="1" x14ac:dyDescent="0.3">
      <c r="A40" s="6"/>
      <c r="B40" s="20"/>
      <c r="C40" s="20"/>
      <c r="D40" s="21"/>
      <c r="E40" s="33" t="s">
        <v>34</v>
      </c>
      <c r="F40" s="29">
        <f>(N5+N6+N8+N9+N17+N18+N20+N21+N29+N30+N32+N33)*(1+J36)</f>
        <v>8120.25288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 t="s">
        <v>19</v>
      </c>
      <c r="R40" s="9"/>
    </row>
    <row r="41" spans="1:18" ht="15.75" thickBot="1" x14ac:dyDescent="0.3">
      <c r="A41" s="6"/>
      <c r="B41" s="20"/>
      <c r="C41" s="20"/>
      <c r="D41" s="21"/>
      <c r="E41" s="33" t="s">
        <v>35</v>
      </c>
      <c r="F41" s="31">
        <f>(N7+N19+N31)*(1+J36)</f>
        <v>8349.0360000000001</v>
      </c>
      <c r="G41" s="8"/>
      <c r="H41" s="8"/>
      <c r="I41" s="8"/>
      <c r="J41" s="8"/>
      <c r="K41" s="26" t="s">
        <v>14</v>
      </c>
      <c r="L41" s="8"/>
      <c r="M41" s="8"/>
      <c r="N41" s="25">
        <f>N11+N23+N36</f>
        <v>16469.28888</v>
      </c>
      <c r="O41" s="8" t="s">
        <v>12</v>
      </c>
      <c r="P41" s="8"/>
      <c r="Q41" s="27">
        <f>Q8+Q20+Q32</f>
        <v>211.80300000000003</v>
      </c>
      <c r="R41" s="9"/>
    </row>
    <row r="42" spans="1:18" ht="17.25" x14ac:dyDescent="0.25">
      <c r="A42" s="6"/>
      <c r="B42" s="20"/>
      <c r="C42" s="20"/>
      <c r="D42" s="21"/>
      <c r="E42" t="s">
        <v>14</v>
      </c>
      <c r="F42" s="2">
        <f>SUM(F40:F41)</f>
        <v>16469.28888</v>
      </c>
      <c r="G42" s="8"/>
      <c r="H42" s="8"/>
      <c r="I42" s="8"/>
      <c r="J42" s="8"/>
      <c r="K42" s="8"/>
      <c r="L42" s="8"/>
      <c r="M42" s="8"/>
      <c r="N42" s="11">
        <f>N41/Q41</f>
        <v>77.757580770810605</v>
      </c>
      <c r="O42" s="8" t="s">
        <v>23</v>
      </c>
      <c r="P42" s="8"/>
      <c r="Q42" s="8">
        <v>213</v>
      </c>
      <c r="R42" s="9" t="s">
        <v>16</v>
      </c>
    </row>
    <row r="43" spans="1:18" ht="15.75" thickBot="1" x14ac:dyDescent="0.3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</row>
  </sheetData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Kauer Miroslav</dc:creator>
  <cp:lastModifiedBy>Kauer Miroslav</cp:lastModifiedBy>
  <cp:lastPrinted>2024-10-21T10:33:15Z</cp:lastPrinted>
  <dcterms:created xsi:type="dcterms:W3CDTF">2024-10-21T05:05:11Z</dcterms:created>
  <dcterms:modified xsi:type="dcterms:W3CDTF">2024-10-21T10:51:58Z</dcterms:modified>
</cp:coreProperties>
</file>