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U:\11142\10_Veřejné zakázky\2024\606_Realizace obnovy střechy Těšnov\finální materiál\"/>
    </mc:Choice>
  </mc:AlternateContent>
  <xr:revisionPtr revIDLastSave="0" documentId="13_ncr:1_{893A7DE6-6E33-4824-9CE4-A5ABF11439D7}" xr6:coauthVersionLast="47" xr6:coauthVersionMax="47" xr10:uidLastSave="{00000000-0000-0000-0000-000000000000}"/>
  <bookViews>
    <workbookView xWindow="14295" yWindow="0" windowWidth="14610" windowHeight="15585" firstSheet="2" activeTab="2" xr2:uid="{00000000-000D-0000-FFFF-FFFF00000000}"/>
  </bookViews>
  <sheets>
    <sheet name="Rekapitulace stavby" sheetId="1" r:id="rId1"/>
    <sheet name="01-I - ETAPA I" sheetId="2" r:id="rId2"/>
    <sheet name="01-II - ETAPA II" sheetId="3" r:id="rId3"/>
    <sheet name="01-III - ETAPA III" sheetId="4" r:id="rId4"/>
    <sheet name="01-IV - ETAPA IV" sheetId="5" r:id="rId5"/>
    <sheet name="02-I - ETAPA I" sheetId="6" r:id="rId6"/>
    <sheet name="02-II - ETAPA II" sheetId="7" r:id="rId7"/>
    <sheet name="02-III - ETAPA III" sheetId="8" r:id="rId8"/>
    <sheet name="02-IV - ETAPA IV" sheetId="9" r:id="rId9"/>
    <sheet name="VRN - VEDLEJŠÍ ROZPOČTOVÉ..." sheetId="10" r:id="rId10"/>
    <sheet name="Pokyny pro vyplnění" sheetId="11" r:id="rId11"/>
  </sheets>
  <definedNames>
    <definedName name="_xlnm._FilterDatabase" localSheetId="1" hidden="1">'01-I - ETAPA I'!$C$102:$K$629</definedName>
    <definedName name="_xlnm._FilterDatabase" localSheetId="2" hidden="1">'01-II - ETAPA II'!$C$102:$K$501</definedName>
    <definedName name="_xlnm._FilterDatabase" localSheetId="3" hidden="1">'01-III - ETAPA III'!$C$101:$K$432</definedName>
    <definedName name="_xlnm._FilterDatabase" localSheetId="4" hidden="1">'01-IV - ETAPA IV'!$C$102:$K$462</definedName>
    <definedName name="_xlnm._FilterDatabase" localSheetId="5" hidden="1">'02-I - ETAPA I'!$C$84:$K$110</definedName>
    <definedName name="_xlnm._FilterDatabase" localSheetId="6" hidden="1">'02-II - ETAPA II'!$C$84:$K$109</definedName>
    <definedName name="_xlnm._FilterDatabase" localSheetId="7" hidden="1">'02-III - ETAPA III'!$C$84:$K$109</definedName>
    <definedName name="_xlnm._FilterDatabase" localSheetId="8" hidden="1">'02-IV - ETAPA IV'!$C$84:$K$109</definedName>
    <definedName name="_xlnm._FilterDatabase" localSheetId="9" hidden="1">'VRN - VEDLEJŠÍ ROZPOČTOVÉ...'!$C$88:$K$128</definedName>
    <definedName name="_xlnm.Print_Titles" localSheetId="1">'01-I - ETAPA I'!$102:$102</definedName>
    <definedName name="_xlnm.Print_Titles" localSheetId="2">'01-II - ETAPA II'!$102:$102</definedName>
    <definedName name="_xlnm.Print_Titles" localSheetId="3">'01-III - ETAPA III'!$101:$101</definedName>
    <definedName name="_xlnm.Print_Titles" localSheetId="4">'01-IV - ETAPA IV'!$102:$102</definedName>
    <definedName name="_xlnm.Print_Titles" localSheetId="5">'02-I - ETAPA I'!$84:$84</definedName>
    <definedName name="_xlnm.Print_Titles" localSheetId="6">'02-II - ETAPA II'!$84:$84</definedName>
    <definedName name="_xlnm.Print_Titles" localSheetId="7">'02-III - ETAPA III'!$84:$84</definedName>
    <definedName name="_xlnm.Print_Titles" localSheetId="8">'02-IV - ETAPA IV'!$84:$84</definedName>
    <definedName name="_xlnm.Print_Titles" localSheetId="0">'Rekapitulace stavby'!$52:$52</definedName>
    <definedName name="_xlnm.Print_Titles" localSheetId="9">'VRN - VEDLEJŠÍ ROZPOČTOVÉ...'!$88:$88</definedName>
    <definedName name="_xlnm.Print_Area" localSheetId="1">'01-I - ETAPA I'!$C$4:$J$41,'01-I - ETAPA I'!$C$47:$J$82,'01-I - ETAPA I'!$C$88:$J$629</definedName>
    <definedName name="_xlnm.Print_Area" localSheetId="2">'01-II - ETAPA II'!$C$4:$J$41,'01-II - ETAPA II'!$C$47:$J$82,'01-II - ETAPA II'!$C$88:$J$501</definedName>
    <definedName name="_xlnm.Print_Area" localSheetId="3">'01-III - ETAPA III'!$C$4:$J$41,'01-III - ETAPA III'!$C$47:$J$81,'01-III - ETAPA III'!$C$87:$J$432</definedName>
    <definedName name="_xlnm.Print_Area" localSheetId="4">'01-IV - ETAPA IV'!$C$4:$J$41,'01-IV - ETAPA IV'!$C$47:$J$82,'01-IV - ETAPA IV'!$C$88:$J$462</definedName>
    <definedName name="_xlnm.Print_Area" localSheetId="5">'02-I - ETAPA I'!$C$4:$J$41,'02-I - ETAPA I'!$C$47:$J$64,'02-I - ETAPA I'!$C$70:$J$110</definedName>
    <definedName name="_xlnm.Print_Area" localSheetId="6">'02-II - ETAPA II'!$C$4:$J$41,'02-II - ETAPA II'!$C$47:$J$64,'02-II - ETAPA II'!$C$70:$J$109</definedName>
    <definedName name="_xlnm.Print_Area" localSheetId="7">'02-III - ETAPA III'!$C$4:$J$41,'02-III - ETAPA III'!$C$47:$J$64,'02-III - ETAPA III'!$C$70:$J$109</definedName>
    <definedName name="_xlnm.Print_Area" localSheetId="8">'02-IV - ETAPA IV'!$C$4:$J$41,'02-IV - ETAPA IV'!$C$47:$J$64,'02-IV - ETAPA IV'!$C$70:$J$109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9">'VRN - VEDLEJŠÍ ROZPOČTOVÉ...'!$C$4:$J$39,'VRN - VEDLEJŠÍ ROZPOČTOVÉ...'!$C$45:$J$70,'VRN - VEDLEJŠÍ ROZPOČTOVÉ...'!$C$76:$J$128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5" i="1" s="1"/>
  <c r="J35" i="10"/>
  <c r="AX65" i="1"/>
  <c r="BI127" i="10"/>
  <c r="BH127" i="10"/>
  <c r="BG127" i="10"/>
  <c r="BF127" i="10"/>
  <c r="T127" i="10"/>
  <c r="T126" i="10"/>
  <c r="R127" i="10"/>
  <c r="R126" i="10"/>
  <c r="P127" i="10"/>
  <c r="P126" i="10" s="1"/>
  <c r="BI124" i="10"/>
  <c r="BH124" i="10"/>
  <c r="BG124" i="10"/>
  <c r="BF124" i="10"/>
  <c r="T124" i="10"/>
  <c r="T123" i="10" s="1"/>
  <c r="R124" i="10"/>
  <c r="R123" i="10"/>
  <c r="P124" i="10"/>
  <c r="P123" i="10"/>
  <c r="BI121" i="10"/>
  <c r="BH121" i="10"/>
  <c r="BG121" i="10"/>
  <c r="BF121" i="10"/>
  <c r="T121" i="10"/>
  <c r="T120" i="10"/>
  <c r="R121" i="10"/>
  <c r="R120" i="10"/>
  <c r="P121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1" i="10"/>
  <c r="BH111" i="10"/>
  <c r="BG111" i="10"/>
  <c r="BF111" i="10"/>
  <c r="T111" i="10"/>
  <c r="T110" i="10" s="1"/>
  <c r="R111" i="10"/>
  <c r="R110" i="10" s="1"/>
  <c r="P111" i="10"/>
  <c r="P110" i="10" s="1"/>
  <c r="BI108" i="10"/>
  <c r="BH108" i="10"/>
  <c r="BG108" i="10"/>
  <c r="BF108" i="10"/>
  <c r="T108" i="10"/>
  <c r="T107" i="10"/>
  <c r="R108" i="10"/>
  <c r="R107" i="10" s="1"/>
  <c r="P108" i="10"/>
  <c r="P107" i="10" s="1"/>
  <c r="BI105" i="10"/>
  <c r="BH105" i="10"/>
  <c r="BG105" i="10"/>
  <c r="BF105" i="10"/>
  <c r="T105" i="10"/>
  <c r="T104" i="10" s="1"/>
  <c r="R105" i="10"/>
  <c r="R104" i="10"/>
  <c r="P105" i="10"/>
  <c r="P104" i="10" s="1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T90" i="10"/>
  <c r="R91" i="10"/>
  <c r="R90" i="10"/>
  <c r="P91" i="10"/>
  <c r="P90" i="10" s="1"/>
  <c r="J86" i="10"/>
  <c r="J85" i="10"/>
  <c r="F83" i="10"/>
  <c r="E81" i="10"/>
  <c r="J55" i="10"/>
  <c r="J54" i="10"/>
  <c r="F52" i="10"/>
  <c r="E50" i="10"/>
  <c r="J18" i="10"/>
  <c r="E18" i="10"/>
  <c r="F86" i="10" s="1"/>
  <c r="J17" i="10"/>
  <c r="J15" i="10"/>
  <c r="E15" i="10"/>
  <c r="F85" i="10" s="1"/>
  <c r="J14" i="10"/>
  <c r="J12" i="10"/>
  <c r="J83" i="10" s="1"/>
  <c r="E7" i="10"/>
  <c r="E48" i="10"/>
  <c r="J39" i="9"/>
  <c r="J38" i="9"/>
  <c r="AY64" i="1" s="1"/>
  <c r="J37" i="9"/>
  <c r="AX64" i="1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F79" i="9"/>
  <c r="E77" i="9"/>
  <c r="F56" i="9"/>
  <c r="E54" i="9"/>
  <c r="J26" i="9"/>
  <c r="E26" i="9"/>
  <c r="J59" i="9"/>
  <c r="J25" i="9"/>
  <c r="J23" i="9"/>
  <c r="E23" i="9"/>
  <c r="J58" i="9" s="1"/>
  <c r="J22" i="9"/>
  <c r="J20" i="9"/>
  <c r="E20" i="9"/>
  <c r="F82" i="9" s="1"/>
  <c r="J19" i="9"/>
  <c r="J17" i="9"/>
  <c r="E17" i="9"/>
  <c r="F81" i="9"/>
  <c r="J16" i="9"/>
  <c r="J14" i="9"/>
  <c r="J79" i="9" s="1"/>
  <c r="E7" i="9"/>
  <c r="E50" i="9"/>
  <c r="J39" i="8"/>
  <c r="J38" i="8"/>
  <c r="AY63" i="1" s="1"/>
  <c r="J37" i="8"/>
  <c r="AX63" i="1" s="1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F79" i="8"/>
  <c r="E77" i="8"/>
  <c r="F56" i="8"/>
  <c r="E54" i="8"/>
  <c r="J26" i="8"/>
  <c r="E26" i="8"/>
  <c r="J59" i="8"/>
  <c r="J25" i="8"/>
  <c r="J23" i="8"/>
  <c r="E23" i="8"/>
  <c r="J81" i="8" s="1"/>
  <c r="J22" i="8"/>
  <c r="J20" i="8"/>
  <c r="E20" i="8"/>
  <c r="F59" i="8" s="1"/>
  <c r="J19" i="8"/>
  <c r="J17" i="8"/>
  <c r="E17" i="8"/>
  <c r="F81" i="8"/>
  <c r="J16" i="8"/>
  <c r="J14" i="8"/>
  <c r="J79" i="8" s="1"/>
  <c r="E7" i="8"/>
  <c r="E73" i="8"/>
  <c r="J39" i="7"/>
  <c r="J38" i="7"/>
  <c r="AY62" i="1" s="1"/>
  <c r="J37" i="7"/>
  <c r="AX62" i="1" s="1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F79" i="7"/>
  <c r="E77" i="7"/>
  <c r="F56" i="7"/>
  <c r="E54" i="7"/>
  <c r="J26" i="7"/>
  <c r="E26" i="7"/>
  <c r="J82" i="7" s="1"/>
  <c r="J25" i="7"/>
  <c r="J23" i="7"/>
  <c r="E23" i="7"/>
  <c r="J81" i="7"/>
  <c r="J22" i="7"/>
  <c r="J20" i="7"/>
  <c r="E20" i="7"/>
  <c r="F82" i="7"/>
  <c r="J19" i="7"/>
  <c r="J17" i="7"/>
  <c r="E17" i="7"/>
  <c r="F81" i="7" s="1"/>
  <c r="J16" i="7"/>
  <c r="J14" i="7"/>
  <c r="J79" i="7" s="1"/>
  <c r="E7" i="7"/>
  <c r="E73" i="7" s="1"/>
  <c r="J39" i="6"/>
  <c r="J38" i="6"/>
  <c r="AY61" i="1"/>
  <c r="J37" i="6"/>
  <c r="AX61" i="1" s="1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J82" i="6"/>
  <c r="J81" i="6"/>
  <c r="F79" i="6"/>
  <c r="E77" i="6"/>
  <c r="J59" i="6"/>
  <c r="J58" i="6"/>
  <c r="F56" i="6"/>
  <c r="E54" i="6"/>
  <c r="J20" i="6"/>
  <c r="E20" i="6"/>
  <c r="F82" i="6"/>
  <c r="J19" i="6"/>
  <c r="J17" i="6"/>
  <c r="E17" i="6"/>
  <c r="F81" i="6"/>
  <c r="J16" i="6"/>
  <c r="J14" i="6"/>
  <c r="J79" i="6" s="1"/>
  <c r="E7" i="6"/>
  <c r="E50" i="6" s="1"/>
  <c r="J39" i="5"/>
  <c r="J38" i="5"/>
  <c r="AY59" i="1"/>
  <c r="J37" i="5"/>
  <c r="AX59" i="1" s="1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5" i="5"/>
  <c r="BH455" i="5"/>
  <c r="BG455" i="5"/>
  <c r="BF455" i="5"/>
  <c r="T455" i="5"/>
  <c r="R455" i="5"/>
  <c r="P455" i="5"/>
  <c r="BI453" i="5"/>
  <c r="BH453" i="5"/>
  <c r="BG453" i="5"/>
  <c r="BF453" i="5"/>
  <c r="T453" i="5"/>
  <c r="R453" i="5"/>
  <c r="P453" i="5"/>
  <c r="BI438" i="5"/>
  <c r="BH438" i="5"/>
  <c r="BG438" i="5"/>
  <c r="BF438" i="5"/>
  <c r="T438" i="5"/>
  <c r="R438" i="5"/>
  <c r="P438" i="5"/>
  <c r="BI435" i="5"/>
  <c r="BH435" i="5"/>
  <c r="BG435" i="5"/>
  <c r="BF435" i="5"/>
  <c r="T435" i="5"/>
  <c r="R435" i="5"/>
  <c r="P435" i="5"/>
  <c r="BI433" i="5"/>
  <c r="BH433" i="5"/>
  <c r="BG433" i="5"/>
  <c r="BF433" i="5"/>
  <c r="T433" i="5"/>
  <c r="R433" i="5"/>
  <c r="P433" i="5"/>
  <c r="BI430" i="5"/>
  <c r="BH430" i="5"/>
  <c r="BG430" i="5"/>
  <c r="BF430" i="5"/>
  <c r="T430" i="5"/>
  <c r="R430" i="5"/>
  <c r="P430" i="5"/>
  <c r="BI425" i="5"/>
  <c r="BH425" i="5"/>
  <c r="BG425" i="5"/>
  <c r="BF425" i="5"/>
  <c r="T425" i="5"/>
  <c r="R425" i="5"/>
  <c r="P425" i="5"/>
  <c r="BI417" i="5"/>
  <c r="BH417" i="5"/>
  <c r="BG417" i="5"/>
  <c r="BF417" i="5"/>
  <c r="T417" i="5"/>
  <c r="R417" i="5"/>
  <c r="P417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0" i="5"/>
  <c r="BH410" i="5"/>
  <c r="BG410" i="5"/>
  <c r="BF410" i="5"/>
  <c r="T410" i="5"/>
  <c r="R410" i="5"/>
  <c r="P410" i="5"/>
  <c r="BI407" i="5"/>
  <c r="BH407" i="5"/>
  <c r="BG407" i="5"/>
  <c r="BF407" i="5"/>
  <c r="T407" i="5"/>
  <c r="R407" i="5"/>
  <c r="P407" i="5"/>
  <c r="BI403" i="5"/>
  <c r="BH403" i="5"/>
  <c r="BG403" i="5"/>
  <c r="BF403" i="5"/>
  <c r="T403" i="5"/>
  <c r="R403" i="5"/>
  <c r="P403" i="5"/>
  <c r="BI397" i="5"/>
  <c r="BH397" i="5"/>
  <c r="BG397" i="5"/>
  <c r="BF397" i="5"/>
  <c r="T397" i="5"/>
  <c r="R397" i="5"/>
  <c r="P397" i="5"/>
  <c r="BI391" i="5"/>
  <c r="BH391" i="5"/>
  <c r="BG391" i="5"/>
  <c r="BF391" i="5"/>
  <c r="T391" i="5"/>
  <c r="R391" i="5"/>
  <c r="P391" i="5"/>
  <c r="BI384" i="5"/>
  <c r="BH384" i="5"/>
  <c r="BG384" i="5"/>
  <c r="BF384" i="5"/>
  <c r="T384" i="5"/>
  <c r="R384" i="5"/>
  <c r="P384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6" i="5"/>
  <c r="BH346" i="5"/>
  <c r="BG346" i="5"/>
  <c r="BF346" i="5"/>
  <c r="T346" i="5"/>
  <c r="R346" i="5"/>
  <c r="P346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5" i="5"/>
  <c r="BH285" i="5"/>
  <c r="BG285" i="5"/>
  <c r="BF285" i="5"/>
  <c r="T285" i="5"/>
  <c r="R285" i="5"/>
  <c r="P285" i="5"/>
  <c r="BI280" i="5"/>
  <c r="BH280" i="5"/>
  <c r="BG280" i="5"/>
  <c r="BF280" i="5"/>
  <c r="T280" i="5"/>
  <c r="R280" i="5"/>
  <c r="P280" i="5"/>
  <c r="BI273" i="5"/>
  <c r="BH273" i="5"/>
  <c r="BG273" i="5"/>
  <c r="BF273" i="5"/>
  <c r="T273" i="5"/>
  <c r="R273" i="5"/>
  <c r="P273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T220" i="5" s="1"/>
  <c r="R221" i="5"/>
  <c r="R220" i="5"/>
  <c r="P221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3" i="5"/>
  <c r="BH203" i="5"/>
  <c r="BG203" i="5"/>
  <c r="BF203" i="5"/>
  <c r="T203" i="5"/>
  <c r="R203" i="5"/>
  <c r="P203" i="5"/>
  <c r="BI188" i="5"/>
  <c r="BH188" i="5"/>
  <c r="BG188" i="5"/>
  <c r="BF188" i="5"/>
  <c r="T188" i="5"/>
  <c r="R188" i="5"/>
  <c r="P18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34" i="5"/>
  <c r="BH134" i="5"/>
  <c r="BG134" i="5"/>
  <c r="BF134" i="5"/>
  <c r="T134" i="5"/>
  <c r="T133" i="5"/>
  <c r="R134" i="5"/>
  <c r="R133" i="5" s="1"/>
  <c r="P134" i="5"/>
  <c r="P133" i="5" s="1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J100" i="5"/>
  <c r="J99" i="5"/>
  <c r="F97" i="5"/>
  <c r="E95" i="5"/>
  <c r="J59" i="5"/>
  <c r="J58" i="5"/>
  <c r="F56" i="5"/>
  <c r="E54" i="5"/>
  <c r="J20" i="5"/>
  <c r="E20" i="5"/>
  <c r="F100" i="5" s="1"/>
  <c r="J19" i="5"/>
  <c r="J17" i="5"/>
  <c r="E17" i="5"/>
  <c r="F99" i="5" s="1"/>
  <c r="J16" i="5"/>
  <c r="J14" i="5"/>
  <c r="J97" i="5"/>
  <c r="E7" i="5"/>
  <c r="E91" i="5" s="1"/>
  <c r="J39" i="4"/>
  <c r="J38" i="4"/>
  <c r="AY58" i="1" s="1"/>
  <c r="J37" i="4"/>
  <c r="AX58" i="1" s="1"/>
  <c r="BI429" i="4"/>
  <c r="BH429" i="4"/>
  <c r="BG429" i="4"/>
  <c r="BF429" i="4"/>
  <c r="T429" i="4"/>
  <c r="R429" i="4"/>
  <c r="P429" i="4"/>
  <c r="BI428" i="4"/>
  <c r="BH428" i="4"/>
  <c r="BG428" i="4"/>
  <c r="BF428" i="4"/>
  <c r="T428" i="4"/>
  <c r="R428" i="4"/>
  <c r="P428" i="4"/>
  <c r="BI412" i="4"/>
  <c r="BH412" i="4"/>
  <c r="BG412" i="4"/>
  <c r="BF412" i="4"/>
  <c r="T412" i="4"/>
  <c r="R412" i="4"/>
  <c r="P412" i="4"/>
  <c r="BI397" i="4"/>
  <c r="BH397" i="4"/>
  <c r="BG397" i="4"/>
  <c r="BF397" i="4"/>
  <c r="T397" i="4"/>
  <c r="R397" i="4"/>
  <c r="P397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7" i="4"/>
  <c r="BH357" i="4"/>
  <c r="BG357" i="4"/>
  <c r="BF357" i="4"/>
  <c r="T357" i="4"/>
  <c r="R357" i="4"/>
  <c r="P357" i="4"/>
  <c r="BI353" i="4"/>
  <c r="BH353" i="4"/>
  <c r="BG353" i="4"/>
  <c r="BF353" i="4"/>
  <c r="T353" i="4"/>
  <c r="R353" i="4"/>
  <c r="P353" i="4"/>
  <c r="BI349" i="4"/>
  <c r="BH349" i="4"/>
  <c r="BG349" i="4"/>
  <c r="BF349" i="4"/>
  <c r="T349" i="4"/>
  <c r="R349" i="4"/>
  <c r="P349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T212" i="4"/>
  <c r="R213" i="4"/>
  <c r="R212" i="4"/>
  <c r="P213" i="4"/>
  <c r="P212" i="4" s="1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5" i="4"/>
  <c r="BH195" i="4"/>
  <c r="BG195" i="4"/>
  <c r="BF195" i="4"/>
  <c r="T195" i="4"/>
  <c r="R195" i="4"/>
  <c r="P195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3" i="4"/>
  <c r="BH133" i="4"/>
  <c r="BG133" i="4"/>
  <c r="BF133" i="4"/>
  <c r="T133" i="4"/>
  <c r="T132" i="4" s="1"/>
  <c r="R133" i="4"/>
  <c r="R132" i="4" s="1"/>
  <c r="P133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J99" i="4"/>
  <c r="J98" i="4"/>
  <c r="F96" i="4"/>
  <c r="E94" i="4"/>
  <c r="J59" i="4"/>
  <c r="J58" i="4"/>
  <c r="F56" i="4"/>
  <c r="E54" i="4"/>
  <c r="J20" i="4"/>
  <c r="E20" i="4"/>
  <c r="F59" i="4" s="1"/>
  <c r="J19" i="4"/>
  <c r="J17" i="4"/>
  <c r="E17" i="4"/>
  <c r="F98" i="4" s="1"/>
  <c r="J16" i="4"/>
  <c r="J14" i="4"/>
  <c r="J96" i="4"/>
  <c r="E7" i="4"/>
  <c r="E50" i="4"/>
  <c r="J39" i="3"/>
  <c r="J38" i="3"/>
  <c r="AY57" i="1" s="1"/>
  <c r="J37" i="3"/>
  <c r="AX57" i="1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84" i="3"/>
  <c r="BH484" i="3"/>
  <c r="BG484" i="3"/>
  <c r="BF484" i="3"/>
  <c r="T484" i="3"/>
  <c r="R484" i="3"/>
  <c r="P484" i="3"/>
  <c r="BI470" i="3"/>
  <c r="BH470" i="3"/>
  <c r="BG470" i="3"/>
  <c r="BF470" i="3"/>
  <c r="T470" i="3"/>
  <c r="R470" i="3"/>
  <c r="P470" i="3"/>
  <c r="BI456" i="3"/>
  <c r="BH456" i="3"/>
  <c r="BG456" i="3"/>
  <c r="BF456" i="3"/>
  <c r="T456" i="3"/>
  <c r="R456" i="3"/>
  <c r="P456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1" i="3"/>
  <c r="BH441" i="3"/>
  <c r="BG441" i="3"/>
  <c r="BF441" i="3"/>
  <c r="T441" i="3"/>
  <c r="R441" i="3"/>
  <c r="P441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4" i="3"/>
  <c r="BH414" i="3"/>
  <c r="BG414" i="3"/>
  <c r="BF414" i="3"/>
  <c r="T414" i="3"/>
  <c r="R414" i="3"/>
  <c r="P414" i="3"/>
  <c r="BI408" i="3"/>
  <c r="BH408" i="3"/>
  <c r="BG408" i="3"/>
  <c r="BF408" i="3"/>
  <c r="T408" i="3"/>
  <c r="R408" i="3"/>
  <c r="P408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T221" i="3"/>
  <c r="R222" i="3"/>
  <c r="R221" i="3"/>
  <c r="P222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192" i="3"/>
  <c r="BH192" i="3"/>
  <c r="BG192" i="3"/>
  <c r="BF192" i="3"/>
  <c r="T192" i="3"/>
  <c r="R192" i="3"/>
  <c r="P192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34" i="3"/>
  <c r="BH134" i="3"/>
  <c r="BG134" i="3"/>
  <c r="BF134" i="3"/>
  <c r="T134" i="3"/>
  <c r="T133" i="3"/>
  <c r="R134" i="3"/>
  <c r="R133" i="3" s="1"/>
  <c r="P134" i="3"/>
  <c r="P133" i="3" s="1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J100" i="3"/>
  <c r="J99" i="3"/>
  <c r="F97" i="3"/>
  <c r="E95" i="3"/>
  <c r="J59" i="3"/>
  <c r="J58" i="3"/>
  <c r="F56" i="3"/>
  <c r="E54" i="3"/>
  <c r="J20" i="3"/>
  <c r="E20" i="3"/>
  <c r="F59" i="3" s="1"/>
  <c r="J19" i="3"/>
  <c r="J17" i="3"/>
  <c r="E17" i="3"/>
  <c r="F99" i="3" s="1"/>
  <c r="J16" i="3"/>
  <c r="J14" i="3"/>
  <c r="J97" i="3" s="1"/>
  <c r="E7" i="3"/>
  <c r="E91" i="3"/>
  <c r="J39" i="2"/>
  <c r="J38" i="2"/>
  <c r="AY56" i="1" s="1"/>
  <c r="J37" i="2"/>
  <c r="AX56" i="1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01" i="2"/>
  <c r="BH601" i="2"/>
  <c r="BG601" i="2"/>
  <c r="BF601" i="2"/>
  <c r="T601" i="2"/>
  <c r="R601" i="2"/>
  <c r="P601" i="2"/>
  <c r="BI581" i="2"/>
  <c r="BH581" i="2"/>
  <c r="BG581" i="2"/>
  <c r="BF581" i="2"/>
  <c r="T581" i="2"/>
  <c r="R581" i="2"/>
  <c r="P581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16" i="2"/>
  <c r="BH516" i="2"/>
  <c r="BG516" i="2"/>
  <c r="BF516" i="2"/>
  <c r="T516" i="2"/>
  <c r="R516" i="2"/>
  <c r="P516" i="2"/>
  <c r="BI509" i="2"/>
  <c r="BH509" i="2"/>
  <c r="BG509" i="2"/>
  <c r="BF509" i="2"/>
  <c r="T509" i="2"/>
  <c r="R509" i="2"/>
  <c r="P509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T304" i="2" s="1"/>
  <c r="R305" i="2"/>
  <c r="R304" i="2" s="1"/>
  <c r="P305" i="2"/>
  <c r="P304" i="2" s="1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43" i="2"/>
  <c r="BH243" i="2"/>
  <c r="BG243" i="2"/>
  <c r="BF243" i="2"/>
  <c r="T243" i="2"/>
  <c r="R243" i="2"/>
  <c r="P24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35" i="2"/>
  <c r="BH135" i="2"/>
  <c r="BG135" i="2"/>
  <c r="BF135" i="2"/>
  <c r="T135" i="2"/>
  <c r="T134" i="2" s="1"/>
  <c r="R135" i="2"/>
  <c r="R134" i="2"/>
  <c r="P135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J100" i="2"/>
  <c r="J99" i="2"/>
  <c r="F97" i="2"/>
  <c r="E95" i="2"/>
  <c r="J59" i="2"/>
  <c r="J58" i="2"/>
  <c r="F56" i="2"/>
  <c r="E54" i="2"/>
  <c r="J20" i="2"/>
  <c r="E20" i="2"/>
  <c r="F100" i="2"/>
  <c r="J19" i="2"/>
  <c r="J17" i="2"/>
  <c r="E17" i="2"/>
  <c r="F99" i="2"/>
  <c r="J16" i="2"/>
  <c r="J14" i="2"/>
  <c r="J56" i="2" s="1"/>
  <c r="E7" i="2"/>
  <c r="E91" i="2" s="1"/>
  <c r="L50" i="1"/>
  <c r="AM50" i="1"/>
  <c r="AM49" i="1"/>
  <c r="L49" i="1"/>
  <c r="AM47" i="1"/>
  <c r="L47" i="1"/>
  <c r="L45" i="1"/>
  <c r="L44" i="1"/>
  <c r="J210" i="3"/>
  <c r="J181" i="3"/>
  <c r="J300" i="4"/>
  <c r="J412" i="4"/>
  <c r="J173" i="5"/>
  <c r="BK112" i="5"/>
  <c r="BK336" i="5"/>
  <c r="BK98" i="6"/>
  <c r="BK100" i="8"/>
  <c r="BK379" i="2"/>
  <c r="BK421" i="2"/>
  <c r="BK498" i="2"/>
  <c r="BK305" i="2"/>
  <c r="J128" i="2"/>
  <c r="BK452" i="3"/>
  <c r="J311" i="3"/>
  <c r="J345" i="3"/>
  <c r="BK366" i="4"/>
  <c r="J108" i="4"/>
  <c r="J186" i="4"/>
  <c r="BK175" i="5"/>
  <c r="J330" i="5"/>
  <c r="BK414" i="5"/>
  <c r="J107" i="6"/>
  <c r="J104" i="7"/>
  <c r="BK98" i="9"/>
  <c r="J127" i="10"/>
  <c r="BK457" i="2"/>
  <c r="BK295" i="2"/>
  <c r="BK443" i="2"/>
  <c r="J363" i="2"/>
  <c r="BK470" i="3"/>
  <c r="J150" i="3"/>
  <c r="BK258" i="3"/>
  <c r="BK379" i="4"/>
  <c r="J379" i="4"/>
  <c r="J201" i="4"/>
  <c r="J367" i="4"/>
  <c r="BK166" i="5"/>
  <c r="BK293" i="5"/>
  <c r="BK417" i="5"/>
  <c r="J109" i="6"/>
  <c r="BK91" i="8"/>
  <c r="BK557" i="2"/>
  <c r="BK467" i="2"/>
  <c r="BK509" i="2"/>
  <c r="BK341" i="2"/>
  <c r="BK353" i="2"/>
  <c r="BK348" i="3"/>
  <c r="J401" i="3"/>
  <c r="BK238" i="3"/>
  <c r="BK268" i="3"/>
  <c r="BK123" i="4"/>
  <c r="J308" i="4"/>
  <c r="J455" i="5"/>
  <c r="BK164" i="5"/>
  <c r="BK273" i="5"/>
  <c r="BK108" i="6"/>
  <c r="J97" i="8"/>
  <c r="BK99" i="9"/>
  <c r="BK116" i="10"/>
  <c r="BK461" i="2"/>
  <c r="BK119" i="2"/>
  <c r="J328" i="2"/>
  <c r="BK204" i="3"/>
  <c r="J159" i="3"/>
  <c r="BK392" i="3"/>
  <c r="BK120" i="4"/>
  <c r="J284" i="4"/>
  <c r="BK334" i="4"/>
  <c r="J216" i="4"/>
  <c r="BK188" i="5"/>
  <c r="BK285" i="5"/>
  <c r="BK306" i="5"/>
  <c r="J89" i="7"/>
  <c r="BK102" i="8"/>
  <c r="J121" i="10"/>
  <c r="J209" i="2"/>
  <c r="BK430" i="2"/>
  <c r="BK495" i="2"/>
  <c r="BK243" i="2"/>
  <c r="J255" i="3"/>
  <c r="J304" i="3"/>
  <c r="J428" i="3"/>
  <c r="J345" i="4"/>
  <c r="BK329" i="4"/>
  <c r="J377" i="4"/>
  <c r="BK330" i="5"/>
  <c r="BK303" i="5"/>
  <c r="J175" i="5"/>
  <c r="BK107" i="6"/>
  <c r="J92" i="7"/>
  <c r="BK107" i="8"/>
  <c r="J103" i="9"/>
  <c r="J561" i="2"/>
  <c r="J537" i="2"/>
  <c r="BK203" i="2"/>
  <c r="J115" i="2"/>
  <c r="J359" i="2"/>
  <c r="BK386" i="2"/>
  <c r="BK456" i="3"/>
  <c r="J331" i="3"/>
  <c r="J325" i="3"/>
  <c r="J141" i="4"/>
  <c r="J280" i="4"/>
  <c r="J315" i="5"/>
  <c r="J348" i="5"/>
  <c r="J382" i="5"/>
  <c r="BK89" i="6"/>
  <c r="J109" i="7"/>
  <c r="BK88" i="8"/>
  <c r="J105" i="9"/>
  <c r="J523" i="2"/>
  <c r="J469" i="2"/>
  <c r="J389" i="2"/>
  <c r="J457" i="2"/>
  <c r="BK479" i="2"/>
  <c r="BK441" i="3"/>
  <c r="BK283" i="3"/>
  <c r="BK150" i="3"/>
  <c r="J179" i="4"/>
  <c r="J175" i="4"/>
  <c r="J263" i="4"/>
  <c r="BK284" i="4"/>
  <c r="BK239" i="5"/>
  <c r="BK130" i="5"/>
  <c r="BK106" i="5"/>
  <c r="J102" i="6"/>
  <c r="BK87" i="8"/>
  <c r="J100" i="9"/>
  <c r="BK352" i="3"/>
  <c r="J374" i="3"/>
  <c r="J364" i="4"/>
  <c r="BK155" i="4"/>
  <c r="J425" i="5"/>
  <c r="BK433" i="5"/>
  <c r="BK240" i="5"/>
  <c r="J203" i="5"/>
  <c r="J102" i="7"/>
  <c r="J101" i="8"/>
  <c r="J243" i="2"/>
  <c r="BK516" i="2"/>
  <c r="J461" i="2"/>
  <c r="BK394" i="2"/>
  <c r="BK271" i="3"/>
  <c r="BK214" i="3"/>
  <c r="BK383" i="3"/>
  <c r="J348" i="3"/>
  <c r="J146" i="4"/>
  <c r="J245" i="4"/>
  <c r="BK361" i="4"/>
  <c r="J248" i="5"/>
  <c r="BK340" i="5"/>
  <c r="BK209" i="5"/>
  <c r="J87" i="6"/>
  <c r="BK99" i="7"/>
  <c r="J102" i="8"/>
  <c r="BK114" i="10"/>
  <c r="J495" i="2"/>
  <c r="BK424" i="2"/>
  <c r="J531" i="2"/>
  <c r="J418" i="2"/>
  <c r="J470" i="2"/>
  <c r="BK328" i="3"/>
  <c r="BK261" i="3"/>
  <c r="BK354" i="3"/>
  <c r="BK201" i="4"/>
  <c r="J357" i="4"/>
  <c r="J285" i="5"/>
  <c r="J312" i="5"/>
  <c r="J333" i="5"/>
  <c r="J94" i="6"/>
  <c r="BK103" i="6"/>
  <c r="J109" i="8"/>
  <c r="J101" i="9"/>
  <c r="BK363" i="2"/>
  <c r="BK410" i="2"/>
  <c r="J516" i="2"/>
  <c r="BK546" i="2"/>
  <c r="BK112" i="3"/>
  <c r="J296" i="3"/>
  <c r="BK331" i="3"/>
  <c r="J353" i="4"/>
  <c r="BK315" i="4"/>
  <c r="BK195" i="4"/>
  <c r="BK109" i="5"/>
  <c r="BK265" i="5"/>
  <c r="BK236" i="5"/>
  <c r="J98" i="7"/>
  <c r="J106" i="8"/>
  <c r="J89" i="9"/>
  <c r="BK327" i="2"/>
  <c r="J455" i="2"/>
  <c r="J432" i="3"/>
  <c r="BK299" i="3"/>
  <c r="J261" i="3"/>
  <c r="BK361" i="3"/>
  <c r="BK126" i="4"/>
  <c r="J371" i="4"/>
  <c r="BK254" i="4"/>
  <c r="J133" i="4"/>
  <c r="J338" i="5"/>
  <c r="J177" i="5"/>
  <c r="BK250" i="5"/>
  <c r="BK227" i="5"/>
  <c r="BK93" i="7"/>
  <c r="J100" i="8"/>
  <c r="BK89" i="9"/>
  <c r="J106" i="2"/>
  <c r="J341" i="2"/>
  <c r="J285" i="2"/>
  <c r="BK489" i="2"/>
  <c r="J456" i="3"/>
  <c r="J342" i="3"/>
  <c r="BK226" i="3"/>
  <c r="BK148" i="3"/>
  <c r="J117" i="4"/>
  <c r="BK364" i="4"/>
  <c r="J272" i="4"/>
  <c r="J374" i="5"/>
  <c r="J458" i="5"/>
  <c r="J106" i="6"/>
  <c r="J107" i="7"/>
  <c r="J99" i="8"/>
  <c r="BK93" i="9"/>
  <c r="BK449" i="2"/>
  <c r="J185" i="2"/>
  <c r="J311" i="2"/>
  <c r="J189" i="2"/>
  <c r="BK523" i="2"/>
  <c r="J449" i="3"/>
  <c r="J121" i="3"/>
  <c r="J319" i="3"/>
  <c r="BK296" i="3"/>
  <c r="J326" i="4"/>
  <c r="J149" i="5"/>
  <c r="J413" i="5"/>
  <c r="J243" i="5"/>
  <c r="J109" i="5"/>
  <c r="J96" i="7"/>
  <c r="J92" i="8"/>
  <c r="J87" i="9"/>
  <c r="J427" i="2"/>
  <c r="J398" i="2"/>
  <c r="BK537" i="2"/>
  <c r="BK297" i="2"/>
  <c r="J396" i="2"/>
  <c r="BK124" i="3"/>
  <c r="BK322" i="3"/>
  <c r="BK130" i="3"/>
  <c r="BK343" i="4"/>
  <c r="J289" i="4"/>
  <c r="BK349" i="4"/>
  <c r="BK240" i="4"/>
  <c r="J213" i="5"/>
  <c r="BK435" i="5"/>
  <c r="BK377" i="5"/>
  <c r="J344" i="5"/>
  <c r="J100" i="6"/>
  <c r="BK101" i="7"/>
  <c r="J94" i="8"/>
  <c r="J114" i="10"/>
  <c r="BK408" i="3"/>
  <c r="BK181" i="3"/>
  <c r="BK117" i="4"/>
  <c r="J195" i="4"/>
  <c r="BK374" i="5"/>
  <c r="BK225" i="5"/>
  <c r="J342" i="5"/>
  <c r="BK100" i="6"/>
  <c r="J88" i="7"/>
  <c r="BK101" i="8"/>
  <c r="J509" i="2"/>
  <c r="J309" i="2"/>
  <c r="BK321" i="2"/>
  <c r="J623" i="2"/>
  <c r="J214" i="3"/>
  <c r="J366" i="3"/>
  <c r="J441" i="3"/>
  <c r="J320" i="4"/>
  <c r="BK277" i="4"/>
  <c r="J315" i="4"/>
  <c r="J377" i="5"/>
  <c r="J250" i="5"/>
  <c r="J397" i="5"/>
  <c r="BK86" i="6"/>
  <c r="J99" i="7"/>
  <c r="BK108" i="8"/>
  <c r="BK111" i="10"/>
  <c r="BK125" i="2"/>
  <c r="BK398" i="2"/>
  <c r="J200" i="2"/>
  <c r="J386" i="3"/>
  <c r="J470" i="3"/>
  <c r="J408" i="3"/>
  <c r="J369" i="3"/>
  <c r="BK336" i="4"/>
  <c r="BK323" i="4"/>
  <c r="BK216" i="4"/>
  <c r="J403" i="5"/>
  <c r="J112" i="5"/>
  <c r="J252" i="5"/>
  <c r="J98" i="6"/>
  <c r="BK94" i="7"/>
  <c r="J102" i="9"/>
  <c r="J433" i="2"/>
  <c r="J109" i="2"/>
  <c r="BK301" i="2"/>
  <c r="BK447" i="2"/>
  <c r="J356" i="3"/>
  <c r="BK288" i="3"/>
  <c r="BK345" i="3"/>
  <c r="BK356" i="3"/>
  <c r="BK133" i="4"/>
  <c r="BK248" i="4"/>
  <c r="J111" i="4"/>
  <c r="J293" i="5"/>
  <c r="BK407" i="5"/>
  <c r="BK410" i="5"/>
  <c r="BK95" i="7"/>
  <c r="J89" i="8"/>
  <c r="BK104" i="9"/>
  <c r="J533" i="2"/>
  <c r="J376" i="2"/>
  <c r="BK413" i="2"/>
  <c r="BK449" i="3"/>
  <c r="BK250" i="3"/>
  <c r="BK275" i="4"/>
  <c r="J213" i="4"/>
  <c r="J275" i="4"/>
  <c r="BK229" i="4"/>
  <c r="BK280" i="5"/>
  <c r="J438" i="5"/>
  <c r="J95" i="6"/>
  <c r="BK89" i="7"/>
  <c r="J107" i="9"/>
  <c r="BK492" i="2"/>
  <c r="J501" i="2"/>
  <c r="BK551" i="2"/>
  <c r="J122" i="2"/>
  <c r="BK209" i="2"/>
  <c r="BK163" i="3"/>
  <c r="BK374" i="3"/>
  <c r="BK247" i="3"/>
  <c r="J309" i="3"/>
  <c r="J251" i="4"/>
  <c r="J229" i="4"/>
  <c r="J459" i="5"/>
  <c r="BK359" i="5"/>
  <c r="J430" i="5"/>
  <c r="J273" i="5"/>
  <c r="J110" i="6"/>
  <c r="J87" i="8"/>
  <c r="J99" i="9"/>
  <c r="BK127" i="10"/>
  <c r="J538" i="2"/>
  <c r="J467" i="2"/>
  <c r="J430" i="2"/>
  <c r="J396" i="3"/>
  <c r="J183" i="3"/>
  <c r="J371" i="3"/>
  <c r="BK134" i="3"/>
  <c r="J221" i="4"/>
  <c r="J334" i="4"/>
  <c r="BK211" i="5"/>
  <c r="BK121" i="5"/>
  <c r="J268" i="5"/>
  <c r="BK98" i="7"/>
  <c r="J96" i="8"/>
  <c r="J88" i="9"/>
  <c r="BK94" i="10"/>
  <c r="J489" i="2"/>
  <c r="BK200" i="2"/>
  <c r="BK541" i="2"/>
  <c r="J551" i="2"/>
  <c r="J174" i="3"/>
  <c r="BK179" i="3"/>
  <c r="J258" i="3"/>
  <c r="J148" i="3"/>
  <c r="BK377" i="4"/>
  <c r="J269" i="4"/>
  <c r="BK205" i="4"/>
  <c r="J412" i="5"/>
  <c r="BK151" i="5"/>
  <c r="J340" i="5"/>
  <c r="BK94" i="6"/>
  <c r="J97" i="7"/>
  <c r="J86" i="9"/>
  <c r="J111" i="10"/>
  <c r="BK177" i="3"/>
  <c r="J109" i="3"/>
  <c r="J340" i="4"/>
  <c r="J129" i="4"/>
  <c r="BK297" i="4"/>
  <c r="BK161" i="4"/>
  <c r="BK296" i="5"/>
  <c r="J221" i="5"/>
  <c r="J410" i="5"/>
  <c r="BK97" i="6"/>
  <c r="J100" i="7"/>
  <c r="BK90" i="8"/>
  <c r="BK102" i="9"/>
  <c r="BK433" i="2"/>
  <c r="J369" i="2"/>
  <c r="J436" i="2"/>
  <c r="BK358" i="3"/>
  <c r="J106" i="3"/>
  <c r="J276" i="3"/>
  <c r="BK222" i="3"/>
  <c r="BK233" i="4"/>
  <c r="J366" i="4"/>
  <c r="BK159" i="4"/>
  <c r="J368" i="5"/>
  <c r="J365" i="5"/>
  <c r="BK315" i="5"/>
  <c r="BK177" i="5"/>
  <c r="J95" i="7"/>
  <c r="J105" i="8"/>
  <c r="BK105" i="10"/>
  <c r="BK328" i="2"/>
  <c r="J557" i="2"/>
  <c r="J441" i="2"/>
  <c r="BK455" i="2"/>
  <c r="BK131" i="2"/>
  <c r="BK255" i="3"/>
  <c r="J399" i="3"/>
  <c r="BK424" i="3"/>
  <c r="J205" i="4"/>
  <c r="BK340" i="4"/>
  <c r="BK332" i="4"/>
  <c r="J346" i="5"/>
  <c r="BK346" i="5"/>
  <c r="BK371" i="5"/>
  <c r="J93" i="6"/>
  <c r="J89" i="6"/>
  <c r="BK102" i="7"/>
  <c r="BK87" i="9"/>
  <c r="J541" i="2"/>
  <c r="BK135" i="2"/>
  <c r="BK191" i="2"/>
  <c r="J622" i="2"/>
  <c r="BK109" i="3"/>
  <c r="J389" i="3"/>
  <c r="BK276" i="3"/>
  <c r="BK312" i="4"/>
  <c r="BK318" i="4"/>
  <c r="J120" i="4"/>
  <c r="J435" i="5"/>
  <c r="J353" i="5"/>
  <c r="J265" i="5"/>
  <c r="BK93" i="6"/>
  <c r="BK88" i="6"/>
  <c r="BK103" i="8"/>
  <c r="J95" i="9"/>
  <c r="BK121" i="10"/>
  <c r="BK536" i="2"/>
  <c r="BK622" i="2"/>
  <c r="BK431" i="3"/>
  <c r="J271" i="3"/>
  <c r="BK377" i="3"/>
  <c r="BK308" i="4"/>
  <c r="BK310" i="4"/>
  <c r="BK382" i="4"/>
  <c r="BK324" i="5"/>
  <c r="BK301" i="5"/>
  <c r="J324" i="5"/>
  <c r="J105" i="6"/>
  <c r="J95" i="8"/>
  <c r="BK98" i="10"/>
  <c r="BK185" i="2"/>
  <c r="J373" i="2"/>
  <c r="J451" i="2"/>
  <c r="J331" i="2"/>
  <c r="J250" i="3"/>
  <c r="J218" i="3"/>
  <c r="BK386" i="3"/>
  <c r="BK414" i="3"/>
  <c r="BK367" i="4"/>
  <c r="J292" i="4"/>
  <c r="BK217" i="5"/>
  <c r="J379" i="5"/>
  <c r="BK333" i="5"/>
  <c r="J258" i="5"/>
  <c r="J91" i="6"/>
  <c r="BK87" i="7"/>
  <c r="J93" i="8"/>
  <c r="J124" i="10"/>
  <c r="BK108" i="10"/>
  <c r="BK469" i="2"/>
  <c r="J413" i="2"/>
  <c r="J301" i="2"/>
  <c r="BK459" i="2"/>
  <c r="BK218" i="3"/>
  <c r="J177" i="3"/>
  <c r="J380" i="3"/>
  <c r="J226" i="4"/>
  <c r="J298" i="4"/>
  <c r="J384" i="5"/>
  <c r="J280" i="5"/>
  <c r="BK124" i="5"/>
  <c r="BK92" i="6"/>
  <c r="BK88" i="7"/>
  <c r="BK95" i="8"/>
  <c r="BK91" i="10"/>
  <c r="J125" i="2"/>
  <c r="J353" i="2"/>
  <c r="J453" i="2"/>
  <c r="J601" i="2"/>
  <c r="J241" i="3"/>
  <c r="J228" i="3"/>
  <c r="BK210" i="3"/>
  <c r="J238" i="3"/>
  <c r="J329" i="4"/>
  <c r="J260" i="4"/>
  <c r="BK260" i="4"/>
  <c r="BK353" i="4"/>
  <c r="BK356" i="5"/>
  <c r="J318" i="5"/>
  <c r="BK171" i="5"/>
  <c r="BK108" i="7"/>
  <c r="J90" i="8"/>
  <c r="BK102" i="10"/>
  <c r="J98" i="10"/>
  <c r="J499" i="3"/>
  <c r="BK428" i="3"/>
  <c r="BK304" i="4"/>
  <c r="BK144" i="4"/>
  <c r="BK221" i="5"/>
  <c r="BK353" i="5"/>
  <c r="BK104" i="6"/>
  <c r="J87" i="7"/>
  <c r="J98" i="8"/>
  <c r="BK100" i="9"/>
  <c r="J131" i="2"/>
  <c r="BK561" i="2"/>
  <c r="J347" i="2"/>
  <c r="BK465" i="2"/>
  <c r="J361" i="3"/>
  <c r="J165" i="3"/>
  <c r="BK339" i="3"/>
  <c r="J222" i="3"/>
  <c r="BK306" i="4"/>
  <c r="BK221" i="4"/>
  <c r="BK302" i="4"/>
  <c r="J306" i="5"/>
  <c r="BK458" i="5"/>
  <c r="J350" i="5"/>
  <c r="J356" i="5"/>
  <c r="J106" i="7"/>
  <c r="BK92" i="8"/>
  <c r="J91" i="9"/>
  <c r="BK470" i="2"/>
  <c r="J443" i="2"/>
  <c r="J528" i="2"/>
  <c r="J581" i="2"/>
  <c r="J226" i="3"/>
  <c r="J414" i="3"/>
  <c r="J163" i="3"/>
  <c r="J265" i="3"/>
  <c r="BK245" i="4"/>
  <c r="J302" i="4"/>
  <c r="BK429" i="4"/>
  <c r="BK412" i="5"/>
  <c r="J124" i="5"/>
  <c r="J106" i="5"/>
  <c r="BK106" i="7"/>
  <c r="BK104" i="8"/>
  <c r="J104" i="9"/>
  <c r="BK207" i="2"/>
  <c r="BK366" i="2"/>
  <c r="BK453" i="2"/>
  <c r="J119" i="2"/>
  <c r="J235" i="3"/>
  <c r="BK369" i="3"/>
  <c r="J245" i="3"/>
  <c r="J192" i="3"/>
  <c r="BK213" i="4"/>
  <c r="J240" i="4"/>
  <c r="J310" i="4"/>
  <c r="J209" i="5"/>
  <c r="BK382" i="5"/>
  <c r="BK391" i="5"/>
  <c r="BK109" i="6"/>
  <c r="J103" i="7"/>
  <c r="BK106" i="9"/>
  <c r="BK538" i="2"/>
  <c r="BK441" i="2"/>
  <c r="AS55" i="1"/>
  <c r="J350" i="3"/>
  <c r="J382" i="4"/>
  <c r="J374" i="4"/>
  <c r="J286" i="4"/>
  <c r="J233" i="4"/>
  <c r="BK243" i="5"/>
  <c r="BK453" i="5"/>
  <c r="BK384" i="5"/>
  <c r="BK96" i="6"/>
  <c r="J90" i="7"/>
  <c r="BK89" i="8"/>
  <c r="BK96" i="9"/>
  <c r="J406" i="2"/>
  <c r="J402" i="2"/>
  <c r="J439" i="2"/>
  <c r="BK427" i="2"/>
  <c r="J379" i="2"/>
  <c r="J352" i="3"/>
  <c r="BK309" i="3"/>
  <c r="BK306" i="3"/>
  <c r="J177" i="4"/>
  <c r="BK282" i="4"/>
  <c r="BK177" i="4"/>
  <c r="BK397" i="5"/>
  <c r="J118" i="5"/>
  <c r="BK173" i="5"/>
  <c r="J94" i="7"/>
  <c r="BK105" i="7"/>
  <c r="BK97" i="8"/>
  <c r="BK100" i="10"/>
  <c r="BK359" i="2"/>
  <c r="J459" i="2"/>
  <c r="BK128" i="2"/>
  <c r="BK501" i="2"/>
  <c r="J293" i="2"/>
  <c r="BK241" i="3"/>
  <c r="J204" i="3"/>
  <c r="BK121" i="3"/>
  <c r="J114" i="4"/>
  <c r="BK173" i="4"/>
  <c r="BK348" i="5"/>
  <c r="J371" i="5"/>
  <c r="BK99" i="6"/>
  <c r="BK86" i="7"/>
  <c r="BK86" i="8"/>
  <c r="BK109" i="9"/>
  <c r="J96" i="10"/>
  <c r="J536" i="2"/>
  <c r="J337" i="2"/>
  <c r="J479" i="2"/>
  <c r="BK347" i="2"/>
  <c r="BK350" i="3"/>
  <c r="J339" i="3"/>
  <c r="BK446" i="3"/>
  <c r="J268" i="3"/>
  <c r="BK272" i="4"/>
  <c r="BK251" i="4"/>
  <c r="J361" i="4"/>
  <c r="BK224" i="4"/>
  <c r="BK129" i="4"/>
  <c r="BK255" i="5"/>
  <c r="J146" i="5"/>
  <c r="BK102" i="6"/>
  <c r="BK104" i="7"/>
  <c r="BK106" i="8"/>
  <c r="BK103" i="9"/>
  <c r="J127" i="3"/>
  <c r="J283" i="3"/>
  <c r="J254" i="4"/>
  <c r="J209" i="4"/>
  <c r="J144" i="4"/>
  <c r="BK262" i="5"/>
  <c r="BK430" i="5"/>
  <c r="BK312" i="5"/>
  <c r="J188" i="5"/>
  <c r="J101" i="6"/>
  <c r="J86" i="7"/>
  <c r="J92" i="9"/>
  <c r="J492" i="2"/>
  <c r="J327" i="2"/>
  <c r="BK533" i="2"/>
  <c r="J554" i="2"/>
  <c r="J130" i="3"/>
  <c r="J306" i="3"/>
  <c r="BK183" i="3"/>
  <c r="BK401" i="3"/>
  <c r="J332" i="4"/>
  <c r="BK108" i="4"/>
  <c r="BK186" i="4"/>
  <c r="BK149" i="5"/>
  <c r="BK168" i="5"/>
  <c r="BK134" i="5"/>
  <c r="BK101" i="6"/>
  <c r="BK93" i="8"/>
  <c r="BK92" i="9"/>
  <c r="J421" i="2"/>
  <c r="BK350" i="2"/>
  <c r="BK337" i="2"/>
  <c r="J321" i="2"/>
  <c r="BK389" i="2"/>
  <c r="BK389" i="3"/>
  <c r="BK342" i="3"/>
  <c r="J212" i="3"/>
  <c r="J336" i="4"/>
  <c r="J159" i="4"/>
  <c r="BK114" i="4"/>
  <c r="J407" i="5"/>
  <c r="J160" i="5"/>
  <c r="BK321" i="5"/>
  <c r="J97" i="6"/>
  <c r="BK99" i="8"/>
  <c r="BK86" i="9"/>
  <c r="BK473" i="2"/>
  <c r="BK451" i="2"/>
  <c r="AS60" i="1"/>
  <c r="BK314" i="3"/>
  <c r="BK484" i="3"/>
  <c r="BK326" i="4"/>
  <c r="J312" i="4"/>
  <c r="J224" i="4"/>
  <c r="BK350" i="5"/>
  <c r="BK160" i="5"/>
  <c r="J151" i="5"/>
  <c r="J86" i="6"/>
  <c r="J103" i="8"/>
  <c r="BK90" i="9"/>
  <c r="J350" i="2"/>
  <c r="BK205" i="2"/>
  <c r="BK376" i="2"/>
  <c r="BK499" i="3"/>
  <c r="BK115" i="3"/>
  <c r="J179" i="3"/>
  <c r="BK263" i="4"/>
  <c r="BK175" i="4"/>
  <c r="J230" i="4"/>
  <c r="J433" i="5"/>
  <c r="BK365" i="5"/>
  <c r="BK203" i="5"/>
  <c r="BK233" i="5"/>
  <c r="BK105" i="6"/>
  <c r="J91" i="8"/>
  <c r="J94" i="9"/>
  <c r="J324" i="2"/>
  <c r="BK311" i="2"/>
  <c r="BK476" i="2"/>
  <c r="BK369" i="2"/>
  <c r="BK500" i="3"/>
  <c r="BK212" i="3"/>
  <c r="J112" i="3"/>
  <c r="J484" i="3"/>
  <c r="BK412" i="4"/>
  <c r="J397" i="4"/>
  <c r="J105" i="4"/>
  <c r="BK115" i="5"/>
  <c r="J262" i="5"/>
  <c r="BK344" i="5"/>
  <c r="BK90" i="6"/>
  <c r="BK96" i="8"/>
  <c r="BK94" i="9"/>
  <c r="BK97" i="9"/>
  <c r="J91" i="10"/>
  <c r="BK404" i="2"/>
  <c r="J366" i="2"/>
  <c r="BK445" i="2"/>
  <c r="BK601" i="2"/>
  <c r="J134" i="3"/>
  <c r="J247" i="3"/>
  <c r="BK396" i="3"/>
  <c r="J297" i="4"/>
  <c r="BK413" i="5"/>
  <c r="BK146" i="5"/>
  <c r="BK127" i="5"/>
  <c r="J334" i="5"/>
  <c r="J96" i="6"/>
  <c r="J108" i="8"/>
  <c r="BK88" i="9"/>
  <c r="J108" i="10"/>
  <c r="BK331" i="2"/>
  <c r="BK122" i="2"/>
  <c r="BK463" i="2"/>
  <c r="BK400" i="2"/>
  <c r="J305" i="2"/>
  <c r="J115" i="3"/>
  <c r="J360" i="3"/>
  <c r="J288" i="3"/>
  <c r="BK105" i="4"/>
  <c r="J170" i="4"/>
  <c r="J429" i="4"/>
  <c r="BK403" i="5"/>
  <c r="BK334" i="5"/>
  <c r="J321" i="5"/>
  <c r="BK110" i="6"/>
  <c r="BK90" i="7"/>
  <c r="BK107" i="9"/>
  <c r="BK96" i="10"/>
  <c r="BK304" i="3"/>
  <c r="BK371" i="3"/>
  <c r="BK269" i="4"/>
  <c r="BK286" i="4"/>
  <c r="J304" i="4"/>
  <c r="BK368" i="5"/>
  <c r="J301" i="5"/>
  <c r="J217" i="5"/>
  <c r="J104" i="6"/>
  <c r="J91" i="7"/>
  <c r="J90" i="9"/>
  <c r="BK484" i="2"/>
  <c r="BK418" i="2"/>
  <c r="J449" i="2"/>
  <c r="J135" i="2"/>
  <c r="J452" i="3"/>
  <c r="BK430" i="3"/>
  <c r="BK174" i="3"/>
  <c r="J420" i="3"/>
  <c r="J322" i="3"/>
  <c r="J318" i="4"/>
  <c r="J126" i="4"/>
  <c r="J453" i="5"/>
  <c r="BK455" i="5"/>
  <c r="J255" i="5"/>
  <c r="BK106" i="6"/>
  <c r="BK91" i="7"/>
  <c r="BK108" i="9"/>
  <c r="J94" i="10"/>
  <c r="BK189" i="2"/>
  <c r="BK176" i="2"/>
  <c r="BK528" i="2"/>
  <c r="J176" i="2"/>
  <c r="BK311" i="3"/>
  <c r="BK399" i="3"/>
  <c r="J354" i="3"/>
  <c r="BK145" i="3"/>
  <c r="BK289" i="4"/>
  <c r="BK141" i="4"/>
  <c r="J323" i="4"/>
  <c r="BK213" i="5"/>
  <c r="BK379" i="5"/>
  <c r="J127" i="5"/>
  <c r="J93" i="7"/>
  <c r="J104" i="8"/>
  <c r="J476" i="2"/>
  <c r="J410" i="2"/>
  <c r="J173" i="2"/>
  <c r="J400" i="2"/>
  <c r="BK242" i="3"/>
  <c r="J242" i="3"/>
  <c r="J446" i="3"/>
  <c r="J430" i="3"/>
  <c r="BK374" i="4"/>
  <c r="J123" i="4"/>
  <c r="BK248" i="5"/>
  <c r="J296" i="5"/>
  <c r="J336" i="5"/>
  <c r="J108" i="6"/>
  <c r="J105" i="7"/>
  <c r="J107" i="8"/>
  <c r="BK118" i="10"/>
  <c r="BK439" i="2"/>
  <c r="J171" i="2"/>
  <c r="J356" i="2"/>
  <c r="BK192" i="3"/>
  <c r="BK380" i="3"/>
  <c r="BK435" i="3"/>
  <c r="BK146" i="4"/>
  <c r="J203" i="4"/>
  <c r="BK238" i="4"/>
  <c r="BK203" i="4"/>
  <c r="J391" i="5"/>
  <c r="BK438" i="5"/>
  <c r="BK118" i="5"/>
  <c r="J99" i="6"/>
  <c r="BK92" i="7"/>
  <c r="J108" i="9"/>
  <c r="J447" i="2"/>
  <c r="J386" i="2"/>
  <c r="J546" i="2"/>
  <c r="J404" i="2"/>
  <c r="J424" i="2"/>
  <c r="BK366" i="3"/>
  <c r="J377" i="3"/>
  <c r="J145" i="3"/>
  <c r="BK337" i="3"/>
  <c r="BK170" i="4"/>
  <c r="BK226" i="4"/>
  <c r="J343" i="4"/>
  <c r="J130" i="5"/>
  <c r="J417" i="5"/>
  <c r="BK425" i="5"/>
  <c r="J90" i="6"/>
  <c r="BK105" i="8"/>
  <c r="J109" i="9"/>
  <c r="J116" i="10"/>
  <c r="J203" i="2"/>
  <c r="BK356" i="2"/>
  <c r="J394" i="2"/>
  <c r="J297" i="2"/>
  <c r="J299" i="3"/>
  <c r="J383" i="3"/>
  <c r="BK265" i="3"/>
  <c r="BK235" i="3"/>
  <c r="BK292" i="4"/>
  <c r="J428" i="4"/>
  <c r="BK252" i="5"/>
  <c r="J239" i="5"/>
  <c r="J88" i="6"/>
  <c r="BK100" i="7"/>
  <c r="BK101" i="9"/>
  <c r="J105" i="10"/>
  <c r="J191" i="2"/>
  <c r="J445" i="2"/>
  <c r="BK408" i="2"/>
  <c r="BK115" i="2"/>
  <c r="BK109" i="2"/>
  <c r="J431" i="3"/>
  <c r="J358" i="3"/>
  <c r="BK165" i="3"/>
  <c r="BK209" i="4"/>
  <c r="BK111" i="4"/>
  <c r="J161" i="4"/>
  <c r="J303" i="5"/>
  <c r="J115" i="5"/>
  <c r="J240" i="5"/>
  <c r="BK91" i="6"/>
  <c r="BK107" i="7"/>
  <c r="BK94" i="8"/>
  <c r="J102" i="10"/>
  <c r="BK420" i="3"/>
  <c r="BK118" i="3"/>
  <c r="J368" i="4"/>
  <c r="BK300" i="4"/>
  <c r="J134" i="5"/>
  <c r="BK459" i="5"/>
  <c r="J359" i="5"/>
  <c r="J108" i="7"/>
  <c r="J88" i="8"/>
  <c r="J96" i="9"/>
  <c r="BK173" i="2"/>
  <c r="BK285" i="2"/>
  <c r="J498" i="2"/>
  <c r="J205" i="2"/>
  <c r="BK373" i="2"/>
  <c r="J337" i="3"/>
  <c r="J118" i="3"/>
  <c r="J124" i="3"/>
  <c r="J155" i="4"/>
  <c r="J306" i="4"/>
  <c r="BK428" i="4"/>
  <c r="BK258" i="5"/>
  <c r="J236" i="5"/>
  <c r="BK318" i="5"/>
  <c r="J92" i="6"/>
  <c r="BK98" i="8"/>
  <c r="BK105" i="9"/>
  <c r="BK309" i="2"/>
  <c r="BK531" i="2"/>
  <c r="J207" i="2"/>
  <c r="BK623" i="2"/>
  <c r="BK106" i="3"/>
  <c r="BK319" i="3"/>
  <c r="BK159" i="3"/>
  <c r="BK368" i="4"/>
  <c r="BK230" i="4"/>
  <c r="J277" i="4"/>
  <c r="J168" i="5"/>
  <c r="J414" i="5"/>
  <c r="J225" i="5"/>
  <c r="J101" i="7"/>
  <c r="BK109" i="8"/>
  <c r="J97" i="9"/>
  <c r="J295" i="2"/>
  <c r="BK396" i="2"/>
  <c r="J112" i="2"/>
  <c r="J435" i="3"/>
  <c r="BK127" i="3"/>
  <c r="J363" i="3"/>
  <c r="BK371" i="4"/>
  <c r="BK280" i="4"/>
  <c r="BK397" i="4"/>
  <c r="BK362" i="5"/>
  <c r="J166" i="5"/>
  <c r="J164" i="5"/>
  <c r="BK97" i="7"/>
  <c r="J106" i="9"/>
  <c r="J118" i="10"/>
  <c r="BK171" i="2"/>
  <c r="J408" i="2"/>
  <c r="J328" i="3"/>
  <c r="J314" i="3"/>
  <c r="BK245" i="3"/>
  <c r="BK357" i="4"/>
  <c r="J248" i="4"/>
  <c r="J121" i="5"/>
  <c r="BK342" i="5"/>
  <c r="J103" i="6"/>
  <c r="BK103" i="7"/>
  <c r="J98" i="9"/>
  <c r="J100" i="10"/>
  <c r="BK436" i="2"/>
  <c r="J484" i="2"/>
  <c r="BK581" i="2"/>
  <c r="J500" i="3"/>
  <c r="BK432" i="3"/>
  <c r="BK228" i="3"/>
  <c r="J282" i="4"/>
  <c r="BK298" i="4"/>
  <c r="BK268" i="5"/>
  <c r="BK338" i="5"/>
  <c r="J309" i="5"/>
  <c r="BK109" i="7"/>
  <c r="J93" i="9"/>
  <c r="BK124" i="10"/>
  <c r="BK554" i="2"/>
  <c r="BK324" i="2"/>
  <c r="J465" i="2"/>
  <c r="J473" i="2"/>
  <c r="BK112" i="2"/>
  <c r="BK360" i="3"/>
  <c r="BK325" i="3"/>
  <c r="J424" i="3"/>
  <c r="J349" i="4"/>
  <c r="BK345" i="4"/>
  <c r="J362" i="5"/>
  <c r="J171" i="5"/>
  <c r="J211" i="5"/>
  <c r="BK87" i="6"/>
  <c r="BK95" i="9"/>
  <c r="J463" i="2"/>
  <c r="BK406" i="2"/>
  <c r="BK402" i="2"/>
  <c r="BK106" i="2"/>
  <c r="BK293" i="2"/>
  <c r="J392" i="3"/>
  <c r="BK316" i="3"/>
  <c r="J316" i="3"/>
  <c r="BK363" i="3"/>
  <c r="J238" i="4"/>
  <c r="BK320" i="4"/>
  <c r="BK179" i="4"/>
  <c r="J173" i="4"/>
  <c r="BK309" i="5"/>
  <c r="J233" i="5"/>
  <c r="J227" i="5"/>
  <c r="BK95" i="6"/>
  <c r="BK96" i="7"/>
  <c r="J86" i="8"/>
  <c r="BK91" i="9"/>
  <c r="BK170" i="2" l="1"/>
  <c r="J170" i="2"/>
  <c r="J68" i="2" s="1"/>
  <c r="P292" i="2"/>
  <c r="BK326" i="2"/>
  <c r="J326" i="2"/>
  <c r="J73" i="2" s="1"/>
  <c r="R330" i="2"/>
  <c r="R355" i="2"/>
  <c r="R472" i="2"/>
  <c r="R560" i="2"/>
  <c r="P144" i="3"/>
  <c r="BK240" i="3"/>
  <c r="J240" i="3"/>
  <c r="J73" i="3" s="1"/>
  <c r="R298" i="3"/>
  <c r="T398" i="3"/>
  <c r="R434" i="3"/>
  <c r="BK498" i="3"/>
  <c r="J498" i="3"/>
  <c r="J81" i="3" s="1"/>
  <c r="BK104" i="4"/>
  <c r="J104" i="4"/>
  <c r="J65" i="4"/>
  <c r="R116" i="4"/>
  <c r="R200" i="4"/>
  <c r="R232" i="4"/>
  <c r="T247" i="4"/>
  <c r="T314" i="4"/>
  <c r="BK381" i="4"/>
  <c r="J381" i="4" s="1"/>
  <c r="J79" i="4" s="1"/>
  <c r="BK105" i="5"/>
  <c r="J105" i="5"/>
  <c r="J65" i="5"/>
  <c r="P145" i="5"/>
  <c r="BK224" i="5"/>
  <c r="J224" i="5" s="1"/>
  <c r="J72" i="5" s="1"/>
  <c r="T295" i="5"/>
  <c r="T352" i="5"/>
  <c r="BK437" i="5"/>
  <c r="J437" i="5"/>
  <c r="J80" i="5"/>
  <c r="BK85" i="6"/>
  <c r="J85" i="6"/>
  <c r="J32" i="6" s="1"/>
  <c r="P85" i="8"/>
  <c r="AU63" i="1"/>
  <c r="T85" i="9"/>
  <c r="T170" i="2"/>
  <c r="R308" i="2"/>
  <c r="R388" i="2"/>
  <c r="R494" i="2"/>
  <c r="P540" i="2"/>
  <c r="P621" i="2"/>
  <c r="R105" i="3"/>
  <c r="P117" i="3"/>
  <c r="BK209" i="3"/>
  <c r="J209" i="3" s="1"/>
  <c r="J69" i="3" s="1"/>
  <c r="R240" i="3"/>
  <c r="T298" i="3"/>
  <c r="P398" i="3"/>
  <c r="BK434" i="3"/>
  <c r="J434" i="3" s="1"/>
  <c r="J79" i="3" s="1"/>
  <c r="P498" i="3"/>
  <c r="BK116" i="4"/>
  <c r="J116" i="4" s="1"/>
  <c r="J66" i="4" s="1"/>
  <c r="BK200" i="4"/>
  <c r="J200" i="4"/>
  <c r="J69" i="4"/>
  <c r="BK232" i="4"/>
  <c r="J232" i="4" s="1"/>
  <c r="J73" i="4" s="1"/>
  <c r="P247" i="4"/>
  <c r="R314" i="4"/>
  <c r="R381" i="4"/>
  <c r="T105" i="5"/>
  <c r="T145" i="5"/>
  <c r="BK238" i="5"/>
  <c r="J238" i="5" s="1"/>
  <c r="J73" i="5" s="1"/>
  <c r="P242" i="5"/>
  <c r="P254" i="5"/>
  <c r="P381" i="5"/>
  <c r="P437" i="5"/>
  <c r="R170" i="2"/>
  <c r="T388" i="2"/>
  <c r="P494" i="2"/>
  <c r="R540" i="2"/>
  <c r="R621" i="2"/>
  <c r="T144" i="3"/>
  <c r="BK225" i="3"/>
  <c r="J225" i="3"/>
  <c r="J72" i="3"/>
  <c r="R244" i="3"/>
  <c r="R257" i="3"/>
  <c r="P365" i="3"/>
  <c r="R455" i="3"/>
  <c r="T140" i="4"/>
  <c r="T215" i="4"/>
  <c r="T228" i="4"/>
  <c r="T271" i="4"/>
  <c r="T342" i="4"/>
  <c r="T370" i="4"/>
  <c r="T427" i="4"/>
  <c r="P117" i="5"/>
  <c r="P208" i="5"/>
  <c r="P224" i="5"/>
  <c r="BK242" i="5"/>
  <c r="J242" i="5" s="1"/>
  <c r="J74" i="5" s="1"/>
  <c r="BK254" i="5"/>
  <c r="J254" i="5" s="1"/>
  <c r="J75" i="5" s="1"/>
  <c r="BK352" i="5"/>
  <c r="J352" i="5" s="1"/>
  <c r="J77" i="5" s="1"/>
  <c r="P416" i="5"/>
  <c r="BK457" i="5"/>
  <c r="J457" i="5" s="1"/>
  <c r="J81" i="5" s="1"/>
  <c r="P85" i="7"/>
  <c r="AU62" i="1"/>
  <c r="R105" i="2"/>
  <c r="P118" i="2"/>
  <c r="R292" i="2"/>
  <c r="T308" i="2"/>
  <c r="R326" i="2"/>
  <c r="T326" i="2"/>
  <c r="T330" i="2"/>
  <c r="T355" i="2"/>
  <c r="BK472" i="2"/>
  <c r="J472" i="2"/>
  <c r="J77" i="2" s="1"/>
  <c r="P560" i="2"/>
  <c r="R144" i="3"/>
  <c r="P240" i="3"/>
  <c r="BK298" i="3"/>
  <c r="J298" i="3"/>
  <c r="J76" i="3" s="1"/>
  <c r="BK398" i="3"/>
  <c r="J398" i="3"/>
  <c r="J78" i="3"/>
  <c r="T434" i="3"/>
  <c r="T498" i="3"/>
  <c r="P104" i="4"/>
  <c r="P116" i="4"/>
  <c r="P200" i="4"/>
  <c r="P232" i="4"/>
  <c r="R271" i="4"/>
  <c r="P342" i="4"/>
  <c r="P370" i="4"/>
  <c r="R427" i="4"/>
  <c r="BK117" i="5"/>
  <c r="BK104" i="5" s="1"/>
  <c r="J117" i="5"/>
  <c r="J66" i="5" s="1"/>
  <c r="BK208" i="5"/>
  <c r="J208" i="5" s="1"/>
  <c r="J69" i="5" s="1"/>
  <c r="P238" i="5"/>
  <c r="P295" i="5"/>
  <c r="BK381" i="5"/>
  <c r="J381" i="5"/>
  <c r="J78" i="5" s="1"/>
  <c r="T416" i="5"/>
  <c r="R457" i="5"/>
  <c r="P85" i="6"/>
  <c r="AU61" i="1" s="1"/>
  <c r="T85" i="7"/>
  <c r="R85" i="8"/>
  <c r="BK85" i="9"/>
  <c r="J85" i="9"/>
  <c r="R113" i="10"/>
  <c r="R92" i="10" s="1"/>
  <c r="R89" i="10" s="1"/>
  <c r="T105" i="2"/>
  <c r="R118" i="2"/>
  <c r="T292" i="2"/>
  <c r="P388" i="2"/>
  <c r="T472" i="2"/>
  <c r="BK560" i="2"/>
  <c r="J560" i="2" s="1"/>
  <c r="J80" i="2" s="1"/>
  <c r="BK105" i="3"/>
  <c r="BK117" i="3"/>
  <c r="J117" i="3"/>
  <c r="J66" i="3"/>
  <c r="R209" i="3"/>
  <c r="T225" i="3"/>
  <c r="T224" i="3" s="1"/>
  <c r="T244" i="3"/>
  <c r="BK257" i="3"/>
  <c r="J257" i="3"/>
  <c r="J75" i="3" s="1"/>
  <c r="BK365" i="3"/>
  <c r="J365" i="3" s="1"/>
  <c r="J77" i="3" s="1"/>
  <c r="T455" i="3"/>
  <c r="T104" i="4"/>
  <c r="BK140" i="4"/>
  <c r="J140" i="4"/>
  <c r="J68" i="4" s="1"/>
  <c r="BK215" i="4"/>
  <c r="J215" i="4"/>
  <c r="J71" i="4"/>
  <c r="R228" i="4"/>
  <c r="BK271" i="4"/>
  <c r="J271" i="4" s="1"/>
  <c r="J75" i="4" s="1"/>
  <c r="BK342" i="4"/>
  <c r="J342" i="4"/>
  <c r="J77" i="4" s="1"/>
  <c r="BK370" i="4"/>
  <c r="J370" i="4" s="1"/>
  <c r="J78" i="4" s="1"/>
  <c r="BK427" i="4"/>
  <c r="J427" i="4"/>
  <c r="J80" i="4" s="1"/>
  <c r="P105" i="5"/>
  <c r="P104" i="5" s="1"/>
  <c r="T117" i="5"/>
  <c r="T208" i="5"/>
  <c r="T238" i="5"/>
  <c r="T223" i="5" s="1"/>
  <c r="T242" i="5"/>
  <c r="R254" i="5"/>
  <c r="R352" i="5"/>
  <c r="R416" i="5"/>
  <c r="T457" i="5"/>
  <c r="T85" i="8"/>
  <c r="T93" i="10"/>
  <c r="P113" i="10"/>
  <c r="P170" i="2"/>
  <c r="BK308" i="2"/>
  <c r="J308" i="2"/>
  <c r="J72" i="2"/>
  <c r="P326" i="2"/>
  <c r="P330" i="2"/>
  <c r="P355" i="2"/>
  <c r="T494" i="2"/>
  <c r="T540" i="2"/>
  <c r="T621" i="2"/>
  <c r="P105" i="3"/>
  <c r="R117" i="3"/>
  <c r="T209" i="3"/>
  <c r="T240" i="3"/>
  <c r="P298" i="3"/>
  <c r="R398" i="3"/>
  <c r="P434" i="3"/>
  <c r="R498" i="3"/>
  <c r="P140" i="4"/>
  <c r="P215" i="4"/>
  <c r="P228" i="4"/>
  <c r="R247" i="4"/>
  <c r="P314" i="4"/>
  <c r="T381" i="4"/>
  <c r="R105" i="5"/>
  <c r="R145" i="5"/>
  <c r="R224" i="5"/>
  <c r="R242" i="5"/>
  <c r="T254" i="5"/>
  <c r="P352" i="5"/>
  <c r="BK416" i="5"/>
  <c r="J416" i="5"/>
  <c r="J79" i="5"/>
  <c r="P457" i="5"/>
  <c r="BK85" i="7"/>
  <c r="J85" i="7"/>
  <c r="J63" i="7" s="1"/>
  <c r="P85" i="9"/>
  <c r="AU64" i="1"/>
  <c r="P93" i="10"/>
  <c r="P92" i="10" s="1"/>
  <c r="P89" i="10" s="1"/>
  <c r="AU65" i="1" s="1"/>
  <c r="T113" i="10"/>
  <c r="P105" i="2"/>
  <c r="T118" i="2"/>
  <c r="BK330" i="2"/>
  <c r="J330" i="2"/>
  <c r="J74" i="2" s="1"/>
  <c r="BK355" i="2"/>
  <c r="J355" i="2"/>
  <c r="J75" i="2"/>
  <c r="BK494" i="2"/>
  <c r="J494" i="2"/>
  <c r="J78" i="2" s="1"/>
  <c r="BK540" i="2"/>
  <c r="J540" i="2"/>
  <c r="J79" i="2"/>
  <c r="BK621" i="2"/>
  <c r="J621" i="2"/>
  <c r="J81" i="2" s="1"/>
  <c r="T105" i="3"/>
  <c r="T117" i="3"/>
  <c r="P209" i="3"/>
  <c r="P225" i="3"/>
  <c r="P224" i="3"/>
  <c r="BK244" i="3"/>
  <c r="J244" i="3"/>
  <c r="J74" i="3"/>
  <c r="P257" i="3"/>
  <c r="R365" i="3"/>
  <c r="P455" i="3"/>
  <c r="R140" i="4"/>
  <c r="R215" i="4"/>
  <c r="BK228" i="4"/>
  <c r="J228" i="4"/>
  <c r="J72" i="4" s="1"/>
  <c r="BK247" i="4"/>
  <c r="J247" i="4" s="1"/>
  <c r="J74" i="4" s="1"/>
  <c r="BK314" i="4"/>
  <c r="J314" i="4"/>
  <c r="J76" i="4" s="1"/>
  <c r="P381" i="4"/>
  <c r="BK145" i="5"/>
  <c r="J145" i="5"/>
  <c r="J68" i="5"/>
  <c r="R238" i="5"/>
  <c r="R295" i="5"/>
  <c r="T381" i="5"/>
  <c r="T437" i="5"/>
  <c r="R85" i="6"/>
  <c r="BK85" i="8"/>
  <c r="J85" i="8"/>
  <c r="J63" i="8" s="1"/>
  <c r="R93" i="10"/>
  <c r="BK105" i="2"/>
  <c r="J105" i="2"/>
  <c r="J65" i="2"/>
  <c r="BK118" i="2"/>
  <c r="J118" i="2"/>
  <c r="J66" i="2" s="1"/>
  <c r="BK292" i="2"/>
  <c r="J292" i="2"/>
  <c r="J69" i="2"/>
  <c r="P308" i="2"/>
  <c r="BK388" i="2"/>
  <c r="J388" i="2" s="1"/>
  <c r="J76" i="2" s="1"/>
  <c r="P472" i="2"/>
  <c r="T560" i="2"/>
  <c r="BK144" i="3"/>
  <c r="J144" i="3"/>
  <c r="J68" i="3" s="1"/>
  <c r="R225" i="3"/>
  <c r="R224" i="3"/>
  <c r="P244" i="3"/>
  <c r="T257" i="3"/>
  <c r="T365" i="3"/>
  <c r="BK455" i="3"/>
  <c r="J455" i="3"/>
  <c r="J80" i="3"/>
  <c r="R104" i="4"/>
  <c r="T116" i="4"/>
  <c r="T200" i="4"/>
  <c r="T232" i="4"/>
  <c r="P271" i="4"/>
  <c r="R342" i="4"/>
  <c r="R370" i="4"/>
  <c r="P427" i="4"/>
  <c r="R117" i="5"/>
  <c r="R208" i="5"/>
  <c r="T224" i="5"/>
  <c r="BK295" i="5"/>
  <c r="J295" i="5" s="1"/>
  <c r="J76" i="5" s="1"/>
  <c r="R381" i="5"/>
  <c r="R437" i="5"/>
  <c r="T85" i="6"/>
  <c r="R85" i="7"/>
  <c r="R85" i="9"/>
  <c r="BK93" i="10"/>
  <c r="J93" i="10" s="1"/>
  <c r="J62" i="10" s="1"/>
  <c r="BK113" i="10"/>
  <c r="J113" i="10"/>
  <c r="J66" i="10" s="1"/>
  <c r="BK221" i="3"/>
  <c r="J221" i="3" s="1"/>
  <c r="J70" i="3" s="1"/>
  <c r="BK133" i="3"/>
  <c r="J133" i="3"/>
  <c r="J67" i="3" s="1"/>
  <c r="BK132" i="4"/>
  <c r="J132" i="4" s="1"/>
  <c r="J67" i="4" s="1"/>
  <c r="BK133" i="5"/>
  <c r="J133" i="5"/>
  <c r="J67" i="5" s="1"/>
  <c r="BK107" i="10"/>
  <c r="J107" i="10" s="1"/>
  <c r="J64" i="10" s="1"/>
  <c r="BK212" i="4"/>
  <c r="J212" i="4"/>
  <c r="J70" i="4" s="1"/>
  <c r="BK104" i="10"/>
  <c r="J104" i="10" s="1"/>
  <c r="J63" i="10" s="1"/>
  <c r="BK126" i="10"/>
  <c r="J126" i="10"/>
  <c r="J69" i="10" s="1"/>
  <c r="BK304" i="2"/>
  <c r="J304" i="2" s="1"/>
  <c r="J70" i="2" s="1"/>
  <c r="BK220" i="5"/>
  <c r="J220" i="5"/>
  <c r="J70" i="5" s="1"/>
  <c r="BK123" i="10"/>
  <c r="J123" i="10" s="1"/>
  <c r="J68" i="10" s="1"/>
  <c r="BK134" i="2"/>
  <c r="J134" i="2"/>
  <c r="J67" i="2" s="1"/>
  <c r="BK90" i="10"/>
  <c r="J90" i="10" s="1"/>
  <c r="J60" i="10" s="1"/>
  <c r="BK110" i="10"/>
  <c r="J110" i="10"/>
  <c r="J65" i="10" s="1"/>
  <c r="BK120" i="10"/>
  <c r="J120" i="10" s="1"/>
  <c r="J67" i="10" s="1"/>
  <c r="J63" i="9"/>
  <c r="BE105" i="10"/>
  <c r="BE108" i="10"/>
  <c r="F54" i="10"/>
  <c r="BE98" i="10"/>
  <c r="BE102" i="10"/>
  <c r="BE118" i="10"/>
  <c r="BE121" i="10"/>
  <c r="E79" i="10"/>
  <c r="J52" i="10"/>
  <c r="BE124" i="10"/>
  <c r="BE127" i="10"/>
  <c r="F55" i="10"/>
  <c r="BE96" i="10"/>
  <c r="BE100" i="10"/>
  <c r="BE94" i="10"/>
  <c r="BE91" i="10"/>
  <c r="BE111" i="10"/>
  <c r="BE114" i="10"/>
  <c r="BE116" i="10"/>
  <c r="F58" i="9"/>
  <c r="J81" i="9"/>
  <c r="BE100" i="9"/>
  <c r="BE102" i="9"/>
  <c r="E73" i="9"/>
  <c r="BE103" i="9"/>
  <c r="J82" i="9"/>
  <c r="BE86" i="9"/>
  <c r="BE87" i="9"/>
  <c r="BE96" i="9"/>
  <c r="BE97" i="9"/>
  <c r="BE98" i="9"/>
  <c r="BE99" i="9"/>
  <c r="BE105" i="9"/>
  <c r="BE106" i="9"/>
  <c r="BE107" i="9"/>
  <c r="BE108" i="9"/>
  <c r="J56" i="9"/>
  <c r="BE94" i="9"/>
  <c r="BE95" i="9"/>
  <c r="BE109" i="9"/>
  <c r="F59" i="9"/>
  <c r="BE101" i="9"/>
  <c r="BE104" i="9"/>
  <c r="BE88" i="9"/>
  <c r="BE92" i="9"/>
  <c r="BE89" i="9"/>
  <c r="BE90" i="9"/>
  <c r="BE91" i="9"/>
  <c r="BE93" i="9"/>
  <c r="E50" i="8"/>
  <c r="BE86" i="8"/>
  <c r="BE89" i="8"/>
  <c r="BE98" i="8"/>
  <c r="J56" i="8"/>
  <c r="J58" i="8"/>
  <c r="J82" i="8"/>
  <c r="BE90" i="8"/>
  <c r="BE93" i="8"/>
  <c r="BE94" i="8"/>
  <c r="BE108" i="8"/>
  <c r="F58" i="8"/>
  <c r="BE91" i="8"/>
  <c r="BE102" i="8"/>
  <c r="BE87" i="8"/>
  <c r="BE97" i="8"/>
  <c r="F82" i="8"/>
  <c r="BE95" i="8"/>
  <c r="BE96" i="8"/>
  <c r="BE103" i="8"/>
  <c r="BE105" i="8"/>
  <c r="BE106" i="8"/>
  <c r="BE107" i="8"/>
  <c r="BE88" i="8"/>
  <c r="BE99" i="8"/>
  <c r="BE100" i="8"/>
  <c r="BE101" i="8"/>
  <c r="BE92" i="8"/>
  <c r="BE109" i="8"/>
  <c r="BE104" i="8"/>
  <c r="J58" i="7"/>
  <c r="BE86" i="7"/>
  <c r="BE88" i="7"/>
  <c r="BE96" i="7"/>
  <c r="BE103" i="7"/>
  <c r="BE106" i="7"/>
  <c r="E50" i="7"/>
  <c r="BE87" i="7"/>
  <c r="BE97" i="7"/>
  <c r="BE98" i="7"/>
  <c r="J63" i="6"/>
  <c r="F58" i="7"/>
  <c r="BE108" i="7"/>
  <c r="J59" i="7"/>
  <c r="BE92" i="7"/>
  <c r="BE94" i="7"/>
  <c r="BE100" i="7"/>
  <c r="BE102" i="7"/>
  <c r="BE105" i="7"/>
  <c r="F59" i="7"/>
  <c r="BE93" i="7"/>
  <c r="BE99" i="7"/>
  <c r="BE101" i="7"/>
  <c r="BE104" i="7"/>
  <c r="BE89" i="7"/>
  <c r="BE107" i="7"/>
  <c r="BE95" i="7"/>
  <c r="J56" i="7"/>
  <c r="BE90" i="7"/>
  <c r="BE91" i="7"/>
  <c r="BE109" i="7"/>
  <c r="BE97" i="6"/>
  <c r="BE104" i="6"/>
  <c r="BE93" i="6"/>
  <c r="BE94" i="6"/>
  <c r="F59" i="6"/>
  <c r="BE108" i="6"/>
  <c r="BE109" i="6"/>
  <c r="J56" i="6"/>
  <c r="E73" i="6"/>
  <c r="BE86" i="6"/>
  <c r="BE95" i="6"/>
  <c r="BE101" i="6"/>
  <c r="BE102" i="6"/>
  <c r="BE103" i="6"/>
  <c r="BE106" i="6"/>
  <c r="BE107" i="6"/>
  <c r="F58" i="6"/>
  <c r="BE92" i="6"/>
  <c r="BE99" i="6"/>
  <c r="BE100" i="6"/>
  <c r="BE87" i="6"/>
  <c r="BE89" i="6"/>
  <c r="BE90" i="6"/>
  <c r="BE91" i="6"/>
  <c r="BE96" i="6"/>
  <c r="BE110" i="6"/>
  <c r="BE88" i="6"/>
  <c r="BE98" i="6"/>
  <c r="BE105" i="6"/>
  <c r="E50" i="5"/>
  <c r="BE121" i="5"/>
  <c r="BE146" i="5"/>
  <c r="BE151" i="5"/>
  <c r="BE211" i="5"/>
  <c r="BE221" i="5"/>
  <c r="BE248" i="5"/>
  <c r="BE250" i="5"/>
  <c r="BE252" i="5"/>
  <c r="BE255" i="5"/>
  <c r="BE268" i="5"/>
  <c r="BE338" i="5"/>
  <c r="BE340" i="5"/>
  <c r="BE350" i="5"/>
  <c r="BE371" i="5"/>
  <c r="BE397" i="5"/>
  <c r="BE168" i="5"/>
  <c r="BE262" i="5"/>
  <c r="BE315" i="5"/>
  <c r="BE330" i="5"/>
  <c r="BE333" i="5"/>
  <c r="BE356" i="5"/>
  <c r="BE359" i="5"/>
  <c r="BE412" i="5"/>
  <c r="BE413" i="5"/>
  <c r="F59" i="5"/>
  <c r="BE112" i="5"/>
  <c r="BE134" i="5"/>
  <c r="BE171" i="5"/>
  <c r="BE175" i="5"/>
  <c r="BE293" i="5"/>
  <c r="BE303" i="5"/>
  <c r="BE346" i="5"/>
  <c r="BE362" i="5"/>
  <c r="BE384" i="5"/>
  <c r="F58" i="5"/>
  <c r="BE109" i="5"/>
  <c r="BE115" i="5"/>
  <c r="BE118" i="5"/>
  <c r="BE258" i="5"/>
  <c r="BE280" i="5"/>
  <c r="BE306" i="5"/>
  <c r="BE309" i="5"/>
  <c r="BE334" i="5"/>
  <c r="BE336" i="5"/>
  <c r="BE403" i="5"/>
  <c r="BE425" i="5"/>
  <c r="BE453" i="5"/>
  <c r="J56" i="5"/>
  <c r="BE130" i="5"/>
  <c r="BE173" i="5"/>
  <c r="BE203" i="5"/>
  <c r="BE213" i="5"/>
  <c r="BE285" i="5"/>
  <c r="BE365" i="5"/>
  <c r="BE377" i="5"/>
  <c r="BE379" i="5"/>
  <c r="BE407" i="5"/>
  <c r="BE410" i="5"/>
  <c r="BE149" i="5"/>
  <c r="BE166" i="5"/>
  <c r="BE177" i="5"/>
  <c r="BE188" i="5"/>
  <c r="BE209" i="5"/>
  <c r="BE217" i="5"/>
  <c r="BE240" i="5"/>
  <c r="BE243" i="5"/>
  <c r="BE265" i="5"/>
  <c r="BE273" i="5"/>
  <c r="BE321" i="5"/>
  <c r="BE368" i="5"/>
  <c r="BE374" i="5"/>
  <c r="BE391" i="5"/>
  <c r="BE414" i="5"/>
  <c r="BE417" i="5"/>
  <c r="BE227" i="5"/>
  <c r="BE233" i="5"/>
  <c r="BE236" i="5"/>
  <c r="BE324" i="5"/>
  <c r="BE348" i="5"/>
  <c r="BE353" i="5"/>
  <c r="BE430" i="5"/>
  <c r="BE433" i="5"/>
  <c r="BE435" i="5"/>
  <c r="BE438" i="5"/>
  <c r="BE459" i="5"/>
  <c r="BE106" i="5"/>
  <c r="BE124" i="5"/>
  <c r="BE127" i="5"/>
  <c r="BE160" i="5"/>
  <c r="BE164" i="5"/>
  <c r="BE225" i="5"/>
  <c r="BE239" i="5"/>
  <c r="BE296" i="5"/>
  <c r="BE301" i="5"/>
  <c r="BE312" i="5"/>
  <c r="BE318" i="5"/>
  <c r="BE342" i="5"/>
  <c r="BE344" i="5"/>
  <c r="BE382" i="5"/>
  <c r="BE455" i="5"/>
  <c r="BE458" i="5"/>
  <c r="J105" i="3"/>
  <c r="J65" i="3" s="1"/>
  <c r="J56" i="4"/>
  <c r="E90" i="4"/>
  <c r="BE108" i="4"/>
  <c r="BE292" i="4"/>
  <c r="BE306" i="4"/>
  <c r="BE326" i="4"/>
  <c r="BE345" i="4"/>
  <c r="BE349" i="4"/>
  <c r="BE377" i="4"/>
  <c r="BE412" i="4"/>
  <c r="BE428" i="4"/>
  <c r="BE429" i="4"/>
  <c r="BE226" i="4"/>
  <c r="BE229" i="4"/>
  <c r="BE310" i="4"/>
  <c r="BE361" i="4"/>
  <c r="BE366" i="4"/>
  <c r="BE201" i="4"/>
  <c r="BE205" i="4"/>
  <c r="BE221" i="4"/>
  <c r="BE238" i="4"/>
  <c r="BE254" i="4"/>
  <c r="BE277" i="4"/>
  <c r="BE282" i="4"/>
  <c r="BE304" i="4"/>
  <c r="BE318" i="4"/>
  <c r="BE323" i="4"/>
  <c r="BE332" i="4"/>
  <c r="BE334" i="4"/>
  <c r="BE343" i="4"/>
  <c r="BE144" i="4"/>
  <c r="BE175" i="4"/>
  <c r="BE177" i="4"/>
  <c r="BE186" i="4"/>
  <c r="BE251" i="4"/>
  <c r="BE280" i="4"/>
  <c r="BE329" i="4"/>
  <c r="BE374" i="4"/>
  <c r="BE379" i="4"/>
  <c r="BE382" i="4"/>
  <c r="BK224" i="3"/>
  <c r="J224" i="3" s="1"/>
  <c r="J71" i="3" s="1"/>
  <c r="F58" i="4"/>
  <c r="F99" i="4"/>
  <c r="BE114" i="4"/>
  <c r="BE117" i="4"/>
  <c r="BE120" i="4"/>
  <c r="BE123" i="4"/>
  <c r="BE141" i="4"/>
  <c r="BE159" i="4"/>
  <c r="BE170" i="4"/>
  <c r="BE224" i="4"/>
  <c r="BE230" i="4"/>
  <c r="BE233" i="4"/>
  <c r="BE263" i="4"/>
  <c r="BE269" i="4"/>
  <c r="BE272" i="4"/>
  <c r="BE275" i="4"/>
  <c r="BE289" i="4"/>
  <c r="BE364" i="4"/>
  <c r="BE111" i="4"/>
  <c r="BE146" i="4"/>
  <c r="BE173" i="4"/>
  <c r="BE213" i="4"/>
  <c r="BE245" i="4"/>
  <c r="BE284" i="4"/>
  <c r="BE297" i="4"/>
  <c r="BE308" i="4"/>
  <c r="BE312" i="4"/>
  <c r="BE340" i="4"/>
  <c r="BE357" i="4"/>
  <c r="BE371" i="4"/>
  <c r="BE105" i="4"/>
  <c r="BE126" i="4"/>
  <c r="BE129" i="4"/>
  <c r="BE133" i="4"/>
  <c r="BE209" i="4"/>
  <c r="BE240" i="4"/>
  <c r="BE248" i="4"/>
  <c r="BE286" i="4"/>
  <c r="BE298" i="4"/>
  <c r="BE300" i="4"/>
  <c r="BE302" i="4"/>
  <c r="BE320" i="4"/>
  <c r="BE336" i="4"/>
  <c r="BE155" i="4"/>
  <c r="BE161" i="4"/>
  <c r="BE179" i="4"/>
  <c r="BE195" i="4"/>
  <c r="BE203" i="4"/>
  <c r="BE216" i="4"/>
  <c r="BE260" i="4"/>
  <c r="BE315" i="4"/>
  <c r="BE353" i="4"/>
  <c r="BE367" i="4"/>
  <c r="BE368" i="4"/>
  <c r="BE397" i="4"/>
  <c r="BE109" i="3"/>
  <c r="BE127" i="3"/>
  <c r="BE218" i="3"/>
  <c r="BE222" i="3"/>
  <c r="BE247" i="3"/>
  <c r="BE325" i="3"/>
  <c r="BE342" i="3"/>
  <c r="BE345" i="3"/>
  <c r="BE348" i="3"/>
  <c r="BE358" i="3"/>
  <c r="BE369" i="3"/>
  <c r="BE441" i="3"/>
  <c r="F100" i="3"/>
  <c r="BE115" i="3"/>
  <c r="BE118" i="3"/>
  <c r="BE163" i="3"/>
  <c r="BE174" i="3"/>
  <c r="BE210" i="3"/>
  <c r="BE212" i="3"/>
  <c r="BE214" i="3"/>
  <c r="BE271" i="3"/>
  <c r="BE304" i="3"/>
  <c r="BE306" i="3"/>
  <c r="BE311" i="3"/>
  <c r="BE354" i="3"/>
  <c r="BE380" i="3"/>
  <c r="BE386" i="3"/>
  <c r="BE401" i="3"/>
  <c r="BE414" i="3"/>
  <c r="BE449" i="3"/>
  <c r="BE112" i="3"/>
  <c r="BE148" i="3"/>
  <c r="BE177" i="3"/>
  <c r="BE245" i="3"/>
  <c r="BE250" i="3"/>
  <c r="BE283" i="3"/>
  <c r="BE296" i="3"/>
  <c r="BE299" i="3"/>
  <c r="BE314" i="3"/>
  <c r="BE352" i="3"/>
  <c r="BE383" i="3"/>
  <c r="BE408" i="3"/>
  <c r="BE431" i="3"/>
  <c r="E50" i="3"/>
  <c r="BE124" i="3"/>
  <c r="BE150" i="3"/>
  <c r="BE242" i="3"/>
  <c r="BE268" i="3"/>
  <c r="BE356" i="3"/>
  <c r="BE361" i="3"/>
  <c r="BE374" i="3"/>
  <c r="J56" i="3"/>
  <c r="BE165" i="3"/>
  <c r="BE179" i="3"/>
  <c r="BE192" i="3"/>
  <c r="BE226" i="3"/>
  <c r="BE238" i="3"/>
  <c r="BE241" i="3"/>
  <c r="BE255" i="3"/>
  <c r="BE288" i="3"/>
  <c r="BE316" i="3"/>
  <c r="BE331" i="3"/>
  <c r="BE337" i="3"/>
  <c r="BE350" i="3"/>
  <c r="BE371" i="3"/>
  <c r="BE399" i="3"/>
  <c r="BE420" i="3"/>
  <c r="BE424" i="3"/>
  <c r="BE435" i="3"/>
  <c r="BE452" i="3"/>
  <c r="BE456" i="3"/>
  <c r="BE470" i="3"/>
  <c r="BE484" i="3"/>
  <c r="BE106" i="3"/>
  <c r="BE130" i="3"/>
  <c r="BE134" i="3"/>
  <c r="BE145" i="3"/>
  <c r="BE181" i="3"/>
  <c r="BE228" i="3"/>
  <c r="BE235" i="3"/>
  <c r="BE261" i="3"/>
  <c r="BE265" i="3"/>
  <c r="BE276" i="3"/>
  <c r="BE328" i="3"/>
  <c r="BE339" i="3"/>
  <c r="BE389" i="3"/>
  <c r="BE392" i="3"/>
  <c r="BE446" i="3"/>
  <c r="BE499" i="3"/>
  <c r="F58" i="3"/>
  <c r="BE121" i="3"/>
  <c r="BE159" i="3"/>
  <c r="BE309" i="3"/>
  <c r="BE366" i="3"/>
  <c r="BE377" i="3"/>
  <c r="BE396" i="3"/>
  <c r="BE428" i="3"/>
  <c r="BE432" i="3"/>
  <c r="BE183" i="3"/>
  <c r="BE204" i="3"/>
  <c r="BE258" i="3"/>
  <c r="BE319" i="3"/>
  <c r="BE322" i="3"/>
  <c r="BE360" i="3"/>
  <c r="BE363" i="3"/>
  <c r="BE430" i="3"/>
  <c r="BE500" i="3"/>
  <c r="BE106" i="2"/>
  <c r="BE173" i="2"/>
  <c r="BE176" i="2"/>
  <c r="BE189" i="2"/>
  <c r="BE191" i="2"/>
  <c r="BE321" i="2"/>
  <c r="BE359" i="2"/>
  <c r="BE363" i="2"/>
  <c r="BE402" i="2"/>
  <c r="BE408" i="2"/>
  <c r="BE430" i="2"/>
  <c r="BE433" i="2"/>
  <c r="BE447" i="2"/>
  <c r="BE453" i="2"/>
  <c r="BE461" i="2"/>
  <c r="BE463" i="2"/>
  <c r="BE581" i="2"/>
  <c r="BE601" i="2"/>
  <c r="BE622" i="2"/>
  <c r="BE623" i="2"/>
  <c r="E50" i="2"/>
  <c r="F58" i="2"/>
  <c r="BE122" i="2"/>
  <c r="BE128" i="2"/>
  <c r="BE309" i="2"/>
  <c r="BE366" i="2"/>
  <c r="BE376" i="2"/>
  <c r="BE379" i="2"/>
  <c r="BE396" i="2"/>
  <c r="BE441" i="2"/>
  <c r="BE470" i="2"/>
  <c r="BE112" i="2"/>
  <c r="BE125" i="2"/>
  <c r="BE171" i="2"/>
  <c r="BE209" i="2"/>
  <c r="BE327" i="2"/>
  <c r="BE350" i="2"/>
  <c r="BE353" i="2"/>
  <c r="BE373" i="2"/>
  <c r="BE389" i="2"/>
  <c r="BE398" i="2"/>
  <c r="BE421" i="2"/>
  <c r="BE424" i="2"/>
  <c r="BE465" i="2"/>
  <c r="BE467" i="2"/>
  <c r="BE469" i="2"/>
  <c r="BE489" i="2"/>
  <c r="BE536" i="2"/>
  <c r="BE541" i="2"/>
  <c r="BE551" i="2"/>
  <c r="BE554" i="2"/>
  <c r="BE557" i="2"/>
  <c r="BE109" i="2"/>
  <c r="BE185" i="2"/>
  <c r="BE311" i="2"/>
  <c r="BE331" i="2"/>
  <c r="BE341" i="2"/>
  <c r="BE347" i="2"/>
  <c r="BE400" i="2"/>
  <c r="BE404" i="2"/>
  <c r="BE413" i="2"/>
  <c r="BE418" i="2"/>
  <c r="BE449" i="2"/>
  <c r="BE455" i="2"/>
  <c r="BE538" i="2"/>
  <c r="J97" i="2"/>
  <c r="BE115" i="2"/>
  <c r="BE203" i="2"/>
  <c r="BE205" i="2"/>
  <c r="BE207" i="2"/>
  <c r="BE243" i="2"/>
  <c r="BE285" i="2"/>
  <c r="BE295" i="2"/>
  <c r="BE386" i="2"/>
  <c r="BE406" i="2"/>
  <c r="BE457" i="2"/>
  <c r="BE476" i="2"/>
  <c r="BE492" i="2"/>
  <c r="BE495" i="2"/>
  <c r="BE501" i="2"/>
  <c r="BE528" i="2"/>
  <c r="BE546" i="2"/>
  <c r="BE561" i="2"/>
  <c r="F59" i="2"/>
  <c r="BE131" i="2"/>
  <c r="BE200" i="2"/>
  <c r="BE324" i="2"/>
  <c r="BE436" i="2"/>
  <c r="BE473" i="2"/>
  <c r="BE479" i="2"/>
  <c r="BE498" i="2"/>
  <c r="BE509" i="2"/>
  <c r="BE533" i="2"/>
  <c r="BE119" i="2"/>
  <c r="BE297" i="2"/>
  <c r="BE305" i="2"/>
  <c r="BE337" i="2"/>
  <c r="BE427" i="2"/>
  <c r="BE445" i="2"/>
  <c r="BE516" i="2"/>
  <c r="BE523" i="2"/>
  <c r="BE135" i="2"/>
  <c r="BE293" i="2"/>
  <c r="BE301" i="2"/>
  <c r="BE328" i="2"/>
  <c r="BE356" i="2"/>
  <c r="BE369" i="2"/>
  <c r="BE394" i="2"/>
  <c r="BE410" i="2"/>
  <c r="BE439" i="2"/>
  <c r="BE443" i="2"/>
  <c r="BE451" i="2"/>
  <c r="BE459" i="2"/>
  <c r="BE484" i="2"/>
  <c r="BE531" i="2"/>
  <c r="BE537" i="2"/>
  <c r="J36" i="2"/>
  <c r="AW56" i="1"/>
  <c r="F39" i="5"/>
  <c r="BD59" i="1"/>
  <c r="F36" i="2"/>
  <c r="BA56" i="1"/>
  <c r="F38" i="7"/>
  <c r="BC62" i="1"/>
  <c r="F37" i="6"/>
  <c r="BB61" i="1"/>
  <c r="F39" i="8"/>
  <c r="BD63" i="1" s="1"/>
  <c r="J32" i="9"/>
  <c r="AS54" i="1"/>
  <c r="J36" i="3"/>
  <c r="AW57" i="1"/>
  <c r="F36" i="5"/>
  <c r="BA59" i="1"/>
  <c r="F37" i="2"/>
  <c r="BB56" i="1"/>
  <c r="F39" i="2"/>
  <c r="BD56" i="1"/>
  <c r="F36" i="6"/>
  <c r="BA61" i="1" s="1"/>
  <c r="F38" i="3"/>
  <c r="BC57" i="1"/>
  <c r="F38" i="5"/>
  <c r="BC59" i="1"/>
  <c r="F38" i="8"/>
  <c r="BC63" i="1"/>
  <c r="J36" i="4"/>
  <c r="AW58" i="1"/>
  <c r="F34" i="10"/>
  <c r="BA65" i="1"/>
  <c r="F37" i="9"/>
  <c r="BB64" i="1" s="1"/>
  <c r="J36" i="9"/>
  <c r="AW64" i="1"/>
  <c r="J36" i="5"/>
  <c r="AW59" i="1"/>
  <c r="F37" i="3"/>
  <c r="BB57" i="1"/>
  <c r="F38" i="6"/>
  <c r="BC61" i="1"/>
  <c r="F39" i="7"/>
  <c r="BD62" i="1" s="1"/>
  <c r="F36" i="10"/>
  <c r="BC65" i="1"/>
  <c r="F39" i="6"/>
  <c r="BD61" i="1"/>
  <c r="F39" i="4"/>
  <c r="BD58" i="1"/>
  <c r="F35" i="10"/>
  <c r="BB65" i="1"/>
  <c r="F36" i="3"/>
  <c r="BA57" i="1"/>
  <c r="F38" i="2"/>
  <c r="BC56" i="1" s="1"/>
  <c r="F36" i="8"/>
  <c r="BA63" i="1"/>
  <c r="J36" i="8"/>
  <c r="AW63" i="1"/>
  <c r="F38" i="4"/>
  <c r="BC58" i="1"/>
  <c r="F37" i="5"/>
  <c r="BB59" i="1"/>
  <c r="F37" i="4"/>
  <c r="BB58" i="1"/>
  <c r="F37" i="7"/>
  <c r="BB62" i="1" s="1"/>
  <c r="J36" i="6"/>
  <c r="AW61" i="1"/>
  <c r="J34" i="10"/>
  <c r="AW65" i="1"/>
  <c r="F37" i="8"/>
  <c r="BB63" i="1"/>
  <c r="J36" i="7"/>
  <c r="AW62" i="1"/>
  <c r="F36" i="9"/>
  <c r="BA64" i="1"/>
  <c r="F37" i="10"/>
  <c r="BD65" i="1" s="1"/>
  <c r="F39" i="3"/>
  <c r="BD57" i="1"/>
  <c r="F36" i="4"/>
  <c r="BA58" i="1"/>
  <c r="F39" i="9"/>
  <c r="BD64" i="1"/>
  <c r="J32" i="7"/>
  <c r="F38" i="9"/>
  <c r="BC64" i="1"/>
  <c r="F36" i="7"/>
  <c r="BA62" i="1" s="1"/>
  <c r="BK104" i="2" l="1"/>
  <c r="J32" i="8"/>
  <c r="BK103" i="4"/>
  <c r="J103" i="4" s="1"/>
  <c r="J64" i="4" s="1"/>
  <c r="BK307" i="2"/>
  <c r="J307" i="2" s="1"/>
  <c r="J71" i="2" s="1"/>
  <c r="R223" i="5"/>
  <c r="R103" i="5" s="1"/>
  <c r="BK104" i="3"/>
  <c r="J104" i="3"/>
  <c r="J64" i="3"/>
  <c r="P223" i="5"/>
  <c r="P103" i="5"/>
  <c r="AU59" i="1" s="1"/>
  <c r="T104" i="2"/>
  <c r="R103" i="4"/>
  <c r="R102" i="4"/>
  <c r="T92" i="10"/>
  <c r="T89" i="10"/>
  <c r="P103" i="4"/>
  <c r="P102" i="4" s="1"/>
  <c r="AU58" i="1" s="1"/>
  <c r="R104" i="3"/>
  <c r="R103" i="3" s="1"/>
  <c r="T104" i="3"/>
  <c r="T103" i="3" s="1"/>
  <c r="T104" i="5"/>
  <c r="T103" i="5" s="1"/>
  <c r="R307" i="2"/>
  <c r="P104" i="3"/>
  <c r="P103" i="3" s="1"/>
  <c r="AU57" i="1" s="1"/>
  <c r="T307" i="2"/>
  <c r="P307" i="2"/>
  <c r="T103" i="4"/>
  <c r="T102" i="4" s="1"/>
  <c r="BK223" i="5"/>
  <c r="J223" i="5" s="1"/>
  <c r="J71" i="5" s="1"/>
  <c r="R104" i="5"/>
  <c r="P104" i="2"/>
  <c r="P103" i="2" s="1"/>
  <c r="AU56" i="1" s="1"/>
  <c r="R104" i="2"/>
  <c r="R103" i="2"/>
  <c r="AG61" i="1"/>
  <c r="AG64" i="1"/>
  <c r="AG63" i="1"/>
  <c r="BK92" i="10"/>
  <c r="J92" i="10"/>
  <c r="J61" i="10" s="1"/>
  <c r="AG62" i="1"/>
  <c r="J104" i="5"/>
  <c r="J64" i="5" s="1"/>
  <c r="BK102" i="4"/>
  <c r="J102" i="4"/>
  <c r="BK103" i="3"/>
  <c r="J103" i="3"/>
  <c r="J63" i="3" s="1"/>
  <c r="BK103" i="2"/>
  <c r="J103" i="2" s="1"/>
  <c r="J32" i="2" s="1"/>
  <c r="AG56" i="1" s="1"/>
  <c r="J104" i="2"/>
  <c r="J64" i="2" s="1"/>
  <c r="BA60" i="1"/>
  <c r="AW60" i="1"/>
  <c r="BD60" i="1"/>
  <c r="BC60" i="1"/>
  <c r="AY60" i="1" s="1"/>
  <c r="BA55" i="1"/>
  <c r="J33" i="10"/>
  <c r="AV65" i="1" s="1"/>
  <c r="AT65" i="1" s="1"/>
  <c r="BD55" i="1"/>
  <c r="F35" i="8"/>
  <c r="AZ63" i="1" s="1"/>
  <c r="F35" i="6"/>
  <c r="AZ61" i="1"/>
  <c r="BB60" i="1"/>
  <c r="AX60" i="1"/>
  <c r="J35" i="7"/>
  <c r="AV62" i="1"/>
  <c r="AT62" i="1"/>
  <c r="AN62" i="1" s="1"/>
  <c r="J35" i="6"/>
  <c r="AV61" i="1" s="1"/>
  <c r="AT61" i="1" s="1"/>
  <c r="AU60" i="1"/>
  <c r="F35" i="2"/>
  <c r="AZ56" i="1" s="1"/>
  <c r="J35" i="3"/>
  <c r="AV57" i="1" s="1"/>
  <c r="AT57" i="1" s="1"/>
  <c r="F35" i="7"/>
  <c r="AZ62" i="1" s="1"/>
  <c r="F35" i="3"/>
  <c r="AZ57" i="1" s="1"/>
  <c r="F35" i="5"/>
  <c r="AZ59" i="1"/>
  <c r="J35" i="4"/>
  <c r="AV58" i="1"/>
  <c r="AT58" i="1"/>
  <c r="J35" i="9"/>
  <c r="AV64" i="1"/>
  <c r="AT64" i="1" s="1"/>
  <c r="AN64" i="1" s="1"/>
  <c r="J35" i="8"/>
  <c r="AV63" i="1"/>
  <c r="AT63" i="1" s="1"/>
  <c r="F35" i="4"/>
  <c r="AZ58" i="1" s="1"/>
  <c r="J32" i="4"/>
  <c r="AG58" i="1"/>
  <c r="J35" i="2"/>
  <c r="AV56" i="1" s="1"/>
  <c r="AT56" i="1" s="1"/>
  <c r="F35" i="9"/>
  <c r="AZ64" i="1" s="1"/>
  <c r="BC55" i="1"/>
  <c r="AY55" i="1" s="1"/>
  <c r="J35" i="5"/>
  <c r="AV59" i="1" s="1"/>
  <c r="AT59" i="1" s="1"/>
  <c r="BB55" i="1"/>
  <c r="AX55" i="1"/>
  <c r="F33" i="10"/>
  <c r="AZ65" i="1" s="1"/>
  <c r="AN61" i="1" l="1"/>
  <c r="AN63" i="1"/>
  <c r="AG60" i="1"/>
  <c r="AN60" i="1" s="1"/>
  <c r="T103" i="2"/>
  <c r="BK89" i="10"/>
  <c r="J89" i="10" s="1"/>
  <c r="J59" i="10" s="1"/>
  <c r="BK103" i="5"/>
  <c r="J103" i="5"/>
  <c r="J32" i="5" s="1"/>
  <c r="AG59" i="1" s="1"/>
  <c r="J41" i="9"/>
  <c r="J41" i="8"/>
  <c r="J41" i="7"/>
  <c r="J41" i="6"/>
  <c r="AN58" i="1"/>
  <c r="J63" i="4"/>
  <c r="J41" i="4"/>
  <c r="AN56" i="1"/>
  <c r="J63" i="2"/>
  <c r="J41" i="2"/>
  <c r="AZ55" i="1"/>
  <c r="BD54" i="1"/>
  <c r="W33" i="1"/>
  <c r="BC54" i="1"/>
  <c r="W32" i="1" s="1"/>
  <c r="BB54" i="1"/>
  <c r="AX54" i="1" s="1"/>
  <c r="BA54" i="1"/>
  <c r="AW54" i="1"/>
  <c r="AK30" i="1"/>
  <c r="J32" i="3"/>
  <c r="AG57" i="1" s="1"/>
  <c r="AN57" i="1" s="1"/>
  <c r="AU55" i="1"/>
  <c r="AU54" i="1" s="1"/>
  <c r="AW55" i="1"/>
  <c r="AZ60" i="1"/>
  <c r="AV60" i="1"/>
  <c r="AT60" i="1"/>
  <c r="J41" i="5" l="1"/>
  <c r="J63" i="5"/>
  <c r="J41" i="3"/>
  <c r="AN59" i="1"/>
  <c r="J30" i="10"/>
  <c r="AG65" i="1"/>
  <c r="AV55" i="1"/>
  <c r="AT55" i="1" s="1"/>
  <c r="AY54" i="1"/>
  <c r="AG55" i="1"/>
  <c r="AZ54" i="1"/>
  <c r="AV54" i="1" s="1"/>
  <c r="AK29" i="1" s="1"/>
  <c r="W30" i="1"/>
  <c r="W31" i="1"/>
  <c r="J39" i="10" l="1"/>
  <c r="AN55" i="1"/>
  <c r="AN65" i="1"/>
  <c r="W29" i="1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<sst xmlns="http://schemas.openxmlformats.org/spreadsheetml/2006/main" count="17959" uniqueCount="1825">
  <si>
    <t>Export Komplet</t>
  </si>
  <si>
    <t>VZ</t>
  </si>
  <si>
    <t>2.0</t>
  </si>
  <si>
    <t/>
  </si>
  <si>
    <t>False</t>
  </si>
  <si>
    <t>{4134625e-b322-4ae0-b64d-411188a73a32}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</si>
  <si>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</si>
  <si>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</si>
  <si>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</si>
  <si>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</si>
  <si>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</si>
  <si>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</si>
  <si>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</si>
  <si>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</si>
  <si>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</si>
  <si>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EB21-12-07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</si>
  <si>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</si>
  <si>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</si>
  <si>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střechy MZe, Těšnov, Praha I - Nové Město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</si>
  <si>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</si>
  <si>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</si>
  <si>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</si>
  <si>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</si>
  <si>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</si>
  <si>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</si>
  <si>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</si>
  <si>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</si>
  <si>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</si>
  <si>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</si>
  <si>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</si>
  <si>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29029210</t>
  </si>
  <si>
    <t>Energy Benefit Centre a.s.</t>
  </si>
  <si>
    <t>True</t>
  </si>
  <si>
    <t>Zpracovatel:</t>
  </si>
  <si>
    <t>lacko.ondrej@seznam.cz (tel.:725535980)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</si>
  <si>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</si>
  <si>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</si>
  <si>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</si>
  <si>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</si>
  <si>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</si>
  <si>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</si>
  <si>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</si>
  <si>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</si>
  <si>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</si>
  <si>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</si>
  <si>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</si>
  <si>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</si>
  <si>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</si>
  <si>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</si>
  <si>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</si>
  <si>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</si>
  <si>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</si>
  <si>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</si>
  <si>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</si>
  <si>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</si>
  <si>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</si>
  <si>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</si>
  <si>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</si>
  <si>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</si>
  <si>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</si>
  <si>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</si>
  <si>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</si>
  <si>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</si>
  <si>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</si>
  <si>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</si>
  <si>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</si>
  <si>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</si>
  <si>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</si>
  <si>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</si>
  <si>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</si>
  <si>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</si>
  <si>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</si>
  <si>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</si>
  <si>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</si>
  <si>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</si>
  <si>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</si>
  <si>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STAVEBNÍ ČÁST</t>
  </si>
  <si>
    <t>STA</t>
  </si>
  <si>
    <t>1</t>
  </si>
  <si>
    <t>{9aea7eb5-19b8-44a8-bd42-054f2578c08e}</t>
  </si>
  <si>
    <t>2</t>
  </si>
  <si>
    <t>/</t>
  </si>
  <si>
    <t>01-I</t>
  </si>
  <si>
    <t>ETAPA I</t>
  </si>
  <si>
    <t>Soupis</t>
  </si>
  <si>
    <t>{17146126-0f0f-416c-ae7e-cffb65537c72}</t>
  </si>
  <si>
    <t>01-II</t>
  </si>
  <si>
    <t>ETAPA II</t>
  </si>
  <si>
    <t>{ecd8694d-7de0-4806-b0a3-9fe90c1625e2}</t>
  </si>
  <si>
    <t>01-III</t>
  </si>
  <si>
    <t>ETAPA III</t>
  </si>
  <si>
    <t>{d61184af-f17e-4a36-8730-eb9aec721e04}</t>
  </si>
  <si>
    <t>01-IV</t>
  </si>
  <si>
    <t>ETAPA IV</t>
  </si>
  <si>
    <t>{05c28a74-bf3d-413e-8eeb-a239a930d791}</t>
  </si>
  <si>
    <t>02</t>
  </si>
  <si>
    <t>HROMOSVOD</t>
  </si>
  <si>
    <t>{88bb732d-1472-44ee-b0f9-511b7b804210}</t>
  </si>
  <si>
    <t>02-I</t>
  </si>
  <si>
    <t>{f41fa2d7-fb73-481e-910c-d7dad31216e8}</t>
  </si>
  <si>
    <t>02-II</t>
  </si>
  <si>
    <t>{b632dc20-ff70-4d77-a113-748d33d6ddcb}</t>
  </si>
  <si>
    <t>02-III</t>
  </si>
  <si>
    <t>{89b55127-27af-424f-bc34-5342f2120d65}</t>
  </si>
  <si>
    <t>02-IV</t>
  </si>
  <si>
    <t>{6a8ce7ea-2569-44a8-b83e-05fe35bd846d}</t>
  </si>
  <si>
    <t>VRN</t>
  </si>
  <si>
    <t>VEDLEJŠÍ ROZPOČTOVÉ NÁKLADY</t>
  </si>
  <si>
    <t>{e4f917d7-d82a-43cd-ab26-412679a1f7bf}</t>
  </si>
  <si>
    <t>KRYCÍ LIST SOUPISU PRACÍ</t>
  </si>
  <si>
    <t>Objekt:</t>
  </si>
  <si>
    <t>01 - STAVEBNÍ ČÁST</t>
  </si>
  <si>
    <t>Soupis:</t>
  </si>
  <si>
    <t>01-I - ETAPA 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</si>
  <si>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</si>
  <si>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</si>
  <si>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</si>
  <si>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</si>
  <si>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</si>
  <si>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</si>
  <si>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</si>
  <si>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</si>
  <si>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</si>
  <si>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</si>
  <si>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</si>
  <si>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</si>
  <si>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</si>
  <si>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</si>
  <si>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</si>
  <si>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</si>
  <si>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</si>
  <si>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</si>
  <si>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</si>
  <si>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</si>
  <si>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</si>
  <si>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</si>
  <si>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</si>
  <si>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</si>
  <si>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</si>
  <si>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</si>
  <si>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</si>
  <si>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</si>
  <si>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</si>
  <si>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</si>
  <si>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</si>
  <si>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</si>
  <si>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</si>
  <si>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</si>
  <si>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</si>
  <si>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</si>
  <si>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</si>
  <si>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</si>
  <si>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</si>
  <si>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</si>
  <si>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</si>
  <si>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</si>
  <si>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m2</t>
  </si>
  <si>
    <t>4</t>
  </si>
  <si>
    <t>-1129745957</t>
  </si>
  <si>
    <t>Online PSC</t>
  </si>
  <si>
    <t>https://podminky.urs.cz/item/CS_URS_2021_02/113107123</t>
  </si>
  <si>
    <t>VV</t>
  </si>
  <si>
    <t>59"pro obnažení zemnícího drátu okolo objektu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</si>
  <si>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</si>
  <si>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</si>
  <si>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1559987721</t>
  </si>
  <si>
    <t>https://podminky.urs.cz/item/CS_URS_2021_02/113107143</t>
  </si>
  <si>
    <t>3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</si>
  <si>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</si>
  <si>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</si>
  <si>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</si>
  <si>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-875725247</t>
  </si>
  <si>
    <t>https://podminky.urs.cz/item/CS_URS_2021_02/132212111</t>
  </si>
  <si>
    <t>59*0,5"pro obnažení zemnícího drátu okolo objektu</t>
  </si>
  <si>
    <t>174211101</t>
  </si>
  <si>
    <t>Zásyp sypaninou z jakékoliv horniny ručně s uložením výkopku ve vrstvách bez zhutnění jam, šachet, rýh nebo kolem objektů v těchto vykopávkách</t>
  </si>
  <si>
    <t>292044832</t>
  </si>
  <si>
    <t>https://podminky.urs.cz/item/CS_URS_2021_02/174211101</t>
  </si>
  <si>
    <t>5</t>
  </si>
  <si>
    <t>Komunikace pozemní</t>
  </si>
  <si>
    <t>564871116</t>
  </si>
  <si>
    <t>Podklad ze štěrkodrti ŠD s rozprostřením a zhutněním, po zhutnění tl. 300 mm</t>
  </si>
  <si>
    <t>1536752688</t>
  </si>
  <si>
    <t>https://podminky.urs.cz/item/CS_URS_2021_02/564871116</t>
  </si>
  <si>
    <t>6</t>
  </si>
  <si>
    <t>565155101</t>
  </si>
  <si>
    <t>Asfaltový beton vrstva podkladní ACP 16 (obalované kamenivo střednězrnné - OKS) s rozprostřením a zhutněním v pruhu šířky do 1,5 m, po zhutnění tl. 70 mm</t>
  </si>
  <si>
    <t>-584771061</t>
  </si>
  <si>
    <t>https://podminky.urs.cz/item/CS_URS_2021_02/565155101</t>
  </si>
  <si>
    <t>7</t>
  </si>
  <si>
    <t>573111111</t>
  </si>
  <si>
    <t>Postřik infiltrační PI z asfaltu silničního s posypem kamenivem, v množství 0,60 kg/m2</t>
  </si>
  <si>
    <t>34671054</t>
  </si>
  <si>
    <t>https://podminky.urs.cz/item/CS_URS_2021_02/573111111</t>
  </si>
  <si>
    <t>8</t>
  </si>
  <si>
    <t>573211109</t>
  </si>
  <si>
    <t>Postřik spojovací PS bez posypu kamenivem z asfaltu silničního, v množství 0,50 kg/m2</t>
  </si>
  <si>
    <t>730934618</t>
  </si>
  <si>
    <t>https://podminky.urs.cz/item/CS_URS_2021_02/573211109</t>
  </si>
  <si>
    <t>9</t>
  </si>
  <si>
    <t>577134111</t>
  </si>
  <si>
    <t>Asfaltový beton vrstva obrusná ACO 11 (ABS) s rozprostřením a se zhutněním z nemodifikovaného asfaltu v pruhu šířky do 3 m tř. I, po zhutnění tl. 40 mm</t>
  </si>
  <si>
    <t>1076826424</t>
  </si>
  <si>
    <t>https://podminky.urs.cz/item/CS_URS_2021_02/577134111</t>
  </si>
  <si>
    <t>Úpravy povrchů, podlahy a osazování výplní</t>
  </si>
  <si>
    <t>10</t>
  </si>
  <si>
    <t>623631001</t>
  </si>
  <si>
    <t>Spárování vnějších ploch pohledového zdiva z cihel, spárovací maltou pilířů nebo sloupů</t>
  </si>
  <si>
    <t>1943342083</t>
  </si>
  <si>
    <t>https://podminky.urs.cz/item/CS_URS_2021_02/623631001</t>
  </si>
  <si>
    <t>"komíny</t>
  </si>
  <si>
    <t>0,95*0,84*2+0,577*0,84*2</t>
  </si>
  <si>
    <t>0,6*0,78*2+0,5*0,78*2</t>
  </si>
  <si>
    <t>0,78*0,72*2+0,5*0,72*2</t>
  </si>
  <si>
    <t>1,21*2,85*2+0,45*2,85*2</t>
  </si>
  <si>
    <t>0,74*0,74*2+0,5*0,74*2</t>
  </si>
  <si>
    <t>0,56*0,56*2+0,58*0,56*2</t>
  </si>
  <si>
    <t>1,17*0,56*2+0,58*0,56*2</t>
  </si>
  <si>
    <t>0,54*0,74*2+0,65*0,74*2</t>
  </si>
  <si>
    <t>0,65*0,8*2+2,3*0,8*2</t>
  </si>
  <si>
    <t>0,55*0,8*2+1,9*0,8*2</t>
  </si>
  <si>
    <t>1,1*4*0,8</t>
  </si>
  <si>
    <t>0,592*0,8*2+0,5*0,8*2</t>
  </si>
  <si>
    <t>2,75*2,13*2+2,53*2,13*2</t>
  </si>
  <si>
    <t>0,85*0,8*2+0,75*0,8*2</t>
  </si>
  <si>
    <t>1,5*0,8*2+0,7*0,8*2</t>
  </si>
  <si>
    <t>0,8*0,8*2+0,65*0,8*2</t>
  </si>
  <si>
    <t>0,6*0,8*2+0,42*0,8*2</t>
  </si>
  <si>
    <t>0,55*1,33*2+0,45*1,33*2</t>
  </si>
  <si>
    <t>1*1,28*2+0,5*1,28*2</t>
  </si>
  <si>
    <t>0,8*1,28*2+0,4*1,28*2</t>
  </si>
  <si>
    <t>0,55*2,22*2+0,5*2,22*2</t>
  </si>
  <si>
    <t>0,75*2,94*2+0,4*2,94*2</t>
  </si>
  <si>
    <t>0,5*4*0,1</t>
  </si>
  <si>
    <t>0,688*0,57*2+0,58*0,57*2</t>
  </si>
  <si>
    <t>0,85*0,73*2+0,4*0,73*2</t>
  </si>
  <si>
    <t>1,03*0,56*2+0,695*0,56*2</t>
  </si>
  <si>
    <t>0,95*1,29*2+0,45*1,29*2</t>
  </si>
  <si>
    <t>0,95*2,89*2+0,45*2,89*2</t>
  </si>
  <si>
    <t>1,26*0,6*2+0,6*0,6*2</t>
  </si>
  <si>
    <t>0,51*1,18*2+0,495*1,18*2</t>
  </si>
  <si>
    <t>Součet</t>
  </si>
  <si>
    <t>Ostatní konstrukce a práce, bourání</t>
  </si>
  <si>
    <t>11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</si>
  <si>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</si>
  <si>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</si>
  <si>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m</t>
  </si>
  <si>
    <t>90598885</t>
  </si>
  <si>
    <t>https://podminky.urs.cz/item/CS_URS_2021_02/919121122</t>
  </si>
  <si>
    <t>12</t>
  </si>
  <si>
    <t>919735113</t>
  </si>
  <si>
    <t>Řezání stávajícího živičného krytu nebo podkladu hloubky přes 100 do 150 mm</t>
  </si>
  <si>
    <t>-318073583</t>
  </si>
  <si>
    <t>https://podminky.urs.cz/item/CS_URS_2021_02/919735113</t>
  </si>
  <si>
    <t>98"pro obnažení zemnícího drátu okolo objektu</t>
  </si>
  <si>
    <t>13</t>
  </si>
  <si>
    <t>941121113</t>
  </si>
  <si>
    <t>Montáž lešení řadového trubkového těžkého pracovního s podlahami z fošen nebo dílců min. tl. 38 mm, s provozním zatížením tř. 4 do 300 kg/m2 šířky tř. W15 přes 1,5 do 1,8 m, výšky přes 20 do 30 m</t>
  </si>
  <si>
    <t>800893138</t>
  </si>
  <si>
    <t>https://podminky.urs.cz/item/CS_URS_2021_02/941121113</t>
  </si>
  <si>
    <t>2041"východní fasáda</t>
  </si>
  <si>
    <t>80"severní fasáda</t>
  </si>
  <si>
    <t>80"jižní fasáda</t>
  </si>
  <si>
    <t>728"dvorní fasáda f5</t>
  </si>
  <si>
    <t>272"dvorní fasáda f10</t>
  </si>
  <si>
    <t>739"dvorní fasáda f14</t>
  </si>
  <si>
    <t>14</t>
  </si>
  <si>
    <t>941121213</t>
  </si>
  <si>
    <t>Montáž lešení řadového trubkového těžkého pracovního s podlahami Příplatek za první a každý další den použití lešení k ceně -1113</t>
  </si>
  <si>
    <t>-154182882</t>
  </si>
  <si>
    <t>https://podminky.urs.cz/item/CS_URS_2021_02/941121213</t>
  </si>
  <si>
    <t>P</t>
  </si>
  <si>
    <t>Poznámka k položce:_x000D_
PŘEDPOKLAD PRONÁJMU 90 DNŮ. UPŘESNĚNÍ DLE SKUTEČNOSTI</t>
  </si>
  <si>
    <t>3940*90 'Přepočtené koeficientem množství</t>
  </si>
  <si>
    <t>941121813</t>
  </si>
  <si>
    <t>Demontáž lešení řadového trubkového těžkého pracovního s podlahami z fošen nebo dílců min. tl. 38 mm, s provozním zatížením tř. 4 do 300 kg/m2 šířky tř. W15 přes 1,5 do 1,8 m, výšky přes 20 do 30 m</t>
  </si>
  <si>
    <t>264555940</t>
  </si>
  <si>
    <t>https://podminky.urs.cz/item/CS_URS_2021_02/941121813</t>
  </si>
  <si>
    <t>16</t>
  </si>
  <si>
    <t>944511111</t>
  </si>
  <si>
    <t>Montáž ochranné sítě zavěšené na konstrukci lešení z textilie z umělých vláken</t>
  </si>
  <si>
    <t>-1377713124</t>
  </si>
  <si>
    <t>https://podminky.urs.cz/item/CS_URS_2021_02/944511111</t>
  </si>
  <si>
    <t>17</t>
  </si>
  <si>
    <t>944511211</t>
  </si>
  <si>
    <t>Montáž ochranné sítě Příplatek za první a každý další den použití sítě k ceně -1111</t>
  </si>
  <si>
    <t>-71269230</t>
  </si>
  <si>
    <t>https://podminky.urs.cz/item/CS_URS_2021_02/944511211</t>
  </si>
  <si>
    <t>18</t>
  </si>
  <si>
    <t>944511811</t>
  </si>
  <si>
    <t>Demontáž ochranné sítě zavěšené na konstrukci lešení z textilie z umělých vláken</t>
  </si>
  <si>
    <t>-387104924</t>
  </si>
  <si>
    <t>https://podminky.urs.cz/item/CS_URS_2021_02/944511811</t>
  </si>
  <si>
    <t>19</t>
  </si>
  <si>
    <t>945231111</t>
  </si>
  <si>
    <t>Závěsná klec (pohyblivá pracovní plošina - lávka) se zdvihem elektrickým výšky do 50 m délky do 1,20 m</t>
  </si>
  <si>
    <t>den</t>
  </si>
  <si>
    <t>-156951467</t>
  </si>
  <si>
    <t>https://podminky.urs.cz/item/CS_URS_2021_02/945231111</t>
  </si>
  <si>
    <t>20</t>
  </si>
  <si>
    <t>949101111</t>
  </si>
  <si>
    <t>Lešení pomocné pracovní pro objekty pozemních staveb pro zatížení do 150 kg/m2, o výšce lešeňové podlahy do 1,9 m</t>
  </si>
  <si>
    <t>-1258609765</t>
  </si>
  <si>
    <t>https://podminky.urs.cz/item/CS_URS_2021_02/949101111</t>
  </si>
  <si>
    <t>978023471</t>
  </si>
  <si>
    <t>Vyškrabání cementové malty ze spár zdiva cihelného komínového nad střechou</t>
  </si>
  <si>
    <t>1309428650</t>
  </si>
  <si>
    <t>https://podminky.urs.cz/item/CS_URS_2021_02/978023471</t>
  </si>
  <si>
    <t>22</t>
  </si>
  <si>
    <t>985131111</t>
  </si>
  <si>
    <t>Očištění ploch stěn, rubu kleneb a podlah tlakovou vodou</t>
  </si>
  <si>
    <t>-2017048828</t>
  </si>
  <si>
    <t>https://podminky.urs.cz/item/CS_URS_2021_02/985131111</t>
  </si>
  <si>
    <t>Mezisoučet</t>
  </si>
  <si>
    <t>2300*0,3"oprava žb povrchu pod skladbou nové střechy ze 30%</t>
  </si>
  <si>
    <t>39,6*0,5"k7</t>
  </si>
  <si>
    <t>0,7*104"k21</t>
  </si>
  <si>
    <t>0,5*210"k23</t>
  </si>
  <si>
    <t>23</t>
  </si>
  <si>
    <t>985311111</t>
  </si>
  <si>
    <t>Reprofilace betonu sanačními maltami na cementové bázi ručně stěn, tloušťky do 10 mm</t>
  </si>
  <si>
    <t>120789363</t>
  </si>
  <si>
    <t>https://podminky.urs.cz/item/CS_URS_2021_02/985311111</t>
  </si>
  <si>
    <t>997</t>
  </si>
  <si>
    <t>Přesun sutě</t>
  </si>
  <si>
    <t>24</t>
  </si>
  <si>
    <t>997013120</t>
  </si>
  <si>
    <t>Vnitrostaveništní doprava suti a vybouraných hmot vodorovně do 50 m svisle s použitím mechanizace pro budovy a haly výšky přes 30 do 36 m</t>
  </si>
  <si>
    <t>t</t>
  </si>
  <si>
    <t>-1948544400</t>
  </si>
  <si>
    <t>https://podminky.urs.cz/item/CS_URS_2021_02/997013120</t>
  </si>
  <si>
    <t>25</t>
  </si>
  <si>
    <t>997013501</t>
  </si>
  <si>
    <t>Odvoz suti a vybouraných hmot na skládku nebo meziskládku se složením, na vzdálenost do 1 km</t>
  </si>
  <si>
    <t>-1395506782</t>
  </si>
  <si>
    <t>https://podminky.urs.cz/item/CS_URS_2021_02/997013501</t>
  </si>
  <si>
    <t>26</t>
  </si>
  <si>
    <t>997013509</t>
  </si>
  <si>
    <t>Odvoz suti a vybouraných hmot na skládku nebo meziskládku se složením, na vzdálenost Příplatek k ceně za každý další i započatý 1 km přes 1 km</t>
  </si>
  <si>
    <t>512527050</t>
  </si>
  <si>
    <t>https://podminky.urs.cz/item/CS_URS_2021_02/997013509</t>
  </si>
  <si>
    <t>Poznámka k položce:_x000D_
PŘEDPOKLÁDANÝ ODVOZ DO 15KM. UPŘESNĚNÍ DLE SKUTEČNOSTI</t>
  </si>
  <si>
    <t>96,546*14 'Přepočtené koeficientem množství</t>
  </si>
  <si>
    <t>27</t>
  </si>
  <si>
    <t>997013609</t>
  </si>
  <si>
    <t xml:space="preserve">Poplatek za uložení stavebního odpadu na skládce (skládkovné) </t>
  </si>
  <si>
    <t>-119929589</t>
  </si>
  <si>
    <t>https://podminky.urs.cz/item/CS_URS_2021_02/997013609</t>
  </si>
  <si>
    <t>Poznámka k položce:_x000D_
NUTNO PŘEDPOKLÁDAT S VÍCE DRUHY SUTI A VYBOURANÝCH HMOT</t>
  </si>
  <si>
    <t>998</t>
  </si>
  <si>
    <t>Přesun hmot</t>
  </si>
  <si>
    <t>28</t>
  </si>
  <si>
    <t>998011004</t>
  </si>
  <si>
    <t>Přesun hmot pro budovy občanské výstavby, bydlení, výrobu a služby s nosnou svislou konstrukcí zděnou z cihel, tvárnic nebo kamene vodorovná dopravní vzdálenost do 100 m pro budovy výšky přes 24 do 36 m</t>
  </si>
  <si>
    <t>-669954374</t>
  </si>
  <si>
    <t>https://podminky.urs.cz/item/CS_URS_2021_02/998011004</t>
  </si>
  <si>
    <t>PSV</t>
  </si>
  <si>
    <t>Práce a dodávky PSV</t>
  </si>
  <si>
    <t>712</t>
  </si>
  <si>
    <t>Povlakové krytiny</t>
  </si>
  <si>
    <t>29</t>
  </si>
  <si>
    <t>712400845</t>
  </si>
  <si>
    <t>Ostatní práce při odstranění povlakové krytiny střech šikmých přes 10° do 30° doplňků ventilační hlavice</t>
  </si>
  <si>
    <t>kus</t>
  </si>
  <si>
    <t>-839421945</t>
  </si>
  <si>
    <t>https://podminky.urs.cz/item/CS_URS_2021_02/712400845</t>
  </si>
  <si>
    <t>30</t>
  </si>
  <si>
    <t>712431111</t>
  </si>
  <si>
    <t>Provedení povlakové krytiny střech šikmých přes 10° do 30° pásy na sucho podkladní samolepící asfaltový pás</t>
  </si>
  <si>
    <t>-990885838</t>
  </si>
  <si>
    <t>https://podminky.urs.cz/item/CS_URS_2021_02/712431111</t>
  </si>
  <si>
    <t>2300"skladba krytiny</t>
  </si>
  <si>
    <t>39,6*0,7*2"k7</t>
  </si>
  <si>
    <t>39*0,7*2"k11</t>
  </si>
  <si>
    <t>104*0,7*1"k21</t>
  </si>
  <si>
    <t>210*0,8"k23</t>
  </si>
  <si>
    <t>2650,84*0,03"ztratné</t>
  </si>
  <si>
    <t>31</t>
  </si>
  <si>
    <t>M</t>
  </si>
  <si>
    <t>62853010</t>
  </si>
  <si>
    <t>pás asfaltový natavitelný modifikovaný SBS tl 4,0mm mikroventilační s vložkou ze skleněné tkaniny a spalitelnou PE fólií nebo jemnozrnným min. posypem na horním povrchu</t>
  </si>
  <si>
    <t>32</t>
  </si>
  <si>
    <t>-1343838117</t>
  </si>
  <si>
    <t>https://podminky.urs.cz/item/CS_URS_2021_02/62853010</t>
  </si>
  <si>
    <t>2730,364*1,1 'Přepočtené koeficientem množství</t>
  </si>
  <si>
    <t>998712104</t>
  </si>
  <si>
    <t>Přesun hmot pro povlakové krytiny stanovený z hmotnosti přesunovaného materiálu vodorovná dopravní vzdálenost do 50 m v objektech výšky přes 24 do 36 m</t>
  </si>
  <si>
    <t>-1114966682</t>
  </si>
  <si>
    <t>https://podminky.urs.cz/item/CS_URS_2021_02/998712104</t>
  </si>
  <si>
    <t>721</t>
  </si>
  <si>
    <t>Zdravotechnika - vnitřní kanalizace</t>
  </si>
  <si>
    <t>33</t>
  </si>
  <si>
    <t>R-721273152</t>
  </si>
  <si>
    <t>Ventilační hlavice, krycí klobouček</t>
  </si>
  <si>
    <t>1305799071</t>
  </si>
  <si>
    <t>34</t>
  </si>
  <si>
    <t>998721204</t>
  </si>
  <si>
    <t>Přesun hmot pro vnitřní kanalizace stanovený procentní sazbou (%) z ceny vodorovná dopravní vzdálenost do 50 m v objektech výšky přes 24 do 36 m</t>
  </si>
  <si>
    <t>%</t>
  </si>
  <si>
    <t>-20863021</t>
  </si>
  <si>
    <t>https://podminky.urs.cz/item/CS_URS_2021_02/998721204</t>
  </si>
  <si>
    <t>751</t>
  </si>
  <si>
    <t>Vzduchotechnika</t>
  </si>
  <si>
    <t>35</t>
  </si>
  <si>
    <t>751398022</t>
  </si>
  <si>
    <t>Montáž ostatních zařízení větrací mřížky stěnové, průřezu přes 0,04 do 0,100 m2</t>
  </si>
  <si>
    <t>1130629487</t>
  </si>
  <si>
    <t>https://podminky.urs.cz/item/CS_URS_2021_02/751398022</t>
  </si>
  <si>
    <t>"z04</t>
  </si>
  <si>
    <t>15"nové</t>
  </si>
  <si>
    <t>57"pro repase</t>
  </si>
  <si>
    <t>36</t>
  </si>
  <si>
    <t>42972306</t>
  </si>
  <si>
    <t>mřížka stěnová otevřená jednořadá kovová úhel lamel 0° 400x200mm</t>
  </si>
  <si>
    <t>-1044327835</t>
  </si>
  <si>
    <t>https://podminky.urs.cz/item/CS_URS_2021_02/42972306</t>
  </si>
  <si>
    <t>37</t>
  </si>
  <si>
    <t>751398832</t>
  </si>
  <si>
    <t>Demontáž ostatních zařízení ventilační mřížky ze dveří nebo desek, průřezu přes 0,040 do 0,100 m2</t>
  </si>
  <si>
    <t>1087324182</t>
  </si>
  <si>
    <t>https://podminky.urs.cz/item/CS_URS_2021_02/751398832</t>
  </si>
  <si>
    <t>15"výměna za nové</t>
  </si>
  <si>
    <t>38</t>
  </si>
  <si>
    <t>751721121</t>
  </si>
  <si>
    <t>Montáž klimatizační jednotky venkovní</t>
  </si>
  <si>
    <t>-1194069475</t>
  </si>
  <si>
    <t>https://podminky.urs.cz/item/CS_URS_2021_02/751721121</t>
  </si>
  <si>
    <t>24"zpětná montáž</t>
  </si>
  <si>
    <t>39</t>
  </si>
  <si>
    <t>751721821</t>
  </si>
  <si>
    <t>Demontáž klimatizační jednotky venkovní</t>
  </si>
  <si>
    <t>-2124222881</t>
  </si>
  <si>
    <t>https://podminky.urs.cz/item/CS_URS_2021_02/751721821</t>
  </si>
  <si>
    <t>24"pro zpětnou montáž</t>
  </si>
  <si>
    <t>40</t>
  </si>
  <si>
    <t>998751203</t>
  </si>
  <si>
    <t>Přesun hmot pro vzduchotechniku stanovený procentní sazbou (%) z ceny vodorovná dopravní vzdálenost do 50 m v objektech výšky přes 24 do 36 m</t>
  </si>
  <si>
    <t>982802571</t>
  </si>
  <si>
    <t>https://podminky.urs.cz/item/CS_URS_2021_02/998751203</t>
  </si>
  <si>
    <t>762</t>
  </si>
  <si>
    <t>Konstrukce tesařské</t>
  </si>
  <si>
    <t>41</t>
  </si>
  <si>
    <t>762341210</t>
  </si>
  <si>
    <t>Bednění a laťování montáž bednění střech rovných a šikmých sklonu do 60° s vyřezáním otvorů z prken hrubých na sraz tl. do 32 mm</t>
  </si>
  <si>
    <t>518917950</t>
  </si>
  <si>
    <t>https://podminky.urs.cz/item/CS_URS_2021_02/762341210</t>
  </si>
  <si>
    <t>2300*0,5"skladba střechy nové bednění-předpoklad 50%</t>
  </si>
  <si>
    <t>42</t>
  </si>
  <si>
    <t>60515111</t>
  </si>
  <si>
    <t>řezivo jehličnaté boční prkno 20-30mm</t>
  </si>
  <si>
    <t>-894963925</t>
  </si>
  <si>
    <t>https://podminky.urs.cz/item/CS_URS_2021_02/60515111</t>
  </si>
  <si>
    <t>2300*0,5*0,02</t>
  </si>
  <si>
    <t>23*1,1 'Přepočtené koeficientem množství</t>
  </si>
  <si>
    <t>43</t>
  </si>
  <si>
    <t>762341811</t>
  </si>
  <si>
    <t>Demontáž bednění a laťování bednění střech rovných, obloukových, sklonu do 60° se všemi nadstřešními konstrukcemi z prken hrubých, hoblovaných tl. do 32 mm</t>
  </si>
  <si>
    <t>-566203944</t>
  </si>
  <si>
    <t>https://podminky.urs.cz/item/CS_URS_2021_02/762341811</t>
  </si>
  <si>
    <t>2300*0,5"stáv.krytina-předpoklad výměny 50%</t>
  </si>
  <si>
    <t>44</t>
  </si>
  <si>
    <t>762342511</t>
  </si>
  <si>
    <t>Bednění a laťování montáž kontralatí na podklad bez tepelné izolace</t>
  </si>
  <si>
    <t>-720831392</t>
  </si>
  <si>
    <t>https://podminky.urs.cz/item/CS_URS_2021_02/762342511</t>
  </si>
  <si>
    <t>2300*0,5*3"skladba střechy-předpolkad 50%</t>
  </si>
  <si>
    <t>45</t>
  </si>
  <si>
    <t>60514114</t>
  </si>
  <si>
    <t>řezivo jehličnaté lať impregnovaná dl 4 m</t>
  </si>
  <si>
    <t>-1764349200</t>
  </si>
  <si>
    <t>https://podminky.urs.cz/item/CS_URS_2021_02/60514114</t>
  </si>
  <si>
    <t>3450*0,06*0,04</t>
  </si>
  <si>
    <t>8,28*1,1 'Přepočtené koeficientem množství</t>
  </si>
  <si>
    <t>46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</si>
  <si>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</si>
  <si>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</si>
  <si>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160523323</t>
  </si>
  <si>
    <t>https://podminky.urs.cz/item/CS_URS_2021_02/762342812</t>
  </si>
  <si>
    <t>47</t>
  </si>
  <si>
    <t>762361312</t>
  </si>
  <si>
    <t>Konstrukční vrstva pod klempířské prvky pro oplechování horních ploch zdí a nadezdívek (atik) z desek dřevoštěpkových šroubovaných do podkladu, tloušťky desky 22 mm</t>
  </si>
  <si>
    <t>-1726940557</t>
  </si>
  <si>
    <t>https://podminky.urs.cz/item/CS_URS_2021_02/762361312</t>
  </si>
  <si>
    <t>53*0,13"pod k14</t>
  </si>
  <si>
    <t>48</t>
  </si>
  <si>
    <t>762395000</t>
  </si>
  <si>
    <t>Spojovací prostředky krovů, bednění a laťování, nadstřešních konstrukcí svory, prkna, hřebíky, pásová ocel, vruty</t>
  </si>
  <si>
    <t>-963236284</t>
  </si>
  <si>
    <t>https://podminky.urs.cz/item/CS_URS_2021_02/762395000</t>
  </si>
  <si>
    <t>3450*0,06*0,04"laťování</t>
  </si>
  <si>
    <t>3200*0,02*0,5"bednění</t>
  </si>
  <si>
    <t>6,86*0,022"dřevoštěp.deska</t>
  </si>
  <si>
    <t>110*0,4*0,022"kom.lávka</t>
  </si>
  <si>
    <t>49</t>
  </si>
  <si>
    <t>998762104</t>
  </si>
  <si>
    <t>Přesun hmot pro konstrukce tesařské stanovený z hmotnosti přesunovaného materiálu vodorovná dopravní vzdálenost do 50 m v objektech výšky přes 24 do 36 m</t>
  </si>
  <si>
    <t>-2038932229</t>
  </si>
  <si>
    <t>https://podminky.urs.cz/item/CS_URS_2021_02/998762104</t>
  </si>
  <si>
    <t>764</t>
  </si>
  <si>
    <t>Konstrukce klempířské</t>
  </si>
  <si>
    <t>50</t>
  </si>
  <si>
    <t>764001821</t>
  </si>
  <si>
    <t>Demontáž klempířských konstrukcí krytiny ze svitků nebo tabulí do suti</t>
  </si>
  <si>
    <t>1072278126</t>
  </si>
  <si>
    <t>https://podminky.urs.cz/item/CS_URS_2021_02/764001821</t>
  </si>
  <si>
    <t>(0,9*1,9*2+0,3*0,84*2+0,42*1,76+1,98*0,84*0,5*2+1,2*0,1)*2"střešní vikýř</t>
  </si>
  <si>
    <t>2300"stáv.krytina</t>
  </si>
  <si>
    <t>51</t>
  </si>
  <si>
    <t>764001891</t>
  </si>
  <si>
    <t>Demontáž klempířských konstrukcí oplechování úžlabí do suti</t>
  </si>
  <si>
    <t>-1942996929</t>
  </si>
  <si>
    <t>https://podminky.urs.cz/item/CS_URS_2021_02/764001891</t>
  </si>
  <si>
    <t>52</t>
  </si>
  <si>
    <t>764002841</t>
  </si>
  <si>
    <t>Demontáž klempířských konstrukcí oplechování horních ploch zdí a nadezdívek do suti</t>
  </si>
  <si>
    <t>-1332201478</t>
  </si>
  <si>
    <t>https://podminky.urs.cz/item/CS_URS_2021_02/764002841</t>
  </si>
  <si>
    <t>53</t>
  </si>
  <si>
    <t>764002861</t>
  </si>
  <si>
    <t>Demontáž klempířských konstrukcí oplechování říms do suti</t>
  </si>
  <si>
    <t>492156316</t>
  </si>
  <si>
    <t>https://podminky.urs.cz/item/CS_URS_2021_02/764002861</t>
  </si>
  <si>
    <t>54</t>
  </si>
  <si>
    <t>764002871</t>
  </si>
  <si>
    <t>Demontáž klempířských konstrukcí lemování zdí do suti</t>
  </si>
  <si>
    <t>-304673601</t>
  </si>
  <si>
    <t>https://podminky.urs.cz/item/CS_URS_2021_02/764002871</t>
  </si>
  <si>
    <t>55</t>
  </si>
  <si>
    <t>764004801</t>
  </si>
  <si>
    <t>Demontáž klempířských konstrukcí žlabu podokapního do suti</t>
  </si>
  <si>
    <t>1692479442</t>
  </si>
  <si>
    <t>https://podminky.urs.cz/item/CS_URS_2021_02/764004801</t>
  </si>
  <si>
    <t>56</t>
  </si>
  <si>
    <t>764004811</t>
  </si>
  <si>
    <t>Demontáž klempířských konstrukcí žlabu nadřímsového do suti</t>
  </si>
  <si>
    <t>1175627530</t>
  </si>
  <si>
    <t>https://podminky.urs.cz/item/CS_URS_2021_02/764004811</t>
  </si>
  <si>
    <t>57</t>
  </si>
  <si>
    <t>764004821</t>
  </si>
  <si>
    <t>Demontáž klempířských konstrukcí žlabu nástřešního do suti</t>
  </si>
  <si>
    <t>584584420</t>
  </si>
  <si>
    <t>https://podminky.urs.cz/item/CS_URS_2021_02/764004821</t>
  </si>
  <si>
    <t>58</t>
  </si>
  <si>
    <t>764004861</t>
  </si>
  <si>
    <t>Demontáž klempířských konstrukcí svodu do suti</t>
  </si>
  <si>
    <t>-1971071601</t>
  </si>
  <si>
    <t>https://podminky.urs.cz/item/CS_URS_2021_02/764004861</t>
  </si>
  <si>
    <t>59</t>
  </si>
  <si>
    <t>764131401</t>
  </si>
  <si>
    <t>Krytina ze svitků nebo tabulí z měděného plechu s úpravou u okapů, prostupů a výčnělků střechy rovné drážkováním ze svitků rš 500 mm, sklon střechy do 30°</t>
  </si>
  <si>
    <t>1337996558</t>
  </si>
  <si>
    <t>https://podminky.urs.cz/item/CS_URS_2021_02/764131401</t>
  </si>
  <si>
    <t>7*2"střešní vikýř</t>
  </si>
  <si>
    <t>60</t>
  </si>
  <si>
    <t>764131403</t>
  </si>
  <si>
    <t>Krytina ze svitků nebo tabulí z měděného plechu s úpravou u okapů, prostupů a výčnělků střechy rovné, sklon střechy přes 30 do 60°,vč.systémových prvků,kompletní systém</t>
  </si>
  <si>
    <t>658442494</t>
  </si>
  <si>
    <t>https://podminky.urs.cz/item/CS_URS_2021_02/764131403</t>
  </si>
  <si>
    <t>2300*0,03"ztratné</t>
  </si>
  <si>
    <t>61</t>
  </si>
  <si>
    <t>764236401</t>
  </si>
  <si>
    <t>Oplechování parapetů z měděného plechu rovných mechanicky kotvených, bez rohů rš 150 mm</t>
  </si>
  <si>
    <t>766691223</t>
  </si>
  <si>
    <t>https://podminky.urs.cz/item/CS_URS_2021_02/764236401</t>
  </si>
  <si>
    <t>1,2*2"střešní vikýř</t>
  </si>
  <si>
    <t>62</t>
  </si>
  <si>
    <t>764238411</t>
  </si>
  <si>
    <t>Oplechování říms a ozdobných prvků z měděného plechu rovných, bez rohů mechanicky kotvené přes rš 670 mm</t>
  </si>
  <si>
    <t>-244844094</t>
  </si>
  <si>
    <t>https://podminky.urs.cz/item/CS_URS_2021_02/764238411</t>
  </si>
  <si>
    <t>39*0,78"k11</t>
  </si>
  <si>
    <t>63</t>
  </si>
  <si>
    <t>764331403</t>
  </si>
  <si>
    <t>Lemování zdí z měděného plechu boční nebo horní rovných, střech rš 250 mm</t>
  </si>
  <si>
    <t>1603453806</t>
  </si>
  <si>
    <t>https://podminky.urs.cz/item/CS_URS_2021_02/764331403</t>
  </si>
  <si>
    <t>70"k16 - překrývací lišta</t>
  </si>
  <si>
    <t>64</t>
  </si>
  <si>
    <t>764334412</t>
  </si>
  <si>
    <t>Lemování prostupů z měděného plechu bez lišty, střech s krytinou skládanou nebo z plechu</t>
  </si>
  <si>
    <t>445425834</t>
  </si>
  <si>
    <t>https://podminky.urs.cz/item/CS_URS_2021_02/764334412</t>
  </si>
  <si>
    <t>9,6*0,17"k20-oplechování hrany otvoru</t>
  </si>
  <si>
    <t>65</t>
  </si>
  <si>
    <t>764531403</t>
  </si>
  <si>
    <t>Žlab podokapní z měděného plechu včetně háků a čel půlkruhový rš 250 mm</t>
  </si>
  <si>
    <t>-1726630008</t>
  </si>
  <si>
    <t>https://podminky.urs.cz/item/CS_URS_2021_02/764531403</t>
  </si>
  <si>
    <t>8,4"k8</t>
  </si>
  <si>
    <t>66</t>
  </si>
  <si>
    <t>764538402</t>
  </si>
  <si>
    <t>Svod z měděného plechu včetně objímek, kolen a odskoků hranatý, o straně 100 mm</t>
  </si>
  <si>
    <t>-114142889</t>
  </si>
  <si>
    <t>https://podminky.urs.cz/item/CS_URS_2021_02/764538402</t>
  </si>
  <si>
    <t>54,2"k5</t>
  </si>
  <si>
    <t>67</t>
  </si>
  <si>
    <t>764538422</t>
  </si>
  <si>
    <t>Svod z měděného plechu včetně objímek, kolen a odskoků kruhový, průměru 100 mm</t>
  </si>
  <si>
    <t>1545218511</t>
  </si>
  <si>
    <t>https://podminky.urs.cz/item/CS_URS_2021_02/764538422</t>
  </si>
  <si>
    <t>3"k9</t>
  </si>
  <si>
    <t>68</t>
  </si>
  <si>
    <t>R-764231472</t>
  </si>
  <si>
    <t>Oplechování střešních prvků z měděného plechu úžlabí rš 740 mm</t>
  </si>
  <si>
    <t>-1658267280</t>
  </si>
  <si>
    <t>10"k1</t>
  </si>
  <si>
    <t>69</t>
  </si>
  <si>
    <t>R-764234405</t>
  </si>
  <si>
    <t>Oplechování horních ploch zdí a nadezdívek (atik) z měděného plechu mechanicky kotvených rš 350 mm</t>
  </si>
  <si>
    <t>659739295</t>
  </si>
  <si>
    <t>53"k14</t>
  </si>
  <si>
    <t>70</t>
  </si>
  <si>
    <t>R-764238404</t>
  </si>
  <si>
    <t>Oplechování říms a ozdobných prvků z měděného plechu rovných, bez rohů mechanicky kotvené rš 290 mm</t>
  </si>
  <si>
    <t>2028900233</t>
  </si>
  <si>
    <t>85,8"k18</t>
  </si>
  <si>
    <t>71</t>
  </si>
  <si>
    <t>R-764238407</t>
  </si>
  <si>
    <t>Oplechování říms a ozdobných prvků z měděného plechu rovných, bez rohů mechanicky kotvené rš 640 mm</t>
  </si>
  <si>
    <t>-1546325978</t>
  </si>
  <si>
    <t>53"k17</t>
  </si>
  <si>
    <t>72</t>
  </si>
  <si>
    <t>R-764238407-1</t>
  </si>
  <si>
    <t>Oplechování říms a ozdobných prvků z měděného plechu rovných, bez rohů mechanicky kotvené rš 630 mm</t>
  </si>
  <si>
    <t>-1001310989</t>
  </si>
  <si>
    <t>73</t>
  </si>
  <si>
    <t>R-764238411</t>
  </si>
  <si>
    <t>-2055749233</t>
  </si>
  <si>
    <t>210*0,7"k23</t>
  </si>
  <si>
    <t>74</t>
  </si>
  <si>
    <t>R-764531464</t>
  </si>
  <si>
    <t>Žlab podokapní z měděného plechu včetně háků a čel kotlík hranatý, 200x200x445 mm, průměr svodu 100 mm</t>
  </si>
  <si>
    <t>-1671851756</t>
  </si>
  <si>
    <t>20"k12</t>
  </si>
  <si>
    <t>75</t>
  </si>
  <si>
    <t>R-764531465</t>
  </si>
  <si>
    <t>Žlab podokapní z měděného plechu včetně háků a čel kotlík hranatý, atyp, pod úžlabím, vnitřní oplechování</t>
  </si>
  <si>
    <t>1240551289</t>
  </si>
  <si>
    <t>4"k13</t>
  </si>
  <si>
    <t>76</t>
  </si>
  <si>
    <t>R-764532406</t>
  </si>
  <si>
    <t>Žlab nadřímsový z měděného plechu hranatý, včetně čel a hrdel uložený v hácích se spádovou vložkou rš 333 mm</t>
  </si>
  <si>
    <t>-264054131</t>
  </si>
  <si>
    <t>39,6"k7</t>
  </si>
  <si>
    <t>77</t>
  </si>
  <si>
    <t>R-764532426</t>
  </si>
  <si>
    <t>Žlab nadřímsový z měděného plechu hranatý, včetně čel a hrdel uložený v lůžku rš 290 mm</t>
  </si>
  <si>
    <t>-1096777750</t>
  </si>
  <si>
    <t>104"k19</t>
  </si>
  <si>
    <t>78</t>
  </si>
  <si>
    <t>R-764532426-1</t>
  </si>
  <si>
    <t>Žlab nadřímsový z měděného plechu hranatý, včetně čel a hrdel uložený v lůžku rš 300 mm</t>
  </si>
  <si>
    <t>-99267333</t>
  </si>
  <si>
    <t>104"k21</t>
  </si>
  <si>
    <t>79</t>
  </si>
  <si>
    <t>R-764532427</t>
  </si>
  <si>
    <t>Žlab nadřímsový z měděného plechu hranatý, včetně čel a hrdel uložený v lůžku rš 630 mm</t>
  </si>
  <si>
    <t>445944276</t>
  </si>
  <si>
    <t>80</t>
  </si>
  <si>
    <t>R-764532427-1</t>
  </si>
  <si>
    <t>Žlab nadřímsový z měděného plechu hranatý, včetně čel a hrdel uložený v lůžku rš 530 mm</t>
  </si>
  <si>
    <t>969888613</t>
  </si>
  <si>
    <t>81</t>
  </si>
  <si>
    <t>R-764533406</t>
  </si>
  <si>
    <t>Žlab nadokapní (nástřešní) z měděného plechu oblého tvaru, včetně háků, čel a hrdel rš 400 mm</t>
  </si>
  <si>
    <t>-453104300</t>
  </si>
  <si>
    <t>67"k22</t>
  </si>
  <si>
    <t>82</t>
  </si>
  <si>
    <t>R-764538424</t>
  </si>
  <si>
    <t>Svod z měděného plechu včetně objímek, kolen a odskoků kruhový, průměru 130 mm</t>
  </si>
  <si>
    <t>22218000</t>
  </si>
  <si>
    <t>126,4"k4</t>
  </si>
  <si>
    <t>83</t>
  </si>
  <si>
    <t>R-764001</t>
  </si>
  <si>
    <t>Příplatek za kotvící materiál klempířských konstrukcí (příponky,vruty apod.)</t>
  </si>
  <si>
    <t>kpl</t>
  </si>
  <si>
    <t>372044694</t>
  </si>
  <si>
    <t>84</t>
  </si>
  <si>
    <t>998764104</t>
  </si>
  <si>
    <t>Přesun hmot pro konstrukce klempířské stanovený z hmotnosti přesunovaného materiálu vodorovná dopravní vzdálenost do 50 m v objektech výšky přes 24 do 36 m</t>
  </si>
  <si>
    <t>-1968633804</t>
  </si>
  <si>
    <t>https://podminky.urs.cz/item/CS_URS_2021_02/998764104</t>
  </si>
  <si>
    <t>765</t>
  </si>
  <si>
    <t>Krytina skládaná</t>
  </si>
  <si>
    <t>85</t>
  </si>
  <si>
    <t>765191013</t>
  </si>
  <si>
    <t>Montáž pojistné hydroizolační nebo parotěsné fólie kladené ve sklonu přes 20° volně na bednění nebo tepelnou izolaci</t>
  </si>
  <si>
    <t>1475019503</t>
  </si>
  <si>
    <t>https://podminky.urs.cz/item/CS_URS_2021_02/765191013</t>
  </si>
  <si>
    <t>2300+14"zakrytí odhaleného krovu</t>
  </si>
  <si>
    <t>86</t>
  </si>
  <si>
    <t>28329042</t>
  </si>
  <si>
    <t>fólie PE separační či ochranná tl 0,2mm</t>
  </si>
  <si>
    <t>-802610517</t>
  </si>
  <si>
    <t>https://podminky.urs.cz/item/CS_URS_2021_02/28329042</t>
  </si>
  <si>
    <t>2314*1,1 'Přepočtené koeficientem množství</t>
  </si>
  <si>
    <t>87</t>
  </si>
  <si>
    <t>765191901</t>
  </si>
  <si>
    <t>Demontáž pojistné hydroizolační fólie kladené ve sklonu do 30°</t>
  </si>
  <si>
    <t>-133493577</t>
  </si>
  <si>
    <t>https://podminky.urs.cz/item/CS_URS_2021_02/765191901</t>
  </si>
  <si>
    <t>2300"odstranění ochranné fólie před zatékáním</t>
  </si>
  <si>
    <t>88</t>
  </si>
  <si>
    <t>765193001</t>
  </si>
  <si>
    <t>Montáž podkladního pásu vyrovnávacího</t>
  </si>
  <si>
    <t>-1585165533</t>
  </si>
  <si>
    <t>https://podminky.urs.cz/item/CS_URS_2021_02/765193001</t>
  </si>
  <si>
    <t>89</t>
  </si>
  <si>
    <t>28329043</t>
  </si>
  <si>
    <t>fólie difuzně propustné s nakašírovanou strukturovanou rohoží pod hladkou plechovou krytinu se samolepící páskou v podélném přesahu</t>
  </si>
  <si>
    <t>2119906934</t>
  </si>
  <si>
    <t>https://podminky.urs.cz/item/CS_URS_2021_02/28329043</t>
  </si>
  <si>
    <t>2369*1,1 'Přepočtené koeficientem množství</t>
  </si>
  <si>
    <t>90</t>
  </si>
  <si>
    <t>998765104</t>
  </si>
  <si>
    <t>Přesun hmot pro krytiny skládané stanovený z hmotnosti přesunovaného materiálu vodorovná dopravní vzdálenost do 50 m na objektech výšky přes 24 do 36 m</t>
  </si>
  <si>
    <t>629730886</t>
  </si>
  <si>
    <t>https://podminky.urs.cz/item/CS_URS_2021_02/998765104</t>
  </si>
  <si>
    <t>767</t>
  </si>
  <si>
    <t>Konstrukce zámečnické</t>
  </si>
  <si>
    <t>91</t>
  </si>
  <si>
    <t>767833802</t>
  </si>
  <si>
    <t>Demontáž kovových žebříků přímých délky přes 2 do 5 m</t>
  </si>
  <si>
    <t>-1515589845</t>
  </si>
  <si>
    <t>https://podminky.urs.cz/item/CS_URS_2021_02/767833802</t>
  </si>
  <si>
    <t>1"pro zpětnou montáž</t>
  </si>
  <si>
    <t>92</t>
  </si>
  <si>
    <t>767851104</t>
  </si>
  <si>
    <t>Montáž komínových lávek kompletní celé lávky</t>
  </si>
  <si>
    <t>1285288294</t>
  </si>
  <si>
    <t>https://podminky.urs.cz/item/CS_URS_2021_02/767851104</t>
  </si>
  <si>
    <t>110"z2</t>
  </si>
  <si>
    <t>93</t>
  </si>
  <si>
    <t>14550256</t>
  </si>
  <si>
    <t>profil ocelový čtvercový svařovaný 60x60x4mm</t>
  </si>
  <si>
    <t>558136740</t>
  </si>
  <si>
    <t>https://podminky.urs.cz/item/CS_URS_2021_02/14550256</t>
  </si>
  <si>
    <t>"komínová lávka</t>
  </si>
  <si>
    <t>2*7*2/1000*56</t>
  </si>
  <si>
    <t>0,4*7*2/1000*56</t>
  </si>
  <si>
    <t>0,28*7*2/1000*56</t>
  </si>
  <si>
    <t>2,102*1,03 'Přepočtené koeficientem množství</t>
  </si>
  <si>
    <t>94</t>
  </si>
  <si>
    <t>14550250</t>
  </si>
  <si>
    <t>profil ocelový čtvercový svařovaný 50x50x5mm</t>
  </si>
  <si>
    <t>-1975750808</t>
  </si>
  <si>
    <t>https://podminky.urs.cz/item/CS_URS_2021_02/14550250</t>
  </si>
  <si>
    <t>0,165*6,8/1000*56</t>
  </si>
  <si>
    <t>1,23*6,8/1000*56</t>
  </si>
  <si>
    <t>0,531*1,03 'Přepočtené koeficientem množství</t>
  </si>
  <si>
    <t>95</t>
  </si>
  <si>
    <t>14550144</t>
  </si>
  <si>
    <t>profil ocelový obdélníkový svařovaný 50x40x3mm</t>
  </si>
  <si>
    <t>1983720070</t>
  </si>
  <si>
    <t>https://podminky.urs.cz/item/CS_URS_2021_02/14550144</t>
  </si>
  <si>
    <t>2*3,91/1000*56</t>
  </si>
  <si>
    <t>1,95*3,91/1000*56</t>
  </si>
  <si>
    <t>0,865*1,03 'Přepočtené koeficientem množství</t>
  </si>
  <si>
    <t>96</t>
  </si>
  <si>
    <t>13611248</t>
  </si>
  <si>
    <t>plech ocelový hladký jakost S235JR tl 20mm tabule</t>
  </si>
  <si>
    <t>-641822741</t>
  </si>
  <si>
    <t>https://podminky.urs.cz/item/CS_URS_2021_02/13611248</t>
  </si>
  <si>
    <t>3*2/1000*56"patní plech</t>
  </si>
  <si>
    <t>0,336*1,03 'Přepočtené koeficientem množství</t>
  </si>
  <si>
    <t>97</t>
  </si>
  <si>
    <t>60511109</t>
  </si>
  <si>
    <t>řezivo jehličnaté smrk, borovice š přes 80mm tl 24mm dl 2-3m</t>
  </si>
  <si>
    <t>1136309454</t>
  </si>
  <si>
    <t>https://podminky.urs.cz/item/CS_URS_2021_02/60511109</t>
  </si>
  <si>
    <t>98</t>
  </si>
  <si>
    <t>767851803</t>
  </si>
  <si>
    <t>Demontáž komínových lávek kompletní celé lávky</t>
  </si>
  <si>
    <t>-1792175090</t>
  </si>
  <si>
    <t>https://podminky.urs.cz/item/CS_URS_2021_02/767851803</t>
  </si>
  <si>
    <t>99</t>
  </si>
  <si>
    <t>767861010</t>
  </si>
  <si>
    <t>Montáž kovových žebříků přímých délky přes 2 do 5 m, ukotvených do zdiva</t>
  </si>
  <si>
    <t>2129224814</t>
  </si>
  <si>
    <t>https://podminky.urs.cz/item/CS_URS_2021_02/767861010</t>
  </si>
  <si>
    <t>1"zpětná montáž z03</t>
  </si>
  <si>
    <t>100</t>
  </si>
  <si>
    <t>R-767001</t>
  </si>
  <si>
    <t>Příplatek za svařování a kotevní materiál zámečnických konstrukcí</t>
  </si>
  <si>
    <t>-1677824110</t>
  </si>
  <si>
    <t>101</t>
  </si>
  <si>
    <t>R-767002</t>
  </si>
  <si>
    <t>Příplatek za pomocný materiál</t>
  </si>
  <si>
    <t>-1406199745</t>
  </si>
  <si>
    <t>102</t>
  </si>
  <si>
    <t>998767204</t>
  </si>
  <si>
    <t>Přesun hmot pro zámečnické konstrukce stanovený procentní sazbou (%) z ceny vodorovná dopravní vzdálenost do 50 m v objektech výšky přes 24 do 36 m</t>
  </si>
  <si>
    <t>-1424977204</t>
  </si>
  <si>
    <t>https://podminky.urs.cz/item/CS_URS_2021_02/998767204</t>
  </si>
  <si>
    <t>783</t>
  </si>
  <si>
    <t>Dokončovací práce - nátěry</t>
  </si>
  <si>
    <t>103</t>
  </si>
  <si>
    <t>783213021</t>
  </si>
  <si>
    <t>Preventivní napouštěcí nátěr tesařských prvků proti dřevokazným houbám, hmyzu a plísním nezabudovaných do konstrukce dvojnásobný syntetický</t>
  </si>
  <si>
    <t>1592728626</t>
  </si>
  <si>
    <t>https://podminky.urs.cz/item/CS_URS_2021_02/783213021</t>
  </si>
  <si>
    <t>2300*3*0,5*(0,06*2+0,04*2)"nové kontralatě</t>
  </si>
  <si>
    <t>110*0,4*2"kom.lávka</t>
  </si>
  <si>
    <t>104</t>
  </si>
  <si>
    <t>783213121</t>
  </si>
  <si>
    <t>Preventivní napouštěcí nátěr tesařských prvků proti dřevokazným houbám, hmyzu a plísním zabudovaných do konstrukce dvojnásobný syntetický</t>
  </si>
  <si>
    <t>-429915182</t>
  </si>
  <si>
    <t>https://podminky.urs.cz/item/CS_URS_2021_02/783213121</t>
  </si>
  <si>
    <t>2300*3*0,5*(0,06*2+0,04*2)"ponechané kontralatě-předpoklad 50%</t>
  </si>
  <si>
    <t>2300*0,5*2"ponechané bednění-předpoklad 50%</t>
  </si>
  <si>
    <t>105</t>
  </si>
  <si>
    <t>783306801</t>
  </si>
  <si>
    <t>Odstranění nátěrů ze zámečnických konstrukcí obroušením</t>
  </si>
  <si>
    <t>-195620990</t>
  </si>
  <si>
    <t>https://podminky.urs.cz/item/CS_URS_2021_02/783306801</t>
  </si>
  <si>
    <t>3,14*0,1*0,6*20"komínky</t>
  </si>
  <si>
    <t>106</t>
  </si>
  <si>
    <t>783314101</t>
  </si>
  <si>
    <t>Základní nátěr zámečnických konstrukcí jednonásobný syntetický</t>
  </si>
  <si>
    <t>-773051764</t>
  </si>
  <si>
    <t>https://podminky.urs.cz/item/CS_URS_2021_02/783314101</t>
  </si>
  <si>
    <t>107</t>
  </si>
  <si>
    <t>783317101</t>
  </si>
  <si>
    <t>Krycí nátěr (email) zámečnických konstrukcí jednonásobný syntetický standardní</t>
  </si>
  <si>
    <t>863229597</t>
  </si>
  <si>
    <t>https://podminky.urs.cz/item/CS_URS_2021_02/783317101</t>
  </si>
  <si>
    <t>789</t>
  </si>
  <si>
    <t>Povrchové úpravy ocelových konstrukcí a technologických zařízení</t>
  </si>
  <si>
    <t>108</t>
  </si>
  <si>
    <t>789321211</t>
  </si>
  <si>
    <t>Zhotovení nátěru ocelových konstrukcí třídy I dvousložkového základního, tloušťky do 80 μm</t>
  </si>
  <si>
    <t>-2104557284</t>
  </si>
  <si>
    <t>https://podminky.urs.cz/item/CS_URS_2021_02/789321211</t>
  </si>
  <si>
    <t>0,06*4*2*2*56</t>
  </si>
  <si>
    <t>0,06*4*0,4*2*56</t>
  </si>
  <si>
    <t>0,06*4*0,28*2*56</t>
  </si>
  <si>
    <t>0,05*4*0,165*56</t>
  </si>
  <si>
    <t>0,05*4*1,23*56</t>
  </si>
  <si>
    <t>(0,05*2+0,04*2)*2*56</t>
  </si>
  <si>
    <t>(0,05*2+0,04*2)*1,95*56</t>
  </si>
  <si>
    <t>0,25*0,25*2*2*56</t>
  </si>
  <si>
    <t>0,016*0,25*4*2*56</t>
  </si>
  <si>
    <t>"zpětná montáž z03-žebřík</t>
  </si>
  <si>
    <t>0,4*0,2*57*2"pro repase</t>
  </si>
  <si>
    <t>109</t>
  </si>
  <si>
    <t>789321221</t>
  </si>
  <si>
    <t>Zhotovení nátěru ocelových konstrukcí třídy I dvousložkového krycího (vrchního), tloušťky do 80 μm</t>
  </si>
  <si>
    <t>-2095133971</t>
  </si>
  <si>
    <t>https://podminky.urs.cz/item/CS_URS_2021_02/789321221</t>
  </si>
  <si>
    <t>110</t>
  </si>
  <si>
    <t>789421212</t>
  </si>
  <si>
    <t>Provedení žárového stříkání ocelových konstrukcí zinkem, tloušťky 50 μm, třídy II (0,780 kg Zn/m2)</t>
  </si>
  <si>
    <t>1504358144</t>
  </si>
  <si>
    <t>https://podminky.urs.cz/item/CS_URS_2021_02/789421212</t>
  </si>
  <si>
    <t>OST</t>
  </si>
  <si>
    <t>Ostatní</t>
  </si>
  <si>
    <t>111</t>
  </si>
  <si>
    <t>OST001</t>
  </si>
  <si>
    <t>Demontáž, uložení, likvidace, či případná zpětná montáž ostatních předmětů na střeše</t>
  </si>
  <si>
    <t>512</t>
  </si>
  <si>
    <t>-1047213229</t>
  </si>
  <si>
    <t>112</t>
  </si>
  <si>
    <t>OST002</t>
  </si>
  <si>
    <t>Plošná vyspravení kamenné fasády v okolí provedených klempířských pracích</t>
  </si>
  <si>
    <t>2132918149</t>
  </si>
  <si>
    <t>"očištění po klempířských pracích</t>
  </si>
  <si>
    <t>0,5*104*1,1"k21</t>
  </si>
  <si>
    <t>1,8*210*1,1"k23</t>
  </si>
  <si>
    <t>39*0,6"k11</t>
  </si>
  <si>
    <t>39,6*0,6</t>
  </si>
  <si>
    <t>01-II - ETAPA II</t>
  </si>
  <si>
    <t>721 - Zdravotechnika - vnitřní kanalizace</t>
  </si>
  <si>
    <t>751 - Vzduchotechnika</t>
  </si>
  <si>
    <t>762 - Konstrukce tesařské</t>
  </si>
  <si>
    <t>764 - Konstrukce klempířské</t>
  </si>
  <si>
    <t>765 - Krytina skládaná</t>
  </si>
  <si>
    <t>767 - Konstrukce zámečnické</t>
  </si>
  <si>
    <t>783 - Dokončovací práce - nátěry</t>
  </si>
  <si>
    <t>789 - Povrchové úpravy ocelových konstrukcí a technologických zařízení</t>
  </si>
  <si>
    <t>967314660</t>
  </si>
  <si>
    <t>49"obnažení zemnícího pásku</t>
  </si>
  <si>
    <t>-2110152383</t>
  </si>
  <si>
    <t>2100571730</t>
  </si>
  <si>
    <t>49*0,5"obnažení zemnícího pásku</t>
  </si>
  <si>
    <t>-223345857</t>
  </si>
  <si>
    <t>-795279978</t>
  </si>
  <si>
    <t>345672393</t>
  </si>
  <si>
    <t>-188878313</t>
  </si>
  <si>
    <t>-693026584</t>
  </si>
  <si>
    <t>-1768384015</t>
  </si>
  <si>
    <t>-482605064</t>
  </si>
  <si>
    <t>0,5*0,66*4*2</t>
  </si>
  <si>
    <t>0,91*0,66*2+0,7*0,66*2</t>
  </si>
  <si>
    <t>0,7*1,5*2+0,52*1,5*2</t>
  </si>
  <si>
    <t>0,55*0,65*2+0,85*0,65*2</t>
  </si>
  <si>
    <t>0,56*0,59*2+0,88*0,59*2</t>
  </si>
  <si>
    <t>0,88*0,59*2+0,6*0,59*2</t>
  </si>
  <si>
    <t>72476026</t>
  </si>
  <si>
    <t>82*2"obnažení zemnícího pásku</t>
  </si>
  <si>
    <t>-533324454</t>
  </si>
  <si>
    <t>-642703020</t>
  </si>
  <si>
    <t>1013"severní fasáda</t>
  </si>
  <si>
    <t>936+3,9*21"západní fasáda</t>
  </si>
  <si>
    <t>179"východní fasáda</t>
  </si>
  <si>
    <t>344"vnitřní fasáda f6</t>
  </si>
  <si>
    <t>434"vnitřní fasáda f7</t>
  </si>
  <si>
    <t>298"vnitřní fasáda f8</t>
  </si>
  <si>
    <t>-1886321632</t>
  </si>
  <si>
    <t>3285,9*90 'Přepočtené koeficientem množství</t>
  </si>
  <si>
    <t>325265867</t>
  </si>
  <si>
    <t>1255334255</t>
  </si>
  <si>
    <t>717605357</t>
  </si>
  <si>
    <t>-907181322</t>
  </si>
  <si>
    <t>-28751655</t>
  </si>
  <si>
    <t>1561723134</t>
  </si>
  <si>
    <t>-954301488</t>
  </si>
  <si>
    <t>1059085501</t>
  </si>
  <si>
    <t>750*0,3+129*0,3"skladba střechy</t>
  </si>
  <si>
    <t>173*0,5"k6,k7</t>
  </si>
  <si>
    <t>962659088</t>
  </si>
  <si>
    <t>-686389891</t>
  </si>
  <si>
    <t>-167344471</t>
  </si>
  <si>
    <t>-965010432</t>
  </si>
  <si>
    <t>144,57*14 'Přepočtené koeficientem množství</t>
  </si>
  <si>
    <t>-2116096132</t>
  </si>
  <si>
    <t>-255290204</t>
  </si>
  <si>
    <t>1852326288</t>
  </si>
  <si>
    <t>-1567262300</t>
  </si>
  <si>
    <t>129"skladba střechy</t>
  </si>
  <si>
    <t>173*0,7*2"k6,k7</t>
  </si>
  <si>
    <t>371,2*0,03"ztratné</t>
  </si>
  <si>
    <t>-1882573485</t>
  </si>
  <si>
    <t>382,336*1,1 'Přepočtené koeficientem množství</t>
  </si>
  <si>
    <t>1356689157</t>
  </si>
  <si>
    <t>-769654600</t>
  </si>
  <si>
    <t>1467429763</t>
  </si>
  <si>
    <t>85668402</t>
  </si>
  <si>
    <t>828874221</t>
  </si>
  <si>
    <t>6"nové mřížky na komínech</t>
  </si>
  <si>
    <t>267314249</t>
  </si>
  <si>
    <t>22"pro repase</t>
  </si>
  <si>
    <t>6"pro výměnu</t>
  </si>
  <si>
    <t>-1692877407</t>
  </si>
  <si>
    <t>1850843774</t>
  </si>
  <si>
    <t>129*0,5"skladba střechy-předpoklad 50%</t>
  </si>
  <si>
    <t>893451906</t>
  </si>
  <si>
    <t>129*0,5*0,022"skladba střechy-předpoklad 50%</t>
  </si>
  <si>
    <t>1,419*1,1 'Přepočtené koeficientem množství</t>
  </si>
  <si>
    <t>1052773148</t>
  </si>
  <si>
    <t>762342214</t>
  </si>
  <si>
    <t>Bednění a laťování montáž laťování střech jednoduchých sklonu do 60° při osové vzdálenosti latí přes 150 do 360 mm</t>
  </si>
  <si>
    <t>-1876556623</t>
  </si>
  <si>
    <t>https://podminky.urs.cz/item/CS_URS_2021_02/762342214</t>
  </si>
  <si>
    <t>750"skladba střechy</t>
  </si>
  <si>
    <t>713279916</t>
  </si>
  <si>
    <t>129*3*0,5"skladba střechy-předpoklad 50%</t>
  </si>
  <si>
    <t>750*1,5"skladba střechy</t>
  </si>
  <si>
    <t>1416570305</t>
  </si>
  <si>
    <t>129*3*0,06*0,04*0,5"skladba střechy-kontalatě předpoklad 50%</t>
  </si>
  <si>
    <t>750*1,5*0,06*0,04"kontralatě skladba střechy</t>
  </si>
  <si>
    <t>750*3*0,06*0,04"latě skladba střechy</t>
  </si>
  <si>
    <t>8,564*1,1 'Přepočtené koeficientem množství</t>
  </si>
  <si>
    <t>703606230</t>
  </si>
  <si>
    <t>750*2"skladba střechy</t>
  </si>
  <si>
    <t>1326175085</t>
  </si>
  <si>
    <t>77*0,4*0,022"kom.lávka</t>
  </si>
  <si>
    <t>129*0,5*3*0,06*0,04"skladba střechy-latě předpoklad 50%</t>
  </si>
  <si>
    <t>129*0,5*0,022"skladba střechy-bednění předpoklad 50%</t>
  </si>
  <si>
    <t>-130768857</t>
  </si>
  <si>
    <t>1521346705</t>
  </si>
  <si>
    <t>175"vikýř</t>
  </si>
  <si>
    <t>129"stáv.střecha</t>
  </si>
  <si>
    <t>-1291418578</t>
  </si>
  <si>
    <t>-1071021374</t>
  </si>
  <si>
    <t>143+30</t>
  </si>
  <si>
    <t>-208301492</t>
  </si>
  <si>
    <t>1507655881</t>
  </si>
  <si>
    <t>20,7+15</t>
  </si>
  <si>
    <t>109709449</t>
  </si>
  <si>
    <t>1570672860</t>
  </si>
  <si>
    <t>153,9+19,1</t>
  </si>
  <si>
    <t>918592383</t>
  </si>
  <si>
    <t>234+4,9+2,45</t>
  </si>
  <si>
    <t>Krytina ze svitků nebo tabulí z měděného plechu s úpravou u okapů, prostupů a výčnělků střechy rovné drážkováním ze svitků rš 500 mm, sklon střechy do 30°vč.systémových prvků,kompletní systém</t>
  </si>
  <si>
    <t>1966437015</t>
  </si>
  <si>
    <t>175"vikýře</t>
  </si>
  <si>
    <t>Krytina ze svitků nebo tabulí z měděného plechu s úpravou u okapů, prostupů a výčnělků střechy rovné, sklon střechy přes 30 do 60°</t>
  </si>
  <si>
    <t>1190253953</t>
  </si>
  <si>
    <t>129*1,03"skladba střechy</t>
  </si>
  <si>
    <t>834677755</t>
  </si>
  <si>
    <t>25*1,98"vikýř</t>
  </si>
  <si>
    <t>827356081</t>
  </si>
  <si>
    <t>0,68*143"k10</t>
  </si>
  <si>
    <t>0,780*143"k11</t>
  </si>
  <si>
    <t>0,68*30"k15</t>
  </si>
  <si>
    <t>R-764331403</t>
  </si>
  <si>
    <t>Lemování zdí z měděného plechu boční nebo horní rovných, střech rš 100 mm</t>
  </si>
  <si>
    <t>1585898192</t>
  </si>
  <si>
    <t>15"k16</t>
  </si>
  <si>
    <t>-1878198443</t>
  </si>
  <si>
    <t>5,37"k8</t>
  </si>
  <si>
    <t>2010028719</t>
  </si>
  <si>
    <t>4,9"k5</t>
  </si>
  <si>
    <t>-195389667</t>
  </si>
  <si>
    <t>2,45"k9</t>
  </si>
  <si>
    <t>-1200347288</t>
  </si>
  <si>
    <t>8"k1</t>
  </si>
  <si>
    <t>R-764331407</t>
  </si>
  <si>
    <t>Lemování zdí z měděného plechu boční nebo horní rovných, střech s krytinou prejzovou nebo vlnitou rš 590 mm</t>
  </si>
  <si>
    <t>-777694913</t>
  </si>
  <si>
    <t>20,7"k2</t>
  </si>
  <si>
    <t>56941806</t>
  </si>
  <si>
    <t>6"k13</t>
  </si>
  <si>
    <t>-2082460736</t>
  </si>
  <si>
    <t>19,1"k7</t>
  </si>
  <si>
    <t>R-764532406-1</t>
  </si>
  <si>
    <t>Žlab nadřímsový z měděného plechu hranatý, včetně čel a hrdel uložený v hácích se spádovou vložkou rš 400 mm</t>
  </si>
  <si>
    <t>1687176152</t>
  </si>
  <si>
    <t>153,9"k6</t>
  </si>
  <si>
    <t>1433476755</t>
  </si>
  <si>
    <t>84"k4</t>
  </si>
  <si>
    <t>299197750</t>
  </si>
  <si>
    <t>R-764002</t>
  </si>
  <si>
    <t>D+M odvětracího dílu z Cu plechu tl.0,8mm</t>
  </si>
  <si>
    <t>689316684</t>
  </si>
  <si>
    <t>233*2"k3</t>
  </si>
  <si>
    <t>628242929</t>
  </si>
  <si>
    <t>765111845</t>
  </si>
  <si>
    <t>Demontáž krytiny keramické prejzové, sklonu do 30° se zvětralou maltou do suti</t>
  </si>
  <si>
    <t>1498533833</t>
  </si>
  <si>
    <t>https://podminky.urs.cz/item/CS_URS_2021_02/765111845</t>
  </si>
  <si>
    <t>765111851</t>
  </si>
  <si>
    <t>Demontáž krytiny keramické Příplatek k cenám za sklon přes 30° do suti</t>
  </si>
  <si>
    <t>1058609867</t>
  </si>
  <si>
    <t>https://podminky.urs.cz/item/CS_URS_2021_02/765111851</t>
  </si>
  <si>
    <t>765191011</t>
  </si>
  <si>
    <t>Montáž pojistné fólie kladené ve sklonu přes 20° volně na krokve</t>
  </si>
  <si>
    <t>-2111665372</t>
  </si>
  <si>
    <t>https://podminky.urs.cz/item/CS_URS_2021_02/765191011</t>
  </si>
  <si>
    <t>28329268</t>
  </si>
  <si>
    <t xml:space="preserve">fólie nekontaktní nízkodifuzně propustná PE </t>
  </si>
  <si>
    <t>-1010150363</t>
  </si>
  <si>
    <t>https://podminky.urs.cz/item/CS_URS_2021_02/28329268</t>
  </si>
  <si>
    <t>750*1,1 'Přepočtené koeficientem množství</t>
  </si>
  <si>
    <t>1953385106</t>
  </si>
  <si>
    <t>129+750+175"ochrana obnaženého krovu</t>
  </si>
  <si>
    <t>1423607766</t>
  </si>
  <si>
    <t>1054*1,1 'Přepočtené koeficientem množství</t>
  </si>
  <si>
    <t>-725804948</t>
  </si>
  <si>
    <t>1882205077</t>
  </si>
  <si>
    <t>764159094</t>
  </si>
  <si>
    <t>129*1,1 'Přepočtené koeficientem množství</t>
  </si>
  <si>
    <t>R-765114066</t>
  </si>
  <si>
    <t>Krytina keramická prejzová sklonu střechy do 30° do malty malý prejz engobovaný vč.systémových prvků,kompletní systém</t>
  </si>
  <si>
    <t>1444290045</t>
  </si>
  <si>
    <t>750*0,03"ztratné</t>
  </si>
  <si>
    <t>738561718</t>
  </si>
  <si>
    <t>-1282737227</t>
  </si>
  <si>
    <t>1200883010</t>
  </si>
  <si>
    <t>0,028*38,5</t>
  </si>
  <si>
    <t>0,0056*38,5</t>
  </si>
  <si>
    <t>0,0039*38,5</t>
  </si>
  <si>
    <t>1,444*1,03 'Přepočtené koeficientem množství</t>
  </si>
  <si>
    <t>-100138974</t>
  </si>
  <si>
    <t>0,0023*38,5</t>
  </si>
  <si>
    <t>0,0109*38,5</t>
  </si>
  <si>
    <t>0,509*1,03 'Přepočtené koeficientem množství</t>
  </si>
  <si>
    <t>-1224513267</t>
  </si>
  <si>
    <t>0,0079*38,5</t>
  </si>
  <si>
    <t>0,0077*38,5</t>
  </si>
  <si>
    <t>0,6*1,03 'Přepočtené koeficientem množství</t>
  </si>
  <si>
    <t>-804624248</t>
  </si>
  <si>
    <t>0,006*38,5</t>
  </si>
  <si>
    <t>0,231*1,03 'Přepočtené koeficientem množství</t>
  </si>
  <si>
    <t>-2027339836</t>
  </si>
  <si>
    <t>0,678*1,1 'Přepočtené koeficientem množství</t>
  </si>
  <si>
    <t>1828563272</t>
  </si>
  <si>
    <t>696291534</t>
  </si>
  <si>
    <t>1753991296</t>
  </si>
  <si>
    <t>-1224170221</t>
  </si>
  <si>
    <t>-2015661867</t>
  </si>
  <si>
    <t>77*0,4*2"kom.lávka</t>
  </si>
  <si>
    <t>129*0,5*3*(0,06*2+0,04*2)"skladba střechy-latě předpoklad 50%</t>
  </si>
  <si>
    <t>129*0,5*2"skladba střechy-bednění předpoklad 50%</t>
  </si>
  <si>
    <t>-809560802</t>
  </si>
  <si>
    <t>-126932361</t>
  </si>
  <si>
    <t>3,14*0,1*0,6*17"komínky</t>
  </si>
  <si>
    <t>1470758493</t>
  </si>
  <si>
    <t>473767958</t>
  </si>
  <si>
    <t>141143050</t>
  </si>
  <si>
    <t>22*0,4*0,6*2"komín.mřížka</t>
  </si>
  <si>
    <t>"kom.lávka</t>
  </si>
  <si>
    <t>2*2*38,5*(0,06*2+0,04*2)</t>
  </si>
  <si>
    <t>0,4*2*38,5*(0,06*2+0,04*2)</t>
  </si>
  <si>
    <t>0,28*2*38,5*(0,06*2+0,04*2)</t>
  </si>
  <si>
    <t>0,33*38,5*0,05*4</t>
  </si>
  <si>
    <t>1,6*38,5*0,05*4</t>
  </si>
  <si>
    <t>2*38,5*(0,05*2+0,04*2)</t>
  </si>
  <si>
    <t>1,95*38,5*(0,05*2+0,04*2)</t>
  </si>
  <si>
    <t>0,2*0,2*2*2*38,5</t>
  </si>
  <si>
    <t>643721316</t>
  </si>
  <si>
    <t>33214792</t>
  </si>
  <si>
    <t>-1854242671</t>
  </si>
  <si>
    <t>-1142004658</t>
  </si>
  <si>
    <t>173*0,6"k6,k7</t>
  </si>
  <si>
    <t>01-III - ETAPA III</t>
  </si>
  <si>
    <t>658463447</t>
  </si>
  <si>
    <t>7"obnažení zemnícího pásku</t>
  </si>
  <si>
    <t>1050297502</t>
  </si>
  <si>
    <t>-1078635299</t>
  </si>
  <si>
    <t>7*0,5"obnažení zemnícího pásku</t>
  </si>
  <si>
    <t>-446386818</t>
  </si>
  <si>
    <t>-731325394</t>
  </si>
  <si>
    <t>-1305952903</t>
  </si>
  <si>
    <t>2089921840</t>
  </si>
  <si>
    <t>-976138981</t>
  </si>
  <si>
    <t>400717797</t>
  </si>
  <si>
    <t>-1120185724</t>
  </si>
  <si>
    <t>0,83*0,63*2*2+0,45*0,63*2*2</t>
  </si>
  <si>
    <t>1,2*1,3*2*2+1,226*1,3*2*2</t>
  </si>
  <si>
    <t>2,2*1,3*2*2+1,226*1,3*2*2</t>
  </si>
  <si>
    <t>1101790436</t>
  </si>
  <si>
    <t>12*2"obnažení zemnícího pásku</t>
  </si>
  <si>
    <t>-132426861</t>
  </si>
  <si>
    <t>665263255</t>
  </si>
  <si>
    <t>578"vnitřní fasáda f9</t>
  </si>
  <si>
    <t>400"vnitřní fasáda f11</t>
  </si>
  <si>
    <t>204"vnitřní fasáda f12</t>
  </si>
  <si>
    <t>392"vnitřní fasáda f13</t>
  </si>
  <si>
    <t>557"vnitřní pohled f15</t>
  </si>
  <si>
    <t>420"západní fasáda</t>
  </si>
  <si>
    <t>1485596440</t>
  </si>
  <si>
    <t>2551*90 'Přepočtené koeficientem množství</t>
  </si>
  <si>
    <t>-314596450</t>
  </si>
  <si>
    <t>594673523</t>
  </si>
  <si>
    <t>-990527054</t>
  </si>
  <si>
    <t>-502176912</t>
  </si>
  <si>
    <t>845641314</t>
  </si>
  <si>
    <t>1329714882</t>
  </si>
  <si>
    <t>-1540158793</t>
  </si>
  <si>
    <t>-1174908853</t>
  </si>
  <si>
    <t>116*0,5"k11</t>
  </si>
  <si>
    <t>143*0,5"k6,k10</t>
  </si>
  <si>
    <t>888356559</t>
  </si>
  <si>
    <t>116*0,5"k6,k10</t>
  </si>
  <si>
    <t>1410413775</t>
  </si>
  <si>
    <t>423110286</t>
  </si>
  <si>
    <t>-2015811569</t>
  </si>
  <si>
    <t>85,19*15 'Přepočtené koeficientem množství</t>
  </si>
  <si>
    <t>-1579660648</t>
  </si>
  <si>
    <t>-142934963</t>
  </si>
  <si>
    <t>1919845410</t>
  </si>
  <si>
    <t>116*0,7*2"k11</t>
  </si>
  <si>
    <t>143*0,6*2"k6,k10</t>
  </si>
  <si>
    <t>-589452567</t>
  </si>
  <si>
    <t>333*1,1 'Přepočtené koeficientem množství</t>
  </si>
  <si>
    <t>-659390176</t>
  </si>
  <si>
    <t>1741328950</t>
  </si>
  <si>
    <t>199516053</t>
  </si>
  <si>
    <t>-1904157790</t>
  </si>
  <si>
    <t>348927127</t>
  </si>
  <si>
    <t>6"repase kom.mřížka</t>
  </si>
  <si>
    <t>2"nová kom.mřížka</t>
  </si>
  <si>
    <t>-1252903682</t>
  </si>
  <si>
    <t>751398822</t>
  </si>
  <si>
    <t>Demontáž ostatních zařízení větrací mřížky stěnové, průřezu přes 0,040 do 0,100 m2</t>
  </si>
  <si>
    <t>1534482689</t>
  </si>
  <si>
    <t>https://podminky.urs.cz/item/CS_URS_2021_02/751398822</t>
  </si>
  <si>
    <t>1857302231</t>
  </si>
  <si>
    <t>-68632220</t>
  </si>
  <si>
    <t>563"latě skladba střechy</t>
  </si>
  <si>
    <t>-1252987744</t>
  </si>
  <si>
    <t>563*1,5"kontalatě skladba střechy</t>
  </si>
  <si>
    <t>1888114172</t>
  </si>
  <si>
    <t>844,5*0,06*0,04"kontalatě</t>
  </si>
  <si>
    <t>563*3*0,06*0,04"latě skladba střechy</t>
  </si>
  <si>
    <t>6,081*1,1 'Přepočtené koeficientem množství</t>
  </si>
  <si>
    <t>387377070</t>
  </si>
  <si>
    <t>563*2"stáv.krytina</t>
  </si>
  <si>
    <t>-634276776</t>
  </si>
  <si>
    <t>71*0,4*0,022"komín.lávka</t>
  </si>
  <si>
    <t>844,5*0,06*0,04"kontralatě</t>
  </si>
  <si>
    <t>1684466068</t>
  </si>
  <si>
    <t>-2111552215</t>
  </si>
  <si>
    <t>231"vikýř</t>
  </si>
  <si>
    <t>-772898474</t>
  </si>
  <si>
    <t>-65824121</t>
  </si>
  <si>
    <t>116*2</t>
  </si>
  <si>
    <t>-684850587</t>
  </si>
  <si>
    <t>54283064</t>
  </si>
  <si>
    <t>431481456</t>
  </si>
  <si>
    <t>-265428980</t>
  </si>
  <si>
    <t>1453037472</t>
  </si>
  <si>
    <t>1,98*33"vikýř</t>
  </si>
  <si>
    <t>43280984</t>
  </si>
  <si>
    <t>0,68*116"k10</t>
  </si>
  <si>
    <t>0,78*116"k11</t>
  </si>
  <si>
    <t>346496063</t>
  </si>
  <si>
    <t>337835534</t>
  </si>
  <si>
    <t>216*2"k3</t>
  </si>
  <si>
    <t>-752322198</t>
  </si>
  <si>
    <t>14,8"k1</t>
  </si>
  <si>
    <t>Oplechování říms a ozdobných prvků z měděného plechu rovných, bez rohů mechanicky kotvené přes rš 680 mm</t>
  </si>
  <si>
    <t>2018241419</t>
  </si>
  <si>
    <t>116"k10</t>
  </si>
  <si>
    <t>612223765</t>
  </si>
  <si>
    <t>28,6"k2</t>
  </si>
  <si>
    <t>-1725991154</t>
  </si>
  <si>
    <t>2"k13</t>
  </si>
  <si>
    <t>-689762044</t>
  </si>
  <si>
    <t>116"k6</t>
  </si>
  <si>
    <t>-1795126983</t>
  </si>
  <si>
    <t>43"k4</t>
  </si>
  <si>
    <t>-843815594</t>
  </si>
  <si>
    <t>-77308329</t>
  </si>
  <si>
    <t>563"stáv.krytina</t>
  </si>
  <si>
    <t>679174514</t>
  </si>
  <si>
    <t>45383999</t>
  </si>
  <si>
    <t>563"skladba střechy</t>
  </si>
  <si>
    <t>-1390490563</t>
  </si>
  <si>
    <t>563*1,1 'Přepočtené koeficientem množství</t>
  </si>
  <si>
    <t>264572196</t>
  </si>
  <si>
    <t>563+231"ochrana krovu po obnažení</t>
  </si>
  <si>
    <t>1492502895</t>
  </si>
  <si>
    <t>794*1,1 'Přepočtené koeficientem množství</t>
  </si>
  <si>
    <t>-1679081595</t>
  </si>
  <si>
    <t>-78566355</t>
  </si>
  <si>
    <t>1062587963</t>
  </si>
  <si>
    <t>563*0,03"ztratné</t>
  </si>
  <si>
    <t>1556135190</t>
  </si>
  <si>
    <t>-222478569</t>
  </si>
  <si>
    <t>-634510143</t>
  </si>
  <si>
    <t>(0,028+0,0056+0,0039)*35,5</t>
  </si>
  <si>
    <t>1,331*1,03 'Přepočtené koeficientem množství</t>
  </si>
  <si>
    <t>-944662472</t>
  </si>
  <si>
    <t>(0,0023+0,0109)*35,5</t>
  </si>
  <si>
    <t>0,469*1,03 'Přepočtené koeficientem množství</t>
  </si>
  <si>
    <t>271277636</t>
  </si>
  <si>
    <t>(0,0079+0,0077)*35,5</t>
  </si>
  <si>
    <t>0,554*1,03 'Přepočtené koeficientem množství</t>
  </si>
  <si>
    <t>101621360</t>
  </si>
  <si>
    <t>0,006*35,5</t>
  </si>
  <si>
    <t>0,213*1,03 'Přepočtené koeficientem množství</t>
  </si>
  <si>
    <t>1433112617</t>
  </si>
  <si>
    <t>71*0,4*0,022</t>
  </si>
  <si>
    <t>-504783739</t>
  </si>
  <si>
    <t>-1397145586</t>
  </si>
  <si>
    <t>1077932730</t>
  </si>
  <si>
    <t>-1772321955</t>
  </si>
  <si>
    <t>407903920</t>
  </si>
  <si>
    <t>71*0,4*2"komín.lávka</t>
  </si>
  <si>
    <t>-1285239898</t>
  </si>
  <si>
    <t>3,14*0,1*0,6*6"komínky</t>
  </si>
  <si>
    <t>109873960</t>
  </si>
  <si>
    <t>1819327666</t>
  </si>
  <si>
    <t>170293755</t>
  </si>
  <si>
    <t>"komín.lávka</t>
  </si>
  <si>
    <t>2*2*35,5*(0,06*2+0,04*2)</t>
  </si>
  <si>
    <t>0,4*2*35,5*(0,06*2+0,04*2)</t>
  </si>
  <si>
    <t>0,28*2*(0,06*2+0,04*2)</t>
  </si>
  <si>
    <t>0,33*35,5*0,05*4</t>
  </si>
  <si>
    <t>1,6*35,5*0,05*4</t>
  </si>
  <si>
    <t>2*35,5*(0,05*2+0,04*2)</t>
  </si>
  <si>
    <t>1,95*35,5*(0,05*2+0,04*2)</t>
  </si>
  <si>
    <t>0,2*0,2*2*35,5</t>
  </si>
  <si>
    <t>0,4*0,2*2*6"repase kom.mřížek</t>
  </si>
  <si>
    <t>435745117</t>
  </si>
  <si>
    <t>-1155565191</t>
  </si>
  <si>
    <t>706160829</t>
  </si>
  <si>
    <t>-866995920</t>
  </si>
  <si>
    <t>116*0,6"k11</t>
  </si>
  <si>
    <t>116*0,6"k6</t>
  </si>
  <si>
    <t>01-IV - ETAPA IV</t>
  </si>
  <si>
    <t xml:space="preserve">    OST - Ostatní</t>
  </si>
  <si>
    <t>-1372890838</t>
  </si>
  <si>
    <t>50"obažení zemnícího pásku</t>
  </si>
  <si>
    <t>-1514220283</t>
  </si>
  <si>
    <t>-2096826521</t>
  </si>
  <si>
    <t>50*0,5"obažení zemnícího pásku</t>
  </si>
  <si>
    <t>200295016</t>
  </si>
  <si>
    <t>848288595</t>
  </si>
  <si>
    <t>-201590022</t>
  </si>
  <si>
    <t>-603097810</t>
  </si>
  <si>
    <t>1132964728</t>
  </si>
  <si>
    <t>-705256253</t>
  </si>
  <si>
    <t>1336622724</t>
  </si>
  <si>
    <t>"komín</t>
  </si>
  <si>
    <t>0,5*1,41*4*6</t>
  </si>
  <si>
    <t>0,6*1,41*4*5</t>
  </si>
  <si>
    <t>0,45*1,41*2+0,52*1,41*2</t>
  </si>
  <si>
    <t>1,1*1,41*2+0,5*1,41*2</t>
  </si>
  <si>
    <t>0,6*1,41*2+0,75*1,41*2</t>
  </si>
  <si>
    <t>1,1*1,41*2+0,6*1,41*2</t>
  </si>
  <si>
    <t>0,55*1,41*2+0,95*1,41*2</t>
  </si>
  <si>
    <t>1341967474</t>
  </si>
  <si>
    <t>167"obažení zemnícího pásku</t>
  </si>
  <si>
    <t>1549617908</t>
  </si>
  <si>
    <t>921947940</t>
  </si>
  <si>
    <t>196"východní fasáda</t>
  </si>
  <si>
    <t>1000"západní fasáda</t>
  </si>
  <si>
    <t>1144"jižní fasáda</t>
  </si>
  <si>
    <t>434"vnitřní fasáda f16</t>
  </si>
  <si>
    <t>280"vnitřní fasáda f17</t>
  </si>
  <si>
    <t>342"vnitřní fasáda f18</t>
  </si>
  <si>
    <t>879210744</t>
  </si>
  <si>
    <t>3396*90 'Přepočtené koeficientem množství</t>
  </si>
  <si>
    <t>-1266890291</t>
  </si>
  <si>
    <t>-1930312575</t>
  </si>
  <si>
    <t>239915665</t>
  </si>
  <si>
    <t>-72449261</t>
  </si>
  <si>
    <t>-520066192</t>
  </si>
  <si>
    <t>-1128635509</t>
  </si>
  <si>
    <t>-185319974</t>
  </si>
  <si>
    <t>-112779149</t>
  </si>
  <si>
    <t>146*0,5"k7,k11</t>
  </si>
  <si>
    <t>108*0,2"skladba střechy</t>
  </si>
  <si>
    <t>-1331743788</t>
  </si>
  <si>
    <t>-973566654</t>
  </si>
  <si>
    <t>1114766973</t>
  </si>
  <si>
    <t>-744931873</t>
  </si>
  <si>
    <t>145,129*14 'Přepočtené koeficientem množství</t>
  </si>
  <si>
    <t>406234221</t>
  </si>
  <si>
    <t>1579080017</t>
  </si>
  <si>
    <t>237969033</t>
  </si>
  <si>
    <t>1212509332</t>
  </si>
  <si>
    <t>108"skladba střechy</t>
  </si>
  <si>
    <t>146*0,7*2"k6,k10</t>
  </si>
  <si>
    <t>146*0,6"k7,k11</t>
  </si>
  <si>
    <t>-1006504447</t>
  </si>
  <si>
    <t>400*1,1 'Přepočtené koeficientem množství</t>
  </si>
  <si>
    <t>-1557349599</t>
  </si>
  <si>
    <t>-394453719</t>
  </si>
  <si>
    <t>-1849589475</t>
  </si>
  <si>
    <t>-1770546609</t>
  </si>
  <si>
    <t>19"pro repase</t>
  </si>
  <si>
    <t>5"nové</t>
  </si>
  <si>
    <t>1033570997</t>
  </si>
  <si>
    <t>-55721605</t>
  </si>
  <si>
    <t>826014844</t>
  </si>
  <si>
    <t>1881889415</t>
  </si>
  <si>
    <t>108*0,5"skladba střechy-bednění 50%</t>
  </si>
  <si>
    <t>-1615539305</t>
  </si>
  <si>
    <t>54*0,022</t>
  </si>
  <si>
    <t>1,188*1,1 'Přepočtené koeficientem množství</t>
  </si>
  <si>
    <t>62101786</t>
  </si>
  <si>
    <t>681488977</t>
  </si>
  <si>
    <t>444495156</t>
  </si>
  <si>
    <t>108*1,5*0,5"skladba střechy-kontralatě 50%</t>
  </si>
  <si>
    <t>542626503</t>
  </si>
  <si>
    <t>1125*0,06*0,04"kontalatě</t>
  </si>
  <si>
    <t>750*3*0,06*0,04"latě</t>
  </si>
  <si>
    <t>108*1,5*0,5*0,06*0,04"skladba střechy-kontralatě 50%</t>
  </si>
  <si>
    <t>8,294*1,1 'Přepočtené koeficientem množství</t>
  </si>
  <si>
    <t>1057928625</t>
  </si>
  <si>
    <t>750*2"stáv.krytina</t>
  </si>
  <si>
    <t>108*0,5"skladba střechy-kontralatě 50%</t>
  </si>
  <si>
    <t>-121160252</t>
  </si>
  <si>
    <t>73*0,4*0,022"kom.lávka</t>
  </si>
  <si>
    <t>750*1,5*0,06*0,04"skladba střechy-kontralatě</t>
  </si>
  <si>
    <t>750*3*0,06*0,04"skladba střechy-latě</t>
  </si>
  <si>
    <t>108*0,5*0,022"skladba střechy-bednění 50%</t>
  </si>
  <si>
    <t>108*1,5*0,5*0,06*0,04"skladba střechy kontralatě 50%</t>
  </si>
  <si>
    <t>1889836694</t>
  </si>
  <si>
    <t>-1391616388</t>
  </si>
  <si>
    <t>189"vikýř</t>
  </si>
  <si>
    <t>3756888</t>
  </si>
  <si>
    <t>598111858</t>
  </si>
  <si>
    <t>146*2+38</t>
  </si>
  <si>
    <t>703513786</t>
  </si>
  <si>
    <t>41,1+20</t>
  </si>
  <si>
    <t>251931904</t>
  </si>
  <si>
    <t>156,6+28</t>
  </si>
  <si>
    <t>-1004647585</t>
  </si>
  <si>
    <t>84+4,9</t>
  </si>
  <si>
    <t>-1286750013</t>
  </si>
  <si>
    <t>1709174030</t>
  </si>
  <si>
    <t>1712718297</t>
  </si>
  <si>
    <t>1,98*27"vikýř</t>
  </si>
  <si>
    <t>-1694060714</t>
  </si>
  <si>
    <t>0,68*146"k10</t>
  </si>
  <si>
    <t>0,78*146"k11</t>
  </si>
  <si>
    <t>0,68*38"k15</t>
  </si>
  <si>
    <t>-1111280347</t>
  </si>
  <si>
    <t>466092263</t>
  </si>
  <si>
    <t>-102330680</t>
  </si>
  <si>
    <t>232*2"k3</t>
  </si>
  <si>
    <t>1068563792</t>
  </si>
  <si>
    <t>7,4"K1</t>
  </si>
  <si>
    <t>1821930119</t>
  </si>
  <si>
    <t>20"k16</t>
  </si>
  <si>
    <t>-169004590</t>
  </si>
  <si>
    <t>41,1"K2</t>
  </si>
  <si>
    <t>-1543248968</t>
  </si>
  <si>
    <t>-1634819755</t>
  </si>
  <si>
    <t>28"k7</t>
  </si>
  <si>
    <t>1248313254</t>
  </si>
  <si>
    <t>156,6"k6</t>
  </si>
  <si>
    <t>259834059</t>
  </si>
  <si>
    <t>992684932</t>
  </si>
  <si>
    <t>-1661730204</t>
  </si>
  <si>
    <t>750"stáv.krytina</t>
  </si>
  <si>
    <t>969547661</t>
  </si>
  <si>
    <t>1497696850</t>
  </si>
  <si>
    <t>1404715023</t>
  </si>
  <si>
    <t>750+108"ochrana krovu po obnažení střechy</t>
  </si>
  <si>
    <t>1358935512</t>
  </si>
  <si>
    <t>858*1,1 'Přepočtené koeficientem množství</t>
  </si>
  <si>
    <t>-1822814416</t>
  </si>
  <si>
    <t>-294517446</t>
  </si>
  <si>
    <t>1098550147</t>
  </si>
  <si>
    <t>108*1,1 'Přepočtené koeficientem množství</t>
  </si>
  <si>
    <t>1969736022</t>
  </si>
  <si>
    <t>-1194238901</t>
  </si>
  <si>
    <t>83407514</t>
  </si>
  <si>
    <t>-2044301983</t>
  </si>
  <si>
    <t>0,028*36,5</t>
  </si>
  <si>
    <t>0,0056*36,5</t>
  </si>
  <si>
    <t>0,0028*36,5</t>
  </si>
  <si>
    <t>1,328*1,03 'Přepočtené koeficientem množství</t>
  </si>
  <si>
    <t>140979451</t>
  </si>
  <si>
    <t>0,0023*36,5</t>
  </si>
  <si>
    <t>0,0109*36,5</t>
  </si>
  <si>
    <t>0,482*1,03 'Přepočtené koeficientem množství</t>
  </si>
  <si>
    <t>-703626405</t>
  </si>
  <si>
    <t>0,0079*36,5</t>
  </si>
  <si>
    <t>0,0077*36,5</t>
  </si>
  <si>
    <t>0,569*1,03 'Přepočtené koeficientem množství</t>
  </si>
  <si>
    <t>-884173145</t>
  </si>
  <si>
    <t>0,006*36,5</t>
  </si>
  <si>
    <t>0,219*1,03 'Přepočtené koeficientem množství</t>
  </si>
  <si>
    <t>-638234221</t>
  </si>
  <si>
    <t>-2011080744</t>
  </si>
  <si>
    <t>-393106224</t>
  </si>
  <si>
    <t>-2112042571</t>
  </si>
  <si>
    <t>-219325086</t>
  </si>
  <si>
    <t>-566415600</t>
  </si>
  <si>
    <t>73*0,4*2"kom.lávka</t>
  </si>
  <si>
    <t>108*1,5*(0,06*2+0,04*2)*0,5"skladba střechy-kontralatě 50%</t>
  </si>
  <si>
    <t>108*2*0,5"skladba střechy-bednění 50%</t>
  </si>
  <si>
    <t>108*0,5*2"skladba střechy-bednění 50%</t>
  </si>
  <si>
    <t>108*1,5*0,5*(0,06*2+0,04*2)"skladba střechy-kontralatě 50%</t>
  </si>
  <si>
    <t>1625964004</t>
  </si>
  <si>
    <t>108*1,5*(0,06*2+0,04*2)*0,5"skladba střechy 50%-kontralatě</t>
  </si>
  <si>
    <t>108*2*0,5"skladba střechy bednění 50%</t>
  </si>
  <si>
    <t>1357062999</t>
  </si>
  <si>
    <t>3,14*0,1*0,6*10"komínky</t>
  </si>
  <si>
    <t>-509802009</t>
  </si>
  <si>
    <t>481857792</t>
  </si>
  <si>
    <t>-1312380899</t>
  </si>
  <si>
    <t>2*2*36,5*(0,06*2+0,04*2)</t>
  </si>
  <si>
    <t>0,4*2*36,5*(0,06*2+0,04*2)</t>
  </si>
  <si>
    <t>0,28*2*36,5*(0,06*0,04*2)</t>
  </si>
  <si>
    <t>0,33*36,5*0,05*4</t>
  </si>
  <si>
    <t>1,6*36,5*0,05*4</t>
  </si>
  <si>
    <t>2*36,5*(0,05*2+0,04*2)</t>
  </si>
  <si>
    <t>1,95*36,5*(0,05*2+0,04*2)</t>
  </si>
  <si>
    <t>0,2*0,2*2*36,5</t>
  </si>
  <si>
    <t>0,2*0,4*2*19"repase kom.mřížek</t>
  </si>
  <si>
    <t>-978907490</t>
  </si>
  <si>
    <t>2051487945</t>
  </si>
  <si>
    <t>1286131115</t>
  </si>
  <si>
    <t>1443779915</t>
  </si>
  <si>
    <t>146*0,6"k6,k10</t>
  </si>
  <si>
    <t>02 - HROMOSVOD</t>
  </si>
  <si>
    <t>02-I - ETAPA I</t>
  </si>
  <si>
    <t>Pol1</t>
  </si>
  <si>
    <t>svodový drát ALMgSi 8 mm</t>
  </si>
  <si>
    <t>1188194152</t>
  </si>
  <si>
    <t>Pol10</t>
  </si>
  <si>
    <t>podpěra jímacího vedení do fasády / obkladu</t>
  </si>
  <si>
    <t>ks</t>
  </si>
  <si>
    <t>-1576665863</t>
  </si>
  <si>
    <t>Pol11</t>
  </si>
  <si>
    <t>svorka zkušební</t>
  </si>
  <si>
    <t>-861421222</t>
  </si>
  <si>
    <t>Pol12</t>
  </si>
  <si>
    <t>ochranný úhelník včetně držáků</t>
  </si>
  <si>
    <t>1658255108</t>
  </si>
  <si>
    <t>Pol13</t>
  </si>
  <si>
    <t>jímací tyč 1,5m včetně betonového podstavce</t>
  </si>
  <si>
    <t>1413617467</t>
  </si>
  <si>
    <t>Pol14</t>
  </si>
  <si>
    <t>jímací tyč 2m včetně betonového podstavce</t>
  </si>
  <si>
    <t>-915877483</t>
  </si>
  <si>
    <t>Pol15</t>
  </si>
  <si>
    <t>antikorozní nátěr</t>
  </si>
  <si>
    <t>-438123062</t>
  </si>
  <si>
    <t>Pol16</t>
  </si>
  <si>
    <t>výstražné tabulky</t>
  </si>
  <si>
    <t>656347893</t>
  </si>
  <si>
    <t>Pol17</t>
  </si>
  <si>
    <t>pomocný elektroinstalační materiál</t>
  </si>
  <si>
    <t>-154693905</t>
  </si>
  <si>
    <t>Pol18</t>
  </si>
  <si>
    <t>dopravné + přesun</t>
  </si>
  <si>
    <t>290014451</t>
  </si>
  <si>
    <t>Pol19</t>
  </si>
  <si>
    <t>odvoz a likvidace odpadu</t>
  </si>
  <si>
    <t>1492110309</t>
  </si>
  <si>
    <t>Pol2</t>
  </si>
  <si>
    <t>svodový drát ALMgSi 10 mm</t>
  </si>
  <si>
    <t>679005819</t>
  </si>
  <si>
    <t>Pol20</t>
  </si>
  <si>
    <t>zařízení staveniště</t>
  </si>
  <si>
    <t>1807467871</t>
  </si>
  <si>
    <t>Pol21</t>
  </si>
  <si>
    <t>vedlejší náklady</t>
  </si>
  <si>
    <t>686036150</t>
  </si>
  <si>
    <t>Pol22</t>
  </si>
  <si>
    <t>dokumentace skutečného provedení</t>
  </si>
  <si>
    <t>-39993701</t>
  </si>
  <si>
    <t>Pol23</t>
  </si>
  <si>
    <t>demontáž stávajícího hromosvodu</t>
  </si>
  <si>
    <t>hod</t>
  </si>
  <si>
    <t>2631987</t>
  </si>
  <si>
    <t>Pol24</t>
  </si>
  <si>
    <t>výchozí revize</t>
  </si>
  <si>
    <t>982060597</t>
  </si>
  <si>
    <t>Pol25</t>
  </si>
  <si>
    <t>měření odporu uzemňovací soustavy</t>
  </si>
  <si>
    <t>765635763</t>
  </si>
  <si>
    <t>Pol3</t>
  </si>
  <si>
    <t>zemnící pásek 4x3,5 mm nerez</t>
  </si>
  <si>
    <t>-1637912038</t>
  </si>
  <si>
    <t>Pol4</t>
  </si>
  <si>
    <t>podpěra vedení na střechu</t>
  </si>
  <si>
    <t>57311093</t>
  </si>
  <si>
    <t>Pol5</t>
  </si>
  <si>
    <t>svorky okapová SO nerez</t>
  </si>
  <si>
    <t>531276482</t>
  </si>
  <si>
    <t>Pol6</t>
  </si>
  <si>
    <t>svorky křížová SK ALMgSi</t>
  </si>
  <si>
    <t>-944418717</t>
  </si>
  <si>
    <t>Pol7</t>
  </si>
  <si>
    <t>svorky propojovací SP ALMgSi</t>
  </si>
  <si>
    <t>2038407120</t>
  </si>
  <si>
    <t>Pol8</t>
  </si>
  <si>
    <t>svorky spojovací SS ALMgSi</t>
  </si>
  <si>
    <t>1703903160</t>
  </si>
  <si>
    <t>Pol9</t>
  </si>
  <si>
    <t>svorky pásek - drát SR3 nerez</t>
  </si>
  <si>
    <t>-186951853</t>
  </si>
  <si>
    <t>02-II - ETAPA II</t>
  </si>
  <si>
    <t>Pol26</t>
  </si>
  <si>
    <t>Pol27</t>
  </si>
  <si>
    <t>Pol28</t>
  </si>
  <si>
    <t>Pol29</t>
  </si>
  <si>
    <t>02-III - ETAPA III</t>
  </si>
  <si>
    <t>Pol30</t>
  </si>
  <si>
    <t>Pol31</t>
  </si>
  <si>
    <t>Pol32</t>
  </si>
  <si>
    <t>Pol33</t>
  </si>
  <si>
    <t>Pol34</t>
  </si>
  <si>
    <t>02-IV - ETAPA IV</t>
  </si>
  <si>
    <t>Pol35</t>
  </si>
  <si>
    <t>Pol36</t>
  </si>
  <si>
    <t>Pol37</t>
  </si>
  <si>
    <t>Pol38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</si>
  <si>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</si>
  <si>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</si>
  <si>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</si>
  <si>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</si>
  <si>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</si>
  <si>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</si>
  <si>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</si>
  <si>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</si>
  <si>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</si>
  <si>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</si>
  <si>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D+M záchytného systému na střeše</t>
  </si>
  <si>
    <t>-321038318</t>
  </si>
  <si>
    <t>Vedlejší rozpočtové náklady</t>
  </si>
  <si>
    <t>VRN1</t>
  </si>
  <si>
    <t>Průzkumné, geodetické a projektové práce</t>
  </si>
  <si>
    <t>011534000</t>
  </si>
  <si>
    <t>Umělecko-historický průzkum</t>
  </si>
  <si>
    <t>1024</t>
  </si>
  <si>
    <t>1175608277</t>
  </si>
  <si>
    <t>https://podminky.urs.cz/item/CS_URS_2021_02/011534000</t>
  </si>
  <si>
    <t>013254000</t>
  </si>
  <si>
    <t>Dokumentace skutečného provedení stavby</t>
  </si>
  <si>
    <t>-1170478097</t>
  </si>
  <si>
    <t>https://podminky.urs.cz/item/CS_URS_2021_02/013254000</t>
  </si>
  <si>
    <t>013274000</t>
  </si>
  <si>
    <t>Pasportizace objektu před započetím prací</t>
  </si>
  <si>
    <t>663794620</t>
  </si>
  <si>
    <t>https://podminky.urs.cz/item/CS_URS_2021_02/013274000</t>
  </si>
  <si>
    <t>013284000</t>
  </si>
  <si>
    <t>Pasportizace objektu po provedení prací</t>
  </si>
  <si>
    <t>399585969</t>
  </si>
  <si>
    <t>https://podminky.urs.cz/item/CS_URS_2021_02/013284000</t>
  </si>
  <si>
    <t>013324000</t>
  </si>
  <si>
    <t>Nabídkový rozpočet</t>
  </si>
  <si>
    <t>-1582331489</t>
  </si>
  <si>
    <t>https://podminky.urs.cz/item/CS_URS_2021_02/013324000</t>
  </si>
  <si>
    <t>VRN3</t>
  </si>
  <si>
    <t>Zařízení staveniště</t>
  </si>
  <si>
    <t>030001000</t>
  </si>
  <si>
    <t>-1454594848</t>
  </si>
  <si>
    <t>https://podminky.urs.cz/item/CS_URS_2021_02/030001000</t>
  </si>
  <si>
    <t>VRN4</t>
  </si>
  <si>
    <t>Inženýrská činnost</t>
  </si>
  <si>
    <t>045002000</t>
  </si>
  <si>
    <t>Kompletační a koordinační činnost</t>
  </si>
  <si>
    <t>-1115379007</t>
  </si>
  <si>
    <t>https://podminky.urs.cz/item/CS_URS_2021_02/045002000</t>
  </si>
  <si>
    <t>VRN5</t>
  </si>
  <si>
    <t>Finanční náklady</t>
  </si>
  <si>
    <t>052203000</t>
  </si>
  <si>
    <t>Rezerva dodavatele</t>
  </si>
  <si>
    <t>1221707482</t>
  </si>
  <si>
    <t>https://podminky.urs.cz/item/CS_URS_2021_02/052203000</t>
  </si>
  <si>
    <t>VRN6</t>
  </si>
  <si>
    <t>Územní vlivy</t>
  </si>
  <si>
    <t>062002000</t>
  </si>
  <si>
    <t>Ztížené dopravní podmínky</t>
  </si>
  <si>
    <t>-747930298</t>
  </si>
  <si>
    <t>https://podminky.urs.cz/item/CS_URS_2021_02/062002000</t>
  </si>
  <si>
    <t>063303000</t>
  </si>
  <si>
    <t>Práce ve výškách, v hloubkách</t>
  </si>
  <si>
    <t>-492389608</t>
  </si>
  <si>
    <t>https://podminky.urs.cz/item/CS_URS_2021_02/063303000</t>
  </si>
  <si>
    <t>065002000</t>
  </si>
  <si>
    <t>Mimostaveništní doprava materiálů</t>
  </si>
  <si>
    <t>725646089</t>
  </si>
  <si>
    <t>https://podminky.urs.cz/item/CS_URS_2021_02/065002000</t>
  </si>
  <si>
    <t>VRN7</t>
  </si>
  <si>
    <t>Provozní vlivy</t>
  </si>
  <si>
    <t>071103000</t>
  </si>
  <si>
    <t>Provoz investora</t>
  </si>
  <si>
    <t>-115664055</t>
  </si>
  <si>
    <t>https://podminky.urs.cz/item/CS_URS_2021_02/071103000</t>
  </si>
  <si>
    <t>VRN8</t>
  </si>
  <si>
    <t>Přesun stavebních kapacit</t>
  </si>
  <si>
    <t>081002000</t>
  </si>
  <si>
    <t>Doprava zaměstnanců</t>
  </si>
  <si>
    <t>722160829</t>
  </si>
  <si>
    <t>https://podminky.urs.cz/item/CS_URS_2021_02/081002000</t>
  </si>
  <si>
    <t>VRN9</t>
  </si>
  <si>
    <t>Ostatní náklady</t>
  </si>
  <si>
    <t>091404000</t>
  </si>
  <si>
    <t>Práce na památkovém objektu</t>
  </si>
  <si>
    <t>966724299</t>
  </si>
  <si>
    <t>https://podminky.urs.cz/item/CS_URS_2021_02/091404000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</si>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</sst>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997013509" TargetMode="External"/><Relationship Id="rId21" Type="http://schemas.openxmlformats.org/officeDocument/2006/relationships/hyperlink" Target="https://podminky.urs.cz/item/CS_URS_2021_02/978023471" TargetMode="External"/><Relationship Id="rId42" Type="http://schemas.openxmlformats.org/officeDocument/2006/relationships/hyperlink" Target="https://podminky.urs.cz/item/CS_URS_2021_02/762341811" TargetMode="External"/><Relationship Id="rId47" Type="http://schemas.openxmlformats.org/officeDocument/2006/relationships/hyperlink" Target="https://podminky.urs.cz/item/CS_URS_2021_02/762395000" TargetMode="External"/><Relationship Id="rId63" Type="http://schemas.openxmlformats.org/officeDocument/2006/relationships/hyperlink" Target="https://podminky.urs.cz/item/CS_URS_2021_02/764334412" TargetMode="External"/><Relationship Id="rId68" Type="http://schemas.openxmlformats.org/officeDocument/2006/relationships/hyperlink" Target="https://podminky.urs.cz/item/CS_URS_2021_02/765191013" TargetMode="External"/><Relationship Id="rId84" Type="http://schemas.openxmlformats.org/officeDocument/2006/relationships/hyperlink" Target="https://podminky.urs.cz/item/CS_URS_2021_02/783213021" TargetMode="External"/><Relationship Id="rId89" Type="http://schemas.openxmlformats.org/officeDocument/2006/relationships/hyperlink" Target="https://podminky.urs.cz/item/CS_URS_2021_02/789321211" TargetMode="External"/><Relationship Id="rId16" Type="http://schemas.openxmlformats.org/officeDocument/2006/relationships/hyperlink" Target="https://podminky.urs.cz/item/CS_URS_2021_02/944511111" TargetMode="External"/><Relationship Id="rId11" Type="http://schemas.openxmlformats.org/officeDocument/2006/relationships/hyperlink" Target="https://podminky.urs.cz/item/CS_URS_2021_02/919121122" TargetMode="External"/><Relationship Id="rId32" Type="http://schemas.openxmlformats.org/officeDocument/2006/relationships/hyperlink" Target="https://podminky.urs.cz/item/CS_URS_2021_02/998712104" TargetMode="External"/><Relationship Id="rId37" Type="http://schemas.openxmlformats.org/officeDocument/2006/relationships/hyperlink" Target="https://podminky.urs.cz/item/CS_URS_2021_02/751721121" TargetMode="External"/><Relationship Id="rId53" Type="http://schemas.openxmlformats.org/officeDocument/2006/relationships/hyperlink" Target="https://podminky.urs.cz/item/CS_URS_2021_02/764002871" TargetMode="External"/><Relationship Id="rId58" Type="http://schemas.openxmlformats.org/officeDocument/2006/relationships/hyperlink" Target="https://podminky.urs.cz/item/CS_URS_2021_02/764131401" TargetMode="External"/><Relationship Id="rId74" Type="http://schemas.openxmlformats.org/officeDocument/2006/relationships/hyperlink" Target="https://podminky.urs.cz/item/CS_URS_2021_02/767833802" TargetMode="External"/><Relationship Id="rId79" Type="http://schemas.openxmlformats.org/officeDocument/2006/relationships/hyperlink" Target="https://podminky.urs.cz/item/CS_URS_2021_02/13611248" TargetMode="External"/><Relationship Id="rId5" Type="http://schemas.openxmlformats.org/officeDocument/2006/relationships/hyperlink" Target="https://podminky.urs.cz/item/CS_URS_2021_02/564871116" TargetMode="External"/><Relationship Id="rId90" Type="http://schemas.openxmlformats.org/officeDocument/2006/relationships/hyperlink" Target="https://podminky.urs.cz/item/CS_URS_2021_02/789321221" TargetMode="External"/><Relationship Id="rId14" Type="http://schemas.openxmlformats.org/officeDocument/2006/relationships/hyperlink" Target="https://podminky.urs.cz/item/CS_URS_2021_02/941121213" TargetMode="External"/><Relationship Id="rId22" Type="http://schemas.openxmlformats.org/officeDocument/2006/relationships/hyperlink" Target="https://podminky.urs.cz/item/CS_URS_2021_02/985131111" TargetMode="External"/><Relationship Id="rId27" Type="http://schemas.openxmlformats.org/officeDocument/2006/relationships/hyperlink" Target="https://podminky.urs.cz/item/CS_URS_2021_02/997013609" TargetMode="External"/><Relationship Id="rId30" Type="http://schemas.openxmlformats.org/officeDocument/2006/relationships/hyperlink" Target="https://podminky.urs.cz/item/CS_URS_2021_02/712431111" TargetMode="External"/><Relationship Id="rId35" Type="http://schemas.openxmlformats.org/officeDocument/2006/relationships/hyperlink" Target="https://podminky.urs.cz/item/CS_URS_2021_02/42972306" TargetMode="External"/><Relationship Id="rId43" Type="http://schemas.openxmlformats.org/officeDocument/2006/relationships/hyperlink" Target="https://podminky.urs.cz/item/CS_URS_2021_02/762342511" TargetMode="External"/><Relationship Id="rId48" Type="http://schemas.openxmlformats.org/officeDocument/2006/relationships/hyperlink" Target="https://podminky.urs.cz/item/CS_URS_2021_02/998762104" TargetMode="External"/><Relationship Id="rId56" Type="http://schemas.openxmlformats.org/officeDocument/2006/relationships/hyperlink" Target="https://podminky.urs.cz/item/CS_URS_2021_02/764004821" TargetMode="External"/><Relationship Id="rId64" Type="http://schemas.openxmlformats.org/officeDocument/2006/relationships/hyperlink" Target="https://podminky.urs.cz/item/CS_URS_2021_02/764531403" TargetMode="External"/><Relationship Id="rId69" Type="http://schemas.openxmlformats.org/officeDocument/2006/relationships/hyperlink" Target="https://podminky.urs.cz/item/CS_URS_2021_02/28329042" TargetMode="External"/><Relationship Id="rId77" Type="http://schemas.openxmlformats.org/officeDocument/2006/relationships/hyperlink" Target="https://podminky.urs.cz/item/CS_URS_2021_02/14550250" TargetMode="External"/><Relationship Id="rId8" Type="http://schemas.openxmlformats.org/officeDocument/2006/relationships/hyperlink" Target="https://podminky.urs.cz/item/CS_URS_2021_02/573211109" TargetMode="External"/><Relationship Id="rId51" Type="http://schemas.openxmlformats.org/officeDocument/2006/relationships/hyperlink" Target="https://podminky.urs.cz/item/CS_URS_2021_02/764002841" TargetMode="External"/><Relationship Id="rId72" Type="http://schemas.openxmlformats.org/officeDocument/2006/relationships/hyperlink" Target="https://podminky.urs.cz/item/CS_URS_2021_02/28329043" TargetMode="External"/><Relationship Id="rId80" Type="http://schemas.openxmlformats.org/officeDocument/2006/relationships/hyperlink" Target="https://podminky.urs.cz/item/CS_URS_2021_02/60511109" TargetMode="External"/><Relationship Id="rId85" Type="http://schemas.openxmlformats.org/officeDocument/2006/relationships/hyperlink" Target="https://podminky.urs.cz/item/CS_URS_2021_02/783213121" TargetMode="External"/><Relationship Id="rId3" Type="http://schemas.openxmlformats.org/officeDocument/2006/relationships/hyperlink" Target="https://podminky.urs.cz/item/CS_URS_2021_02/132212111" TargetMode="External"/><Relationship Id="rId12" Type="http://schemas.openxmlformats.org/officeDocument/2006/relationships/hyperlink" Target="https://podminky.urs.cz/item/CS_URS_2021_02/919735113" TargetMode="External"/><Relationship Id="rId17" Type="http://schemas.openxmlformats.org/officeDocument/2006/relationships/hyperlink" Target="https://podminky.urs.cz/item/CS_URS_2021_02/944511211" TargetMode="External"/><Relationship Id="rId25" Type="http://schemas.openxmlformats.org/officeDocument/2006/relationships/hyperlink" Target="https://podminky.urs.cz/item/CS_URS_2021_02/997013501" TargetMode="External"/><Relationship Id="rId33" Type="http://schemas.openxmlformats.org/officeDocument/2006/relationships/hyperlink" Target="https://podminky.urs.cz/item/CS_URS_2021_02/998721204" TargetMode="External"/><Relationship Id="rId38" Type="http://schemas.openxmlformats.org/officeDocument/2006/relationships/hyperlink" Target="https://podminky.urs.cz/item/CS_URS_2021_02/751721821" TargetMode="External"/><Relationship Id="rId46" Type="http://schemas.openxmlformats.org/officeDocument/2006/relationships/hyperlink" Target="https://podminky.urs.cz/item/CS_URS_2021_02/762361312" TargetMode="External"/><Relationship Id="rId59" Type="http://schemas.openxmlformats.org/officeDocument/2006/relationships/hyperlink" Target="https://podminky.urs.cz/item/CS_URS_2021_02/764131403" TargetMode="External"/><Relationship Id="rId67" Type="http://schemas.openxmlformats.org/officeDocument/2006/relationships/hyperlink" Target="https://podminky.urs.cz/item/CS_URS_2021_02/998764104" TargetMode="External"/><Relationship Id="rId20" Type="http://schemas.openxmlformats.org/officeDocument/2006/relationships/hyperlink" Target="https://podminky.urs.cz/item/CS_URS_2021_02/949101111" TargetMode="External"/><Relationship Id="rId41" Type="http://schemas.openxmlformats.org/officeDocument/2006/relationships/hyperlink" Target="https://podminky.urs.cz/item/CS_URS_2021_02/60515111" TargetMode="External"/><Relationship Id="rId54" Type="http://schemas.openxmlformats.org/officeDocument/2006/relationships/hyperlink" Target="https://podminky.urs.cz/item/CS_URS_2021_02/764004801" TargetMode="External"/><Relationship Id="rId62" Type="http://schemas.openxmlformats.org/officeDocument/2006/relationships/hyperlink" Target="https://podminky.urs.cz/item/CS_URS_2021_02/764331403" TargetMode="External"/><Relationship Id="rId70" Type="http://schemas.openxmlformats.org/officeDocument/2006/relationships/hyperlink" Target="https://podminky.urs.cz/item/CS_URS_2021_02/765191901" TargetMode="External"/><Relationship Id="rId75" Type="http://schemas.openxmlformats.org/officeDocument/2006/relationships/hyperlink" Target="https://podminky.urs.cz/item/CS_URS_2021_02/767851104" TargetMode="External"/><Relationship Id="rId83" Type="http://schemas.openxmlformats.org/officeDocument/2006/relationships/hyperlink" Target="https://podminky.urs.cz/item/CS_URS_2021_02/998767204" TargetMode="External"/><Relationship Id="rId88" Type="http://schemas.openxmlformats.org/officeDocument/2006/relationships/hyperlink" Target="https://podminky.urs.cz/item/CS_URS_2021_02/783317101" TargetMode="External"/><Relationship Id="rId91" Type="http://schemas.openxmlformats.org/officeDocument/2006/relationships/hyperlink" Target="https://podminky.urs.cz/item/CS_URS_2021_02/789421212" TargetMode="External"/><Relationship Id="rId1" Type="http://schemas.openxmlformats.org/officeDocument/2006/relationships/hyperlink" Target="https://podminky.urs.cz/item/CS_URS_2021_02/113107123" TargetMode="External"/><Relationship Id="rId6" Type="http://schemas.openxmlformats.org/officeDocument/2006/relationships/hyperlink" Target="https://podminky.urs.cz/item/CS_URS_2021_02/565155101" TargetMode="External"/><Relationship Id="rId15" Type="http://schemas.openxmlformats.org/officeDocument/2006/relationships/hyperlink" Target="https://podminky.urs.cz/item/CS_URS_2021_02/941121813" TargetMode="External"/><Relationship Id="rId23" Type="http://schemas.openxmlformats.org/officeDocument/2006/relationships/hyperlink" Target="https://podminky.urs.cz/item/CS_URS_2021_02/985311111" TargetMode="External"/><Relationship Id="rId28" Type="http://schemas.openxmlformats.org/officeDocument/2006/relationships/hyperlink" Target="https://podminky.urs.cz/item/CS_URS_2021_02/998011004" TargetMode="External"/><Relationship Id="rId36" Type="http://schemas.openxmlformats.org/officeDocument/2006/relationships/hyperlink" Target="https://podminky.urs.cz/item/CS_URS_2021_02/751398832" TargetMode="External"/><Relationship Id="rId49" Type="http://schemas.openxmlformats.org/officeDocument/2006/relationships/hyperlink" Target="https://podminky.urs.cz/item/CS_URS_2021_02/764001821" TargetMode="External"/><Relationship Id="rId57" Type="http://schemas.openxmlformats.org/officeDocument/2006/relationships/hyperlink" Target="https://podminky.urs.cz/item/CS_URS_2021_02/764004861" TargetMode="External"/><Relationship Id="rId10" Type="http://schemas.openxmlformats.org/officeDocument/2006/relationships/hyperlink" Target="https://podminky.urs.cz/item/CS_URS_2021_02/623631001" TargetMode="External"/><Relationship Id="rId31" Type="http://schemas.openxmlformats.org/officeDocument/2006/relationships/hyperlink" Target="https://podminky.urs.cz/item/CS_URS_2021_02/62853010" TargetMode="External"/><Relationship Id="rId44" Type="http://schemas.openxmlformats.org/officeDocument/2006/relationships/hyperlink" Target="https://podminky.urs.cz/item/CS_URS_2021_02/60514114" TargetMode="External"/><Relationship Id="rId52" Type="http://schemas.openxmlformats.org/officeDocument/2006/relationships/hyperlink" Target="https://podminky.urs.cz/item/CS_URS_2021_02/764002861" TargetMode="External"/><Relationship Id="rId60" Type="http://schemas.openxmlformats.org/officeDocument/2006/relationships/hyperlink" Target="https://podminky.urs.cz/item/CS_URS_2021_02/764236401" TargetMode="External"/><Relationship Id="rId65" Type="http://schemas.openxmlformats.org/officeDocument/2006/relationships/hyperlink" Target="https://podminky.urs.cz/item/CS_URS_2021_02/764538402" TargetMode="External"/><Relationship Id="rId73" Type="http://schemas.openxmlformats.org/officeDocument/2006/relationships/hyperlink" Target="https://podminky.urs.cz/item/CS_URS_2021_02/998765104" TargetMode="External"/><Relationship Id="rId78" Type="http://schemas.openxmlformats.org/officeDocument/2006/relationships/hyperlink" Target="https://podminky.urs.cz/item/CS_URS_2021_02/14550144" TargetMode="External"/><Relationship Id="rId81" Type="http://schemas.openxmlformats.org/officeDocument/2006/relationships/hyperlink" Target="https://podminky.urs.cz/item/CS_URS_2021_02/767851803" TargetMode="External"/><Relationship Id="rId86" Type="http://schemas.openxmlformats.org/officeDocument/2006/relationships/hyperlink" Target="https://podminky.urs.cz/item/CS_URS_2021_02/783306801" TargetMode="External"/><Relationship Id="rId4" Type="http://schemas.openxmlformats.org/officeDocument/2006/relationships/hyperlink" Target="https://podminky.urs.cz/item/CS_URS_2021_02/174211101" TargetMode="External"/><Relationship Id="rId9" Type="http://schemas.openxmlformats.org/officeDocument/2006/relationships/hyperlink" Target="https://podminky.urs.cz/item/CS_URS_2021_02/577134111" TargetMode="External"/><Relationship Id="rId13" Type="http://schemas.openxmlformats.org/officeDocument/2006/relationships/hyperlink" Target="https://podminky.urs.cz/item/CS_URS_2021_02/941121113" TargetMode="External"/><Relationship Id="rId18" Type="http://schemas.openxmlformats.org/officeDocument/2006/relationships/hyperlink" Target="https://podminky.urs.cz/item/CS_URS_2021_02/944511811" TargetMode="External"/><Relationship Id="rId39" Type="http://schemas.openxmlformats.org/officeDocument/2006/relationships/hyperlink" Target="https://podminky.urs.cz/item/CS_URS_2021_02/998751203" TargetMode="External"/><Relationship Id="rId34" Type="http://schemas.openxmlformats.org/officeDocument/2006/relationships/hyperlink" Target="https://podminky.urs.cz/item/CS_URS_2021_02/751398022" TargetMode="External"/><Relationship Id="rId50" Type="http://schemas.openxmlformats.org/officeDocument/2006/relationships/hyperlink" Target="https://podminky.urs.cz/item/CS_URS_2021_02/764001891" TargetMode="External"/><Relationship Id="rId55" Type="http://schemas.openxmlformats.org/officeDocument/2006/relationships/hyperlink" Target="https://podminky.urs.cz/item/CS_URS_2021_02/764004811" TargetMode="External"/><Relationship Id="rId76" Type="http://schemas.openxmlformats.org/officeDocument/2006/relationships/hyperlink" Target="https://podminky.urs.cz/item/CS_URS_2021_02/14550256" TargetMode="External"/><Relationship Id="rId7" Type="http://schemas.openxmlformats.org/officeDocument/2006/relationships/hyperlink" Target="https://podminky.urs.cz/item/CS_URS_2021_02/573111111" TargetMode="External"/><Relationship Id="rId71" Type="http://schemas.openxmlformats.org/officeDocument/2006/relationships/hyperlink" Target="https://podminky.urs.cz/item/CS_URS_2021_02/765193001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113107143" TargetMode="External"/><Relationship Id="rId29" Type="http://schemas.openxmlformats.org/officeDocument/2006/relationships/hyperlink" Target="https://podminky.urs.cz/item/CS_URS_2021_02/712400845" TargetMode="External"/><Relationship Id="rId24" Type="http://schemas.openxmlformats.org/officeDocument/2006/relationships/hyperlink" Target="https://podminky.urs.cz/item/CS_URS_2021_02/997013120" TargetMode="External"/><Relationship Id="rId40" Type="http://schemas.openxmlformats.org/officeDocument/2006/relationships/hyperlink" Target="https://podminky.urs.cz/item/CS_URS_2021_02/762341210" TargetMode="External"/><Relationship Id="rId45" Type="http://schemas.openxmlformats.org/officeDocument/2006/relationships/hyperlink" Target="https://podminky.urs.cz/item/CS_URS_2021_02/762342812" TargetMode="External"/><Relationship Id="rId66" Type="http://schemas.openxmlformats.org/officeDocument/2006/relationships/hyperlink" Target="https://podminky.urs.cz/item/CS_URS_2021_02/764538422" TargetMode="External"/><Relationship Id="rId87" Type="http://schemas.openxmlformats.org/officeDocument/2006/relationships/hyperlink" Target="https://podminky.urs.cz/item/CS_URS_2021_02/783314101" TargetMode="External"/><Relationship Id="rId61" Type="http://schemas.openxmlformats.org/officeDocument/2006/relationships/hyperlink" Target="https://podminky.urs.cz/item/CS_URS_2021_02/764238411" TargetMode="External"/><Relationship Id="rId82" Type="http://schemas.openxmlformats.org/officeDocument/2006/relationships/hyperlink" Target="https://podminky.urs.cz/item/CS_URS_2021_02/767861010" TargetMode="External"/><Relationship Id="rId19" Type="http://schemas.openxmlformats.org/officeDocument/2006/relationships/hyperlink" Target="https://podminky.urs.cz/item/CS_URS_2021_02/94523111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997013509" TargetMode="External"/><Relationship Id="rId21" Type="http://schemas.openxmlformats.org/officeDocument/2006/relationships/hyperlink" Target="https://podminky.urs.cz/item/CS_URS_2021_02/978023471" TargetMode="External"/><Relationship Id="rId42" Type="http://schemas.openxmlformats.org/officeDocument/2006/relationships/hyperlink" Target="https://podminky.urs.cz/item/CS_URS_2021_02/762342511" TargetMode="External"/><Relationship Id="rId47" Type="http://schemas.openxmlformats.org/officeDocument/2006/relationships/hyperlink" Target="https://podminky.urs.cz/item/CS_URS_2021_02/764001821" TargetMode="External"/><Relationship Id="rId63" Type="http://schemas.openxmlformats.org/officeDocument/2006/relationships/hyperlink" Target="https://podminky.urs.cz/item/CS_URS_2021_02/765111845" TargetMode="External"/><Relationship Id="rId68" Type="http://schemas.openxmlformats.org/officeDocument/2006/relationships/hyperlink" Target="https://podminky.urs.cz/item/CS_URS_2021_02/28329042" TargetMode="External"/><Relationship Id="rId84" Type="http://schemas.openxmlformats.org/officeDocument/2006/relationships/hyperlink" Target="https://podminky.urs.cz/item/CS_URS_2021_02/783314101" TargetMode="External"/><Relationship Id="rId89" Type="http://schemas.openxmlformats.org/officeDocument/2006/relationships/drawing" Target="../drawings/drawing3.xml"/><Relationship Id="rId16" Type="http://schemas.openxmlformats.org/officeDocument/2006/relationships/hyperlink" Target="https://podminky.urs.cz/item/CS_URS_2021_02/944511111" TargetMode="External"/><Relationship Id="rId11" Type="http://schemas.openxmlformats.org/officeDocument/2006/relationships/hyperlink" Target="https://podminky.urs.cz/item/CS_URS_2021_02/919121122" TargetMode="External"/><Relationship Id="rId32" Type="http://schemas.openxmlformats.org/officeDocument/2006/relationships/hyperlink" Target="https://podminky.urs.cz/item/CS_URS_2021_02/998712104" TargetMode="External"/><Relationship Id="rId37" Type="http://schemas.openxmlformats.org/officeDocument/2006/relationships/hyperlink" Target="https://podminky.urs.cz/item/CS_URS_2021_02/998751203" TargetMode="External"/><Relationship Id="rId53" Type="http://schemas.openxmlformats.org/officeDocument/2006/relationships/hyperlink" Target="https://podminky.urs.cz/item/CS_URS_2021_02/764004811" TargetMode="External"/><Relationship Id="rId58" Type="http://schemas.openxmlformats.org/officeDocument/2006/relationships/hyperlink" Target="https://podminky.urs.cz/item/CS_URS_2021_02/764238411" TargetMode="External"/><Relationship Id="rId74" Type="http://schemas.openxmlformats.org/officeDocument/2006/relationships/hyperlink" Target="https://podminky.urs.cz/item/CS_URS_2021_02/14550256" TargetMode="External"/><Relationship Id="rId79" Type="http://schemas.openxmlformats.org/officeDocument/2006/relationships/hyperlink" Target="https://podminky.urs.cz/item/CS_URS_2021_02/767851803" TargetMode="External"/><Relationship Id="rId5" Type="http://schemas.openxmlformats.org/officeDocument/2006/relationships/hyperlink" Target="https://podminky.urs.cz/item/CS_URS_2021_02/564871116" TargetMode="External"/><Relationship Id="rId14" Type="http://schemas.openxmlformats.org/officeDocument/2006/relationships/hyperlink" Target="https://podminky.urs.cz/item/CS_URS_2021_02/941121213" TargetMode="External"/><Relationship Id="rId22" Type="http://schemas.openxmlformats.org/officeDocument/2006/relationships/hyperlink" Target="https://podminky.urs.cz/item/CS_URS_2021_02/985131111" TargetMode="External"/><Relationship Id="rId27" Type="http://schemas.openxmlformats.org/officeDocument/2006/relationships/hyperlink" Target="https://podminky.urs.cz/item/CS_URS_2021_02/997013609" TargetMode="External"/><Relationship Id="rId30" Type="http://schemas.openxmlformats.org/officeDocument/2006/relationships/hyperlink" Target="https://podminky.urs.cz/item/CS_URS_2021_02/712431111" TargetMode="External"/><Relationship Id="rId35" Type="http://schemas.openxmlformats.org/officeDocument/2006/relationships/hyperlink" Target="https://podminky.urs.cz/item/CS_URS_2021_02/42972306" TargetMode="External"/><Relationship Id="rId43" Type="http://schemas.openxmlformats.org/officeDocument/2006/relationships/hyperlink" Target="https://podminky.urs.cz/item/CS_URS_2021_02/60514114" TargetMode="External"/><Relationship Id="rId48" Type="http://schemas.openxmlformats.org/officeDocument/2006/relationships/hyperlink" Target="https://podminky.urs.cz/item/CS_URS_2021_02/764001891" TargetMode="External"/><Relationship Id="rId56" Type="http://schemas.openxmlformats.org/officeDocument/2006/relationships/hyperlink" Target="https://podminky.urs.cz/item/CS_URS_2021_02/764131403" TargetMode="External"/><Relationship Id="rId64" Type="http://schemas.openxmlformats.org/officeDocument/2006/relationships/hyperlink" Target="https://podminky.urs.cz/item/CS_URS_2021_02/765111851" TargetMode="External"/><Relationship Id="rId69" Type="http://schemas.openxmlformats.org/officeDocument/2006/relationships/hyperlink" Target="https://podminky.urs.cz/item/CS_URS_2021_02/765191901" TargetMode="External"/><Relationship Id="rId77" Type="http://schemas.openxmlformats.org/officeDocument/2006/relationships/hyperlink" Target="https://podminky.urs.cz/item/CS_URS_2021_02/13611248" TargetMode="External"/><Relationship Id="rId8" Type="http://schemas.openxmlformats.org/officeDocument/2006/relationships/hyperlink" Target="https://podminky.urs.cz/item/CS_URS_2021_02/573211109" TargetMode="External"/><Relationship Id="rId51" Type="http://schemas.openxmlformats.org/officeDocument/2006/relationships/hyperlink" Target="https://podminky.urs.cz/item/CS_URS_2021_02/764002871" TargetMode="External"/><Relationship Id="rId72" Type="http://schemas.openxmlformats.org/officeDocument/2006/relationships/hyperlink" Target="https://podminky.urs.cz/item/CS_URS_2021_02/998765104" TargetMode="External"/><Relationship Id="rId80" Type="http://schemas.openxmlformats.org/officeDocument/2006/relationships/hyperlink" Target="https://podminky.urs.cz/item/CS_URS_2021_02/998767204" TargetMode="External"/><Relationship Id="rId85" Type="http://schemas.openxmlformats.org/officeDocument/2006/relationships/hyperlink" Target="https://podminky.urs.cz/item/CS_URS_2021_02/783317101" TargetMode="External"/><Relationship Id="rId3" Type="http://schemas.openxmlformats.org/officeDocument/2006/relationships/hyperlink" Target="https://podminky.urs.cz/item/CS_URS_2021_02/132212111" TargetMode="External"/><Relationship Id="rId12" Type="http://schemas.openxmlformats.org/officeDocument/2006/relationships/hyperlink" Target="https://podminky.urs.cz/item/CS_URS_2021_02/919735113" TargetMode="External"/><Relationship Id="rId17" Type="http://schemas.openxmlformats.org/officeDocument/2006/relationships/hyperlink" Target="https://podminky.urs.cz/item/CS_URS_2021_02/944511211" TargetMode="External"/><Relationship Id="rId25" Type="http://schemas.openxmlformats.org/officeDocument/2006/relationships/hyperlink" Target="https://podminky.urs.cz/item/CS_URS_2021_02/997013501" TargetMode="External"/><Relationship Id="rId33" Type="http://schemas.openxmlformats.org/officeDocument/2006/relationships/hyperlink" Target="https://podminky.urs.cz/item/CS_URS_2021_02/998721204" TargetMode="External"/><Relationship Id="rId38" Type="http://schemas.openxmlformats.org/officeDocument/2006/relationships/hyperlink" Target="https://podminky.urs.cz/item/CS_URS_2021_02/762341210" TargetMode="External"/><Relationship Id="rId46" Type="http://schemas.openxmlformats.org/officeDocument/2006/relationships/hyperlink" Target="https://podminky.urs.cz/item/CS_URS_2021_02/998762104" TargetMode="External"/><Relationship Id="rId59" Type="http://schemas.openxmlformats.org/officeDocument/2006/relationships/hyperlink" Target="https://podminky.urs.cz/item/CS_URS_2021_02/764531403" TargetMode="External"/><Relationship Id="rId67" Type="http://schemas.openxmlformats.org/officeDocument/2006/relationships/hyperlink" Target="https://podminky.urs.cz/item/CS_URS_2021_02/765191013" TargetMode="External"/><Relationship Id="rId20" Type="http://schemas.openxmlformats.org/officeDocument/2006/relationships/hyperlink" Target="https://podminky.urs.cz/item/CS_URS_2021_02/949101111" TargetMode="External"/><Relationship Id="rId41" Type="http://schemas.openxmlformats.org/officeDocument/2006/relationships/hyperlink" Target="https://podminky.urs.cz/item/CS_URS_2021_02/762342214" TargetMode="External"/><Relationship Id="rId54" Type="http://schemas.openxmlformats.org/officeDocument/2006/relationships/hyperlink" Target="https://podminky.urs.cz/item/CS_URS_2021_02/764004861" TargetMode="External"/><Relationship Id="rId62" Type="http://schemas.openxmlformats.org/officeDocument/2006/relationships/hyperlink" Target="https://podminky.urs.cz/item/CS_URS_2021_02/998764104" TargetMode="External"/><Relationship Id="rId70" Type="http://schemas.openxmlformats.org/officeDocument/2006/relationships/hyperlink" Target="https://podminky.urs.cz/item/CS_URS_2021_02/765193001" TargetMode="External"/><Relationship Id="rId75" Type="http://schemas.openxmlformats.org/officeDocument/2006/relationships/hyperlink" Target="https://podminky.urs.cz/item/CS_URS_2021_02/14550250" TargetMode="External"/><Relationship Id="rId83" Type="http://schemas.openxmlformats.org/officeDocument/2006/relationships/hyperlink" Target="https://podminky.urs.cz/item/CS_URS_2021_02/783306801" TargetMode="External"/><Relationship Id="rId88" Type="http://schemas.openxmlformats.org/officeDocument/2006/relationships/hyperlink" Target="https://podminky.urs.cz/item/CS_URS_2021_02/789421212" TargetMode="External"/><Relationship Id="rId1" Type="http://schemas.openxmlformats.org/officeDocument/2006/relationships/hyperlink" Target="https://podminky.urs.cz/item/CS_URS_2021_02/113107123" TargetMode="External"/><Relationship Id="rId6" Type="http://schemas.openxmlformats.org/officeDocument/2006/relationships/hyperlink" Target="https://podminky.urs.cz/item/CS_URS_2021_02/565155101" TargetMode="External"/><Relationship Id="rId15" Type="http://schemas.openxmlformats.org/officeDocument/2006/relationships/hyperlink" Target="https://podminky.urs.cz/item/CS_URS_2021_02/941121813" TargetMode="External"/><Relationship Id="rId23" Type="http://schemas.openxmlformats.org/officeDocument/2006/relationships/hyperlink" Target="https://podminky.urs.cz/item/CS_URS_2021_02/985311111" TargetMode="External"/><Relationship Id="rId28" Type="http://schemas.openxmlformats.org/officeDocument/2006/relationships/hyperlink" Target="https://podminky.urs.cz/item/CS_URS_2021_02/998011004" TargetMode="External"/><Relationship Id="rId36" Type="http://schemas.openxmlformats.org/officeDocument/2006/relationships/hyperlink" Target="https://podminky.urs.cz/item/CS_URS_2021_02/751398832" TargetMode="External"/><Relationship Id="rId49" Type="http://schemas.openxmlformats.org/officeDocument/2006/relationships/hyperlink" Target="https://podminky.urs.cz/item/CS_URS_2021_02/764002841" TargetMode="External"/><Relationship Id="rId57" Type="http://schemas.openxmlformats.org/officeDocument/2006/relationships/hyperlink" Target="https://podminky.urs.cz/item/CS_URS_2021_02/764236401" TargetMode="External"/><Relationship Id="rId10" Type="http://schemas.openxmlformats.org/officeDocument/2006/relationships/hyperlink" Target="https://podminky.urs.cz/item/CS_URS_2021_02/623631001" TargetMode="External"/><Relationship Id="rId31" Type="http://schemas.openxmlformats.org/officeDocument/2006/relationships/hyperlink" Target="https://podminky.urs.cz/item/CS_URS_2021_02/62853010" TargetMode="External"/><Relationship Id="rId44" Type="http://schemas.openxmlformats.org/officeDocument/2006/relationships/hyperlink" Target="https://podminky.urs.cz/item/CS_URS_2021_02/762342812" TargetMode="External"/><Relationship Id="rId52" Type="http://schemas.openxmlformats.org/officeDocument/2006/relationships/hyperlink" Target="https://podminky.urs.cz/item/CS_URS_2021_02/764004801" TargetMode="External"/><Relationship Id="rId60" Type="http://schemas.openxmlformats.org/officeDocument/2006/relationships/hyperlink" Target="https://podminky.urs.cz/item/CS_URS_2021_02/764538402" TargetMode="External"/><Relationship Id="rId65" Type="http://schemas.openxmlformats.org/officeDocument/2006/relationships/hyperlink" Target="https://podminky.urs.cz/item/CS_URS_2021_02/765191011" TargetMode="External"/><Relationship Id="rId73" Type="http://schemas.openxmlformats.org/officeDocument/2006/relationships/hyperlink" Target="https://podminky.urs.cz/item/CS_URS_2021_02/767851104" TargetMode="External"/><Relationship Id="rId78" Type="http://schemas.openxmlformats.org/officeDocument/2006/relationships/hyperlink" Target="https://podminky.urs.cz/item/CS_URS_2021_02/60511109" TargetMode="External"/><Relationship Id="rId81" Type="http://schemas.openxmlformats.org/officeDocument/2006/relationships/hyperlink" Target="https://podminky.urs.cz/item/CS_URS_2021_02/783213021" TargetMode="External"/><Relationship Id="rId86" Type="http://schemas.openxmlformats.org/officeDocument/2006/relationships/hyperlink" Target="https://podminky.urs.cz/item/CS_URS_2021_02/789321211" TargetMode="External"/><Relationship Id="rId4" Type="http://schemas.openxmlformats.org/officeDocument/2006/relationships/hyperlink" Target="https://podminky.urs.cz/item/CS_URS_2021_02/174211101" TargetMode="External"/><Relationship Id="rId9" Type="http://schemas.openxmlformats.org/officeDocument/2006/relationships/hyperlink" Target="https://podminky.urs.cz/item/CS_URS_2021_02/577134111" TargetMode="External"/><Relationship Id="rId13" Type="http://schemas.openxmlformats.org/officeDocument/2006/relationships/hyperlink" Target="https://podminky.urs.cz/item/CS_URS_2021_02/941121113" TargetMode="External"/><Relationship Id="rId18" Type="http://schemas.openxmlformats.org/officeDocument/2006/relationships/hyperlink" Target="https://podminky.urs.cz/item/CS_URS_2021_02/944511811" TargetMode="External"/><Relationship Id="rId39" Type="http://schemas.openxmlformats.org/officeDocument/2006/relationships/hyperlink" Target="https://podminky.urs.cz/item/CS_URS_2021_02/60515111" TargetMode="External"/><Relationship Id="rId34" Type="http://schemas.openxmlformats.org/officeDocument/2006/relationships/hyperlink" Target="https://podminky.urs.cz/item/CS_URS_2021_02/751398022" TargetMode="External"/><Relationship Id="rId50" Type="http://schemas.openxmlformats.org/officeDocument/2006/relationships/hyperlink" Target="https://podminky.urs.cz/item/CS_URS_2021_02/764002861" TargetMode="External"/><Relationship Id="rId55" Type="http://schemas.openxmlformats.org/officeDocument/2006/relationships/hyperlink" Target="https://podminky.urs.cz/item/CS_URS_2021_02/764131401" TargetMode="External"/><Relationship Id="rId76" Type="http://schemas.openxmlformats.org/officeDocument/2006/relationships/hyperlink" Target="https://podminky.urs.cz/item/CS_URS_2021_02/14550144" TargetMode="External"/><Relationship Id="rId7" Type="http://schemas.openxmlformats.org/officeDocument/2006/relationships/hyperlink" Target="https://podminky.urs.cz/item/CS_URS_2021_02/573111111" TargetMode="External"/><Relationship Id="rId71" Type="http://schemas.openxmlformats.org/officeDocument/2006/relationships/hyperlink" Target="https://podminky.urs.cz/item/CS_URS_2021_02/28329043" TargetMode="External"/><Relationship Id="rId2" Type="http://schemas.openxmlformats.org/officeDocument/2006/relationships/hyperlink" Target="https://podminky.urs.cz/item/CS_URS_2021_02/113107143" TargetMode="External"/><Relationship Id="rId29" Type="http://schemas.openxmlformats.org/officeDocument/2006/relationships/hyperlink" Target="https://podminky.urs.cz/item/CS_URS_2021_02/712400845" TargetMode="External"/><Relationship Id="rId24" Type="http://schemas.openxmlformats.org/officeDocument/2006/relationships/hyperlink" Target="https://podminky.urs.cz/item/CS_URS_2021_02/997013120" TargetMode="External"/><Relationship Id="rId40" Type="http://schemas.openxmlformats.org/officeDocument/2006/relationships/hyperlink" Target="https://podminky.urs.cz/item/CS_URS_2021_02/762341811" TargetMode="External"/><Relationship Id="rId45" Type="http://schemas.openxmlformats.org/officeDocument/2006/relationships/hyperlink" Target="https://podminky.urs.cz/item/CS_URS_2021_02/762395000" TargetMode="External"/><Relationship Id="rId66" Type="http://schemas.openxmlformats.org/officeDocument/2006/relationships/hyperlink" Target="https://podminky.urs.cz/item/CS_URS_2021_02/28329268" TargetMode="External"/><Relationship Id="rId87" Type="http://schemas.openxmlformats.org/officeDocument/2006/relationships/hyperlink" Target="https://podminky.urs.cz/item/CS_URS_2021_02/789321221" TargetMode="External"/><Relationship Id="rId61" Type="http://schemas.openxmlformats.org/officeDocument/2006/relationships/hyperlink" Target="https://podminky.urs.cz/item/CS_URS_2021_02/764538422" TargetMode="External"/><Relationship Id="rId82" Type="http://schemas.openxmlformats.org/officeDocument/2006/relationships/hyperlink" Target="https://podminky.urs.cz/item/CS_URS_2021_02/783213121" TargetMode="External"/><Relationship Id="rId19" Type="http://schemas.openxmlformats.org/officeDocument/2006/relationships/hyperlink" Target="https://podminky.urs.cz/item/CS_URS_2021_02/9452311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997013509" TargetMode="External"/><Relationship Id="rId21" Type="http://schemas.openxmlformats.org/officeDocument/2006/relationships/hyperlink" Target="https://podminky.urs.cz/item/CS_URS_2021_02/978023471" TargetMode="External"/><Relationship Id="rId42" Type="http://schemas.openxmlformats.org/officeDocument/2006/relationships/hyperlink" Target="https://podminky.urs.cz/item/CS_URS_2021_02/762395000" TargetMode="External"/><Relationship Id="rId47" Type="http://schemas.openxmlformats.org/officeDocument/2006/relationships/hyperlink" Target="https://podminky.urs.cz/item/CS_URS_2021_02/764002871" TargetMode="External"/><Relationship Id="rId63" Type="http://schemas.openxmlformats.org/officeDocument/2006/relationships/hyperlink" Target="https://podminky.urs.cz/item/CS_URS_2021_02/767851104" TargetMode="External"/><Relationship Id="rId68" Type="http://schemas.openxmlformats.org/officeDocument/2006/relationships/hyperlink" Target="https://podminky.urs.cz/item/CS_URS_2021_02/60511109" TargetMode="External"/><Relationship Id="rId16" Type="http://schemas.openxmlformats.org/officeDocument/2006/relationships/hyperlink" Target="https://podminky.urs.cz/item/CS_URS_2021_02/944511111" TargetMode="External"/><Relationship Id="rId11" Type="http://schemas.openxmlformats.org/officeDocument/2006/relationships/hyperlink" Target="https://podminky.urs.cz/item/CS_URS_2021_02/919121122" TargetMode="External"/><Relationship Id="rId24" Type="http://schemas.openxmlformats.org/officeDocument/2006/relationships/hyperlink" Target="https://podminky.urs.cz/item/CS_URS_2021_02/997013120" TargetMode="External"/><Relationship Id="rId32" Type="http://schemas.openxmlformats.org/officeDocument/2006/relationships/hyperlink" Target="https://podminky.urs.cz/item/CS_URS_2021_02/712400845" TargetMode="External"/><Relationship Id="rId37" Type="http://schemas.openxmlformats.org/officeDocument/2006/relationships/hyperlink" Target="https://podminky.urs.cz/item/CS_URS_2021_02/998751203" TargetMode="External"/><Relationship Id="rId40" Type="http://schemas.openxmlformats.org/officeDocument/2006/relationships/hyperlink" Target="https://podminky.urs.cz/item/CS_URS_2021_02/60514114" TargetMode="External"/><Relationship Id="rId45" Type="http://schemas.openxmlformats.org/officeDocument/2006/relationships/hyperlink" Target="https://podminky.urs.cz/item/CS_URS_2021_02/764001891" TargetMode="External"/><Relationship Id="rId53" Type="http://schemas.openxmlformats.org/officeDocument/2006/relationships/hyperlink" Target="https://podminky.urs.cz/item/CS_URS_2021_02/998764104" TargetMode="External"/><Relationship Id="rId58" Type="http://schemas.openxmlformats.org/officeDocument/2006/relationships/hyperlink" Target="https://podminky.urs.cz/item/CS_URS_2021_02/765191013" TargetMode="External"/><Relationship Id="rId66" Type="http://schemas.openxmlformats.org/officeDocument/2006/relationships/hyperlink" Target="https://podminky.urs.cz/item/CS_URS_2021_02/14550144" TargetMode="External"/><Relationship Id="rId74" Type="http://schemas.openxmlformats.org/officeDocument/2006/relationships/hyperlink" Target="https://podminky.urs.cz/item/CS_URS_2021_02/783317101" TargetMode="External"/><Relationship Id="rId5" Type="http://schemas.openxmlformats.org/officeDocument/2006/relationships/hyperlink" Target="https://podminky.urs.cz/item/CS_URS_2021_02/564871116" TargetMode="External"/><Relationship Id="rId61" Type="http://schemas.openxmlformats.org/officeDocument/2006/relationships/hyperlink" Target="https://podminky.urs.cz/item/CS_URS_2021_02/28329043" TargetMode="External"/><Relationship Id="rId19" Type="http://schemas.openxmlformats.org/officeDocument/2006/relationships/hyperlink" Target="https://podminky.urs.cz/item/CS_URS_2021_02/945231111" TargetMode="External"/><Relationship Id="rId14" Type="http://schemas.openxmlformats.org/officeDocument/2006/relationships/hyperlink" Target="https://podminky.urs.cz/item/CS_URS_2021_02/941121213" TargetMode="External"/><Relationship Id="rId22" Type="http://schemas.openxmlformats.org/officeDocument/2006/relationships/hyperlink" Target="https://podminky.urs.cz/item/CS_URS_2021_02/985131111" TargetMode="External"/><Relationship Id="rId27" Type="http://schemas.openxmlformats.org/officeDocument/2006/relationships/hyperlink" Target="https://podminky.urs.cz/item/CS_URS_2021_02/997013609" TargetMode="External"/><Relationship Id="rId30" Type="http://schemas.openxmlformats.org/officeDocument/2006/relationships/hyperlink" Target="https://podminky.urs.cz/item/CS_URS_2021_02/62853010" TargetMode="External"/><Relationship Id="rId35" Type="http://schemas.openxmlformats.org/officeDocument/2006/relationships/hyperlink" Target="https://podminky.urs.cz/item/CS_URS_2021_02/42972306" TargetMode="External"/><Relationship Id="rId43" Type="http://schemas.openxmlformats.org/officeDocument/2006/relationships/hyperlink" Target="https://podminky.urs.cz/item/CS_URS_2021_02/998762104" TargetMode="External"/><Relationship Id="rId48" Type="http://schemas.openxmlformats.org/officeDocument/2006/relationships/hyperlink" Target="https://podminky.urs.cz/item/CS_URS_2021_02/764004811" TargetMode="External"/><Relationship Id="rId56" Type="http://schemas.openxmlformats.org/officeDocument/2006/relationships/hyperlink" Target="https://podminky.urs.cz/item/CS_URS_2021_02/765191011" TargetMode="External"/><Relationship Id="rId64" Type="http://schemas.openxmlformats.org/officeDocument/2006/relationships/hyperlink" Target="https://podminky.urs.cz/item/CS_URS_2021_02/14550256" TargetMode="External"/><Relationship Id="rId69" Type="http://schemas.openxmlformats.org/officeDocument/2006/relationships/hyperlink" Target="https://podminky.urs.cz/item/CS_URS_2021_02/767851803" TargetMode="External"/><Relationship Id="rId77" Type="http://schemas.openxmlformats.org/officeDocument/2006/relationships/hyperlink" Target="https://podminky.urs.cz/item/CS_URS_2021_02/789421212" TargetMode="External"/><Relationship Id="rId8" Type="http://schemas.openxmlformats.org/officeDocument/2006/relationships/hyperlink" Target="https://podminky.urs.cz/item/CS_URS_2021_02/573211109" TargetMode="External"/><Relationship Id="rId51" Type="http://schemas.openxmlformats.org/officeDocument/2006/relationships/hyperlink" Target="https://podminky.urs.cz/item/CS_URS_2021_02/764236401" TargetMode="External"/><Relationship Id="rId72" Type="http://schemas.openxmlformats.org/officeDocument/2006/relationships/hyperlink" Target="https://podminky.urs.cz/item/CS_URS_2021_02/783306801" TargetMode="External"/><Relationship Id="rId3" Type="http://schemas.openxmlformats.org/officeDocument/2006/relationships/hyperlink" Target="https://podminky.urs.cz/item/CS_URS_2021_02/132212111" TargetMode="External"/><Relationship Id="rId12" Type="http://schemas.openxmlformats.org/officeDocument/2006/relationships/hyperlink" Target="https://podminky.urs.cz/item/CS_URS_2021_02/919735113" TargetMode="External"/><Relationship Id="rId17" Type="http://schemas.openxmlformats.org/officeDocument/2006/relationships/hyperlink" Target="https://podminky.urs.cz/item/CS_URS_2021_02/944511211" TargetMode="External"/><Relationship Id="rId25" Type="http://schemas.openxmlformats.org/officeDocument/2006/relationships/hyperlink" Target="https://podminky.urs.cz/item/CS_URS_2021_02/997013501" TargetMode="External"/><Relationship Id="rId33" Type="http://schemas.openxmlformats.org/officeDocument/2006/relationships/hyperlink" Target="https://podminky.urs.cz/item/CS_URS_2021_02/998721204" TargetMode="External"/><Relationship Id="rId38" Type="http://schemas.openxmlformats.org/officeDocument/2006/relationships/hyperlink" Target="https://podminky.urs.cz/item/CS_URS_2021_02/762342214" TargetMode="External"/><Relationship Id="rId46" Type="http://schemas.openxmlformats.org/officeDocument/2006/relationships/hyperlink" Target="https://podminky.urs.cz/item/CS_URS_2021_02/764002861" TargetMode="External"/><Relationship Id="rId59" Type="http://schemas.openxmlformats.org/officeDocument/2006/relationships/hyperlink" Target="https://podminky.urs.cz/item/CS_URS_2021_02/28329042" TargetMode="External"/><Relationship Id="rId67" Type="http://schemas.openxmlformats.org/officeDocument/2006/relationships/hyperlink" Target="https://podminky.urs.cz/item/CS_URS_2021_02/13611248" TargetMode="External"/><Relationship Id="rId20" Type="http://schemas.openxmlformats.org/officeDocument/2006/relationships/hyperlink" Target="https://podminky.urs.cz/item/CS_URS_2021_02/949101111" TargetMode="External"/><Relationship Id="rId41" Type="http://schemas.openxmlformats.org/officeDocument/2006/relationships/hyperlink" Target="https://podminky.urs.cz/item/CS_URS_2021_02/762342812" TargetMode="External"/><Relationship Id="rId54" Type="http://schemas.openxmlformats.org/officeDocument/2006/relationships/hyperlink" Target="https://podminky.urs.cz/item/CS_URS_2021_02/765111845" TargetMode="External"/><Relationship Id="rId62" Type="http://schemas.openxmlformats.org/officeDocument/2006/relationships/hyperlink" Target="https://podminky.urs.cz/item/CS_URS_2021_02/998765104" TargetMode="External"/><Relationship Id="rId70" Type="http://schemas.openxmlformats.org/officeDocument/2006/relationships/hyperlink" Target="https://podminky.urs.cz/item/CS_URS_2021_02/998767204" TargetMode="External"/><Relationship Id="rId75" Type="http://schemas.openxmlformats.org/officeDocument/2006/relationships/hyperlink" Target="https://podminky.urs.cz/item/CS_URS_2021_02/789321211" TargetMode="External"/><Relationship Id="rId1" Type="http://schemas.openxmlformats.org/officeDocument/2006/relationships/hyperlink" Target="https://podminky.urs.cz/item/CS_URS_2021_02/113107123" TargetMode="External"/><Relationship Id="rId6" Type="http://schemas.openxmlformats.org/officeDocument/2006/relationships/hyperlink" Target="https://podminky.urs.cz/item/CS_URS_2021_02/565155101" TargetMode="External"/><Relationship Id="rId15" Type="http://schemas.openxmlformats.org/officeDocument/2006/relationships/hyperlink" Target="https://podminky.urs.cz/item/CS_URS_2021_02/941121813" TargetMode="External"/><Relationship Id="rId23" Type="http://schemas.openxmlformats.org/officeDocument/2006/relationships/hyperlink" Target="https://podminky.urs.cz/item/CS_URS_2021_02/985311111" TargetMode="External"/><Relationship Id="rId28" Type="http://schemas.openxmlformats.org/officeDocument/2006/relationships/hyperlink" Target="https://podminky.urs.cz/item/CS_URS_2021_02/998011004" TargetMode="External"/><Relationship Id="rId36" Type="http://schemas.openxmlformats.org/officeDocument/2006/relationships/hyperlink" Target="https://podminky.urs.cz/item/CS_URS_2021_02/751398822" TargetMode="External"/><Relationship Id="rId49" Type="http://schemas.openxmlformats.org/officeDocument/2006/relationships/hyperlink" Target="https://podminky.urs.cz/item/CS_URS_2021_02/764004861" TargetMode="External"/><Relationship Id="rId57" Type="http://schemas.openxmlformats.org/officeDocument/2006/relationships/hyperlink" Target="https://podminky.urs.cz/item/CS_URS_2021_02/28329268" TargetMode="External"/><Relationship Id="rId10" Type="http://schemas.openxmlformats.org/officeDocument/2006/relationships/hyperlink" Target="https://podminky.urs.cz/item/CS_URS_2021_02/623631001" TargetMode="External"/><Relationship Id="rId31" Type="http://schemas.openxmlformats.org/officeDocument/2006/relationships/hyperlink" Target="https://podminky.urs.cz/item/CS_URS_2021_02/998712104" TargetMode="External"/><Relationship Id="rId44" Type="http://schemas.openxmlformats.org/officeDocument/2006/relationships/hyperlink" Target="https://podminky.urs.cz/item/CS_URS_2021_02/764001821" TargetMode="External"/><Relationship Id="rId52" Type="http://schemas.openxmlformats.org/officeDocument/2006/relationships/hyperlink" Target="https://podminky.urs.cz/item/CS_URS_2021_02/764238411" TargetMode="External"/><Relationship Id="rId60" Type="http://schemas.openxmlformats.org/officeDocument/2006/relationships/hyperlink" Target="https://podminky.urs.cz/item/CS_URS_2021_02/765193001" TargetMode="External"/><Relationship Id="rId65" Type="http://schemas.openxmlformats.org/officeDocument/2006/relationships/hyperlink" Target="https://podminky.urs.cz/item/CS_URS_2021_02/14550250" TargetMode="External"/><Relationship Id="rId73" Type="http://schemas.openxmlformats.org/officeDocument/2006/relationships/hyperlink" Target="https://podminky.urs.cz/item/CS_URS_2021_02/783314101" TargetMode="External"/><Relationship Id="rId78" Type="http://schemas.openxmlformats.org/officeDocument/2006/relationships/drawing" Target="../drawings/drawing4.xml"/><Relationship Id="rId4" Type="http://schemas.openxmlformats.org/officeDocument/2006/relationships/hyperlink" Target="https://podminky.urs.cz/item/CS_URS_2021_02/174211101" TargetMode="External"/><Relationship Id="rId9" Type="http://schemas.openxmlformats.org/officeDocument/2006/relationships/hyperlink" Target="https://podminky.urs.cz/item/CS_URS_2021_02/577134111" TargetMode="External"/><Relationship Id="rId13" Type="http://schemas.openxmlformats.org/officeDocument/2006/relationships/hyperlink" Target="https://podminky.urs.cz/item/CS_URS_2021_02/941121113" TargetMode="External"/><Relationship Id="rId18" Type="http://schemas.openxmlformats.org/officeDocument/2006/relationships/hyperlink" Target="https://podminky.urs.cz/item/CS_URS_2021_02/944511811" TargetMode="External"/><Relationship Id="rId39" Type="http://schemas.openxmlformats.org/officeDocument/2006/relationships/hyperlink" Target="https://podminky.urs.cz/item/CS_URS_2021_02/762342511" TargetMode="External"/><Relationship Id="rId34" Type="http://schemas.openxmlformats.org/officeDocument/2006/relationships/hyperlink" Target="https://podminky.urs.cz/item/CS_URS_2021_02/751398022" TargetMode="External"/><Relationship Id="rId50" Type="http://schemas.openxmlformats.org/officeDocument/2006/relationships/hyperlink" Target="https://podminky.urs.cz/item/CS_URS_2021_02/764131401" TargetMode="External"/><Relationship Id="rId55" Type="http://schemas.openxmlformats.org/officeDocument/2006/relationships/hyperlink" Target="https://podminky.urs.cz/item/CS_URS_2021_02/765111851" TargetMode="External"/><Relationship Id="rId76" Type="http://schemas.openxmlformats.org/officeDocument/2006/relationships/hyperlink" Target="https://podminky.urs.cz/item/CS_URS_2021_02/789321221" TargetMode="External"/><Relationship Id="rId7" Type="http://schemas.openxmlformats.org/officeDocument/2006/relationships/hyperlink" Target="https://podminky.urs.cz/item/CS_URS_2021_02/573111111" TargetMode="External"/><Relationship Id="rId71" Type="http://schemas.openxmlformats.org/officeDocument/2006/relationships/hyperlink" Target="https://podminky.urs.cz/item/CS_URS_2021_02/783213021" TargetMode="External"/><Relationship Id="rId2" Type="http://schemas.openxmlformats.org/officeDocument/2006/relationships/hyperlink" Target="https://podminky.urs.cz/item/CS_URS_2021_02/113107143" TargetMode="External"/><Relationship Id="rId29" Type="http://schemas.openxmlformats.org/officeDocument/2006/relationships/hyperlink" Target="https://podminky.urs.cz/item/CS_URS_2021_02/7124311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997013509" TargetMode="External"/><Relationship Id="rId21" Type="http://schemas.openxmlformats.org/officeDocument/2006/relationships/hyperlink" Target="https://podminky.urs.cz/item/CS_URS_2021_02/978023471" TargetMode="External"/><Relationship Id="rId42" Type="http://schemas.openxmlformats.org/officeDocument/2006/relationships/hyperlink" Target="https://podminky.urs.cz/item/CS_URS_2021_02/762342511" TargetMode="External"/><Relationship Id="rId47" Type="http://schemas.openxmlformats.org/officeDocument/2006/relationships/hyperlink" Target="https://podminky.urs.cz/item/CS_URS_2021_02/764001821" TargetMode="External"/><Relationship Id="rId63" Type="http://schemas.openxmlformats.org/officeDocument/2006/relationships/hyperlink" Target="https://podminky.urs.cz/item/CS_URS_2021_02/28329042" TargetMode="External"/><Relationship Id="rId68" Type="http://schemas.openxmlformats.org/officeDocument/2006/relationships/hyperlink" Target="https://podminky.urs.cz/item/CS_URS_2021_02/767851104" TargetMode="External"/><Relationship Id="rId84" Type="http://schemas.openxmlformats.org/officeDocument/2006/relationships/drawing" Target="../drawings/drawing5.xml"/><Relationship Id="rId16" Type="http://schemas.openxmlformats.org/officeDocument/2006/relationships/hyperlink" Target="https://podminky.urs.cz/item/CS_URS_2021_02/944511111" TargetMode="External"/><Relationship Id="rId11" Type="http://schemas.openxmlformats.org/officeDocument/2006/relationships/hyperlink" Target="https://podminky.urs.cz/item/CS_URS_2021_02/919121122" TargetMode="External"/><Relationship Id="rId32" Type="http://schemas.openxmlformats.org/officeDocument/2006/relationships/hyperlink" Target="https://podminky.urs.cz/item/CS_URS_2021_02/998712104" TargetMode="External"/><Relationship Id="rId37" Type="http://schemas.openxmlformats.org/officeDocument/2006/relationships/hyperlink" Target="https://podminky.urs.cz/item/CS_URS_2021_02/998751203" TargetMode="External"/><Relationship Id="rId53" Type="http://schemas.openxmlformats.org/officeDocument/2006/relationships/hyperlink" Target="https://podminky.urs.cz/item/CS_URS_2021_02/764131401" TargetMode="External"/><Relationship Id="rId58" Type="http://schemas.openxmlformats.org/officeDocument/2006/relationships/hyperlink" Target="https://podminky.urs.cz/item/CS_URS_2021_02/998764104" TargetMode="External"/><Relationship Id="rId74" Type="http://schemas.openxmlformats.org/officeDocument/2006/relationships/hyperlink" Target="https://podminky.urs.cz/item/CS_URS_2021_02/767851803" TargetMode="External"/><Relationship Id="rId79" Type="http://schemas.openxmlformats.org/officeDocument/2006/relationships/hyperlink" Target="https://podminky.urs.cz/item/CS_URS_2021_02/783314101" TargetMode="External"/><Relationship Id="rId5" Type="http://schemas.openxmlformats.org/officeDocument/2006/relationships/hyperlink" Target="https://podminky.urs.cz/item/CS_URS_2021_02/564871116" TargetMode="External"/><Relationship Id="rId61" Type="http://schemas.openxmlformats.org/officeDocument/2006/relationships/hyperlink" Target="https://podminky.urs.cz/item/CS_URS_2021_02/28329268" TargetMode="External"/><Relationship Id="rId82" Type="http://schemas.openxmlformats.org/officeDocument/2006/relationships/hyperlink" Target="https://podminky.urs.cz/item/CS_URS_2021_02/789321221" TargetMode="External"/><Relationship Id="rId19" Type="http://schemas.openxmlformats.org/officeDocument/2006/relationships/hyperlink" Target="https://podminky.urs.cz/item/CS_URS_2021_02/945231111" TargetMode="External"/><Relationship Id="rId14" Type="http://schemas.openxmlformats.org/officeDocument/2006/relationships/hyperlink" Target="https://podminky.urs.cz/item/CS_URS_2021_02/941121213" TargetMode="External"/><Relationship Id="rId22" Type="http://schemas.openxmlformats.org/officeDocument/2006/relationships/hyperlink" Target="https://podminky.urs.cz/item/CS_URS_2021_02/985131111" TargetMode="External"/><Relationship Id="rId27" Type="http://schemas.openxmlformats.org/officeDocument/2006/relationships/hyperlink" Target="https://podminky.urs.cz/item/CS_URS_2021_02/997013609" TargetMode="External"/><Relationship Id="rId30" Type="http://schemas.openxmlformats.org/officeDocument/2006/relationships/hyperlink" Target="https://podminky.urs.cz/item/CS_URS_2021_02/712431111" TargetMode="External"/><Relationship Id="rId35" Type="http://schemas.openxmlformats.org/officeDocument/2006/relationships/hyperlink" Target="https://podminky.urs.cz/item/CS_URS_2021_02/42972306" TargetMode="External"/><Relationship Id="rId43" Type="http://schemas.openxmlformats.org/officeDocument/2006/relationships/hyperlink" Target="https://podminky.urs.cz/item/CS_URS_2021_02/60514114" TargetMode="External"/><Relationship Id="rId48" Type="http://schemas.openxmlformats.org/officeDocument/2006/relationships/hyperlink" Target="https://podminky.urs.cz/item/CS_URS_2021_02/764001891" TargetMode="External"/><Relationship Id="rId56" Type="http://schemas.openxmlformats.org/officeDocument/2006/relationships/hyperlink" Target="https://podminky.urs.cz/item/CS_URS_2021_02/764238411" TargetMode="External"/><Relationship Id="rId64" Type="http://schemas.openxmlformats.org/officeDocument/2006/relationships/hyperlink" Target="https://podminky.urs.cz/item/CS_URS_2021_02/765191901" TargetMode="External"/><Relationship Id="rId69" Type="http://schemas.openxmlformats.org/officeDocument/2006/relationships/hyperlink" Target="https://podminky.urs.cz/item/CS_URS_2021_02/14550256" TargetMode="External"/><Relationship Id="rId77" Type="http://schemas.openxmlformats.org/officeDocument/2006/relationships/hyperlink" Target="https://podminky.urs.cz/item/CS_URS_2021_02/783213121" TargetMode="External"/><Relationship Id="rId8" Type="http://schemas.openxmlformats.org/officeDocument/2006/relationships/hyperlink" Target="https://podminky.urs.cz/item/CS_URS_2021_02/573211109" TargetMode="External"/><Relationship Id="rId51" Type="http://schemas.openxmlformats.org/officeDocument/2006/relationships/hyperlink" Target="https://podminky.urs.cz/item/CS_URS_2021_02/764004811" TargetMode="External"/><Relationship Id="rId72" Type="http://schemas.openxmlformats.org/officeDocument/2006/relationships/hyperlink" Target="https://podminky.urs.cz/item/CS_URS_2021_02/13611248" TargetMode="External"/><Relationship Id="rId80" Type="http://schemas.openxmlformats.org/officeDocument/2006/relationships/hyperlink" Target="https://podminky.urs.cz/item/CS_URS_2021_02/783317101" TargetMode="External"/><Relationship Id="rId3" Type="http://schemas.openxmlformats.org/officeDocument/2006/relationships/hyperlink" Target="https://podminky.urs.cz/item/CS_URS_2021_02/132212111" TargetMode="External"/><Relationship Id="rId12" Type="http://schemas.openxmlformats.org/officeDocument/2006/relationships/hyperlink" Target="https://podminky.urs.cz/item/CS_URS_2021_02/919735113" TargetMode="External"/><Relationship Id="rId17" Type="http://schemas.openxmlformats.org/officeDocument/2006/relationships/hyperlink" Target="https://podminky.urs.cz/item/CS_URS_2021_02/944511211" TargetMode="External"/><Relationship Id="rId25" Type="http://schemas.openxmlformats.org/officeDocument/2006/relationships/hyperlink" Target="https://podminky.urs.cz/item/CS_URS_2021_02/997013501" TargetMode="External"/><Relationship Id="rId33" Type="http://schemas.openxmlformats.org/officeDocument/2006/relationships/hyperlink" Target="https://podminky.urs.cz/item/CS_URS_2021_02/998721204" TargetMode="External"/><Relationship Id="rId38" Type="http://schemas.openxmlformats.org/officeDocument/2006/relationships/hyperlink" Target="https://podminky.urs.cz/item/CS_URS_2021_02/762341210" TargetMode="External"/><Relationship Id="rId46" Type="http://schemas.openxmlformats.org/officeDocument/2006/relationships/hyperlink" Target="https://podminky.urs.cz/item/CS_URS_2021_02/998762104" TargetMode="External"/><Relationship Id="rId59" Type="http://schemas.openxmlformats.org/officeDocument/2006/relationships/hyperlink" Target="https://podminky.urs.cz/item/CS_URS_2021_02/765111845" TargetMode="External"/><Relationship Id="rId67" Type="http://schemas.openxmlformats.org/officeDocument/2006/relationships/hyperlink" Target="https://podminky.urs.cz/item/CS_URS_2021_02/998765104" TargetMode="External"/><Relationship Id="rId20" Type="http://schemas.openxmlformats.org/officeDocument/2006/relationships/hyperlink" Target="https://podminky.urs.cz/item/CS_URS_2021_02/949101111" TargetMode="External"/><Relationship Id="rId41" Type="http://schemas.openxmlformats.org/officeDocument/2006/relationships/hyperlink" Target="https://podminky.urs.cz/item/CS_URS_2021_02/762342214" TargetMode="External"/><Relationship Id="rId54" Type="http://schemas.openxmlformats.org/officeDocument/2006/relationships/hyperlink" Target="https://podminky.urs.cz/item/CS_URS_2021_02/764131403" TargetMode="External"/><Relationship Id="rId62" Type="http://schemas.openxmlformats.org/officeDocument/2006/relationships/hyperlink" Target="https://podminky.urs.cz/item/CS_URS_2021_02/765191013" TargetMode="External"/><Relationship Id="rId70" Type="http://schemas.openxmlformats.org/officeDocument/2006/relationships/hyperlink" Target="https://podminky.urs.cz/item/CS_URS_2021_02/14550250" TargetMode="External"/><Relationship Id="rId75" Type="http://schemas.openxmlformats.org/officeDocument/2006/relationships/hyperlink" Target="https://podminky.urs.cz/item/CS_URS_2021_02/998767204" TargetMode="External"/><Relationship Id="rId83" Type="http://schemas.openxmlformats.org/officeDocument/2006/relationships/hyperlink" Target="https://podminky.urs.cz/item/CS_URS_2021_02/789421212" TargetMode="External"/><Relationship Id="rId1" Type="http://schemas.openxmlformats.org/officeDocument/2006/relationships/hyperlink" Target="https://podminky.urs.cz/item/CS_URS_2021_02/113107123" TargetMode="External"/><Relationship Id="rId6" Type="http://schemas.openxmlformats.org/officeDocument/2006/relationships/hyperlink" Target="https://podminky.urs.cz/item/CS_URS_2021_02/565155101" TargetMode="External"/><Relationship Id="rId15" Type="http://schemas.openxmlformats.org/officeDocument/2006/relationships/hyperlink" Target="https://podminky.urs.cz/item/CS_URS_2021_02/941121813" TargetMode="External"/><Relationship Id="rId23" Type="http://schemas.openxmlformats.org/officeDocument/2006/relationships/hyperlink" Target="https://podminky.urs.cz/item/CS_URS_2021_02/985311111" TargetMode="External"/><Relationship Id="rId28" Type="http://schemas.openxmlformats.org/officeDocument/2006/relationships/hyperlink" Target="https://podminky.urs.cz/item/CS_URS_2021_02/998011004" TargetMode="External"/><Relationship Id="rId36" Type="http://schemas.openxmlformats.org/officeDocument/2006/relationships/hyperlink" Target="https://podminky.urs.cz/item/CS_URS_2021_02/751398822" TargetMode="External"/><Relationship Id="rId49" Type="http://schemas.openxmlformats.org/officeDocument/2006/relationships/hyperlink" Target="https://podminky.urs.cz/item/CS_URS_2021_02/764002861" TargetMode="External"/><Relationship Id="rId57" Type="http://schemas.openxmlformats.org/officeDocument/2006/relationships/hyperlink" Target="https://podminky.urs.cz/item/CS_URS_2021_02/764538402" TargetMode="External"/><Relationship Id="rId10" Type="http://schemas.openxmlformats.org/officeDocument/2006/relationships/hyperlink" Target="https://podminky.urs.cz/item/CS_URS_2021_02/623631001" TargetMode="External"/><Relationship Id="rId31" Type="http://schemas.openxmlformats.org/officeDocument/2006/relationships/hyperlink" Target="https://podminky.urs.cz/item/CS_URS_2021_02/62853010" TargetMode="External"/><Relationship Id="rId44" Type="http://schemas.openxmlformats.org/officeDocument/2006/relationships/hyperlink" Target="https://podminky.urs.cz/item/CS_URS_2021_02/762342812" TargetMode="External"/><Relationship Id="rId52" Type="http://schemas.openxmlformats.org/officeDocument/2006/relationships/hyperlink" Target="https://podminky.urs.cz/item/CS_URS_2021_02/764004861" TargetMode="External"/><Relationship Id="rId60" Type="http://schemas.openxmlformats.org/officeDocument/2006/relationships/hyperlink" Target="https://podminky.urs.cz/item/CS_URS_2021_02/765191011" TargetMode="External"/><Relationship Id="rId65" Type="http://schemas.openxmlformats.org/officeDocument/2006/relationships/hyperlink" Target="https://podminky.urs.cz/item/CS_URS_2021_02/765193001" TargetMode="External"/><Relationship Id="rId73" Type="http://schemas.openxmlformats.org/officeDocument/2006/relationships/hyperlink" Target="https://podminky.urs.cz/item/CS_URS_2021_02/60511109" TargetMode="External"/><Relationship Id="rId78" Type="http://schemas.openxmlformats.org/officeDocument/2006/relationships/hyperlink" Target="https://podminky.urs.cz/item/CS_URS_2021_02/783306801" TargetMode="External"/><Relationship Id="rId81" Type="http://schemas.openxmlformats.org/officeDocument/2006/relationships/hyperlink" Target="https://podminky.urs.cz/item/CS_URS_2021_02/789321211" TargetMode="External"/><Relationship Id="rId4" Type="http://schemas.openxmlformats.org/officeDocument/2006/relationships/hyperlink" Target="https://podminky.urs.cz/item/CS_URS_2021_02/174211101" TargetMode="External"/><Relationship Id="rId9" Type="http://schemas.openxmlformats.org/officeDocument/2006/relationships/hyperlink" Target="https://podminky.urs.cz/item/CS_URS_2021_02/577134111" TargetMode="External"/><Relationship Id="rId13" Type="http://schemas.openxmlformats.org/officeDocument/2006/relationships/hyperlink" Target="https://podminky.urs.cz/item/CS_URS_2021_02/941121113" TargetMode="External"/><Relationship Id="rId18" Type="http://schemas.openxmlformats.org/officeDocument/2006/relationships/hyperlink" Target="https://podminky.urs.cz/item/CS_URS_2021_02/944511811" TargetMode="External"/><Relationship Id="rId39" Type="http://schemas.openxmlformats.org/officeDocument/2006/relationships/hyperlink" Target="https://podminky.urs.cz/item/CS_URS_2021_02/60515111" TargetMode="External"/><Relationship Id="rId34" Type="http://schemas.openxmlformats.org/officeDocument/2006/relationships/hyperlink" Target="https://podminky.urs.cz/item/CS_URS_2021_02/751398022" TargetMode="External"/><Relationship Id="rId50" Type="http://schemas.openxmlformats.org/officeDocument/2006/relationships/hyperlink" Target="https://podminky.urs.cz/item/CS_URS_2021_02/764002871" TargetMode="External"/><Relationship Id="rId55" Type="http://schemas.openxmlformats.org/officeDocument/2006/relationships/hyperlink" Target="https://podminky.urs.cz/item/CS_URS_2021_02/764236401" TargetMode="External"/><Relationship Id="rId76" Type="http://schemas.openxmlformats.org/officeDocument/2006/relationships/hyperlink" Target="https://podminky.urs.cz/item/CS_URS_2021_02/783213021" TargetMode="External"/><Relationship Id="rId7" Type="http://schemas.openxmlformats.org/officeDocument/2006/relationships/hyperlink" Target="https://podminky.urs.cz/item/CS_URS_2021_02/573111111" TargetMode="External"/><Relationship Id="rId71" Type="http://schemas.openxmlformats.org/officeDocument/2006/relationships/hyperlink" Target="https://podminky.urs.cz/item/CS_URS_2021_02/14550144" TargetMode="External"/><Relationship Id="rId2" Type="http://schemas.openxmlformats.org/officeDocument/2006/relationships/hyperlink" Target="https://podminky.urs.cz/item/CS_URS_2021_02/113107143" TargetMode="External"/><Relationship Id="rId29" Type="http://schemas.openxmlformats.org/officeDocument/2006/relationships/hyperlink" Target="https://podminky.urs.cz/item/CS_URS_2021_02/712400845" TargetMode="External"/><Relationship Id="rId24" Type="http://schemas.openxmlformats.org/officeDocument/2006/relationships/hyperlink" Target="https://podminky.urs.cz/item/CS_URS_2021_02/997013120" TargetMode="External"/><Relationship Id="rId40" Type="http://schemas.openxmlformats.org/officeDocument/2006/relationships/hyperlink" Target="https://podminky.urs.cz/item/CS_URS_2021_02/762341811" TargetMode="External"/><Relationship Id="rId45" Type="http://schemas.openxmlformats.org/officeDocument/2006/relationships/hyperlink" Target="https://podminky.urs.cz/item/CS_URS_2021_02/762395000" TargetMode="External"/><Relationship Id="rId66" Type="http://schemas.openxmlformats.org/officeDocument/2006/relationships/hyperlink" Target="https://podminky.urs.cz/item/CS_URS_2021_02/2832904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52203000" TargetMode="External"/><Relationship Id="rId13" Type="http://schemas.openxmlformats.org/officeDocument/2006/relationships/hyperlink" Target="https://podminky.urs.cz/item/CS_URS_2021_02/081002000" TargetMode="External"/><Relationship Id="rId3" Type="http://schemas.openxmlformats.org/officeDocument/2006/relationships/hyperlink" Target="https://podminky.urs.cz/item/CS_URS_2021_02/013274000" TargetMode="External"/><Relationship Id="rId7" Type="http://schemas.openxmlformats.org/officeDocument/2006/relationships/hyperlink" Target="https://podminky.urs.cz/item/CS_URS_2021_02/045002000" TargetMode="External"/><Relationship Id="rId12" Type="http://schemas.openxmlformats.org/officeDocument/2006/relationships/hyperlink" Target="https://podminky.urs.cz/item/CS_URS_2021_02/071103000" TargetMode="External"/><Relationship Id="rId2" Type="http://schemas.openxmlformats.org/officeDocument/2006/relationships/hyperlink" Target="https://podminky.urs.cz/item/CS_URS_2021_02/013254000" TargetMode="External"/><Relationship Id="rId1" Type="http://schemas.openxmlformats.org/officeDocument/2006/relationships/hyperlink" Target="https://podminky.urs.cz/item/CS_URS_2021_02/011534000" TargetMode="External"/><Relationship Id="rId6" Type="http://schemas.openxmlformats.org/officeDocument/2006/relationships/hyperlink" Target="https://podminky.urs.cz/item/CS_URS_2021_02/030001000" TargetMode="External"/><Relationship Id="rId11" Type="http://schemas.openxmlformats.org/officeDocument/2006/relationships/hyperlink" Target="https://podminky.urs.cz/item/CS_URS_2021_02/065002000" TargetMode="External"/><Relationship Id="rId5" Type="http://schemas.openxmlformats.org/officeDocument/2006/relationships/hyperlink" Target="https://podminky.urs.cz/item/CS_URS_2021_02/013324000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1_02/063303000" TargetMode="External"/><Relationship Id="rId4" Type="http://schemas.openxmlformats.org/officeDocument/2006/relationships/hyperlink" Target="https://podminky.urs.cz/item/CS_URS_2021_02/013284000" TargetMode="External"/><Relationship Id="rId9" Type="http://schemas.openxmlformats.org/officeDocument/2006/relationships/hyperlink" Target="https://podminky.urs.cz/item/CS_URS_2021_02/062002000" TargetMode="External"/><Relationship Id="rId14" Type="http://schemas.openxmlformats.org/officeDocument/2006/relationships/hyperlink" Target="https://podminky.urs.cz/item/CS_URS_2021_02/09140400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opLeftCell="X1" workbookViewId="0">
      <selection activeCell="BE5" sqref="BE5:BE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12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96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293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98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294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94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339">
        <v>44847</v>
      </c>
      <c r="AR8" s="21"/>
      <c r="BE8" s="294"/>
      <c r="BS8" s="18" t="s">
        <v>7</v>
      </c>
    </row>
    <row r="9" spans="1:74" ht="14.45" customHeight="1">
      <c r="B9" s="21"/>
      <c r="AR9" s="21"/>
      <c r="BE9" s="294"/>
      <c r="BS9" s="18" t="s">
        <v>7</v>
      </c>
    </row>
    <row r="10" spans="1:74" ht="12" customHeight="1">
      <c r="B10" s="21"/>
      <c r="D10" s="28" t="s">
        <v>24</v>
      </c>
      <c r="AK10" s="28" t="s">
        <v>25</v>
      </c>
      <c r="AN10" s="26" t="s">
        <v>3</v>
      </c>
      <c r="AR10" s="21"/>
      <c r="BE10" s="294"/>
      <c r="BS10" s="18" t="s">
        <v>7</v>
      </c>
    </row>
    <row r="11" spans="1:74" ht="18.399999999999999" customHeight="1">
      <c r="B11" s="21"/>
      <c r="E11" s="26" t="s">
        <v>22</v>
      </c>
      <c r="AK11" s="28" t="s">
        <v>26</v>
      </c>
      <c r="AN11" s="26" t="s">
        <v>3</v>
      </c>
      <c r="AR11" s="21"/>
      <c r="BE11" s="294"/>
      <c r="BS11" s="18" t="s">
        <v>7</v>
      </c>
    </row>
    <row r="12" spans="1:74" ht="6.95" customHeight="1">
      <c r="B12" s="21"/>
      <c r="AR12" s="21"/>
      <c r="BE12" s="294"/>
      <c r="BS12" s="18" t="s">
        <v>7</v>
      </c>
    </row>
    <row r="13" spans="1:74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94"/>
      <c r="BS13" s="18" t="s">
        <v>7</v>
      </c>
    </row>
    <row r="14" spans="1:74" ht="12.75">
      <c r="B14" s="21"/>
      <c r="E14" s="299" t="s">
        <v>28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26</v>
      </c>
      <c r="AN14" s="30" t="s">
        <v>28</v>
      </c>
      <c r="AR14" s="21"/>
      <c r="BE14" s="294"/>
      <c r="BS14" s="18" t="s">
        <v>7</v>
      </c>
    </row>
    <row r="15" spans="1:74" ht="6.95" customHeight="1">
      <c r="B15" s="21"/>
      <c r="AR15" s="21"/>
      <c r="BE15" s="294"/>
      <c r="BS15" s="18" t="s">
        <v>4</v>
      </c>
    </row>
    <row r="16" spans="1:74" ht="12" customHeight="1">
      <c r="B16" s="21"/>
      <c r="D16" s="28" t="s">
        <v>29</v>
      </c>
      <c r="AK16" s="28" t="s">
        <v>25</v>
      </c>
      <c r="AN16" s="26" t="s">
        <v>30</v>
      </c>
      <c r="AR16" s="21"/>
      <c r="BE16" s="294"/>
      <c r="BS16" s="18" t="s">
        <v>4</v>
      </c>
    </row>
    <row r="17" spans="2:71" ht="18.399999999999999" customHeight="1">
      <c r="B17" s="21"/>
      <c r="E17" s="26" t="s">
        <v>31</v>
      </c>
      <c r="AK17" s="28" t="s">
        <v>26</v>
      </c>
      <c r="AN17" s="26" t="s">
        <v>3</v>
      </c>
      <c r="AR17" s="21"/>
      <c r="BE17" s="294"/>
      <c r="BS17" s="18" t="s">
        <v>32</v>
      </c>
    </row>
    <row r="18" spans="2:71" ht="6.95" customHeight="1">
      <c r="B18" s="21"/>
      <c r="AR18" s="21"/>
      <c r="BE18" s="294"/>
      <c r="BS18" s="18" t="s">
        <v>7</v>
      </c>
    </row>
    <row r="19" spans="2:71" ht="12" customHeight="1">
      <c r="B19" s="21"/>
      <c r="D19" s="28" t="s">
        <v>33</v>
      </c>
      <c r="AK19" s="28" t="s">
        <v>25</v>
      </c>
      <c r="AN19" s="26" t="s">
        <v>3</v>
      </c>
      <c r="AR19" s="21"/>
      <c r="BE19" s="294"/>
      <c r="BS19" s="18" t="s">
        <v>7</v>
      </c>
    </row>
    <row r="20" spans="2:71" ht="18.399999999999999" customHeight="1">
      <c r="B20" s="21"/>
      <c r="E20" s="26" t="s">
        <v>34</v>
      </c>
      <c r="AK20" s="28" t="s">
        <v>26</v>
      </c>
      <c r="AN20" s="26" t="s">
        <v>3</v>
      </c>
      <c r="AR20" s="21"/>
      <c r="BE20" s="294"/>
      <c r="BS20" s="18" t="s">
        <v>4</v>
      </c>
    </row>
    <row r="21" spans="2:71" ht="6.95" customHeight="1">
      <c r="B21" s="21"/>
      <c r="AR21" s="21"/>
      <c r="BE21" s="294"/>
    </row>
    <row r="22" spans="2:71" ht="12" customHeight="1">
      <c r="B22" s="21"/>
      <c r="D22" s="28" t="s">
        <v>35</v>
      </c>
      <c r="AR22" s="21"/>
      <c r="BE22" s="294"/>
    </row>
    <row r="23" spans="2:71" ht="47.25" customHeight="1">
      <c r="B23" s="21"/>
      <c r="E23" s="301" t="s">
        <v>36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1"/>
      <c r="BE23" s="294"/>
    </row>
    <row r="24" spans="2:71" ht="6.95" customHeight="1">
      <c r="B24" s="21"/>
      <c r="AR24" s="21"/>
      <c r="BE24" s="29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4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2">
        <f>ROUND(AG54,2)</f>
        <v>0</v>
      </c>
      <c r="AL26" s="303"/>
      <c r="AM26" s="303"/>
      <c r="AN26" s="303"/>
      <c r="AO26" s="303"/>
      <c r="AR26" s="33"/>
      <c r="BE26" s="294"/>
    </row>
    <row r="27" spans="2:71" s="1" customFormat="1" ht="6.95" customHeight="1">
      <c r="B27" s="33"/>
      <c r="AR27" s="33"/>
      <c r="BE27" s="294"/>
    </row>
    <row r="28" spans="2:71" s="1" customFormat="1" ht="12.75">
      <c r="B28" s="33"/>
      <c r="L28" s="304" t="s">
        <v>38</v>
      </c>
      <c r="M28" s="304"/>
      <c r="N28" s="304"/>
      <c r="O28" s="304"/>
      <c r="P28" s="304"/>
      <c r="W28" s="304" t="s">
        <v>39</v>
      </c>
      <c r="X28" s="304"/>
      <c r="Y28" s="304"/>
      <c r="Z28" s="304"/>
      <c r="AA28" s="304"/>
      <c r="AB28" s="304"/>
      <c r="AC28" s="304"/>
      <c r="AD28" s="304"/>
      <c r="AE28" s="304"/>
      <c r="AK28" s="304" t="s">
        <v>40</v>
      </c>
      <c r="AL28" s="304"/>
      <c r="AM28" s="304"/>
      <c r="AN28" s="304"/>
      <c r="AO28" s="304"/>
      <c r="AR28" s="33"/>
      <c r="BE28" s="294"/>
    </row>
    <row r="29" spans="2:71" s="2" customFormat="1" ht="14.45" customHeight="1">
      <c r="B29" s="37"/>
      <c r="D29" s="28" t="s">
        <v>41</v>
      </c>
      <c r="F29" s="28" t="s">
        <v>42</v>
      </c>
      <c r="L29" s="307">
        <v>0.21</v>
      </c>
      <c r="M29" s="306"/>
      <c r="N29" s="306"/>
      <c r="O29" s="306"/>
      <c r="P29" s="306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K29" s="305">
        <f>ROUND(AV54, 2)</f>
        <v>0</v>
      </c>
      <c r="AL29" s="306"/>
      <c r="AM29" s="306"/>
      <c r="AN29" s="306"/>
      <c r="AO29" s="306"/>
      <c r="AR29" s="37"/>
      <c r="BE29" s="295"/>
    </row>
    <row r="30" spans="2:71" s="2" customFormat="1" ht="14.45" customHeight="1">
      <c r="B30" s="37"/>
      <c r="F30" s="28" t="s">
        <v>43</v>
      </c>
      <c r="L30" s="307">
        <v>0.15</v>
      </c>
      <c r="M30" s="306"/>
      <c r="N30" s="306"/>
      <c r="O30" s="306"/>
      <c r="P30" s="306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K30" s="305">
        <f>ROUND(AW54, 2)</f>
        <v>0</v>
      </c>
      <c r="AL30" s="306"/>
      <c r="AM30" s="306"/>
      <c r="AN30" s="306"/>
      <c r="AO30" s="306"/>
      <c r="AR30" s="37"/>
      <c r="BE30" s="295"/>
    </row>
    <row r="31" spans="2:71" s="2" customFormat="1" ht="14.45" hidden="1" customHeight="1">
      <c r="B31" s="37"/>
      <c r="F31" s="28" t="s">
        <v>44</v>
      </c>
      <c r="L31" s="307">
        <v>0.21</v>
      </c>
      <c r="M31" s="306"/>
      <c r="N31" s="306"/>
      <c r="O31" s="306"/>
      <c r="P31" s="306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K31" s="305">
        <v>0</v>
      </c>
      <c r="AL31" s="306"/>
      <c r="AM31" s="306"/>
      <c r="AN31" s="306"/>
      <c r="AO31" s="306"/>
      <c r="AR31" s="37"/>
      <c r="BE31" s="295"/>
    </row>
    <row r="32" spans="2:71" s="2" customFormat="1" ht="14.45" hidden="1" customHeight="1">
      <c r="B32" s="37"/>
      <c r="F32" s="28" t="s">
        <v>45</v>
      </c>
      <c r="L32" s="307">
        <v>0.15</v>
      </c>
      <c r="M32" s="306"/>
      <c r="N32" s="306"/>
      <c r="O32" s="306"/>
      <c r="P32" s="306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K32" s="305">
        <v>0</v>
      </c>
      <c r="AL32" s="306"/>
      <c r="AM32" s="306"/>
      <c r="AN32" s="306"/>
      <c r="AO32" s="306"/>
      <c r="AR32" s="37"/>
      <c r="BE32" s="295"/>
    </row>
    <row r="33" spans="2:44" s="2" customFormat="1" ht="14.45" hidden="1" customHeight="1">
      <c r="B33" s="37"/>
      <c r="F33" s="28" t="s">
        <v>46</v>
      </c>
      <c r="L33" s="307">
        <v>0</v>
      </c>
      <c r="M33" s="306"/>
      <c r="N33" s="306"/>
      <c r="O33" s="306"/>
      <c r="P33" s="306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K33" s="305">
        <v>0</v>
      </c>
      <c r="AL33" s="306"/>
      <c r="AM33" s="306"/>
      <c r="AN33" s="306"/>
      <c r="AO33" s="306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11" t="s">
        <v>49</v>
      </c>
      <c r="Y35" s="309"/>
      <c r="Z35" s="309"/>
      <c r="AA35" s="309"/>
      <c r="AB35" s="309"/>
      <c r="AC35" s="40"/>
      <c r="AD35" s="40"/>
      <c r="AE35" s="40"/>
      <c r="AF35" s="40"/>
      <c r="AG35" s="40"/>
      <c r="AH35" s="40"/>
      <c r="AI35" s="40"/>
      <c r="AJ35" s="40"/>
      <c r="AK35" s="308">
        <f>SUM(AK26:AK33)</f>
        <v>0</v>
      </c>
      <c r="AL35" s="309"/>
      <c r="AM35" s="309"/>
      <c r="AN35" s="309"/>
      <c r="AO35" s="310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EB21-12-07</v>
      </c>
      <c r="AR44" s="46"/>
    </row>
    <row r="45" spans="2:44" s="4" customFormat="1" ht="36.950000000000003" customHeight="1">
      <c r="B45" s="47"/>
      <c r="C45" s="48" t="s">
        <v>17</v>
      </c>
      <c r="L45" s="290" t="str">
        <f>K6</f>
        <v>Obnova střechy MZe, Těšnov, Praha I - Nové Město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320">
        <f>IF(AN8= "","",AN8)</f>
        <v>44847</v>
      </c>
      <c r="AN47" s="32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24</v>
      </c>
      <c r="L49" s="3" t="str">
        <f>IF(E11= "","",E11)</f>
        <v xml:space="preserve"> </v>
      </c>
      <c r="AI49" s="28" t="s">
        <v>29</v>
      </c>
      <c r="AM49" s="318" t="str">
        <f>IF(E17="","",E17)</f>
        <v>Energy Benefit Centre a.s.</v>
      </c>
      <c r="AN49" s="319"/>
      <c r="AO49" s="319"/>
      <c r="AP49" s="319"/>
      <c r="AR49" s="33"/>
      <c r="AS49" s="322" t="s">
        <v>51</v>
      </c>
      <c r="AT49" s="32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25.7" customHeight="1">
      <c r="B50" s="33"/>
      <c r="C50" s="28" t="s">
        <v>27</v>
      </c>
      <c r="L50" s="3" t="str">
        <f>IF(E14= "Vyplň údaj","",E14)</f>
        <v/>
      </c>
      <c r="AI50" s="28" t="s">
        <v>33</v>
      </c>
      <c r="AM50" s="318" t="str">
        <f>IF(E20="","",E20)</f>
        <v>lacko.ondrej@seznam.cz (tel.:725535980)</v>
      </c>
      <c r="AN50" s="319"/>
      <c r="AO50" s="319"/>
      <c r="AP50" s="319"/>
      <c r="AR50" s="33"/>
      <c r="AS50" s="324"/>
      <c r="AT50" s="325"/>
      <c r="BD50" s="54"/>
    </row>
    <row r="51" spans="1:91" s="1" customFormat="1" ht="10.9" customHeight="1">
      <c r="B51" s="33"/>
      <c r="AR51" s="33"/>
      <c r="AS51" s="324"/>
      <c r="AT51" s="325"/>
      <c r="BD51" s="54"/>
    </row>
    <row r="52" spans="1:91" s="1" customFormat="1" ht="29.25" customHeight="1">
      <c r="B52" s="33"/>
      <c r="C52" s="285" t="s">
        <v>52</v>
      </c>
      <c r="D52" s="286"/>
      <c r="E52" s="286"/>
      <c r="F52" s="286"/>
      <c r="G52" s="286"/>
      <c r="H52" s="55"/>
      <c r="I52" s="289" t="s">
        <v>53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315" t="s">
        <v>54</v>
      </c>
      <c r="AH52" s="286"/>
      <c r="AI52" s="286"/>
      <c r="AJ52" s="286"/>
      <c r="AK52" s="286"/>
      <c r="AL52" s="286"/>
      <c r="AM52" s="286"/>
      <c r="AN52" s="289" t="s">
        <v>55</v>
      </c>
      <c r="AO52" s="286"/>
      <c r="AP52" s="286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2">
        <f>ROUND(AG55+AG60+AG65,2)</f>
        <v>0</v>
      </c>
      <c r="AH54" s="292"/>
      <c r="AI54" s="292"/>
      <c r="AJ54" s="292"/>
      <c r="AK54" s="292"/>
      <c r="AL54" s="292"/>
      <c r="AM54" s="292"/>
      <c r="AN54" s="326">
        <f t="shared" ref="AN54:AN65" si="0">SUM(AG54,AT54)</f>
        <v>0</v>
      </c>
      <c r="AO54" s="326"/>
      <c r="AP54" s="326"/>
      <c r="AQ54" s="65" t="s">
        <v>3</v>
      </c>
      <c r="AR54" s="61"/>
      <c r="AS54" s="66">
        <f>ROUND(AS55+AS60+AS65,2)</f>
        <v>0</v>
      </c>
      <c r="AT54" s="67">
        <f t="shared" ref="AT54:AT65" si="1">ROUND(SUM(AV54:AW54),2)</f>
        <v>0</v>
      </c>
      <c r="AU54" s="68">
        <f>ROUND(AU55+AU60+AU65,5)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ROUND(AZ55+AZ60+AZ65,2)</f>
        <v>0</v>
      </c>
      <c r="BA54" s="67">
        <f>ROUND(BA55+BA60+BA65,2)</f>
        <v>0</v>
      </c>
      <c r="BB54" s="67">
        <f>ROUND(BB55+BB60+BB65,2)</f>
        <v>0</v>
      </c>
      <c r="BC54" s="67">
        <f>ROUND(BC55+BC60+BC65,2)</f>
        <v>0</v>
      </c>
      <c r="BD54" s="69">
        <f>ROUND(BD55+BD60+BD65,2)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3</v>
      </c>
    </row>
    <row r="55" spans="1:91" s="6" customFormat="1" ht="16.5" customHeight="1">
      <c r="B55" s="72"/>
      <c r="C55" s="73"/>
      <c r="D55" s="287" t="s">
        <v>75</v>
      </c>
      <c r="E55" s="287"/>
      <c r="F55" s="287"/>
      <c r="G55" s="287"/>
      <c r="H55" s="287"/>
      <c r="I55" s="74"/>
      <c r="J55" s="287" t="s">
        <v>76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316">
        <f>ROUND(SUM(AG56:AG59),2)</f>
        <v>0</v>
      </c>
      <c r="AH55" s="317"/>
      <c r="AI55" s="317"/>
      <c r="AJ55" s="317"/>
      <c r="AK55" s="317"/>
      <c r="AL55" s="317"/>
      <c r="AM55" s="317"/>
      <c r="AN55" s="321">
        <f t="shared" si="0"/>
        <v>0</v>
      </c>
      <c r="AO55" s="317"/>
      <c r="AP55" s="317"/>
      <c r="AQ55" s="75" t="s">
        <v>77</v>
      </c>
      <c r="AR55" s="72"/>
      <c r="AS55" s="76">
        <f>ROUND(SUM(AS56:AS59),2)</f>
        <v>0</v>
      </c>
      <c r="AT55" s="77">
        <f t="shared" si="1"/>
        <v>0</v>
      </c>
      <c r="AU55" s="78">
        <f>ROUND(SUM(AU56:AU59),5)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ROUND(SUM(AZ56:AZ59),2)</f>
        <v>0</v>
      </c>
      <c r="BA55" s="77">
        <f>ROUND(SUM(BA56:BA59),2)</f>
        <v>0</v>
      </c>
      <c r="BB55" s="77">
        <f>ROUND(SUM(BB56:BB59),2)</f>
        <v>0</v>
      </c>
      <c r="BC55" s="77">
        <f>ROUND(SUM(BC56:BC59),2)</f>
        <v>0</v>
      </c>
      <c r="BD55" s="79">
        <f>ROUND(SUM(BD56:BD59),2)</f>
        <v>0</v>
      </c>
      <c r="BS55" s="80" t="s">
        <v>70</v>
      </c>
      <c r="BT55" s="80" t="s">
        <v>78</v>
      </c>
      <c r="BU55" s="80" t="s">
        <v>72</v>
      </c>
      <c r="BV55" s="80" t="s">
        <v>73</v>
      </c>
      <c r="BW55" s="80" t="s">
        <v>79</v>
      </c>
      <c r="BX55" s="80" t="s">
        <v>5</v>
      </c>
      <c r="CL55" s="80" t="s">
        <v>3</v>
      </c>
      <c r="CM55" s="80" t="s">
        <v>80</v>
      </c>
    </row>
    <row r="56" spans="1:91" s="3" customFormat="1" ht="16.5" customHeight="1">
      <c r="A56" s="81" t="s">
        <v>81</v>
      </c>
      <c r="B56" s="46"/>
      <c r="C56" s="9"/>
      <c r="D56" s="9"/>
      <c r="E56" s="288" t="s">
        <v>82</v>
      </c>
      <c r="F56" s="288"/>
      <c r="G56" s="288"/>
      <c r="H56" s="288"/>
      <c r="I56" s="288"/>
      <c r="J56" s="9"/>
      <c r="K56" s="288" t="s">
        <v>83</v>
      </c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313">
        <f>'01-I - ETAPA I'!J32</f>
        <v>0</v>
      </c>
      <c r="AH56" s="314"/>
      <c r="AI56" s="314"/>
      <c r="AJ56" s="314"/>
      <c r="AK56" s="314"/>
      <c r="AL56" s="314"/>
      <c r="AM56" s="314"/>
      <c r="AN56" s="313">
        <f t="shared" si="0"/>
        <v>0</v>
      </c>
      <c r="AO56" s="314"/>
      <c r="AP56" s="314"/>
      <c r="AQ56" s="82" t="s">
        <v>84</v>
      </c>
      <c r="AR56" s="46"/>
      <c r="AS56" s="83">
        <v>0</v>
      </c>
      <c r="AT56" s="84">
        <f t="shared" si="1"/>
        <v>0</v>
      </c>
      <c r="AU56" s="85">
        <f>'01-I - ETAPA I'!P103</f>
        <v>0</v>
      </c>
      <c r="AV56" s="84">
        <f>'01-I - ETAPA I'!J35</f>
        <v>0</v>
      </c>
      <c r="AW56" s="84">
        <f>'01-I - ETAPA I'!J36</f>
        <v>0</v>
      </c>
      <c r="AX56" s="84">
        <f>'01-I - ETAPA I'!J37</f>
        <v>0</v>
      </c>
      <c r="AY56" s="84">
        <f>'01-I - ETAPA I'!J38</f>
        <v>0</v>
      </c>
      <c r="AZ56" s="84">
        <f>'01-I - ETAPA I'!F35</f>
        <v>0</v>
      </c>
      <c r="BA56" s="84">
        <f>'01-I - ETAPA I'!F36</f>
        <v>0</v>
      </c>
      <c r="BB56" s="84">
        <f>'01-I - ETAPA I'!F37</f>
        <v>0</v>
      </c>
      <c r="BC56" s="84">
        <f>'01-I - ETAPA I'!F38</f>
        <v>0</v>
      </c>
      <c r="BD56" s="86">
        <f>'01-I - ETAPA I'!F39</f>
        <v>0</v>
      </c>
      <c r="BT56" s="26" t="s">
        <v>80</v>
      </c>
      <c r="BV56" s="26" t="s">
        <v>73</v>
      </c>
      <c r="BW56" s="26" t="s">
        <v>85</v>
      </c>
      <c r="BX56" s="26" t="s">
        <v>79</v>
      </c>
      <c r="CL56" s="26" t="s">
        <v>3</v>
      </c>
    </row>
    <row r="57" spans="1:91" s="3" customFormat="1" ht="16.5" customHeight="1">
      <c r="A57" s="81" t="s">
        <v>81</v>
      </c>
      <c r="B57" s="46"/>
      <c r="C57" s="9"/>
      <c r="D57" s="9"/>
      <c r="E57" s="288" t="s">
        <v>86</v>
      </c>
      <c r="F57" s="288"/>
      <c r="G57" s="288"/>
      <c r="H57" s="288"/>
      <c r="I57" s="288"/>
      <c r="J57" s="9"/>
      <c r="K57" s="288" t="s">
        <v>87</v>
      </c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313">
        <f>'01-II - ETAPA II'!J32</f>
        <v>0</v>
      </c>
      <c r="AH57" s="314"/>
      <c r="AI57" s="314"/>
      <c r="AJ57" s="314"/>
      <c r="AK57" s="314"/>
      <c r="AL57" s="314"/>
      <c r="AM57" s="314"/>
      <c r="AN57" s="313">
        <f t="shared" si="0"/>
        <v>0</v>
      </c>
      <c r="AO57" s="314"/>
      <c r="AP57" s="314"/>
      <c r="AQ57" s="82" t="s">
        <v>84</v>
      </c>
      <c r="AR57" s="46"/>
      <c r="AS57" s="83">
        <v>0</v>
      </c>
      <c r="AT57" s="84">
        <f t="shared" si="1"/>
        <v>0</v>
      </c>
      <c r="AU57" s="85">
        <f>'01-II - ETAPA II'!P103</f>
        <v>0</v>
      </c>
      <c r="AV57" s="84">
        <f>'01-II - ETAPA II'!J35</f>
        <v>0</v>
      </c>
      <c r="AW57" s="84">
        <f>'01-II - ETAPA II'!J36</f>
        <v>0</v>
      </c>
      <c r="AX57" s="84">
        <f>'01-II - ETAPA II'!J37</f>
        <v>0</v>
      </c>
      <c r="AY57" s="84">
        <f>'01-II - ETAPA II'!J38</f>
        <v>0</v>
      </c>
      <c r="AZ57" s="84">
        <f>'01-II - ETAPA II'!F35</f>
        <v>0</v>
      </c>
      <c r="BA57" s="84">
        <f>'01-II - ETAPA II'!F36</f>
        <v>0</v>
      </c>
      <c r="BB57" s="84">
        <f>'01-II - ETAPA II'!F37</f>
        <v>0</v>
      </c>
      <c r="BC57" s="84">
        <f>'01-II - ETAPA II'!F38</f>
        <v>0</v>
      </c>
      <c r="BD57" s="86">
        <f>'01-II - ETAPA II'!F39</f>
        <v>0</v>
      </c>
      <c r="BT57" s="26" t="s">
        <v>80</v>
      </c>
      <c r="BV57" s="26" t="s">
        <v>73</v>
      </c>
      <c r="BW57" s="26" t="s">
        <v>88</v>
      </c>
      <c r="BX57" s="26" t="s">
        <v>79</v>
      </c>
      <c r="CL57" s="26" t="s">
        <v>3</v>
      </c>
    </row>
    <row r="58" spans="1:91" s="3" customFormat="1" ht="16.5" customHeight="1">
      <c r="A58" s="81" t="s">
        <v>81</v>
      </c>
      <c r="B58" s="46"/>
      <c r="C58" s="9"/>
      <c r="D58" s="9"/>
      <c r="E58" s="288" t="s">
        <v>89</v>
      </c>
      <c r="F58" s="288"/>
      <c r="G58" s="288"/>
      <c r="H58" s="288"/>
      <c r="I58" s="288"/>
      <c r="J58" s="9"/>
      <c r="K58" s="288" t="s">
        <v>90</v>
      </c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313">
        <f>'01-III - ETAPA III'!J32</f>
        <v>0</v>
      </c>
      <c r="AH58" s="314"/>
      <c r="AI58" s="314"/>
      <c r="AJ58" s="314"/>
      <c r="AK58" s="314"/>
      <c r="AL58" s="314"/>
      <c r="AM58" s="314"/>
      <c r="AN58" s="313">
        <f t="shared" si="0"/>
        <v>0</v>
      </c>
      <c r="AO58" s="314"/>
      <c r="AP58" s="314"/>
      <c r="AQ58" s="82" t="s">
        <v>84</v>
      </c>
      <c r="AR58" s="46"/>
      <c r="AS58" s="83">
        <v>0</v>
      </c>
      <c r="AT58" s="84">
        <f t="shared" si="1"/>
        <v>0</v>
      </c>
      <c r="AU58" s="85">
        <f>'01-III - ETAPA III'!P102</f>
        <v>0</v>
      </c>
      <c r="AV58" s="84">
        <f>'01-III - ETAPA III'!J35</f>
        <v>0</v>
      </c>
      <c r="AW58" s="84">
        <f>'01-III - ETAPA III'!J36</f>
        <v>0</v>
      </c>
      <c r="AX58" s="84">
        <f>'01-III - ETAPA III'!J37</f>
        <v>0</v>
      </c>
      <c r="AY58" s="84">
        <f>'01-III - ETAPA III'!J38</f>
        <v>0</v>
      </c>
      <c r="AZ58" s="84">
        <f>'01-III - ETAPA III'!F35</f>
        <v>0</v>
      </c>
      <c r="BA58" s="84">
        <f>'01-III - ETAPA III'!F36</f>
        <v>0</v>
      </c>
      <c r="BB58" s="84">
        <f>'01-III - ETAPA III'!F37</f>
        <v>0</v>
      </c>
      <c r="BC58" s="84">
        <f>'01-III - ETAPA III'!F38</f>
        <v>0</v>
      </c>
      <c r="BD58" s="86">
        <f>'01-III - ETAPA III'!F39</f>
        <v>0</v>
      </c>
      <c r="BT58" s="26" t="s">
        <v>80</v>
      </c>
      <c r="BV58" s="26" t="s">
        <v>73</v>
      </c>
      <c r="BW58" s="26" t="s">
        <v>91</v>
      </c>
      <c r="BX58" s="26" t="s">
        <v>79</v>
      </c>
      <c r="CL58" s="26" t="s">
        <v>3</v>
      </c>
    </row>
    <row r="59" spans="1:91" s="3" customFormat="1" ht="16.5" customHeight="1">
      <c r="A59" s="81" t="s">
        <v>81</v>
      </c>
      <c r="B59" s="46"/>
      <c r="C59" s="9"/>
      <c r="D59" s="9"/>
      <c r="E59" s="288" t="s">
        <v>92</v>
      </c>
      <c r="F59" s="288"/>
      <c r="G59" s="288"/>
      <c r="H59" s="288"/>
      <c r="I59" s="288"/>
      <c r="J59" s="9"/>
      <c r="K59" s="288" t="s">
        <v>93</v>
      </c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313">
        <f>'01-IV - ETAPA IV'!J32</f>
        <v>0</v>
      </c>
      <c r="AH59" s="314"/>
      <c r="AI59" s="314"/>
      <c r="AJ59" s="314"/>
      <c r="AK59" s="314"/>
      <c r="AL59" s="314"/>
      <c r="AM59" s="314"/>
      <c r="AN59" s="313">
        <f t="shared" si="0"/>
        <v>0</v>
      </c>
      <c r="AO59" s="314"/>
      <c r="AP59" s="314"/>
      <c r="AQ59" s="82" t="s">
        <v>84</v>
      </c>
      <c r="AR59" s="46"/>
      <c r="AS59" s="83">
        <v>0</v>
      </c>
      <c r="AT59" s="84">
        <f t="shared" si="1"/>
        <v>0</v>
      </c>
      <c r="AU59" s="85">
        <f>'01-IV - ETAPA IV'!P103</f>
        <v>0</v>
      </c>
      <c r="AV59" s="84">
        <f>'01-IV - ETAPA IV'!J35</f>
        <v>0</v>
      </c>
      <c r="AW59" s="84">
        <f>'01-IV - ETAPA IV'!J36</f>
        <v>0</v>
      </c>
      <c r="AX59" s="84">
        <f>'01-IV - ETAPA IV'!J37</f>
        <v>0</v>
      </c>
      <c r="AY59" s="84">
        <f>'01-IV - ETAPA IV'!J38</f>
        <v>0</v>
      </c>
      <c r="AZ59" s="84">
        <f>'01-IV - ETAPA IV'!F35</f>
        <v>0</v>
      </c>
      <c r="BA59" s="84">
        <f>'01-IV - ETAPA IV'!F36</f>
        <v>0</v>
      </c>
      <c r="BB59" s="84">
        <f>'01-IV - ETAPA IV'!F37</f>
        <v>0</v>
      </c>
      <c r="BC59" s="84">
        <f>'01-IV - ETAPA IV'!F38</f>
        <v>0</v>
      </c>
      <c r="BD59" s="86">
        <f>'01-IV - ETAPA IV'!F39</f>
        <v>0</v>
      </c>
      <c r="BT59" s="26" t="s">
        <v>80</v>
      </c>
      <c r="BV59" s="26" t="s">
        <v>73</v>
      </c>
      <c r="BW59" s="26" t="s">
        <v>94</v>
      </c>
      <c r="BX59" s="26" t="s">
        <v>79</v>
      </c>
      <c r="CL59" s="26" t="s">
        <v>3</v>
      </c>
    </row>
    <row r="60" spans="1:91" s="6" customFormat="1" ht="16.5" customHeight="1">
      <c r="B60" s="72"/>
      <c r="C60" s="73"/>
      <c r="D60" s="287" t="s">
        <v>95</v>
      </c>
      <c r="E60" s="287"/>
      <c r="F60" s="287"/>
      <c r="G60" s="287"/>
      <c r="H60" s="287"/>
      <c r="I60" s="74"/>
      <c r="J60" s="287" t="s">
        <v>96</v>
      </c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316">
        <f>ROUND(SUM(AG61:AG64),2)</f>
        <v>0</v>
      </c>
      <c r="AH60" s="317"/>
      <c r="AI60" s="317"/>
      <c r="AJ60" s="317"/>
      <c r="AK60" s="317"/>
      <c r="AL60" s="317"/>
      <c r="AM60" s="317"/>
      <c r="AN60" s="321">
        <f t="shared" si="0"/>
        <v>0</v>
      </c>
      <c r="AO60" s="317"/>
      <c r="AP60" s="317"/>
      <c r="AQ60" s="75" t="s">
        <v>77</v>
      </c>
      <c r="AR60" s="72"/>
      <c r="AS60" s="76">
        <f>ROUND(SUM(AS61:AS64),2)</f>
        <v>0</v>
      </c>
      <c r="AT60" s="77">
        <f t="shared" si="1"/>
        <v>0</v>
      </c>
      <c r="AU60" s="78">
        <f>ROUND(SUM(AU61:AU64),5)</f>
        <v>0</v>
      </c>
      <c r="AV60" s="77">
        <f>ROUND(AZ60*L29,2)</f>
        <v>0</v>
      </c>
      <c r="AW60" s="77">
        <f>ROUND(BA60*L30,2)</f>
        <v>0</v>
      </c>
      <c r="AX60" s="77">
        <f>ROUND(BB60*L29,2)</f>
        <v>0</v>
      </c>
      <c r="AY60" s="77">
        <f>ROUND(BC60*L30,2)</f>
        <v>0</v>
      </c>
      <c r="AZ60" s="77">
        <f>ROUND(SUM(AZ61:AZ64),2)</f>
        <v>0</v>
      </c>
      <c r="BA60" s="77">
        <f>ROUND(SUM(BA61:BA64),2)</f>
        <v>0</v>
      </c>
      <c r="BB60" s="77">
        <f>ROUND(SUM(BB61:BB64),2)</f>
        <v>0</v>
      </c>
      <c r="BC60" s="77">
        <f>ROUND(SUM(BC61:BC64),2)</f>
        <v>0</v>
      </c>
      <c r="BD60" s="79">
        <f>ROUND(SUM(BD61:BD64),2)</f>
        <v>0</v>
      </c>
      <c r="BS60" s="80" t="s">
        <v>70</v>
      </c>
      <c r="BT60" s="80" t="s">
        <v>78</v>
      </c>
      <c r="BU60" s="80" t="s">
        <v>72</v>
      </c>
      <c r="BV60" s="80" t="s">
        <v>73</v>
      </c>
      <c r="BW60" s="80" t="s">
        <v>97</v>
      </c>
      <c r="BX60" s="80" t="s">
        <v>5</v>
      </c>
      <c r="CL60" s="80" t="s">
        <v>3</v>
      </c>
      <c r="CM60" s="80" t="s">
        <v>80</v>
      </c>
    </row>
    <row r="61" spans="1:91" s="3" customFormat="1" ht="16.5" customHeight="1">
      <c r="A61" s="81" t="s">
        <v>81</v>
      </c>
      <c r="B61" s="46"/>
      <c r="C61" s="9"/>
      <c r="D61" s="9"/>
      <c r="E61" s="288" t="s">
        <v>98</v>
      </c>
      <c r="F61" s="288"/>
      <c r="G61" s="288"/>
      <c r="H61" s="288"/>
      <c r="I61" s="288"/>
      <c r="J61" s="9"/>
      <c r="K61" s="288" t="s">
        <v>83</v>
      </c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313">
        <f>'02-I - ETAPA I'!J32</f>
        <v>0</v>
      </c>
      <c r="AH61" s="314"/>
      <c r="AI61" s="314"/>
      <c r="AJ61" s="314"/>
      <c r="AK61" s="314"/>
      <c r="AL61" s="314"/>
      <c r="AM61" s="314"/>
      <c r="AN61" s="313">
        <f t="shared" si="0"/>
        <v>0</v>
      </c>
      <c r="AO61" s="314"/>
      <c r="AP61" s="314"/>
      <c r="AQ61" s="82" t="s">
        <v>84</v>
      </c>
      <c r="AR61" s="46"/>
      <c r="AS61" s="83">
        <v>0</v>
      </c>
      <c r="AT61" s="84">
        <f t="shared" si="1"/>
        <v>0</v>
      </c>
      <c r="AU61" s="85">
        <f>'02-I - ETAPA I'!P85</f>
        <v>0</v>
      </c>
      <c r="AV61" s="84">
        <f>'02-I - ETAPA I'!J35</f>
        <v>0</v>
      </c>
      <c r="AW61" s="84">
        <f>'02-I - ETAPA I'!J36</f>
        <v>0</v>
      </c>
      <c r="AX61" s="84">
        <f>'02-I - ETAPA I'!J37</f>
        <v>0</v>
      </c>
      <c r="AY61" s="84">
        <f>'02-I - ETAPA I'!J38</f>
        <v>0</v>
      </c>
      <c r="AZ61" s="84">
        <f>'02-I - ETAPA I'!F35</f>
        <v>0</v>
      </c>
      <c r="BA61" s="84">
        <f>'02-I - ETAPA I'!F36</f>
        <v>0</v>
      </c>
      <c r="BB61" s="84">
        <f>'02-I - ETAPA I'!F37</f>
        <v>0</v>
      </c>
      <c r="BC61" s="84">
        <f>'02-I - ETAPA I'!F38</f>
        <v>0</v>
      </c>
      <c r="BD61" s="86">
        <f>'02-I - ETAPA I'!F39</f>
        <v>0</v>
      </c>
      <c r="BT61" s="26" t="s">
        <v>80</v>
      </c>
      <c r="BV61" s="26" t="s">
        <v>73</v>
      </c>
      <c r="BW61" s="26" t="s">
        <v>99</v>
      </c>
      <c r="BX61" s="26" t="s">
        <v>97</v>
      </c>
      <c r="CL61" s="26" t="s">
        <v>3</v>
      </c>
    </row>
    <row r="62" spans="1:91" s="3" customFormat="1" ht="16.5" customHeight="1">
      <c r="A62" s="81" t="s">
        <v>81</v>
      </c>
      <c r="B62" s="46"/>
      <c r="C62" s="9"/>
      <c r="D62" s="9"/>
      <c r="E62" s="288" t="s">
        <v>100</v>
      </c>
      <c r="F62" s="288"/>
      <c r="G62" s="288"/>
      <c r="H62" s="288"/>
      <c r="I62" s="288"/>
      <c r="J62" s="9"/>
      <c r="K62" s="288" t="s">
        <v>87</v>
      </c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313">
        <f>'02-II - ETAPA II'!J32</f>
        <v>0</v>
      </c>
      <c r="AH62" s="314"/>
      <c r="AI62" s="314"/>
      <c r="AJ62" s="314"/>
      <c r="AK62" s="314"/>
      <c r="AL62" s="314"/>
      <c r="AM62" s="314"/>
      <c r="AN62" s="313">
        <f t="shared" si="0"/>
        <v>0</v>
      </c>
      <c r="AO62" s="314"/>
      <c r="AP62" s="314"/>
      <c r="AQ62" s="82" t="s">
        <v>84</v>
      </c>
      <c r="AR62" s="46"/>
      <c r="AS62" s="83">
        <v>0</v>
      </c>
      <c r="AT62" s="84">
        <f t="shared" si="1"/>
        <v>0</v>
      </c>
      <c r="AU62" s="85">
        <f>'02-II - ETAPA II'!P85</f>
        <v>0</v>
      </c>
      <c r="AV62" s="84">
        <f>'02-II - ETAPA II'!J35</f>
        <v>0</v>
      </c>
      <c r="AW62" s="84">
        <f>'02-II - ETAPA II'!J36</f>
        <v>0</v>
      </c>
      <c r="AX62" s="84">
        <f>'02-II - ETAPA II'!J37</f>
        <v>0</v>
      </c>
      <c r="AY62" s="84">
        <f>'02-II - ETAPA II'!J38</f>
        <v>0</v>
      </c>
      <c r="AZ62" s="84">
        <f>'02-II - ETAPA II'!F35</f>
        <v>0</v>
      </c>
      <c r="BA62" s="84">
        <f>'02-II - ETAPA II'!F36</f>
        <v>0</v>
      </c>
      <c r="BB62" s="84">
        <f>'02-II - ETAPA II'!F37</f>
        <v>0</v>
      </c>
      <c r="BC62" s="84">
        <f>'02-II - ETAPA II'!F38</f>
        <v>0</v>
      </c>
      <c r="BD62" s="86">
        <f>'02-II - ETAPA II'!F39</f>
        <v>0</v>
      </c>
      <c r="BT62" s="26" t="s">
        <v>80</v>
      </c>
      <c r="BV62" s="26" t="s">
        <v>73</v>
      </c>
      <c r="BW62" s="26" t="s">
        <v>101</v>
      </c>
      <c r="BX62" s="26" t="s">
        <v>97</v>
      </c>
      <c r="CL62" s="26" t="s">
        <v>3</v>
      </c>
    </row>
    <row r="63" spans="1:91" s="3" customFormat="1" ht="16.5" customHeight="1">
      <c r="A63" s="81" t="s">
        <v>81</v>
      </c>
      <c r="B63" s="46"/>
      <c r="C63" s="9"/>
      <c r="D63" s="9"/>
      <c r="E63" s="288" t="s">
        <v>102</v>
      </c>
      <c r="F63" s="288"/>
      <c r="G63" s="288"/>
      <c r="H63" s="288"/>
      <c r="I63" s="288"/>
      <c r="J63" s="9"/>
      <c r="K63" s="288" t="s">
        <v>90</v>
      </c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313">
        <f>'02-III - ETAPA III'!J32</f>
        <v>0</v>
      </c>
      <c r="AH63" s="314"/>
      <c r="AI63" s="314"/>
      <c r="AJ63" s="314"/>
      <c r="AK63" s="314"/>
      <c r="AL63" s="314"/>
      <c r="AM63" s="314"/>
      <c r="AN63" s="313">
        <f t="shared" si="0"/>
        <v>0</v>
      </c>
      <c r="AO63" s="314"/>
      <c r="AP63" s="314"/>
      <c r="AQ63" s="82" t="s">
        <v>84</v>
      </c>
      <c r="AR63" s="46"/>
      <c r="AS63" s="83">
        <v>0</v>
      </c>
      <c r="AT63" s="84">
        <f t="shared" si="1"/>
        <v>0</v>
      </c>
      <c r="AU63" s="85">
        <f>'02-III - ETAPA III'!P85</f>
        <v>0</v>
      </c>
      <c r="AV63" s="84">
        <f>'02-III - ETAPA III'!J35</f>
        <v>0</v>
      </c>
      <c r="AW63" s="84">
        <f>'02-III - ETAPA III'!J36</f>
        <v>0</v>
      </c>
      <c r="AX63" s="84">
        <f>'02-III - ETAPA III'!J37</f>
        <v>0</v>
      </c>
      <c r="AY63" s="84">
        <f>'02-III - ETAPA III'!J38</f>
        <v>0</v>
      </c>
      <c r="AZ63" s="84">
        <f>'02-III - ETAPA III'!F35</f>
        <v>0</v>
      </c>
      <c r="BA63" s="84">
        <f>'02-III - ETAPA III'!F36</f>
        <v>0</v>
      </c>
      <c r="BB63" s="84">
        <f>'02-III - ETAPA III'!F37</f>
        <v>0</v>
      </c>
      <c r="BC63" s="84">
        <f>'02-III - ETAPA III'!F38</f>
        <v>0</v>
      </c>
      <c r="BD63" s="86">
        <f>'02-III - ETAPA III'!F39</f>
        <v>0</v>
      </c>
      <c r="BT63" s="26" t="s">
        <v>80</v>
      </c>
      <c r="BV63" s="26" t="s">
        <v>73</v>
      </c>
      <c r="BW63" s="26" t="s">
        <v>103</v>
      </c>
      <c r="BX63" s="26" t="s">
        <v>97</v>
      </c>
      <c r="CL63" s="26" t="s">
        <v>3</v>
      </c>
    </row>
    <row r="64" spans="1:91" s="3" customFormat="1" ht="16.5" customHeight="1">
      <c r="A64" s="81" t="s">
        <v>81</v>
      </c>
      <c r="B64" s="46"/>
      <c r="C64" s="9"/>
      <c r="D64" s="9"/>
      <c r="E64" s="288" t="s">
        <v>104</v>
      </c>
      <c r="F64" s="288"/>
      <c r="G64" s="288"/>
      <c r="H64" s="288"/>
      <c r="I64" s="288"/>
      <c r="J64" s="9"/>
      <c r="K64" s="288" t="s">
        <v>93</v>
      </c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313">
        <f>'02-IV - ETAPA IV'!J32</f>
        <v>0</v>
      </c>
      <c r="AH64" s="314"/>
      <c r="AI64" s="314"/>
      <c r="AJ64" s="314"/>
      <c r="AK64" s="314"/>
      <c r="AL64" s="314"/>
      <c r="AM64" s="314"/>
      <c r="AN64" s="313">
        <f t="shared" si="0"/>
        <v>0</v>
      </c>
      <c r="AO64" s="314"/>
      <c r="AP64" s="314"/>
      <c r="AQ64" s="82" t="s">
        <v>84</v>
      </c>
      <c r="AR64" s="46"/>
      <c r="AS64" s="83">
        <v>0</v>
      </c>
      <c r="AT64" s="84">
        <f t="shared" si="1"/>
        <v>0</v>
      </c>
      <c r="AU64" s="85">
        <f>'02-IV - ETAPA IV'!P85</f>
        <v>0</v>
      </c>
      <c r="AV64" s="84">
        <f>'02-IV - ETAPA IV'!J35</f>
        <v>0</v>
      </c>
      <c r="AW64" s="84">
        <f>'02-IV - ETAPA IV'!J36</f>
        <v>0</v>
      </c>
      <c r="AX64" s="84">
        <f>'02-IV - ETAPA IV'!J37</f>
        <v>0</v>
      </c>
      <c r="AY64" s="84">
        <f>'02-IV - ETAPA IV'!J38</f>
        <v>0</v>
      </c>
      <c r="AZ64" s="84">
        <f>'02-IV - ETAPA IV'!F35</f>
        <v>0</v>
      </c>
      <c r="BA64" s="84">
        <f>'02-IV - ETAPA IV'!F36</f>
        <v>0</v>
      </c>
      <c r="BB64" s="84">
        <f>'02-IV - ETAPA IV'!F37</f>
        <v>0</v>
      </c>
      <c r="BC64" s="84">
        <f>'02-IV - ETAPA IV'!F38</f>
        <v>0</v>
      </c>
      <c r="BD64" s="86">
        <f>'02-IV - ETAPA IV'!F39</f>
        <v>0</v>
      </c>
      <c r="BT64" s="26" t="s">
        <v>80</v>
      </c>
      <c r="BV64" s="26" t="s">
        <v>73</v>
      </c>
      <c r="BW64" s="26" t="s">
        <v>105</v>
      </c>
      <c r="BX64" s="26" t="s">
        <v>97</v>
      </c>
      <c r="CL64" s="26" t="s">
        <v>3</v>
      </c>
    </row>
    <row r="65" spans="1:91" s="6" customFormat="1" ht="16.5" customHeight="1">
      <c r="A65" s="81" t="s">
        <v>81</v>
      </c>
      <c r="B65" s="72"/>
      <c r="C65" s="73"/>
      <c r="D65" s="287" t="s">
        <v>106</v>
      </c>
      <c r="E65" s="287"/>
      <c r="F65" s="287"/>
      <c r="G65" s="287"/>
      <c r="H65" s="287"/>
      <c r="I65" s="74"/>
      <c r="J65" s="287" t="s">
        <v>107</v>
      </c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321">
        <f>'VRN - VEDLEJŠÍ ROZPOČTOVÉ...'!J30</f>
        <v>0</v>
      </c>
      <c r="AH65" s="317"/>
      <c r="AI65" s="317"/>
      <c r="AJ65" s="317"/>
      <c r="AK65" s="317"/>
      <c r="AL65" s="317"/>
      <c r="AM65" s="317"/>
      <c r="AN65" s="321">
        <f t="shared" si="0"/>
        <v>0</v>
      </c>
      <c r="AO65" s="317"/>
      <c r="AP65" s="317"/>
      <c r="AQ65" s="75" t="s">
        <v>77</v>
      </c>
      <c r="AR65" s="72"/>
      <c r="AS65" s="87">
        <v>0</v>
      </c>
      <c r="AT65" s="88">
        <f t="shared" si="1"/>
        <v>0</v>
      </c>
      <c r="AU65" s="89">
        <f>'VRN - VEDLEJŠÍ ROZPOČTOVÉ...'!P89</f>
        <v>0</v>
      </c>
      <c r="AV65" s="88">
        <f>'VRN - VEDLEJŠÍ ROZPOČTOVÉ...'!J33</f>
        <v>0</v>
      </c>
      <c r="AW65" s="88">
        <f>'VRN - VEDLEJŠÍ ROZPOČTOVÉ...'!J34</f>
        <v>0</v>
      </c>
      <c r="AX65" s="88">
        <f>'VRN - VEDLEJŠÍ ROZPOČTOVÉ...'!J35</f>
        <v>0</v>
      </c>
      <c r="AY65" s="88">
        <f>'VRN - VEDLEJŠÍ ROZPOČTOVÉ...'!J36</f>
        <v>0</v>
      </c>
      <c r="AZ65" s="88">
        <f>'VRN - VEDLEJŠÍ ROZPOČTOVÉ...'!F33</f>
        <v>0</v>
      </c>
      <c r="BA65" s="88">
        <f>'VRN - VEDLEJŠÍ ROZPOČTOVÉ...'!F34</f>
        <v>0</v>
      </c>
      <c r="BB65" s="88">
        <f>'VRN - VEDLEJŠÍ ROZPOČTOVÉ...'!F35</f>
        <v>0</v>
      </c>
      <c r="BC65" s="88">
        <f>'VRN - VEDLEJŠÍ ROZPOČTOVÉ...'!F36</f>
        <v>0</v>
      </c>
      <c r="BD65" s="90">
        <f>'VRN - VEDLEJŠÍ ROZPOČTOVÉ...'!F37</f>
        <v>0</v>
      </c>
      <c r="BT65" s="80" t="s">
        <v>78</v>
      </c>
      <c r="BV65" s="80" t="s">
        <v>73</v>
      </c>
      <c r="BW65" s="80" t="s">
        <v>108</v>
      </c>
      <c r="BX65" s="80" t="s">
        <v>5</v>
      </c>
      <c r="CL65" s="80" t="s">
        <v>3</v>
      </c>
      <c r="CM65" s="80" t="s">
        <v>80</v>
      </c>
    </row>
    <row r="66" spans="1:91" s="1" customFormat="1" ht="30" customHeight="1">
      <c r="B66" s="33"/>
      <c r="AR66" s="33"/>
    </row>
    <row r="67" spans="1:91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3"/>
    </row>
  </sheetData>
  <mergeCells count="82">
    <mergeCell ref="AN58:AP58"/>
    <mergeCell ref="AS49:AT51"/>
    <mergeCell ref="AN65:AP65"/>
    <mergeCell ref="AG65:AM65"/>
    <mergeCell ref="AN54:AP54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K64:AF64"/>
    <mergeCell ref="K56:AF56"/>
    <mergeCell ref="K58:AF58"/>
    <mergeCell ref="L45:AO45"/>
    <mergeCell ref="D65:H65"/>
    <mergeCell ref="J65:AF65"/>
    <mergeCell ref="AG54:AM54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K61:AF61"/>
    <mergeCell ref="K57:AF57"/>
    <mergeCell ref="K62:AF62"/>
    <mergeCell ref="K63:AF63"/>
    <mergeCell ref="K59:AF59"/>
    <mergeCell ref="E61:I61"/>
    <mergeCell ref="E57:I57"/>
    <mergeCell ref="E62:I62"/>
    <mergeCell ref="E63:I63"/>
    <mergeCell ref="E64:I64"/>
    <mergeCell ref="C52:G52"/>
    <mergeCell ref="D55:H55"/>
    <mergeCell ref="D60:H60"/>
    <mergeCell ref="E58:I58"/>
    <mergeCell ref="E56:I56"/>
    <mergeCell ref="E59:I59"/>
    <mergeCell ref="I52:AF52"/>
    <mergeCell ref="J55:AF55"/>
    <mergeCell ref="J60:AF60"/>
  </mergeCells>
  <hyperlinks>
    <hyperlink ref="A56" location="'01-I - ETAPA I'!C2" display="/" xr:uid="{00000000-0004-0000-0000-000000000000}"/>
    <hyperlink ref="A57" location="'01-II - ETAPA II'!C2" display="/" xr:uid="{00000000-0004-0000-0000-000001000000}"/>
    <hyperlink ref="A58" location="'01-III - ETAPA III'!C2" display="/" xr:uid="{00000000-0004-0000-0000-000002000000}"/>
    <hyperlink ref="A59" location="'01-IV - ETAPA IV'!C2" display="/" xr:uid="{00000000-0004-0000-0000-000003000000}"/>
    <hyperlink ref="A61" location="'02-I - ETAPA I'!C2" display="/" xr:uid="{00000000-0004-0000-0000-000004000000}"/>
    <hyperlink ref="A62" location="'02-II - ETAPA II'!C2" display="/" xr:uid="{00000000-0004-0000-0000-000005000000}"/>
    <hyperlink ref="A63" location="'02-III - ETAPA III'!C2" display="/" xr:uid="{00000000-0004-0000-0000-000006000000}"/>
    <hyperlink ref="A64" location="'02-IV - ETAPA IV'!C2" display="/" xr:uid="{00000000-0004-0000-0000-000007000000}"/>
    <hyperlink ref="A65" location="'VRN - VEDLEJŠÍ ROZPOČTOVÉ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111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113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">
        <v>30</v>
      </c>
      <c r="L22" s="33"/>
    </row>
    <row r="23" spans="2:12" s="1" customFormat="1" ht="18" customHeight="1">
      <c r="B23" s="33"/>
      <c r="E23" s="26" t="s">
        <v>31</v>
      </c>
      <c r="I23" s="28" t="s">
        <v>26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3</v>
      </c>
      <c r="L25" s="33"/>
    </row>
    <row r="26" spans="2:12" s="1" customFormat="1" ht="18" customHeight="1">
      <c r="B26" s="33"/>
      <c r="E26" s="26" t="s">
        <v>34</v>
      </c>
      <c r="I26" s="28" t="s">
        <v>26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ROUND(J103,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ROUND((SUM(BE103:BE629)),  2)</f>
        <v>0</v>
      </c>
      <c r="I35" s="94">
        <v>0.21</v>
      </c>
      <c r="J35" s="84">
        <f>ROUND(((SUM(BE103:BE629))*I35),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ROUND((SUM(BF103:BF629)),  2)</f>
        <v>0</v>
      </c>
      <c r="I36" s="94">
        <v>0.15</v>
      </c>
      <c r="J36" s="84">
        <f>ROUND(((SUM(BF103:BF629))*I36),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ROUND((SUM(BG103:BG629)),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ROUND((SUM(BH103:BH629)),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ROUND((SUM(BI103:BI629)),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111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01-I - ETAPA I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J103</f>
        <v>0</v>
      </c>
      <c r="L63" s="33"/>
      <c r="AU63" s="18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J104</f>
        <v>0</v>
      </c>
      <c r="L64" s="104"/>
    </row>
    <row r="65" spans="2:12" s="9" customFormat="1" ht="19.899999999999999" customHeight="1">
      <c r="B65" s="108"/>
      <c r="D65" s="109" t="s">
        <v>119</v>
      </c>
      <c r="E65" s="110"/>
      <c r="F65" s="110"/>
      <c r="G65" s="110"/>
      <c r="H65" s="110"/>
      <c r="I65" s="110"/>
      <c r="J65" s="111">
        <f>J105</f>
        <v>0</v>
      </c>
      <c r="L65" s="108"/>
    </row>
    <row r="66" spans="2:12" s="9" customFormat="1" ht="19.899999999999999" customHeight="1">
      <c r="B66" s="108"/>
      <c r="D66" s="109" t="s">
        <v>120</v>
      </c>
      <c r="E66" s="110"/>
      <c r="F66" s="110"/>
      <c r="G66" s="110"/>
      <c r="H66" s="110"/>
      <c r="I66" s="110"/>
      <c r="J66" s="111">
        <f>J118</f>
        <v>0</v>
      </c>
      <c r="L66" s="108"/>
    </row>
    <row r="67" spans="2:12" s="9" customFormat="1" ht="19.899999999999999" customHeight="1">
      <c r="B67" s="108"/>
      <c r="D67" s="109" t="s">
        <v>121</v>
      </c>
      <c r="E67" s="110"/>
      <c r="F67" s="110"/>
      <c r="G67" s="110"/>
      <c r="H67" s="110"/>
      <c r="I67" s="110"/>
      <c r="J67" s="111">
        <f>J134</f>
        <v>0</v>
      </c>
      <c r="L67" s="108"/>
    </row>
    <row r="68" spans="2:12" s="9" customFormat="1" ht="19.899999999999999" customHeight="1">
      <c r="B68" s="108"/>
      <c r="D68" s="109" t="s">
        <v>122</v>
      </c>
      <c r="E68" s="110"/>
      <c r="F68" s="110"/>
      <c r="G68" s="110"/>
      <c r="H68" s="110"/>
      <c r="I68" s="110"/>
      <c r="J68" s="111">
        <f>J170</f>
        <v>0</v>
      </c>
      <c r="L68" s="108"/>
    </row>
    <row r="69" spans="2:12" s="9" customFormat="1" ht="19.899999999999999" customHeight="1">
      <c r="B69" s="108"/>
      <c r="D69" s="109" t="s">
        <v>123</v>
      </c>
      <c r="E69" s="110"/>
      <c r="F69" s="110"/>
      <c r="G69" s="110"/>
      <c r="H69" s="110"/>
      <c r="I69" s="110"/>
      <c r="J69" s="111">
        <f>J292</f>
        <v>0</v>
      </c>
      <c r="L69" s="108"/>
    </row>
    <row r="70" spans="2:12" s="9" customFormat="1" ht="19.899999999999999" customHeight="1">
      <c r="B70" s="108"/>
      <c r="D70" s="109" t="s">
        <v>124</v>
      </c>
      <c r="E70" s="110"/>
      <c r="F70" s="110"/>
      <c r="G70" s="110"/>
      <c r="H70" s="110"/>
      <c r="I70" s="110"/>
      <c r="J70" s="111">
        <f>J304</f>
        <v>0</v>
      </c>
      <c r="L70" s="108"/>
    </row>
    <row r="71" spans="2:12" s="8" customFormat="1" ht="24.95" customHeight="1">
      <c r="B71" s="104"/>
      <c r="D71" s="105" t="s">
        <v>125</v>
      </c>
      <c r="E71" s="106"/>
      <c r="F71" s="106"/>
      <c r="G71" s="106"/>
      <c r="H71" s="106"/>
      <c r="I71" s="106"/>
      <c r="J71" s="107">
        <f>J307</f>
        <v>0</v>
      </c>
      <c r="L71" s="104"/>
    </row>
    <row r="72" spans="2:12" s="9" customFormat="1" ht="19.899999999999999" customHeight="1">
      <c r="B72" s="108"/>
      <c r="D72" s="109" t="s">
        <v>126</v>
      </c>
      <c r="E72" s="110"/>
      <c r="F72" s="110"/>
      <c r="G72" s="110"/>
      <c r="H72" s="110"/>
      <c r="I72" s="110"/>
      <c r="J72" s="111">
        <f>J308</f>
        <v>0</v>
      </c>
      <c r="L72" s="108"/>
    </row>
    <row r="73" spans="2:12" s="9" customFormat="1" ht="19.899999999999999" customHeight="1">
      <c r="B73" s="108"/>
      <c r="D73" s="109" t="s">
        <v>127</v>
      </c>
      <c r="E73" s="110"/>
      <c r="F73" s="110"/>
      <c r="G73" s="110"/>
      <c r="H73" s="110"/>
      <c r="I73" s="110"/>
      <c r="J73" s="111">
        <f>J326</f>
        <v>0</v>
      </c>
      <c r="L73" s="108"/>
    </row>
    <row r="74" spans="2:12" s="9" customFormat="1" ht="19.899999999999999" customHeight="1">
      <c r="B74" s="108"/>
      <c r="D74" s="109" t="s">
        <v>128</v>
      </c>
      <c r="E74" s="110"/>
      <c r="F74" s="110"/>
      <c r="G74" s="110"/>
      <c r="H74" s="110"/>
      <c r="I74" s="110"/>
      <c r="J74" s="111">
        <f>J330</f>
        <v>0</v>
      </c>
      <c r="L74" s="108"/>
    </row>
    <row r="75" spans="2:12" s="9" customFormat="1" ht="19.899999999999999" customHeight="1">
      <c r="B75" s="108"/>
      <c r="D75" s="109" t="s">
        <v>129</v>
      </c>
      <c r="E75" s="110"/>
      <c r="F75" s="110"/>
      <c r="G75" s="110"/>
      <c r="H75" s="110"/>
      <c r="I75" s="110"/>
      <c r="J75" s="111">
        <f>J355</f>
        <v>0</v>
      </c>
      <c r="L75" s="108"/>
    </row>
    <row r="76" spans="2:12" s="9" customFormat="1" ht="19.899999999999999" customHeight="1">
      <c r="B76" s="108"/>
      <c r="D76" s="109" t="s">
        <v>130</v>
      </c>
      <c r="E76" s="110"/>
      <c r="F76" s="110"/>
      <c r="G76" s="110"/>
      <c r="H76" s="110"/>
      <c r="I76" s="110"/>
      <c r="J76" s="111">
        <f>J388</f>
        <v>0</v>
      </c>
      <c r="L76" s="108"/>
    </row>
    <row r="77" spans="2:12" s="9" customFormat="1" ht="19.899999999999999" customHeight="1">
      <c r="B77" s="108"/>
      <c r="D77" s="109" t="s">
        <v>131</v>
      </c>
      <c r="E77" s="110"/>
      <c r="F77" s="110"/>
      <c r="G77" s="110"/>
      <c r="H77" s="110"/>
      <c r="I77" s="110"/>
      <c r="J77" s="111">
        <f>J472</f>
        <v>0</v>
      </c>
      <c r="L77" s="108"/>
    </row>
    <row r="78" spans="2:12" s="9" customFormat="1" ht="19.899999999999999" customHeight="1">
      <c r="B78" s="108"/>
      <c r="D78" s="109" t="s">
        <v>132</v>
      </c>
      <c r="E78" s="110"/>
      <c r="F78" s="110"/>
      <c r="G78" s="110"/>
      <c r="H78" s="110"/>
      <c r="I78" s="110"/>
      <c r="J78" s="111">
        <f>J494</f>
        <v>0</v>
      </c>
      <c r="L78" s="108"/>
    </row>
    <row r="79" spans="2:12" s="9" customFormat="1" ht="19.899999999999999" customHeight="1">
      <c r="B79" s="108"/>
      <c r="D79" s="109" t="s">
        <v>133</v>
      </c>
      <c r="E79" s="110"/>
      <c r="F79" s="110"/>
      <c r="G79" s="110"/>
      <c r="H79" s="110"/>
      <c r="I79" s="110"/>
      <c r="J79" s="111">
        <f>J540</f>
        <v>0</v>
      </c>
      <c r="L79" s="108"/>
    </row>
    <row r="80" spans="2:12" s="9" customFormat="1" ht="19.899999999999999" customHeight="1">
      <c r="B80" s="108"/>
      <c r="D80" s="109" t="s">
        <v>134</v>
      </c>
      <c r="E80" s="110"/>
      <c r="F80" s="110"/>
      <c r="G80" s="110"/>
      <c r="H80" s="110"/>
      <c r="I80" s="110"/>
      <c r="J80" s="111">
        <f>J560</f>
        <v>0</v>
      </c>
      <c r="L80" s="108"/>
    </row>
    <row r="81" spans="2:12" s="8" customFormat="1" ht="24.95" customHeight="1">
      <c r="B81" s="104"/>
      <c r="D81" s="105" t="s">
        <v>135</v>
      </c>
      <c r="E81" s="106"/>
      <c r="F81" s="106"/>
      <c r="G81" s="106"/>
      <c r="H81" s="106"/>
      <c r="I81" s="106"/>
      <c r="J81" s="107">
        <f>J621</f>
        <v>0</v>
      </c>
      <c r="L81" s="104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2" t="s">
        <v>136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17</v>
      </c>
      <c r="L90" s="33"/>
    </row>
    <row r="91" spans="2:12" s="1" customFormat="1" ht="16.5" customHeight="1">
      <c r="B91" s="33"/>
      <c r="E91" s="327" t="str">
        <f>E7</f>
        <v>Obnova střechy MZe, Těšnov, Praha I - Nové Město</v>
      </c>
      <c r="F91" s="328"/>
      <c r="G91" s="328"/>
      <c r="H91" s="328"/>
      <c r="L91" s="33"/>
    </row>
    <row r="92" spans="2:12" ht="12" customHeight="1">
      <c r="B92" s="21"/>
      <c r="C92" s="28" t="s">
        <v>110</v>
      </c>
      <c r="L92" s="21"/>
    </row>
    <row r="93" spans="2:12" s="1" customFormat="1" ht="16.5" customHeight="1">
      <c r="B93" s="33"/>
      <c r="E93" s="327" t="s">
        <v>111</v>
      </c>
      <c r="F93" s="329"/>
      <c r="G93" s="329"/>
      <c r="H93" s="329"/>
      <c r="L93" s="33"/>
    </row>
    <row r="94" spans="2:12" s="1" customFormat="1" ht="12" customHeight="1">
      <c r="B94" s="33"/>
      <c r="C94" s="28" t="s">
        <v>112</v>
      </c>
      <c r="L94" s="33"/>
    </row>
    <row r="95" spans="2:12" s="1" customFormat="1" ht="16.5" customHeight="1">
      <c r="B95" s="33"/>
      <c r="E95" s="290" t="str">
        <f>E11</f>
        <v>01-I - ETAPA I</v>
      </c>
      <c r="F95" s="329"/>
      <c r="G95" s="329"/>
      <c r="H95" s="329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F14</f>
        <v xml:space="preserve"> </v>
      </c>
      <c r="I97" s="28" t="s">
        <v>23</v>
      </c>
      <c r="J97" s="50">
        <f>IF(J14="","",J14)</f>
        <v>44847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24</v>
      </c>
      <c r="F99" s="26" t="str">
        <f>E17</f>
        <v xml:space="preserve"> </v>
      </c>
      <c r="I99" s="28" t="s">
        <v>29</v>
      </c>
      <c r="J99" s="31" t="str">
        <f>E23</f>
        <v>Energy Benefit Centre a.s.</v>
      </c>
      <c r="L99" s="33"/>
    </row>
    <row r="100" spans="2:65" s="1" customFormat="1" ht="25.7" customHeight="1">
      <c r="B100" s="33"/>
      <c r="C100" s="28" t="s">
        <v>27</v>
      </c>
      <c r="F100" s="26" t="str">
        <f>IF(E20="","",E20)</f>
        <v>Vyplň údaj</v>
      </c>
      <c r="I100" s="28" t="s">
        <v>33</v>
      </c>
      <c r="J100" s="31" t="str">
        <f>E26</f>
        <v>lacko.ondrej@seznam.cz (tel.:725535980)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137</v>
      </c>
      <c r="D102" s="114" t="s">
        <v>56</v>
      </c>
      <c r="E102" s="114" t="s">
        <v>52</v>
      </c>
      <c r="F102" s="114" t="s">
        <v>53</v>
      </c>
      <c r="G102" s="114" t="s">
        <v>138</v>
      </c>
      <c r="H102" s="114" t="s">
        <v>139</v>
      </c>
      <c r="I102" s="114" t="s">
        <v>140</v>
      </c>
      <c r="J102" s="115" t="s">
        <v>116</v>
      </c>
      <c r="K102" s="116" t="s">
        <v>141</v>
      </c>
      <c r="L102" s="112"/>
      <c r="M102" s="57" t="s">
        <v>3</v>
      </c>
      <c r="N102" s="58" t="s">
        <v>41</v>
      </c>
      <c r="O102" s="58" t="s">
        <v>142</v>
      </c>
      <c r="P102" s="58" t="s">
        <v>143</v>
      </c>
      <c r="Q102" s="58" t="s">
        <v>144</v>
      </c>
      <c r="R102" s="58" t="s">
        <v>145</v>
      </c>
      <c r="S102" s="58" t="s">
        <v>146</v>
      </c>
      <c r="T102" s="59" t="s">
        <v>147</v>
      </c>
    </row>
    <row r="103" spans="2:65" s="1" customFormat="1" ht="22.9" customHeight="1">
      <c r="B103" s="33"/>
      <c r="C103" s="62" t="s">
        <v>148</v>
      </c>
      <c r="J103" s="117">
        <f>BK103</f>
        <v>0</v>
      </c>
      <c r="L103" s="33"/>
      <c r="M103" s="60"/>
      <c r="N103" s="51"/>
      <c r="O103" s="51"/>
      <c r="P103" s="118">
        <f>P104+P307+P621</f>
        <v>0</v>
      </c>
      <c r="Q103" s="51"/>
      <c r="R103" s="118">
        <f>R104+R307+R621</f>
        <v>141.34282323000002</v>
      </c>
      <c r="S103" s="51"/>
      <c r="T103" s="119">
        <f>T104+T307+T621</f>
        <v>96.546004420000003</v>
      </c>
      <c r="AT103" s="18" t="s">
        <v>70</v>
      </c>
      <c r="AU103" s="18" t="s">
        <v>117</v>
      </c>
      <c r="BK103" s="120">
        <f>BK104+BK307+BK621</f>
        <v>0</v>
      </c>
    </row>
    <row r="104" spans="2:65" s="11" customFormat="1" ht="25.9" customHeight="1">
      <c r="B104" s="121"/>
      <c r="D104" s="122" t="s">
        <v>70</v>
      </c>
      <c r="E104" s="123" t="s">
        <v>149</v>
      </c>
      <c r="F104" s="123" t="s">
        <v>150</v>
      </c>
      <c r="I104" s="124"/>
      <c r="J104" s="125">
        <f>BK104</f>
        <v>0</v>
      </c>
      <c r="L104" s="121"/>
      <c r="M104" s="126"/>
      <c r="P104" s="127">
        <f>P105+P118+P134+P170+P292+P304</f>
        <v>0</v>
      </c>
      <c r="R104" s="127">
        <f>R105+R118+R134+R170+R292+R304</f>
        <v>75.674821999999992</v>
      </c>
      <c r="T104" s="128">
        <f>T105+T118+T134+T170+T292+T304</f>
        <v>46.231079999999999</v>
      </c>
      <c r="AR104" s="122" t="s">
        <v>78</v>
      </c>
      <c r="AT104" s="129" t="s">
        <v>70</v>
      </c>
      <c r="AU104" s="129" t="s">
        <v>71</v>
      </c>
      <c r="AY104" s="122" t="s">
        <v>151</v>
      </c>
      <c r="BK104" s="130">
        <f>BK105+BK118+BK134+BK170+BK292+BK304</f>
        <v>0</v>
      </c>
    </row>
    <row r="105" spans="2:65" s="11" customFormat="1" ht="22.9" customHeight="1">
      <c r="B105" s="121"/>
      <c r="D105" s="122" t="s">
        <v>70</v>
      </c>
      <c r="E105" s="131" t="s">
        <v>78</v>
      </c>
      <c r="F105" s="131" t="s">
        <v>152</v>
      </c>
      <c r="I105" s="124"/>
      <c r="J105" s="132">
        <f>BK105</f>
        <v>0</v>
      </c>
      <c r="L105" s="121"/>
      <c r="M105" s="126"/>
      <c r="P105" s="127">
        <f>SUM(P106:P117)</f>
        <v>0</v>
      </c>
      <c r="R105" s="127">
        <f>SUM(R106:R117)</f>
        <v>0</v>
      </c>
      <c r="T105" s="128">
        <f>SUM(T106:T117)</f>
        <v>44.603999999999999</v>
      </c>
      <c r="AR105" s="122" t="s">
        <v>78</v>
      </c>
      <c r="AT105" s="129" t="s">
        <v>70</v>
      </c>
      <c r="AU105" s="129" t="s">
        <v>78</v>
      </c>
      <c r="AY105" s="122" t="s">
        <v>151</v>
      </c>
      <c r="BK105" s="130">
        <f>SUM(BK106:BK117)</f>
        <v>0</v>
      </c>
    </row>
    <row r="106" spans="2:65" s="1" customFormat="1" ht="55.5" customHeight="1">
      <c r="B106" s="133"/>
      <c r="C106" s="134" t="s">
        <v>78</v>
      </c>
      <c r="D106" s="134" t="s">
        <v>153</v>
      </c>
      <c r="E106" s="135" t="s">
        <v>154</v>
      </c>
      <c r="F106" s="136" t="s">
        <v>155</v>
      </c>
      <c r="G106" s="137" t="s">
        <v>156</v>
      </c>
      <c r="H106" s="138">
        <v>59</v>
      </c>
      <c r="I106" s="139"/>
      <c r="J106" s="140">
        <f>ROUND(I106*H106,2)</f>
        <v>0</v>
      </c>
      <c r="K106" s="141"/>
      <c r="L106" s="33"/>
      <c r="M106" s="142" t="s">
        <v>3</v>
      </c>
      <c r="N106" s="143" t="s">
        <v>42</v>
      </c>
      <c r="P106" s="144">
        <f>O106*H106</f>
        <v>0</v>
      </c>
      <c r="Q106" s="144">
        <v>0</v>
      </c>
      <c r="R106" s="144">
        <f>Q106*H106</f>
        <v>0</v>
      </c>
      <c r="S106" s="144">
        <v>0.44</v>
      </c>
      <c r="T106" s="145">
        <f>S106*H106</f>
        <v>25.96</v>
      </c>
      <c r="AR106" s="146" t="s">
        <v>157</v>
      </c>
      <c r="AT106" s="146" t="s">
        <v>153</v>
      </c>
      <c r="AU106" s="146" t="s">
        <v>80</v>
      </c>
      <c r="AY106" s="18" t="s">
        <v>151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78</v>
      </c>
      <c r="BK106" s="147">
        <f>ROUND(I106*H106,2)</f>
        <v>0</v>
      </c>
      <c r="BL106" s="18" t="s">
        <v>157</v>
      </c>
      <c r="BM106" s="146" t="s">
        <v>158</v>
      </c>
    </row>
    <row r="107" spans="2:65" s="1" customFormat="1" ht="11.25">
      <c r="B107" s="33"/>
      <c r="D107" s="148" t="s">
        <v>159</v>
      </c>
      <c r="F107" s="149" t="s">
        <v>160</v>
      </c>
      <c r="I107" s="150"/>
      <c r="L107" s="33"/>
      <c r="M107" s="151"/>
      <c r="T107" s="54"/>
      <c r="AT107" s="18" t="s">
        <v>159</v>
      </c>
      <c r="AU107" s="18" t="s">
        <v>80</v>
      </c>
    </row>
    <row r="108" spans="2:65" s="12" customFormat="1" ht="11.25">
      <c r="B108" s="152"/>
      <c r="D108" s="153" t="s">
        <v>161</v>
      </c>
      <c r="E108" s="154" t="s">
        <v>3</v>
      </c>
      <c r="F108" s="155" t="s">
        <v>162</v>
      </c>
      <c r="H108" s="156">
        <v>59</v>
      </c>
      <c r="I108" s="157"/>
      <c r="L108" s="152"/>
      <c r="M108" s="158"/>
      <c r="T108" s="159"/>
      <c r="AT108" s="154" t="s">
        <v>161</v>
      </c>
      <c r="AU108" s="154" t="s">
        <v>80</v>
      </c>
      <c r="AV108" s="12" t="s">
        <v>80</v>
      </c>
      <c r="AW108" s="12" t="s">
        <v>32</v>
      </c>
      <c r="AX108" s="12" t="s">
        <v>78</v>
      </c>
      <c r="AY108" s="154" t="s">
        <v>151</v>
      </c>
    </row>
    <row r="109" spans="2:65" s="1" customFormat="1" ht="49.15" customHeight="1">
      <c r="B109" s="133"/>
      <c r="C109" s="134" t="s">
        <v>80</v>
      </c>
      <c r="D109" s="134" t="s">
        <v>153</v>
      </c>
      <c r="E109" s="135" t="s">
        <v>163</v>
      </c>
      <c r="F109" s="136" t="s">
        <v>164</v>
      </c>
      <c r="G109" s="137" t="s">
        <v>156</v>
      </c>
      <c r="H109" s="138">
        <v>59</v>
      </c>
      <c r="I109" s="139"/>
      <c r="J109" s="140">
        <f>ROUND(I109*H109,2)</f>
        <v>0</v>
      </c>
      <c r="K109" s="141"/>
      <c r="L109" s="33"/>
      <c r="M109" s="142" t="s">
        <v>3</v>
      </c>
      <c r="N109" s="143" t="s">
        <v>42</v>
      </c>
      <c r="P109" s="144">
        <f>O109*H109</f>
        <v>0</v>
      </c>
      <c r="Q109" s="144">
        <v>0</v>
      </c>
      <c r="R109" s="144">
        <f>Q109*H109</f>
        <v>0</v>
      </c>
      <c r="S109" s="144">
        <v>0.316</v>
      </c>
      <c r="T109" s="145">
        <f>S109*H109</f>
        <v>18.644000000000002</v>
      </c>
      <c r="AR109" s="146" t="s">
        <v>157</v>
      </c>
      <c r="AT109" s="146" t="s">
        <v>153</v>
      </c>
      <c r="AU109" s="146" t="s">
        <v>80</v>
      </c>
      <c r="AY109" s="18" t="s">
        <v>151</v>
      </c>
      <c r="BE109" s="147">
        <f>IF(N109="základní",J109,0)</f>
        <v>0</v>
      </c>
      <c r="BF109" s="147">
        <f>IF(N109="snížená",J109,0)</f>
        <v>0</v>
      </c>
      <c r="BG109" s="147">
        <f>IF(N109="zákl. přenesená",J109,0)</f>
        <v>0</v>
      </c>
      <c r="BH109" s="147">
        <f>IF(N109="sníž. přenesená",J109,0)</f>
        <v>0</v>
      </c>
      <c r="BI109" s="147">
        <f>IF(N109="nulová",J109,0)</f>
        <v>0</v>
      </c>
      <c r="BJ109" s="18" t="s">
        <v>78</v>
      </c>
      <c r="BK109" s="147">
        <f>ROUND(I109*H109,2)</f>
        <v>0</v>
      </c>
      <c r="BL109" s="18" t="s">
        <v>157</v>
      </c>
      <c r="BM109" s="146" t="s">
        <v>165</v>
      </c>
    </row>
    <row r="110" spans="2:65" s="1" customFormat="1" ht="11.25">
      <c r="B110" s="33"/>
      <c r="D110" s="148" t="s">
        <v>159</v>
      </c>
      <c r="F110" s="149" t="s">
        <v>166</v>
      </c>
      <c r="I110" s="150"/>
      <c r="L110" s="33"/>
      <c r="M110" s="151"/>
      <c r="T110" s="54"/>
      <c r="AT110" s="18" t="s">
        <v>159</v>
      </c>
      <c r="AU110" s="18" t="s">
        <v>80</v>
      </c>
    </row>
    <row r="111" spans="2:65" s="12" customFormat="1" ht="11.25">
      <c r="B111" s="152"/>
      <c r="D111" s="153" t="s">
        <v>161</v>
      </c>
      <c r="E111" s="154" t="s">
        <v>3</v>
      </c>
      <c r="F111" s="155" t="s">
        <v>162</v>
      </c>
      <c r="H111" s="156">
        <v>59</v>
      </c>
      <c r="I111" s="157"/>
      <c r="L111" s="152"/>
      <c r="M111" s="158"/>
      <c r="T111" s="159"/>
      <c r="AT111" s="154" t="s">
        <v>161</v>
      </c>
      <c r="AU111" s="154" t="s">
        <v>80</v>
      </c>
      <c r="AV111" s="12" t="s">
        <v>80</v>
      </c>
      <c r="AW111" s="12" t="s">
        <v>32</v>
      </c>
      <c r="AX111" s="12" t="s">
        <v>78</v>
      </c>
      <c r="AY111" s="154" t="s">
        <v>151</v>
      </c>
    </row>
    <row r="112" spans="2:65" s="1" customFormat="1" ht="49.15" customHeight="1">
      <c r="B112" s="133"/>
      <c r="C112" s="134" t="s">
        <v>167</v>
      </c>
      <c r="D112" s="134" t="s">
        <v>153</v>
      </c>
      <c r="E112" s="135" t="s">
        <v>168</v>
      </c>
      <c r="F112" s="136" t="s">
        <v>169</v>
      </c>
      <c r="G112" s="137" t="s">
        <v>170</v>
      </c>
      <c r="H112" s="138">
        <v>29.5</v>
      </c>
      <c r="I112" s="139"/>
      <c r="J112" s="140">
        <f>ROUND(I112*H112,2)</f>
        <v>0</v>
      </c>
      <c r="K112" s="141"/>
      <c r="L112" s="33"/>
      <c r="M112" s="142" t="s">
        <v>3</v>
      </c>
      <c r="N112" s="143" t="s">
        <v>42</v>
      </c>
      <c r="P112" s="144">
        <f>O112*H112</f>
        <v>0</v>
      </c>
      <c r="Q112" s="144">
        <v>0</v>
      </c>
      <c r="R112" s="144">
        <f>Q112*H112</f>
        <v>0</v>
      </c>
      <c r="S112" s="144">
        <v>0</v>
      </c>
      <c r="T112" s="145">
        <f>S112*H112</f>
        <v>0</v>
      </c>
      <c r="AR112" s="146" t="s">
        <v>157</v>
      </c>
      <c r="AT112" s="146" t="s">
        <v>153</v>
      </c>
      <c r="AU112" s="146" t="s">
        <v>80</v>
      </c>
      <c r="AY112" s="18" t="s">
        <v>151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78</v>
      </c>
      <c r="BK112" s="147">
        <f>ROUND(I112*H112,2)</f>
        <v>0</v>
      </c>
      <c r="BL112" s="18" t="s">
        <v>157</v>
      </c>
      <c r="BM112" s="146" t="s">
        <v>171</v>
      </c>
    </row>
    <row r="113" spans="2:65" s="1" customFormat="1" ht="11.25">
      <c r="B113" s="33"/>
      <c r="D113" s="148" t="s">
        <v>159</v>
      </c>
      <c r="F113" s="149" t="s">
        <v>172</v>
      </c>
      <c r="I113" s="150"/>
      <c r="L113" s="33"/>
      <c r="M113" s="151"/>
      <c r="T113" s="54"/>
      <c r="AT113" s="18" t="s">
        <v>159</v>
      </c>
      <c r="AU113" s="18" t="s">
        <v>80</v>
      </c>
    </row>
    <row r="114" spans="2:65" s="12" customFormat="1" ht="11.25">
      <c r="B114" s="152"/>
      <c r="D114" s="153" t="s">
        <v>161</v>
      </c>
      <c r="E114" s="154" t="s">
        <v>3</v>
      </c>
      <c r="F114" s="155" t="s">
        <v>173</v>
      </c>
      <c r="H114" s="156">
        <v>29.5</v>
      </c>
      <c r="I114" s="157"/>
      <c r="L114" s="152"/>
      <c r="M114" s="158"/>
      <c r="T114" s="159"/>
      <c r="AT114" s="154" t="s">
        <v>161</v>
      </c>
      <c r="AU114" s="154" t="s">
        <v>80</v>
      </c>
      <c r="AV114" s="12" t="s">
        <v>80</v>
      </c>
      <c r="AW114" s="12" t="s">
        <v>32</v>
      </c>
      <c r="AX114" s="12" t="s">
        <v>78</v>
      </c>
      <c r="AY114" s="154" t="s">
        <v>151</v>
      </c>
    </row>
    <row r="115" spans="2:65" s="1" customFormat="1" ht="44.25" customHeight="1">
      <c r="B115" s="133"/>
      <c r="C115" s="134" t="s">
        <v>157</v>
      </c>
      <c r="D115" s="134" t="s">
        <v>153</v>
      </c>
      <c r="E115" s="135" t="s">
        <v>174</v>
      </c>
      <c r="F115" s="136" t="s">
        <v>175</v>
      </c>
      <c r="G115" s="137" t="s">
        <v>170</v>
      </c>
      <c r="H115" s="138">
        <v>29.5</v>
      </c>
      <c r="I115" s="139"/>
      <c r="J115" s="140">
        <f>ROUND(I115*H115,2)</f>
        <v>0</v>
      </c>
      <c r="K115" s="141"/>
      <c r="L115" s="33"/>
      <c r="M115" s="142" t="s">
        <v>3</v>
      </c>
      <c r="N115" s="143" t="s">
        <v>42</v>
      </c>
      <c r="P115" s="144">
        <f>O115*H115</f>
        <v>0</v>
      </c>
      <c r="Q115" s="144">
        <v>0</v>
      </c>
      <c r="R115" s="144">
        <f>Q115*H115</f>
        <v>0</v>
      </c>
      <c r="S115" s="144">
        <v>0</v>
      </c>
      <c r="T115" s="145">
        <f>S115*H115</f>
        <v>0</v>
      </c>
      <c r="AR115" s="146" t="s">
        <v>157</v>
      </c>
      <c r="AT115" s="146" t="s">
        <v>153</v>
      </c>
      <c r="AU115" s="146" t="s">
        <v>80</v>
      </c>
      <c r="AY115" s="18" t="s">
        <v>151</v>
      </c>
      <c r="BE115" s="147">
        <f>IF(N115="základní",J115,0)</f>
        <v>0</v>
      </c>
      <c r="BF115" s="147">
        <f>IF(N115="snížená",J115,0)</f>
        <v>0</v>
      </c>
      <c r="BG115" s="147">
        <f>IF(N115="zákl. přenesená",J115,0)</f>
        <v>0</v>
      </c>
      <c r="BH115" s="147">
        <f>IF(N115="sníž. přenesená",J115,0)</f>
        <v>0</v>
      </c>
      <c r="BI115" s="147">
        <f>IF(N115="nulová",J115,0)</f>
        <v>0</v>
      </c>
      <c r="BJ115" s="18" t="s">
        <v>78</v>
      </c>
      <c r="BK115" s="147">
        <f>ROUND(I115*H115,2)</f>
        <v>0</v>
      </c>
      <c r="BL115" s="18" t="s">
        <v>157</v>
      </c>
      <c r="BM115" s="146" t="s">
        <v>176</v>
      </c>
    </row>
    <row r="116" spans="2:65" s="1" customFormat="1" ht="11.25">
      <c r="B116" s="33"/>
      <c r="D116" s="148" t="s">
        <v>159</v>
      </c>
      <c r="F116" s="149" t="s">
        <v>177</v>
      </c>
      <c r="I116" s="150"/>
      <c r="L116" s="33"/>
      <c r="M116" s="151"/>
      <c r="T116" s="54"/>
      <c r="AT116" s="18" t="s">
        <v>159</v>
      </c>
      <c r="AU116" s="18" t="s">
        <v>80</v>
      </c>
    </row>
    <row r="117" spans="2:65" s="12" customFormat="1" ht="11.25">
      <c r="B117" s="152"/>
      <c r="D117" s="153" t="s">
        <v>161</v>
      </c>
      <c r="E117" s="154" t="s">
        <v>3</v>
      </c>
      <c r="F117" s="155" t="s">
        <v>173</v>
      </c>
      <c r="H117" s="156">
        <v>29.5</v>
      </c>
      <c r="I117" s="157"/>
      <c r="L117" s="152"/>
      <c r="M117" s="158"/>
      <c r="T117" s="159"/>
      <c r="AT117" s="154" t="s">
        <v>161</v>
      </c>
      <c r="AU117" s="154" t="s">
        <v>80</v>
      </c>
      <c r="AV117" s="12" t="s">
        <v>80</v>
      </c>
      <c r="AW117" s="12" t="s">
        <v>32</v>
      </c>
      <c r="AX117" s="12" t="s">
        <v>78</v>
      </c>
      <c r="AY117" s="154" t="s">
        <v>151</v>
      </c>
    </row>
    <row r="118" spans="2:65" s="11" customFormat="1" ht="22.9" customHeight="1">
      <c r="B118" s="121"/>
      <c r="D118" s="122" t="s">
        <v>70</v>
      </c>
      <c r="E118" s="131" t="s">
        <v>178</v>
      </c>
      <c r="F118" s="131" t="s">
        <v>179</v>
      </c>
      <c r="I118" s="124"/>
      <c r="J118" s="132">
        <f>BK118</f>
        <v>0</v>
      </c>
      <c r="L118" s="121"/>
      <c r="M118" s="126"/>
      <c r="P118" s="127">
        <f>SUM(P119:P133)</f>
        <v>0</v>
      </c>
      <c r="R118" s="127">
        <f>SUM(R119:R133)</f>
        <v>58.084319999999991</v>
      </c>
      <c r="T118" s="128">
        <f>SUM(T119:T133)</f>
        <v>0</v>
      </c>
      <c r="AR118" s="122" t="s">
        <v>78</v>
      </c>
      <c r="AT118" s="129" t="s">
        <v>70</v>
      </c>
      <c r="AU118" s="129" t="s">
        <v>78</v>
      </c>
      <c r="AY118" s="122" t="s">
        <v>151</v>
      </c>
      <c r="BK118" s="130">
        <f>SUM(BK119:BK133)</f>
        <v>0</v>
      </c>
    </row>
    <row r="119" spans="2:65" s="1" customFormat="1" ht="24.2" customHeight="1">
      <c r="B119" s="133"/>
      <c r="C119" s="134" t="s">
        <v>178</v>
      </c>
      <c r="D119" s="134" t="s">
        <v>153</v>
      </c>
      <c r="E119" s="135" t="s">
        <v>180</v>
      </c>
      <c r="F119" s="136" t="s">
        <v>181</v>
      </c>
      <c r="G119" s="137" t="s">
        <v>156</v>
      </c>
      <c r="H119" s="138">
        <v>59</v>
      </c>
      <c r="I119" s="139"/>
      <c r="J119" s="140">
        <f>ROUND(I119*H119,2)</f>
        <v>0</v>
      </c>
      <c r="K119" s="141"/>
      <c r="L119" s="33"/>
      <c r="M119" s="142" t="s">
        <v>3</v>
      </c>
      <c r="N119" s="143" t="s">
        <v>42</v>
      </c>
      <c r="P119" s="144">
        <f>O119*H119</f>
        <v>0</v>
      </c>
      <c r="Q119" s="144">
        <v>0.69</v>
      </c>
      <c r="R119" s="144">
        <f>Q119*H119</f>
        <v>40.709999999999994</v>
      </c>
      <c r="S119" s="144">
        <v>0</v>
      </c>
      <c r="T119" s="145">
        <f>S119*H119</f>
        <v>0</v>
      </c>
      <c r="AR119" s="146" t="s">
        <v>157</v>
      </c>
      <c r="AT119" s="146" t="s">
        <v>153</v>
      </c>
      <c r="AU119" s="146" t="s">
        <v>80</v>
      </c>
      <c r="AY119" s="18" t="s">
        <v>151</v>
      </c>
      <c r="BE119" s="147">
        <f>IF(N119="základní",J119,0)</f>
        <v>0</v>
      </c>
      <c r="BF119" s="147">
        <f>IF(N119="snížená",J119,0)</f>
        <v>0</v>
      </c>
      <c r="BG119" s="147">
        <f>IF(N119="zákl. přenesená",J119,0)</f>
        <v>0</v>
      </c>
      <c r="BH119" s="147">
        <f>IF(N119="sníž. přenesená",J119,0)</f>
        <v>0</v>
      </c>
      <c r="BI119" s="147">
        <f>IF(N119="nulová",J119,0)</f>
        <v>0</v>
      </c>
      <c r="BJ119" s="18" t="s">
        <v>78</v>
      </c>
      <c r="BK119" s="147">
        <f>ROUND(I119*H119,2)</f>
        <v>0</v>
      </c>
      <c r="BL119" s="18" t="s">
        <v>157</v>
      </c>
      <c r="BM119" s="146" t="s">
        <v>182</v>
      </c>
    </row>
    <row r="120" spans="2:65" s="1" customFormat="1" ht="11.25">
      <c r="B120" s="33"/>
      <c r="D120" s="148" t="s">
        <v>159</v>
      </c>
      <c r="F120" s="149" t="s">
        <v>183</v>
      </c>
      <c r="I120" s="150"/>
      <c r="L120" s="33"/>
      <c r="M120" s="151"/>
      <c r="T120" s="54"/>
      <c r="AT120" s="18" t="s">
        <v>159</v>
      </c>
      <c r="AU120" s="18" t="s">
        <v>80</v>
      </c>
    </row>
    <row r="121" spans="2:65" s="12" customFormat="1" ht="11.25">
      <c r="B121" s="152"/>
      <c r="D121" s="153" t="s">
        <v>161</v>
      </c>
      <c r="E121" s="154" t="s">
        <v>3</v>
      </c>
      <c r="F121" s="155" t="s">
        <v>162</v>
      </c>
      <c r="H121" s="156">
        <v>59</v>
      </c>
      <c r="I121" s="157"/>
      <c r="L121" s="152"/>
      <c r="M121" s="158"/>
      <c r="T121" s="159"/>
      <c r="AT121" s="154" t="s">
        <v>161</v>
      </c>
      <c r="AU121" s="154" t="s">
        <v>80</v>
      </c>
      <c r="AV121" s="12" t="s">
        <v>80</v>
      </c>
      <c r="AW121" s="12" t="s">
        <v>32</v>
      </c>
      <c r="AX121" s="12" t="s">
        <v>78</v>
      </c>
      <c r="AY121" s="154" t="s">
        <v>151</v>
      </c>
    </row>
    <row r="122" spans="2:65" s="1" customFormat="1" ht="49.15" customHeight="1">
      <c r="B122" s="133"/>
      <c r="C122" s="134" t="s">
        <v>184</v>
      </c>
      <c r="D122" s="134" t="s">
        <v>153</v>
      </c>
      <c r="E122" s="135" t="s">
        <v>185</v>
      </c>
      <c r="F122" s="136" t="s">
        <v>186</v>
      </c>
      <c r="G122" s="137" t="s">
        <v>156</v>
      </c>
      <c r="H122" s="138">
        <v>59</v>
      </c>
      <c r="I122" s="139"/>
      <c r="J122" s="140">
        <f>ROUND(I122*H122,2)</f>
        <v>0</v>
      </c>
      <c r="K122" s="141"/>
      <c r="L122" s="33"/>
      <c r="M122" s="142" t="s">
        <v>3</v>
      </c>
      <c r="N122" s="143" t="s">
        <v>42</v>
      </c>
      <c r="P122" s="144">
        <f>O122*H122</f>
        <v>0</v>
      </c>
      <c r="Q122" s="144">
        <v>0.18462999999999999</v>
      </c>
      <c r="R122" s="144">
        <f>Q122*H122</f>
        <v>10.89317</v>
      </c>
      <c r="S122" s="144">
        <v>0</v>
      </c>
      <c r="T122" s="145">
        <f>S122*H122</f>
        <v>0</v>
      </c>
      <c r="AR122" s="146" t="s">
        <v>157</v>
      </c>
      <c r="AT122" s="146" t="s">
        <v>153</v>
      </c>
      <c r="AU122" s="146" t="s">
        <v>80</v>
      </c>
      <c r="AY122" s="18" t="s">
        <v>151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8" t="s">
        <v>78</v>
      </c>
      <c r="BK122" s="147">
        <f>ROUND(I122*H122,2)</f>
        <v>0</v>
      </c>
      <c r="BL122" s="18" t="s">
        <v>157</v>
      </c>
      <c r="BM122" s="146" t="s">
        <v>187</v>
      </c>
    </row>
    <row r="123" spans="2:65" s="1" customFormat="1" ht="11.25">
      <c r="B123" s="33"/>
      <c r="D123" s="148" t="s">
        <v>159</v>
      </c>
      <c r="F123" s="149" t="s">
        <v>188</v>
      </c>
      <c r="I123" s="150"/>
      <c r="L123" s="33"/>
      <c r="M123" s="151"/>
      <c r="T123" s="54"/>
      <c r="AT123" s="18" t="s">
        <v>159</v>
      </c>
      <c r="AU123" s="18" t="s">
        <v>80</v>
      </c>
    </row>
    <row r="124" spans="2:65" s="12" customFormat="1" ht="11.25">
      <c r="B124" s="152"/>
      <c r="D124" s="153" t="s">
        <v>161</v>
      </c>
      <c r="E124" s="154" t="s">
        <v>3</v>
      </c>
      <c r="F124" s="155" t="s">
        <v>162</v>
      </c>
      <c r="H124" s="156">
        <v>59</v>
      </c>
      <c r="I124" s="157"/>
      <c r="L124" s="152"/>
      <c r="M124" s="158"/>
      <c r="T124" s="159"/>
      <c r="AT124" s="154" t="s">
        <v>161</v>
      </c>
      <c r="AU124" s="154" t="s">
        <v>80</v>
      </c>
      <c r="AV124" s="12" t="s">
        <v>80</v>
      </c>
      <c r="AW124" s="12" t="s">
        <v>32</v>
      </c>
      <c r="AX124" s="12" t="s">
        <v>78</v>
      </c>
      <c r="AY124" s="154" t="s">
        <v>151</v>
      </c>
    </row>
    <row r="125" spans="2:65" s="1" customFormat="1" ht="24.2" customHeight="1">
      <c r="B125" s="133"/>
      <c r="C125" s="134" t="s">
        <v>189</v>
      </c>
      <c r="D125" s="134" t="s">
        <v>153</v>
      </c>
      <c r="E125" s="135" t="s">
        <v>190</v>
      </c>
      <c r="F125" s="136" t="s">
        <v>191</v>
      </c>
      <c r="G125" s="137" t="s">
        <v>156</v>
      </c>
      <c r="H125" s="138">
        <v>59</v>
      </c>
      <c r="I125" s="139"/>
      <c r="J125" s="140">
        <f>ROUND(I125*H125,2)</f>
        <v>0</v>
      </c>
      <c r="K125" s="141"/>
      <c r="L125" s="33"/>
      <c r="M125" s="142" t="s">
        <v>3</v>
      </c>
      <c r="N125" s="143" t="s">
        <v>42</v>
      </c>
      <c r="P125" s="144">
        <f>O125*H125</f>
        <v>0</v>
      </c>
      <c r="Q125" s="144">
        <v>5.6100000000000004E-3</v>
      </c>
      <c r="R125" s="144">
        <f>Q125*H125</f>
        <v>0.33099000000000001</v>
      </c>
      <c r="S125" s="144">
        <v>0</v>
      </c>
      <c r="T125" s="145">
        <f>S125*H125</f>
        <v>0</v>
      </c>
      <c r="AR125" s="146" t="s">
        <v>157</v>
      </c>
      <c r="AT125" s="146" t="s">
        <v>153</v>
      </c>
      <c r="AU125" s="146" t="s">
        <v>80</v>
      </c>
      <c r="AY125" s="18" t="s">
        <v>151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8" t="s">
        <v>78</v>
      </c>
      <c r="BK125" s="147">
        <f>ROUND(I125*H125,2)</f>
        <v>0</v>
      </c>
      <c r="BL125" s="18" t="s">
        <v>157</v>
      </c>
      <c r="BM125" s="146" t="s">
        <v>192</v>
      </c>
    </row>
    <row r="126" spans="2:65" s="1" customFormat="1" ht="11.25">
      <c r="B126" s="33"/>
      <c r="D126" s="148" t="s">
        <v>159</v>
      </c>
      <c r="F126" s="149" t="s">
        <v>193</v>
      </c>
      <c r="I126" s="150"/>
      <c r="L126" s="33"/>
      <c r="M126" s="151"/>
      <c r="T126" s="54"/>
      <c r="AT126" s="18" t="s">
        <v>159</v>
      </c>
      <c r="AU126" s="18" t="s">
        <v>80</v>
      </c>
    </row>
    <row r="127" spans="2:65" s="12" customFormat="1" ht="11.25">
      <c r="B127" s="152"/>
      <c r="D127" s="153" t="s">
        <v>161</v>
      </c>
      <c r="E127" s="154" t="s">
        <v>3</v>
      </c>
      <c r="F127" s="155" t="s">
        <v>162</v>
      </c>
      <c r="H127" s="156">
        <v>59</v>
      </c>
      <c r="I127" s="157"/>
      <c r="L127" s="152"/>
      <c r="M127" s="158"/>
      <c r="T127" s="159"/>
      <c r="AT127" s="154" t="s">
        <v>161</v>
      </c>
      <c r="AU127" s="154" t="s">
        <v>80</v>
      </c>
      <c r="AV127" s="12" t="s">
        <v>80</v>
      </c>
      <c r="AW127" s="12" t="s">
        <v>32</v>
      </c>
      <c r="AX127" s="12" t="s">
        <v>78</v>
      </c>
      <c r="AY127" s="154" t="s">
        <v>151</v>
      </c>
    </row>
    <row r="128" spans="2:65" s="1" customFormat="1" ht="24.2" customHeight="1">
      <c r="B128" s="133"/>
      <c r="C128" s="134" t="s">
        <v>194</v>
      </c>
      <c r="D128" s="134" t="s">
        <v>153</v>
      </c>
      <c r="E128" s="135" t="s">
        <v>195</v>
      </c>
      <c r="F128" s="136" t="s">
        <v>196</v>
      </c>
      <c r="G128" s="137" t="s">
        <v>156</v>
      </c>
      <c r="H128" s="138">
        <v>59</v>
      </c>
      <c r="I128" s="139"/>
      <c r="J128" s="140">
        <f>ROUND(I128*H128,2)</f>
        <v>0</v>
      </c>
      <c r="K128" s="141"/>
      <c r="L128" s="33"/>
      <c r="M128" s="142" t="s">
        <v>3</v>
      </c>
      <c r="N128" s="143" t="s">
        <v>42</v>
      </c>
      <c r="P128" s="144">
        <f>O128*H128</f>
        <v>0</v>
      </c>
      <c r="Q128" s="144">
        <v>5.1000000000000004E-4</v>
      </c>
      <c r="R128" s="144">
        <f>Q128*H128</f>
        <v>3.0090000000000002E-2</v>
      </c>
      <c r="S128" s="144">
        <v>0</v>
      </c>
      <c r="T128" s="145">
        <f>S128*H128</f>
        <v>0</v>
      </c>
      <c r="AR128" s="146" t="s">
        <v>157</v>
      </c>
      <c r="AT128" s="146" t="s">
        <v>153</v>
      </c>
      <c r="AU128" s="146" t="s">
        <v>80</v>
      </c>
      <c r="AY128" s="18" t="s">
        <v>151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8" t="s">
        <v>78</v>
      </c>
      <c r="BK128" s="147">
        <f>ROUND(I128*H128,2)</f>
        <v>0</v>
      </c>
      <c r="BL128" s="18" t="s">
        <v>157</v>
      </c>
      <c r="BM128" s="146" t="s">
        <v>197</v>
      </c>
    </row>
    <row r="129" spans="2:65" s="1" customFormat="1" ht="11.25">
      <c r="B129" s="33"/>
      <c r="D129" s="148" t="s">
        <v>159</v>
      </c>
      <c r="F129" s="149" t="s">
        <v>198</v>
      </c>
      <c r="I129" s="150"/>
      <c r="L129" s="33"/>
      <c r="M129" s="151"/>
      <c r="T129" s="54"/>
      <c r="AT129" s="18" t="s">
        <v>159</v>
      </c>
      <c r="AU129" s="18" t="s">
        <v>80</v>
      </c>
    </row>
    <row r="130" spans="2:65" s="12" customFormat="1" ht="11.25">
      <c r="B130" s="152"/>
      <c r="D130" s="153" t="s">
        <v>161</v>
      </c>
      <c r="E130" s="154" t="s">
        <v>3</v>
      </c>
      <c r="F130" s="155" t="s">
        <v>162</v>
      </c>
      <c r="H130" s="156">
        <v>59</v>
      </c>
      <c r="I130" s="157"/>
      <c r="L130" s="152"/>
      <c r="M130" s="158"/>
      <c r="T130" s="159"/>
      <c r="AT130" s="154" t="s">
        <v>161</v>
      </c>
      <c r="AU130" s="154" t="s">
        <v>80</v>
      </c>
      <c r="AV130" s="12" t="s">
        <v>80</v>
      </c>
      <c r="AW130" s="12" t="s">
        <v>32</v>
      </c>
      <c r="AX130" s="12" t="s">
        <v>78</v>
      </c>
      <c r="AY130" s="154" t="s">
        <v>151</v>
      </c>
    </row>
    <row r="131" spans="2:65" s="1" customFormat="1" ht="44.25" customHeight="1">
      <c r="B131" s="133"/>
      <c r="C131" s="134" t="s">
        <v>199</v>
      </c>
      <c r="D131" s="134" t="s">
        <v>153</v>
      </c>
      <c r="E131" s="135" t="s">
        <v>200</v>
      </c>
      <c r="F131" s="136" t="s">
        <v>201</v>
      </c>
      <c r="G131" s="137" t="s">
        <v>156</v>
      </c>
      <c r="H131" s="138">
        <v>59</v>
      </c>
      <c r="I131" s="139"/>
      <c r="J131" s="140">
        <f>ROUND(I131*H131,2)</f>
        <v>0</v>
      </c>
      <c r="K131" s="141"/>
      <c r="L131" s="33"/>
      <c r="M131" s="142" t="s">
        <v>3</v>
      </c>
      <c r="N131" s="143" t="s">
        <v>42</v>
      </c>
      <c r="P131" s="144">
        <f>O131*H131</f>
        <v>0</v>
      </c>
      <c r="Q131" s="144">
        <v>0.10373</v>
      </c>
      <c r="R131" s="144">
        <f>Q131*H131</f>
        <v>6.1200700000000001</v>
      </c>
      <c r="S131" s="144">
        <v>0</v>
      </c>
      <c r="T131" s="145">
        <f>S131*H131</f>
        <v>0</v>
      </c>
      <c r="AR131" s="146" t="s">
        <v>157</v>
      </c>
      <c r="AT131" s="146" t="s">
        <v>153</v>
      </c>
      <c r="AU131" s="146" t="s">
        <v>80</v>
      </c>
      <c r="AY131" s="18" t="s">
        <v>151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8" t="s">
        <v>78</v>
      </c>
      <c r="BK131" s="147">
        <f>ROUND(I131*H131,2)</f>
        <v>0</v>
      </c>
      <c r="BL131" s="18" t="s">
        <v>157</v>
      </c>
      <c r="BM131" s="146" t="s">
        <v>202</v>
      </c>
    </row>
    <row r="132" spans="2:65" s="1" customFormat="1" ht="11.25">
      <c r="B132" s="33"/>
      <c r="D132" s="148" t="s">
        <v>159</v>
      </c>
      <c r="F132" s="149" t="s">
        <v>203</v>
      </c>
      <c r="I132" s="150"/>
      <c r="L132" s="33"/>
      <c r="M132" s="151"/>
      <c r="T132" s="54"/>
      <c r="AT132" s="18" t="s">
        <v>159</v>
      </c>
      <c r="AU132" s="18" t="s">
        <v>80</v>
      </c>
    </row>
    <row r="133" spans="2:65" s="12" customFormat="1" ht="11.25">
      <c r="B133" s="152"/>
      <c r="D133" s="153" t="s">
        <v>161</v>
      </c>
      <c r="E133" s="154" t="s">
        <v>3</v>
      </c>
      <c r="F133" s="155" t="s">
        <v>162</v>
      </c>
      <c r="H133" s="156">
        <v>59</v>
      </c>
      <c r="I133" s="157"/>
      <c r="L133" s="152"/>
      <c r="M133" s="158"/>
      <c r="T133" s="159"/>
      <c r="AT133" s="154" t="s">
        <v>161</v>
      </c>
      <c r="AU133" s="154" t="s">
        <v>80</v>
      </c>
      <c r="AV133" s="12" t="s">
        <v>80</v>
      </c>
      <c r="AW133" s="12" t="s">
        <v>32</v>
      </c>
      <c r="AX133" s="12" t="s">
        <v>78</v>
      </c>
      <c r="AY133" s="154" t="s">
        <v>151</v>
      </c>
    </row>
    <row r="134" spans="2:65" s="11" customFormat="1" ht="22.9" customHeight="1">
      <c r="B134" s="121"/>
      <c r="D134" s="122" t="s">
        <v>70</v>
      </c>
      <c r="E134" s="131" t="s">
        <v>184</v>
      </c>
      <c r="F134" s="131" t="s">
        <v>204</v>
      </c>
      <c r="I134" s="124"/>
      <c r="J134" s="132">
        <f>BK134</f>
        <v>0</v>
      </c>
      <c r="L134" s="121"/>
      <c r="M134" s="126"/>
      <c r="P134" s="127">
        <f>SUM(P135:P169)</f>
        <v>0</v>
      </c>
      <c r="R134" s="127">
        <f>SUM(R135:R169)</f>
        <v>0.31379400000000002</v>
      </c>
      <c r="T134" s="128">
        <f>SUM(T135:T169)</f>
        <v>0</v>
      </c>
      <c r="AR134" s="122" t="s">
        <v>78</v>
      </c>
      <c r="AT134" s="129" t="s">
        <v>70</v>
      </c>
      <c r="AU134" s="129" t="s">
        <v>78</v>
      </c>
      <c r="AY134" s="122" t="s">
        <v>151</v>
      </c>
      <c r="BK134" s="130">
        <f>SUM(BK135:BK169)</f>
        <v>0</v>
      </c>
    </row>
    <row r="135" spans="2:65" s="1" customFormat="1" ht="24.2" customHeight="1">
      <c r="B135" s="133"/>
      <c r="C135" s="134" t="s">
        <v>205</v>
      </c>
      <c r="D135" s="134" t="s">
        <v>153</v>
      </c>
      <c r="E135" s="135" t="s">
        <v>206</v>
      </c>
      <c r="F135" s="136" t="s">
        <v>207</v>
      </c>
      <c r="G135" s="137" t="s">
        <v>156</v>
      </c>
      <c r="H135" s="138">
        <v>116.22</v>
      </c>
      <c r="I135" s="139"/>
      <c r="J135" s="140">
        <f>ROUND(I135*H135,2)</f>
        <v>0</v>
      </c>
      <c r="K135" s="141"/>
      <c r="L135" s="33"/>
      <c r="M135" s="142" t="s">
        <v>3</v>
      </c>
      <c r="N135" s="143" t="s">
        <v>42</v>
      </c>
      <c r="P135" s="144">
        <f>O135*H135</f>
        <v>0</v>
      </c>
      <c r="Q135" s="144">
        <v>2.7000000000000001E-3</v>
      </c>
      <c r="R135" s="144">
        <f>Q135*H135</f>
        <v>0.31379400000000002</v>
      </c>
      <c r="S135" s="144">
        <v>0</v>
      </c>
      <c r="T135" s="145">
        <f>S135*H135</f>
        <v>0</v>
      </c>
      <c r="AR135" s="146" t="s">
        <v>157</v>
      </c>
      <c r="AT135" s="146" t="s">
        <v>153</v>
      </c>
      <c r="AU135" s="146" t="s">
        <v>80</v>
      </c>
      <c r="AY135" s="18" t="s">
        <v>151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8" t="s">
        <v>78</v>
      </c>
      <c r="BK135" s="147">
        <f>ROUND(I135*H135,2)</f>
        <v>0</v>
      </c>
      <c r="BL135" s="18" t="s">
        <v>157</v>
      </c>
      <c r="BM135" s="146" t="s">
        <v>208</v>
      </c>
    </row>
    <row r="136" spans="2:65" s="1" customFormat="1" ht="11.25">
      <c r="B136" s="33"/>
      <c r="D136" s="148" t="s">
        <v>159</v>
      </c>
      <c r="F136" s="149" t="s">
        <v>209</v>
      </c>
      <c r="I136" s="150"/>
      <c r="L136" s="33"/>
      <c r="M136" s="151"/>
      <c r="T136" s="54"/>
      <c r="AT136" s="18" t="s">
        <v>159</v>
      </c>
      <c r="AU136" s="18" t="s">
        <v>80</v>
      </c>
    </row>
    <row r="137" spans="2:65" s="13" customFormat="1" ht="11.25">
      <c r="B137" s="160"/>
      <c r="D137" s="153" t="s">
        <v>161</v>
      </c>
      <c r="E137" s="161" t="s">
        <v>3</v>
      </c>
      <c r="F137" s="162" t="s">
        <v>210</v>
      </c>
      <c r="H137" s="161" t="s">
        <v>3</v>
      </c>
      <c r="I137" s="163"/>
      <c r="L137" s="160"/>
      <c r="M137" s="164"/>
      <c r="T137" s="165"/>
      <c r="AT137" s="161" t="s">
        <v>161</v>
      </c>
      <c r="AU137" s="161" t="s">
        <v>80</v>
      </c>
      <c r="AV137" s="13" t="s">
        <v>78</v>
      </c>
      <c r="AW137" s="13" t="s">
        <v>32</v>
      </c>
      <c r="AX137" s="13" t="s">
        <v>71</v>
      </c>
      <c r="AY137" s="161" t="s">
        <v>151</v>
      </c>
    </row>
    <row r="138" spans="2:65" s="12" customFormat="1" ht="11.25">
      <c r="B138" s="152"/>
      <c r="D138" s="153" t="s">
        <v>161</v>
      </c>
      <c r="E138" s="154" t="s">
        <v>3</v>
      </c>
      <c r="F138" s="155" t="s">
        <v>211</v>
      </c>
      <c r="H138" s="156">
        <v>2.5649999999999999</v>
      </c>
      <c r="I138" s="157"/>
      <c r="L138" s="152"/>
      <c r="M138" s="158"/>
      <c r="T138" s="159"/>
      <c r="AT138" s="154" t="s">
        <v>161</v>
      </c>
      <c r="AU138" s="154" t="s">
        <v>80</v>
      </c>
      <c r="AV138" s="12" t="s">
        <v>80</v>
      </c>
      <c r="AW138" s="12" t="s">
        <v>32</v>
      </c>
      <c r="AX138" s="12" t="s">
        <v>71</v>
      </c>
      <c r="AY138" s="154" t="s">
        <v>151</v>
      </c>
    </row>
    <row r="139" spans="2:65" s="12" customFormat="1" ht="11.25">
      <c r="B139" s="152"/>
      <c r="D139" s="153" t="s">
        <v>161</v>
      </c>
      <c r="E139" s="154" t="s">
        <v>3</v>
      </c>
      <c r="F139" s="155" t="s">
        <v>212</v>
      </c>
      <c r="H139" s="156">
        <v>1.716</v>
      </c>
      <c r="I139" s="157"/>
      <c r="L139" s="152"/>
      <c r="M139" s="158"/>
      <c r="T139" s="159"/>
      <c r="AT139" s="154" t="s">
        <v>161</v>
      </c>
      <c r="AU139" s="154" t="s">
        <v>80</v>
      </c>
      <c r="AV139" s="12" t="s">
        <v>80</v>
      </c>
      <c r="AW139" s="12" t="s">
        <v>32</v>
      </c>
      <c r="AX139" s="12" t="s">
        <v>71</v>
      </c>
      <c r="AY139" s="154" t="s">
        <v>151</v>
      </c>
    </row>
    <row r="140" spans="2:65" s="12" customFormat="1" ht="11.25">
      <c r="B140" s="152"/>
      <c r="D140" s="153" t="s">
        <v>161</v>
      </c>
      <c r="E140" s="154" t="s">
        <v>3</v>
      </c>
      <c r="F140" s="155" t="s">
        <v>213</v>
      </c>
      <c r="H140" s="156">
        <v>1.843</v>
      </c>
      <c r="I140" s="157"/>
      <c r="L140" s="152"/>
      <c r="M140" s="158"/>
      <c r="T140" s="159"/>
      <c r="AT140" s="154" t="s">
        <v>161</v>
      </c>
      <c r="AU140" s="154" t="s">
        <v>80</v>
      </c>
      <c r="AV140" s="12" t="s">
        <v>80</v>
      </c>
      <c r="AW140" s="12" t="s">
        <v>32</v>
      </c>
      <c r="AX140" s="12" t="s">
        <v>71</v>
      </c>
      <c r="AY140" s="154" t="s">
        <v>151</v>
      </c>
    </row>
    <row r="141" spans="2:65" s="12" customFormat="1" ht="11.25">
      <c r="B141" s="152"/>
      <c r="D141" s="153" t="s">
        <v>161</v>
      </c>
      <c r="E141" s="154" t="s">
        <v>3</v>
      </c>
      <c r="F141" s="155" t="s">
        <v>214</v>
      </c>
      <c r="H141" s="156">
        <v>9.4619999999999997</v>
      </c>
      <c r="I141" s="157"/>
      <c r="L141" s="152"/>
      <c r="M141" s="158"/>
      <c r="T141" s="159"/>
      <c r="AT141" s="154" t="s">
        <v>161</v>
      </c>
      <c r="AU141" s="154" t="s">
        <v>80</v>
      </c>
      <c r="AV141" s="12" t="s">
        <v>80</v>
      </c>
      <c r="AW141" s="12" t="s">
        <v>32</v>
      </c>
      <c r="AX141" s="12" t="s">
        <v>71</v>
      </c>
      <c r="AY141" s="154" t="s">
        <v>151</v>
      </c>
    </row>
    <row r="142" spans="2:65" s="12" customFormat="1" ht="11.25">
      <c r="B142" s="152"/>
      <c r="D142" s="153" t="s">
        <v>161</v>
      </c>
      <c r="E142" s="154" t="s">
        <v>3</v>
      </c>
      <c r="F142" s="155" t="s">
        <v>215</v>
      </c>
      <c r="H142" s="156">
        <v>1.835</v>
      </c>
      <c r="I142" s="157"/>
      <c r="L142" s="152"/>
      <c r="M142" s="158"/>
      <c r="T142" s="159"/>
      <c r="AT142" s="154" t="s">
        <v>161</v>
      </c>
      <c r="AU142" s="154" t="s">
        <v>80</v>
      </c>
      <c r="AV142" s="12" t="s">
        <v>80</v>
      </c>
      <c r="AW142" s="12" t="s">
        <v>32</v>
      </c>
      <c r="AX142" s="12" t="s">
        <v>71</v>
      </c>
      <c r="AY142" s="154" t="s">
        <v>151</v>
      </c>
    </row>
    <row r="143" spans="2:65" s="12" customFormat="1" ht="11.25">
      <c r="B143" s="152"/>
      <c r="D143" s="153" t="s">
        <v>161</v>
      </c>
      <c r="E143" s="154" t="s">
        <v>3</v>
      </c>
      <c r="F143" s="155" t="s">
        <v>216</v>
      </c>
      <c r="H143" s="156">
        <v>1.2769999999999999</v>
      </c>
      <c r="I143" s="157"/>
      <c r="L143" s="152"/>
      <c r="M143" s="158"/>
      <c r="T143" s="159"/>
      <c r="AT143" s="154" t="s">
        <v>161</v>
      </c>
      <c r="AU143" s="154" t="s">
        <v>80</v>
      </c>
      <c r="AV143" s="12" t="s">
        <v>80</v>
      </c>
      <c r="AW143" s="12" t="s">
        <v>32</v>
      </c>
      <c r="AX143" s="12" t="s">
        <v>71</v>
      </c>
      <c r="AY143" s="154" t="s">
        <v>151</v>
      </c>
    </row>
    <row r="144" spans="2:65" s="12" customFormat="1" ht="11.25">
      <c r="B144" s="152"/>
      <c r="D144" s="153" t="s">
        <v>161</v>
      </c>
      <c r="E144" s="154" t="s">
        <v>3</v>
      </c>
      <c r="F144" s="155" t="s">
        <v>217</v>
      </c>
      <c r="H144" s="156">
        <v>1.96</v>
      </c>
      <c r="I144" s="157"/>
      <c r="L144" s="152"/>
      <c r="M144" s="158"/>
      <c r="T144" s="159"/>
      <c r="AT144" s="154" t="s">
        <v>161</v>
      </c>
      <c r="AU144" s="154" t="s">
        <v>80</v>
      </c>
      <c r="AV144" s="12" t="s">
        <v>80</v>
      </c>
      <c r="AW144" s="12" t="s">
        <v>32</v>
      </c>
      <c r="AX144" s="12" t="s">
        <v>71</v>
      </c>
      <c r="AY144" s="154" t="s">
        <v>151</v>
      </c>
    </row>
    <row r="145" spans="2:51" s="12" customFormat="1" ht="11.25">
      <c r="B145" s="152"/>
      <c r="D145" s="153" t="s">
        <v>161</v>
      </c>
      <c r="E145" s="154" t="s">
        <v>3</v>
      </c>
      <c r="F145" s="155" t="s">
        <v>218</v>
      </c>
      <c r="H145" s="156">
        <v>1.7609999999999999</v>
      </c>
      <c r="I145" s="157"/>
      <c r="L145" s="152"/>
      <c r="M145" s="158"/>
      <c r="T145" s="159"/>
      <c r="AT145" s="154" t="s">
        <v>161</v>
      </c>
      <c r="AU145" s="154" t="s">
        <v>80</v>
      </c>
      <c r="AV145" s="12" t="s">
        <v>80</v>
      </c>
      <c r="AW145" s="12" t="s">
        <v>32</v>
      </c>
      <c r="AX145" s="12" t="s">
        <v>71</v>
      </c>
      <c r="AY145" s="154" t="s">
        <v>151</v>
      </c>
    </row>
    <row r="146" spans="2:51" s="12" customFormat="1" ht="11.25">
      <c r="B146" s="152"/>
      <c r="D146" s="153" t="s">
        <v>161</v>
      </c>
      <c r="E146" s="154" t="s">
        <v>3</v>
      </c>
      <c r="F146" s="155" t="s">
        <v>219</v>
      </c>
      <c r="H146" s="156">
        <v>4.72</v>
      </c>
      <c r="I146" s="157"/>
      <c r="L146" s="152"/>
      <c r="M146" s="158"/>
      <c r="T146" s="159"/>
      <c r="AT146" s="154" t="s">
        <v>161</v>
      </c>
      <c r="AU146" s="154" t="s">
        <v>80</v>
      </c>
      <c r="AV146" s="12" t="s">
        <v>80</v>
      </c>
      <c r="AW146" s="12" t="s">
        <v>32</v>
      </c>
      <c r="AX146" s="12" t="s">
        <v>71</v>
      </c>
      <c r="AY146" s="154" t="s">
        <v>151</v>
      </c>
    </row>
    <row r="147" spans="2:51" s="12" customFormat="1" ht="11.25">
      <c r="B147" s="152"/>
      <c r="D147" s="153" t="s">
        <v>161</v>
      </c>
      <c r="E147" s="154" t="s">
        <v>3</v>
      </c>
      <c r="F147" s="155" t="s">
        <v>220</v>
      </c>
      <c r="H147" s="156">
        <v>3.92</v>
      </c>
      <c r="I147" s="157"/>
      <c r="L147" s="152"/>
      <c r="M147" s="158"/>
      <c r="T147" s="159"/>
      <c r="AT147" s="154" t="s">
        <v>161</v>
      </c>
      <c r="AU147" s="154" t="s">
        <v>80</v>
      </c>
      <c r="AV147" s="12" t="s">
        <v>80</v>
      </c>
      <c r="AW147" s="12" t="s">
        <v>32</v>
      </c>
      <c r="AX147" s="12" t="s">
        <v>71</v>
      </c>
      <c r="AY147" s="154" t="s">
        <v>151</v>
      </c>
    </row>
    <row r="148" spans="2:51" s="12" customFormat="1" ht="11.25">
      <c r="B148" s="152"/>
      <c r="D148" s="153" t="s">
        <v>161</v>
      </c>
      <c r="E148" s="154" t="s">
        <v>3</v>
      </c>
      <c r="F148" s="155" t="s">
        <v>221</v>
      </c>
      <c r="H148" s="156">
        <v>3.52</v>
      </c>
      <c r="I148" s="157"/>
      <c r="L148" s="152"/>
      <c r="M148" s="158"/>
      <c r="T148" s="159"/>
      <c r="AT148" s="154" t="s">
        <v>161</v>
      </c>
      <c r="AU148" s="154" t="s">
        <v>80</v>
      </c>
      <c r="AV148" s="12" t="s">
        <v>80</v>
      </c>
      <c r="AW148" s="12" t="s">
        <v>32</v>
      </c>
      <c r="AX148" s="12" t="s">
        <v>71</v>
      </c>
      <c r="AY148" s="154" t="s">
        <v>151</v>
      </c>
    </row>
    <row r="149" spans="2:51" s="12" customFormat="1" ht="11.25">
      <c r="B149" s="152"/>
      <c r="D149" s="153" t="s">
        <v>161</v>
      </c>
      <c r="E149" s="154" t="s">
        <v>3</v>
      </c>
      <c r="F149" s="155" t="s">
        <v>222</v>
      </c>
      <c r="H149" s="156">
        <v>1.7470000000000001</v>
      </c>
      <c r="I149" s="157"/>
      <c r="L149" s="152"/>
      <c r="M149" s="158"/>
      <c r="T149" s="159"/>
      <c r="AT149" s="154" t="s">
        <v>161</v>
      </c>
      <c r="AU149" s="154" t="s">
        <v>80</v>
      </c>
      <c r="AV149" s="12" t="s">
        <v>80</v>
      </c>
      <c r="AW149" s="12" t="s">
        <v>32</v>
      </c>
      <c r="AX149" s="12" t="s">
        <v>71</v>
      </c>
      <c r="AY149" s="154" t="s">
        <v>151</v>
      </c>
    </row>
    <row r="150" spans="2:51" s="12" customFormat="1" ht="11.25">
      <c r="B150" s="152"/>
      <c r="D150" s="153" t="s">
        <v>161</v>
      </c>
      <c r="E150" s="154" t="s">
        <v>3</v>
      </c>
      <c r="F150" s="155" t="s">
        <v>223</v>
      </c>
      <c r="H150" s="156">
        <v>22.492999999999999</v>
      </c>
      <c r="I150" s="157"/>
      <c r="L150" s="152"/>
      <c r="M150" s="158"/>
      <c r="T150" s="159"/>
      <c r="AT150" s="154" t="s">
        <v>161</v>
      </c>
      <c r="AU150" s="154" t="s">
        <v>80</v>
      </c>
      <c r="AV150" s="12" t="s">
        <v>80</v>
      </c>
      <c r="AW150" s="12" t="s">
        <v>32</v>
      </c>
      <c r="AX150" s="12" t="s">
        <v>71</v>
      </c>
      <c r="AY150" s="154" t="s">
        <v>151</v>
      </c>
    </row>
    <row r="151" spans="2:51" s="12" customFormat="1" ht="11.25">
      <c r="B151" s="152"/>
      <c r="D151" s="153" t="s">
        <v>161</v>
      </c>
      <c r="E151" s="154" t="s">
        <v>3</v>
      </c>
      <c r="F151" s="155" t="s">
        <v>224</v>
      </c>
      <c r="H151" s="156">
        <v>2.56</v>
      </c>
      <c r="I151" s="157"/>
      <c r="L151" s="152"/>
      <c r="M151" s="158"/>
      <c r="T151" s="159"/>
      <c r="AT151" s="154" t="s">
        <v>161</v>
      </c>
      <c r="AU151" s="154" t="s">
        <v>80</v>
      </c>
      <c r="AV151" s="12" t="s">
        <v>80</v>
      </c>
      <c r="AW151" s="12" t="s">
        <v>32</v>
      </c>
      <c r="AX151" s="12" t="s">
        <v>71</v>
      </c>
      <c r="AY151" s="154" t="s">
        <v>151</v>
      </c>
    </row>
    <row r="152" spans="2:51" s="12" customFormat="1" ht="11.25">
      <c r="B152" s="152"/>
      <c r="D152" s="153" t="s">
        <v>161</v>
      </c>
      <c r="E152" s="154" t="s">
        <v>3</v>
      </c>
      <c r="F152" s="155" t="s">
        <v>225</v>
      </c>
      <c r="H152" s="156">
        <v>3.52</v>
      </c>
      <c r="I152" s="157"/>
      <c r="L152" s="152"/>
      <c r="M152" s="158"/>
      <c r="T152" s="159"/>
      <c r="AT152" s="154" t="s">
        <v>161</v>
      </c>
      <c r="AU152" s="154" t="s">
        <v>80</v>
      </c>
      <c r="AV152" s="12" t="s">
        <v>80</v>
      </c>
      <c r="AW152" s="12" t="s">
        <v>32</v>
      </c>
      <c r="AX152" s="12" t="s">
        <v>71</v>
      </c>
      <c r="AY152" s="154" t="s">
        <v>151</v>
      </c>
    </row>
    <row r="153" spans="2:51" s="12" customFormat="1" ht="11.25">
      <c r="B153" s="152"/>
      <c r="D153" s="153" t="s">
        <v>161</v>
      </c>
      <c r="E153" s="154" t="s">
        <v>3</v>
      </c>
      <c r="F153" s="155" t="s">
        <v>226</v>
      </c>
      <c r="H153" s="156">
        <v>2.3199999999999998</v>
      </c>
      <c r="I153" s="157"/>
      <c r="L153" s="152"/>
      <c r="M153" s="158"/>
      <c r="T153" s="159"/>
      <c r="AT153" s="154" t="s">
        <v>161</v>
      </c>
      <c r="AU153" s="154" t="s">
        <v>80</v>
      </c>
      <c r="AV153" s="12" t="s">
        <v>80</v>
      </c>
      <c r="AW153" s="12" t="s">
        <v>32</v>
      </c>
      <c r="AX153" s="12" t="s">
        <v>71</v>
      </c>
      <c r="AY153" s="154" t="s">
        <v>151</v>
      </c>
    </row>
    <row r="154" spans="2:51" s="12" customFormat="1" ht="11.25">
      <c r="B154" s="152"/>
      <c r="D154" s="153" t="s">
        <v>161</v>
      </c>
      <c r="E154" s="154" t="s">
        <v>3</v>
      </c>
      <c r="F154" s="155" t="s">
        <v>227</v>
      </c>
      <c r="H154" s="156">
        <v>1.6319999999999999</v>
      </c>
      <c r="I154" s="157"/>
      <c r="L154" s="152"/>
      <c r="M154" s="158"/>
      <c r="T154" s="159"/>
      <c r="AT154" s="154" t="s">
        <v>161</v>
      </c>
      <c r="AU154" s="154" t="s">
        <v>80</v>
      </c>
      <c r="AV154" s="12" t="s">
        <v>80</v>
      </c>
      <c r="AW154" s="12" t="s">
        <v>32</v>
      </c>
      <c r="AX154" s="12" t="s">
        <v>71</v>
      </c>
      <c r="AY154" s="154" t="s">
        <v>151</v>
      </c>
    </row>
    <row r="155" spans="2:51" s="12" customFormat="1" ht="11.25">
      <c r="B155" s="152"/>
      <c r="D155" s="153" t="s">
        <v>161</v>
      </c>
      <c r="E155" s="154" t="s">
        <v>3</v>
      </c>
      <c r="F155" s="155" t="s">
        <v>228</v>
      </c>
      <c r="H155" s="156">
        <v>2.66</v>
      </c>
      <c r="I155" s="157"/>
      <c r="L155" s="152"/>
      <c r="M155" s="158"/>
      <c r="T155" s="159"/>
      <c r="AT155" s="154" t="s">
        <v>161</v>
      </c>
      <c r="AU155" s="154" t="s">
        <v>80</v>
      </c>
      <c r="AV155" s="12" t="s">
        <v>80</v>
      </c>
      <c r="AW155" s="12" t="s">
        <v>32</v>
      </c>
      <c r="AX155" s="12" t="s">
        <v>71</v>
      </c>
      <c r="AY155" s="154" t="s">
        <v>151</v>
      </c>
    </row>
    <row r="156" spans="2:51" s="12" customFormat="1" ht="11.25">
      <c r="B156" s="152"/>
      <c r="D156" s="153" t="s">
        <v>161</v>
      </c>
      <c r="E156" s="154" t="s">
        <v>3</v>
      </c>
      <c r="F156" s="155" t="s">
        <v>229</v>
      </c>
      <c r="H156" s="156">
        <v>3.84</v>
      </c>
      <c r="I156" s="157"/>
      <c r="L156" s="152"/>
      <c r="M156" s="158"/>
      <c r="T156" s="159"/>
      <c r="AT156" s="154" t="s">
        <v>161</v>
      </c>
      <c r="AU156" s="154" t="s">
        <v>80</v>
      </c>
      <c r="AV156" s="12" t="s">
        <v>80</v>
      </c>
      <c r="AW156" s="12" t="s">
        <v>32</v>
      </c>
      <c r="AX156" s="12" t="s">
        <v>71</v>
      </c>
      <c r="AY156" s="154" t="s">
        <v>151</v>
      </c>
    </row>
    <row r="157" spans="2:51" s="12" customFormat="1" ht="11.25">
      <c r="B157" s="152"/>
      <c r="D157" s="153" t="s">
        <v>161</v>
      </c>
      <c r="E157" s="154" t="s">
        <v>3</v>
      </c>
      <c r="F157" s="155" t="s">
        <v>230</v>
      </c>
      <c r="H157" s="156">
        <v>3.0720000000000001</v>
      </c>
      <c r="I157" s="157"/>
      <c r="L157" s="152"/>
      <c r="M157" s="158"/>
      <c r="T157" s="159"/>
      <c r="AT157" s="154" t="s">
        <v>161</v>
      </c>
      <c r="AU157" s="154" t="s">
        <v>80</v>
      </c>
      <c r="AV157" s="12" t="s">
        <v>80</v>
      </c>
      <c r="AW157" s="12" t="s">
        <v>32</v>
      </c>
      <c r="AX157" s="12" t="s">
        <v>71</v>
      </c>
      <c r="AY157" s="154" t="s">
        <v>151</v>
      </c>
    </row>
    <row r="158" spans="2:51" s="12" customFormat="1" ht="11.25">
      <c r="B158" s="152"/>
      <c r="D158" s="153" t="s">
        <v>161</v>
      </c>
      <c r="E158" s="154" t="s">
        <v>3</v>
      </c>
      <c r="F158" s="155" t="s">
        <v>231</v>
      </c>
      <c r="H158" s="156">
        <v>4.6619999999999999</v>
      </c>
      <c r="I158" s="157"/>
      <c r="L158" s="152"/>
      <c r="M158" s="158"/>
      <c r="T158" s="159"/>
      <c r="AT158" s="154" t="s">
        <v>161</v>
      </c>
      <c r="AU158" s="154" t="s">
        <v>80</v>
      </c>
      <c r="AV158" s="12" t="s">
        <v>80</v>
      </c>
      <c r="AW158" s="12" t="s">
        <v>32</v>
      </c>
      <c r="AX158" s="12" t="s">
        <v>71</v>
      </c>
      <c r="AY158" s="154" t="s">
        <v>151</v>
      </c>
    </row>
    <row r="159" spans="2:51" s="12" customFormat="1" ht="11.25">
      <c r="B159" s="152"/>
      <c r="D159" s="153" t="s">
        <v>161</v>
      </c>
      <c r="E159" s="154" t="s">
        <v>3</v>
      </c>
      <c r="F159" s="155" t="s">
        <v>232</v>
      </c>
      <c r="H159" s="156">
        <v>6.7619999999999996</v>
      </c>
      <c r="I159" s="157"/>
      <c r="L159" s="152"/>
      <c r="M159" s="158"/>
      <c r="T159" s="159"/>
      <c r="AT159" s="154" t="s">
        <v>161</v>
      </c>
      <c r="AU159" s="154" t="s">
        <v>80</v>
      </c>
      <c r="AV159" s="12" t="s">
        <v>80</v>
      </c>
      <c r="AW159" s="12" t="s">
        <v>32</v>
      </c>
      <c r="AX159" s="12" t="s">
        <v>71</v>
      </c>
      <c r="AY159" s="154" t="s">
        <v>151</v>
      </c>
    </row>
    <row r="160" spans="2:51" s="12" customFormat="1" ht="11.25">
      <c r="B160" s="152"/>
      <c r="D160" s="153" t="s">
        <v>161</v>
      </c>
      <c r="E160" s="154" t="s">
        <v>3</v>
      </c>
      <c r="F160" s="155" t="s">
        <v>231</v>
      </c>
      <c r="H160" s="156">
        <v>4.6619999999999999</v>
      </c>
      <c r="I160" s="157"/>
      <c r="L160" s="152"/>
      <c r="M160" s="158"/>
      <c r="T160" s="159"/>
      <c r="AT160" s="154" t="s">
        <v>161</v>
      </c>
      <c r="AU160" s="154" t="s">
        <v>80</v>
      </c>
      <c r="AV160" s="12" t="s">
        <v>80</v>
      </c>
      <c r="AW160" s="12" t="s">
        <v>32</v>
      </c>
      <c r="AX160" s="12" t="s">
        <v>71</v>
      </c>
      <c r="AY160" s="154" t="s">
        <v>151</v>
      </c>
    </row>
    <row r="161" spans="2:65" s="12" customFormat="1" ht="11.25">
      <c r="B161" s="152"/>
      <c r="D161" s="153" t="s">
        <v>161</v>
      </c>
      <c r="E161" s="154" t="s">
        <v>3</v>
      </c>
      <c r="F161" s="155" t="s">
        <v>233</v>
      </c>
      <c r="H161" s="156">
        <v>0.2</v>
      </c>
      <c r="I161" s="157"/>
      <c r="L161" s="152"/>
      <c r="M161" s="158"/>
      <c r="T161" s="159"/>
      <c r="AT161" s="154" t="s">
        <v>161</v>
      </c>
      <c r="AU161" s="154" t="s">
        <v>80</v>
      </c>
      <c r="AV161" s="12" t="s">
        <v>80</v>
      </c>
      <c r="AW161" s="12" t="s">
        <v>32</v>
      </c>
      <c r="AX161" s="12" t="s">
        <v>71</v>
      </c>
      <c r="AY161" s="154" t="s">
        <v>151</v>
      </c>
    </row>
    <row r="162" spans="2:65" s="12" customFormat="1" ht="11.25">
      <c r="B162" s="152"/>
      <c r="D162" s="153" t="s">
        <v>161</v>
      </c>
      <c r="E162" s="154" t="s">
        <v>3</v>
      </c>
      <c r="F162" s="155" t="s">
        <v>234</v>
      </c>
      <c r="H162" s="156">
        <v>1.446</v>
      </c>
      <c r="I162" s="157"/>
      <c r="L162" s="152"/>
      <c r="M162" s="158"/>
      <c r="T162" s="159"/>
      <c r="AT162" s="154" t="s">
        <v>161</v>
      </c>
      <c r="AU162" s="154" t="s">
        <v>80</v>
      </c>
      <c r="AV162" s="12" t="s">
        <v>80</v>
      </c>
      <c r="AW162" s="12" t="s">
        <v>32</v>
      </c>
      <c r="AX162" s="12" t="s">
        <v>71</v>
      </c>
      <c r="AY162" s="154" t="s">
        <v>151</v>
      </c>
    </row>
    <row r="163" spans="2:65" s="12" customFormat="1" ht="11.25">
      <c r="B163" s="152"/>
      <c r="D163" s="153" t="s">
        <v>161</v>
      </c>
      <c r="E163" s="154" t="s">
        <v>3</v>
      </c>
      <c r="F163" s="155" t="s">
        <v>235</v>
      </c>
      <c r="H163" s="156">
        <v>1.825</v>
      </c>
      <c r="I163" s="157"/>
      <c r="L163" s="152"/>
      <c r="M163" s="158"/>
      <c r="T163" s="159"/>
      <c r="AT163" s="154" t="s">
        <v>161</v>
      </c>
      <c r="AU163" s="154" t="s">
        <v>80</v>
      </c>
      <c r="AV163" s="12" t="s">
        <v>80</v>
      </c>
      <c r="AW163" s="12" t="s">
        <v>32</v>
      </c>
      <c r="AX163" s="12" t="s">
        <v>71</v>
      </c>
      <c r="AY163" s="154" t="s">
        <v>151</v>
      </c>
    </row>
    <row r="164" spans="2:65" s="12" customFormat="1" ht="11.25">
      <c r="B164" s="152"/>
      <c r="D164" s="153" t="s">
        <v>161</v>
      </c>
      <c r="E164" s="154" t="s">
        <v>3</v>
      </c>
      <c r="F164" s="155" t="s">
        <v>236</v>
      </c>
      <c r="H164" s="156">
        <v>1.9319999999999999</v>
      </c>
      <c r="I164" s="157"/>
      <c r="L164" s="152"/>
      <c r="M164" s="158"/>
      <c r="T164" s="159"/>
      <c r="AT164" s="154" t="s">
        <v>161</v>
      </c>
      <c r="AU164" s="154" t="s">
        <v>80</v>
      </c>
      <c r="AV164" s="12" t="s">
        <v>80</v>
      </c>
      <c r="AW164" s="12" t="s">
        <v>32</v>
      </c>
      <c r="AX164" s="12" t="s">
        <v>71</v>
      </c>
      <c r="AY164" s="154" t="s">
        <v>151</v>
      </c>
    </row>
    <row r="165" spans="2:65" s="12" customFormat="1" ht="11.25">
      <c r="B165" s="152"/>
      <c r="D165" s="153" t="s">
        <v>161</v>
      </c>
      <c r="E165" s="154" t="s">
        <v>3</v>
      </c>
      <c r="F165" s="155" t="s">
        <v>237</v>
      </c>
      <c r="H165" s="156">
        <v>3.6120000000000001</v>
      </c>
      <c r="I165" s="157"/>
      <c r="L165" s="152"/>
      <c r="M165" s="158"/>
      <c r="T165" s="159"/>
      <c r="AT165" s="154" t="s">
        <v>161</v>
      </c>
      <c r="AU165" s="154" t="s">
        <v>80</v>
      </c>
      <c r="AV165" s="12" t="s">
        <v>80</v>
      </c>
      <c r="AW165" s="12" t="s">
        <v>32</v>
      </c>
      <c r="AX165" s="12" t="s">
        <v>71</v>
      </c>
      <c r="AY165" s="154" t="s">
        <v>151</v>
      </c>
    </row>
    <row r="166" spans="2:65" s="12" customFormat="1" ht="11.25">
      <c r="B166" s="152"/>
      <c r="D166" s="153" t="s">
        <v>161</v>
      </c>
      <c r="E166" s="154" t="s">
        <v>3</v>
      </c>
      <c r="F166" s="155" t="s">
        <v>238</v>
      </c>
      <c r="H166" s="156">
        <v>8.0920000000000005</v>
      </c>
      <c r="I166" s="157"/>
      <c r="L166" s="152"/>
      <c r="M166" s="158"/>
      <c r="T166" s="159"/>
      <c r="AT166" s="154" t="s">
        <v>161</v>
      </c>
      <c r="AU166" s="154" t="s">
        <v>80</v>
      </c>
      <c r="AV166" s="12" t="s">
        <v>80</v>
      </c>
      <c r="AW166" s="12" t="s">
        <v>32</v>
      </c>
      <c r="AX166" s="12" t="s">
        <v>71</v>
      </c>
      <c r="AY166" s="154" t="s">
        <v>151</v>
      </c>
    </row>
    <row r="167" spans="2:65" s="12" customFormat="1" ht="11.25">
      <c r="B167" s="152"/>
      <c r="D167" s="153" t="s">
        <v>161</v>
      </c>
      <c r="E167" s="154" t="s">
        <v>3</v>
      </c>
      <c r="F167" s="155" t="s">
        <v>239</v>
      </c>
      <c r="H167" s="156">
        <v>2.2320000000000002</v>
      </c>
      <c r="I167" s="157"/>
      <c r="L167" s="152"/>
      <c r="M167" s="158"/>
      <c r="T167" s="159"/>
      <c r="AT167" s="154" t="s">
        <v>161</v>
      </c>
      <c r="AU167" s="154" t="s">
        <v>80</v>
      </c>
      <c r="AV167" s="12" t="s">
        <v>80</v>
      </c>
      <c r="AW167" s="12" t="s">
        <v>32</v>
      </c>
      <c r="AX167" s="12" t="s">
        <v>71</v>
      </c>
      <c r="AY167" s="154" t="s">
        <v>151</v>
      </c>
    </row>
    <row r="168" spans="2:65" s="12" customFormat="1" ht="11.25">
      <c r="B168" s="152"/>
      <c r="D168" s="153" t="s">
        <v>161</v>
      </c>
      <c r="E168" s="154" t="s">
        <v>3</v>
      </c>
      <c r="F168" s="155" t="s">
        <v>240</v>
      </c>
      <c r="H168" s="156">
        <v>2.3719999999999999</v>
      </c>
      <c r="I168" s="157"/>
      <c r="L168" s="152"/>
      <c r="M168" s="158"/>
      <c r="T168" s="159"/>
      <c r="AT168" s="154" t="s">
        <v>161</v>
      </c>
      <c r="AU168" s="154" t="s">
        <v>80</v>
      </c>
      <c r="AV168" s="12" t="s">
        <v>80</v>
      </c>
      <c r="AW168" s="12" t="s">
        <v>32</v>
      </c>
      <c r="AX168" s="12" t="s">
        <v>71</v>
      </c>
      <c r="AY168" s="154" t="s">
        <v>151</v>
      </c>
    </row>
    <row r="169" spans="2:65" s="14" customFormat="1" ht="11.25">
      <c r="B169" s="166"/>
      <c r="D169" s="153" t="s">
        <v>161</v>
      </c>
      <c r="E169" s="167" t="s">
        <v>3</v>
      </c>
      <c r="F169" s="168" t="s">
        <v>241</v>
      </c>
      <c r="H169" s="169">
        <v>116.22</v>
      </c>
      <c r="I169" s="170"/>
      <c r="L169" s="166"/>
      <c r="M169" s="171"/>
      <c r="T169" s="172"/>
      <c r="AT169" s="167" t="s">
        <v>161</v>
      </c>
      <c r="AU169" s="167" t="s">
        <v>80</v>
      </c>
      <c r="AV169" s="14" t="s">
        <v>157</v>
      </c>
      <c r="AW169" s="14" t="s">
        <v>32</v>
      </c>
      <c r="AX169" s="14" t="s">
        <v>78</v>
      </c>
      <c r="AY169" s="167" t="s">
        <v>151</v>
      </c>
    </row>
    <row r="170" spans="2:65" s="11" customFormat="1" ht="22.9" customHeight="1">
      <c r="B170" s="121"/>
      <c r="D170" s="122" t="s">
        <v>70</v>
      </c>
      <c r="E170" s="131" t="s">
        <v>199</v>
      </c>
      <c r="F170" s="131" t="s">
        <v>242</v>
      </c>
      <c r="I170" s="124"/>
      <c r="J170" s="132">
        <f>BK170</f>
        <v>0</v>
      </c>
      <c r="L170" s="121"/>
      <c r="M170" s="126"/>
      <c r="P170" s="127">
        <f>SUM(P171:P291)</f>
        <v>0</v>
      </c>
      <c r="R170" s="127">
        <f>SUM(R171:R291)</f>
        <v>17.276707999999999</v>
      </c>
      <c r="T170" s="128">
        <f>SUM(T171:T291)</f>
        <v>1.6270800000000001</v>
      </c>
      <c r="AR170" s="122" t="s">
        <v>78</v>
      </c>
      <c r="AT170" s="129" t="s">
        <v>70</v>
      </c>
      <c r="AU170" s="129" t="s">
        <v>78</v>
      </c>
      <c r="AY170" s="122" t="s">
        <v>151</v>
      </c>
      <c r="BK170" s="130">
        <f>SUM(BK171:BK291)</f>
        <v>0</v>
      </c>
    </row>
    <row r="171" spans="2:65" s="1" customFormat="1" ht="55.5" customHeight="1">
      <c r="B171" s="133"/>
      <c r="C171" s="134" t="s">
        <v>243</v>
      </c>
      <c r="D171" s="134" t="s">
        <v>153</v>
      </c>
      <c r="E171" s="135" t="s">
        <v>244</v>
      </c>
      <c r="F171" s="136" t="s">
        <v>245</v>
      </c>
      <c r="G171" s="137" t="s">
        <v>246</v>
      </c>
      <c r="H171" s="138">
        <v>98</v>
      </c>
      <c r="I171" s="139"/>
      <c r="J171" s="140">
        <f>ROUND(I171*H171,2)</f>
        <v>0</v>
      </c>
      <c r="K171" s="141"/>
      <c r="L171" s="33"/>
      <c r="M171" s="142" t="s">
        <v>3</v>
      </c>
      <c r="N171" s="143" t="s">
        <v>42</v>
      </c>
      <c r="P171" s="144">
        <f>O171*H171</f>
        <v>0</v>
      </c>
      <c r="Q171" s="144">
        <v>1.8000000000000001E-4</v>
      </c>
      <c r="R171" s="144">
        <f>Q171*H171</f>
        <v>1.7639999999999999E-2</v>
      </c>
      <c r="S171" s="144">
        <v>0</v>
      </c>
      <c r="T171" s="145">
        <f>S171*H171</f>
        <v>0</v>
      </c>
      <c r="AR171" s="146" t="s">
        <v>157</v>
      </c>
      <c r="AT171" s="146" t="s">
        <v>153</v>
      </c>
      <c r="AU171" s="146" t="s">
        <v>80</v>
      </c>
      <c r="AY171" s="18" t="s">
        <v>151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8" t="s">
        <v>78</v>
      </c>
      <c r="BK171" s="147">
        <f>ROUND(I171*H171,2)</f>
        <v>0</v>
      </c>
      <c r="BL171" s="18" t="s">
        <v>157</v>
      </c>
      <c r="BM171" s="146" t="s">
        <v>247</v>
      </c>
    </row>
    <row r="172" spans="2:65" s="1" customFormat="1" ht="11.25">
      <c r="B172" s="33"/>
      <c r="D172" s="148" t="s">
        <v>159</v>
      </c>
      <c r="F172" s="149" t="s">
        <v>248</v>
      </c>
      <c r="I172" s="150"/>
      <c r="L172" s="33"/>
      <c r="M172" s="151"/>
      <c r="T172" s="54"/>
      <c r="AT172" s="18" t="s">
        <v>159</v>
      </c>
      <c r="AU172" s="18" t="s">
        <v>80</v>
      </c>
    </row>
    <row r="173" spans="2:65" s="1" customFormat="1" ht="24.2" customHeight="1">
      <c r="B173" s="133"/>
      <c r="C173" s="134" t="s">
        <v>249</v>
      </c>
      <c r="D173" s="134" t="s">
        <v>153</v>
      </c>
      <c r="E173" s="135" t="s">
        <v>250</v>
      </c>
      <c r="F173" s="136" t="s">
        <v>251</v>
      </c>
      <c r="G173" s="137" t="s">
        <v>246</v>
      </c>
      <c r="H173" s="138">
        <v>98</v>
      </c>
      <c r="I173" s="139"/>
      <c r="J173" s="140">
        <f>ROUND(I173*H173,2)</f>
        <v>0</v>
      </c>
      <c r="K173" s="141"/>
      <c r="L173" s="33"/>
      <c r="M173" s="142" t="s">
        <v>3</v>
      </c>
      <c r="N173" s="143" t="s">
        <v>42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157</v>
      </c>
      <c r="AT173" s="146" t="s">
        <v>153</v>
      </c>
      <c r="AU173" s="146" t="s">
        <v>80</v>
      </c>
      <c r="AY173" s="18" t="s">
        <v>151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78</v>
      </c>
      <c r="BK173" s="147">
        <f>ROUND(I173*H173,2)</f>
        <v>0</v>
      </c>
      <c r="BL173" s="18" t="s">
        <v>157</v>
      </c>
      <c r="BM173" s="146" t="s">
        <v>252</v>
      </c>
    </row>
    <row r="174" spans="2:65" s="1" customFormat="1" ht="11.25">
      <c r="B174" s="33"/>
      <c r="D174" s="148" t="s">
        <v>159</v>
      </c>
      <c r="F174" s="149" t="s">
        <v>253</v>
      </c>
      <c r="I174" s="150"/>
      <c r="L174" s="33"/>
      <c r="M174" s="151"/>
      <c r="T174" s="54"/>
      <c r="AT174" s="18" t="s">
        <v>159</v>
      </c>
      <c r="AU174" s="18" t="s">
        <v>80</v>
      </c>
    </row>
    <row r="175" spans="2:65" s="12" customFormat="1" ht="11.25">
      <c r="B175" s="152"/>
      <c r="D175" s="153" t="s">
        <v>161</v>
      </c>
      <c r="E175" s="154" t="s">
        <v>3</v>
      </c>
      <c r="F175" s="155" t="s">
        <v>254</v>
      </c>
      <c r="H175" s="156">
        <v>98</v>
      </c>
      <c r="I175" s="157"/>
      <c r="L175" s="152"/>
      <c r="M175" s="158"/>
      <c r="T175" s="159"/>
      <c r="AT175" s="154" t="s">
        <v>161</v>
      </c>
      <c r="AU175" s="154" t="s">
        <v>80</v>
      </c>
      <c r="AV175" s="12" t="s">
        <v>80</v>
      </c>
      <c r="AW175" s="12" t="s">
        <v>32</v>
      </c>
      <c r="AX175" s="12" t="s">
        <v>78</v>
      </c>
      <c r="AY175" s="154" t="s">
        <v>151</v>
      </c>
    </row>
    <row r="176" spans="2:65" s="1" customFormat="1" ht="55.5" customHeight="1">
      <c r="B176" s="133"/>
      <c r="C176" s="134" t="s">
        <v>255</v>
      </c>
      <c r="D176" s="134" t="s">
        <v>153</v>
      </c>
      <c r="E176" s="135" t="s">
        <v>256</v>
      </c>
      <c r="F176" s="136" t="s">
        <v>257</v>
      </c>
      <c r="G176" s="137" t="s">
        <v>156</v>
      </c>
      <c r="H176" s="138">
        <v>3940</v>
      </c>
      <c r="I176" s="139"/>
      <c r="J176" s="140">
        <f>ROUND(I176*H176,2)</f>
        <v>0</v>
      </c>
      <c r="K176" s="141"/>
      <c r="L176" s="33"/>
      <c r="M176" s="142" t="s">
        <v>3</v>
      </c>
      <c r="N176" s="143" t="s">
        <v>42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157</v>
      </c>
      <c r="AT176" s="146" t="s">
        <v>153</v>
      </c>
      <c r="AU176" s="146" t="s">
        <v>80</v>
      </c>
      <c r="AY176" s="18" t="s">
        <v>151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8" t="s">
        <v>78</v>
      </c>
      <c r="BK176" s="147">
        <f>ROUND(I176*H176,2)</f>
        <v>0</v>
      </c>
      <c r="BL176" s="18" t="s">
        <v>157</v>
      </c>
      <c r="BM176" s="146" t="s">
        <v>258</v>
      </c>
    </row>
    <row r="177" spans="2:65" s="1" customFormat="1" ht="11.25">
      <c r="B177" s="33"/>
      <c r="D177" s="148" t="s">
        <v>159</v>
      </c>
      <c r="F177" s="149" t="s">
        <v>259</v>
      </c>
      <c r="I177" s="150"/>
      <c r="L177" s="33"/>
      <c r="M177" s="151"/>
      <c r="T177" s="54"/>
      <c r="AT177" s="18" t="s">
        <v>159</v>
      </c>
      <c r="AU177" s="18" t="s">
        <v>80</v>
      </c>
    </row>
    <row r="178" spans="2:65" s="12" customFormat="1" ht="11.25">
      <c r="B178" s="152"/>
      <c r="D178" s="153" t="s">
        <v>161</v>
      </c>
      <c r="E178" s="154" t="s">
        <v>3</v>
      </c>
      <c r="F178" s="155" t="s">
        <v>260</v>
      </c>
      <c r="H178" s="156">
        <v>2041</v>
      </c>
      <c r="I178" s="157"/>
      <c r="L178" s="152"/>
      <c r="M178" s="158"/>
      <c r="T178" s="159"/>
      <c r="AT178" s="154" t="s">
        <v>161</v>
      </c>
      <c r="AU178" s="154" t="s">
        <v>80</v>
      </c>
      <c r="AV178" s="12" t="s">
        <v>80</v>
      </c>
      <c r="AW178" s="12" t="s">
        <v>32</v>
      </c>
      <c r="AX178" s="12" t="s">
        <v>71</v>
      </c>
      <c r="AY178" s="154" t="s">
        <v>151</v>
      </c>
    </row>
    <row r="179" spans="2:65" s="12" customFormat="1" ht="11.25">
      <c r="B179" s="152"/>
      <c r="D179" s="153" t="s">
        <v>161</v>
      </c>
      <c r="E179" s="154" t="s">
        <v>3</v>
      </c>
      <c r="F179" s="155" t="s">
        <v>261</v>
      </c>
      <c r="H179" s="156">
        <v>80</v>
      </c>
      <c r="I179" s="157"/>
      <c r="L179" s="152"/>
      <c r="M179" s="158"/>
      <c r="T179" s="159"/>
      <c r="AT179" s="154" t="s">
        <v>161</v>
      </c>
      <c r="AU179" s="154" t="s">
        <v>80</v>
      </c>
      <c r="AV179" s="12" t="s">
        <v>80</v>
      </c>
      <c r="AW179" s="12" t="s">
        <v>32</v>
      </c>
      <c r="AX179" s="12" t="s">
        <v>71</v>
      </c>
      <c r="AY179" s="154" t="s">
        <v>151</v>
      </c>
    </row>
    <row r="180" spans="2:65" s="12" customFormat="1" ht="11.25">
      <c r="B180" s="152"/>
      <c r="D180" s="153" t="s">
        <v>161</v>
      </c>
      <c r="E180" s="154" t="s">
        <v>3</v>
      </c>
      <c r="F180" s="155" t="s">
        <v>262</v>
      </c>
      <c r="H180" s="156">
        <v>80</v>
      </c>
      <c r="I180" s="157"/>
      <c r="L180" s="152"/>
      <c r="M180" s="158"/>
      <c r="T180" s="159"/>
      <c r="AT180" s="154" t="s">
        <v>161</v>
      </c>
      <c r="AU180" s="154" t="s">
        <v>80</v>
      </c>
      <c r="AV180" s="12" t="s">
        <v>80</v>
      </c>
      <c r="AW180" s="12" t="s">
        <v>32</v>
      </c>
      <c r="AX180" s="12" t="s">
        <v>71</v>
      </c>
      <c r="AY180" s="154" t="s">
        <v>151</v>
      </c>
    </row>
    <row r="181" spans="2:65" s="12" customFormat="1" ht="11.25">
      <c r="B181" s="152"/>
      <c r="D181" s="153" t="s">
        <v>161</v>
      </c>
      <c r="E181" s="154" t="s">
        <v>3</v>
      </c>
      <c r="F181" s="155" t="s">
        <v>263</v>
      </c>
      <c r="H181" s="156">
        <v>728</v>
      </c>
      <c r="I181" s="157"/>
      <c r="L181" s="152"/>
      <c r="M181" s="158"/>
      <c r="T181" s="159"/>
      <c r="AT181" s="154" t="s">
        <v>161</v>
      </c>
      <c r="AU181" s="154" t="s">
        <v>80</v>
      </c>
      <c r="AV181" s="12" t="s">
        <v>80</v>
      </c>
      <c r="AW181" s="12" t="s">
        <v>32</v>
      </c>
      <c r="AX181" s="12" t="s">
        <v>71</v>
      </c>
      <c r="AY181" s="154" t="s">
        <v>151</v>
      </c>
    </row>
    <row r="182" spans="2:65" s="12" customFormat="1" ht="11.25">
      <c r="B182" s="152"/>
      <c r="D182" s="153" t="s">
        <v>161</v>
      </c>
      <c r="E182" s="154" t="s">
        <v>3</v>
      </c>
      <c r="F182" s="155" t="s">
        <v>264</v>
      </c>
      <c r="H182" s="156">
        <v>272</v>
      </c>
      <c r="I182" s="157"/>
      <c r="L182" s="152"/>
      <c r="M182" s="158"/>
      <c r="T182" s="159"/>
      <c r="AT182" s="154" t="s">
        <v>161</v>
      </c>
      <c r="AU182" s="154" t="s">
        <v>80</v>
      </c>
      <c r="AV182" s="12" t="s">
        <v>80</v>
      </c>
      <c r="AW182" s="12" t="s">
        <v>32</v>
      </c>
      <c r="AX182" s="12" t="s">
        <v>71</v>
      </c>
      <c r="AY182" s="154" t="s">
        <v>151</v>
      </c>
    </row>
    <row r="183" spans="2:65" s="12" customFormat="1" ht="11.25">
      <c r="B183" s="152"/>
      <c r="D183" s="153" t="s">
        <v>161</v>
      </c>
      <c r="E183" s="154" t="s">
        <v>3</v>
      </c>
      <c r="F183" s="155" t="s">
        <v>265</v>
      </c>
      <c r="H183" s="156">
        <v>739</v>
      </c>
      <c r="I183" s="157"/>
      <c r="L183" s="152"/>
      <c r="M183" s="158"/>
      <c r="T183" s="159"/>
      <c r="AT183" s="154" t="s">
        <v>161</v>
      </c>
      <c r="AU183" s="154" t="s">
        <v>80</v>
      </c>
      <c r="AV183" s="12" t="s">
        <v>80</v>
      </c>
      <c r="AW183" s="12" t="s">
        <v>32</v>
      </c>
      <c r="AX183" s="12" t="s">
        <v>71</v>
      </c>
      <c r="AY183" s="154" t="s">
        <v>151</v>
      </c>
    </row>
    <row r="184" spans="2:65" s="14" customFormat="1" ht="11.25">
      <c r="B184" s="166"/>
      <c r="D184" s="153" t="s">
        <v>161</v>
      </c>
      <c r="E184" s="167" t="s">
        <v>3</v>
      </c>
      <c r="F184" s="168" t="s">
        <v>241</v>
      </c>
      <c r="H184" s="169">
        <v>3940</v>
      </c>
      <c r="I184" s="170"/>
      <c r="L184" s="166"/>
      <c r="M184" s="171"/>
      <c r="T184" s="172"/>
      <c r="AT184" s="167" t="s">
        <v>161</v>
      </c>
      <c r="AU184" s="167" t="s">
        <v>80</v>
      </c>
      <c r="AV184" s="14" t="s">
        <v>157</v>
      </c>
      <c r="AW184" s="14" t="s">
        <v>32</v>
      </c>
      <c r="AX184" s="14" t="s">
        <v>78</v>
      </c>
      <c r="AY184" s="167" t="s">
        <v>151</v>
      </c>
    </row>
    <row r="185" spans="2:65" s="1" customFormat="1" ht="37.9" customHeight="1">
      <c r="B185" s="133"/>
      <c r="C185" s="134" t="s">
        <v>266</v>
      </c>
      <c r="D185" s="134" t="s">
        <v>153</v>
      </c>
      <c r="E185" s="135" t="s">
        <v>267</v>
      </c>
      <c r="F185" s="136" t="s">
        <v>268</v>
      </c>
      <c r="G185" s="137" t="s">
        <v>156</v>
      </c>
      <c r="H185" s="138">
        <v>354600</v>
      </c>
      <c r="I185" s="139"/>
      <c r="J185" s="140">
        <f>ROUND(I185*H185,2)</f>
        <v>0</v>
      </c>
      <c r="K185" s="141"/>
      <c r="L185" s="33"/>
      <c r="M185" s="142" t="s">
        <v>3</v>
      </c>
      <c r="N185" s="143" t="s">
        <v>42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157</v>
      </c>
      <c r="AT185" s="146" t="s">
        <v>153</v>
      </c>
      <c r="AU185" s="146" t="s">
        <v>80</v>
      </c>
      <c r="AY185" s="18" t="s">
        <v>151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8" t="s">
        <v>78</v>
      </c>
      <c r="BK185" s="147">
        <f>ROUND(I185*H185,2)</f>
        <v>0</v>
      </c>
      <c r="BL185" s="18" t="s">
        <v>157</v>
      </c>
      <c r="BM185" s="146" t="s">
        <v>269</v>
      </c>
    </row>
    <row r="186" spans="2:65" s="1" customFormat="1" ht="11.25">
      <c r="B186" s="33"/>
      <c r="D186" s="148" t="s">
        <v>159</v>
      </c>
      <c r="F186" s="149" t="s">
        <v>270</v>
      </c>
      <c r="I186" s="150"/>
      <c r="L186" s="33"/>
      <c r="M186" s="151"/>
      <c r="T186" s="54"/>
      <c r="AT186" s="18" t="s">
        <v>159</v>
      </c>
      <c r="AU186" s="18" t="s">
        <v>80</v>
      </c>
    </row>
    <row r="187" spans="2:65" s="1" customFormat="1" ht="29.25">
      <c r="B187" s="33"/>
      <c r="D187" s="153" t="s">
        <v>271</v>
      </c>
      <c r="F187" s="173" t="s">
        <v>272</v>
      </c>
      <c r="I187" s="150"/>
      <c r="L187" s="33"/>
      <c r="M187" s="151"/>
      <c r="T187" s="54"/>
      <c r="AT187" s="18" t="s">
        <v>271</v>
      </c>
      <c r="AU187" s="18" t="s">
        <v>80</v>
      </c>
    </row>
    <row r="188" spans="2:65" s="12" customFormat="1" ht="11.25">
      <c r="B188" s="152"/>
      <c r="D188" s="153" t="s">
        <v>161</v>
      </c>
      <c r="F188" s="155" t="s">
        <v>273</v>
      </c>
      <c r="H188" s="156">
        <v>354600</v>
      </c>
      <c r="I188" s="157"/>
      <c r="L188" s="152"/>
      <c r="M188" s="158"/>
      <c r="T188" s="159"/>
      <c r="AT188" s="154" t="s">
        <v>161</v>
      </c>
      <c r="AU188" s="154" t="s">
        <v>80</v>
      </c>
      <c r="AV188" s="12" t="s">
        <v>80</v>
      </c>
      <c r="AW188" s="12" t="s">
        <v>4</v>
      </c>
      <c r="AX188" s="12" t="s">
        <v>78</v>
      </c>
      <c r="AY188" s="154" t="s">
        <v>151</v>
      </c>
    </row>
    <row r="189" spans="2:65" s="1" customFormat="1" ht="55.5" customHeight="1">
      <c r="B189" s="133"/>
      <c r="C189" s="134" t="s">
        <v>9</v>
      </c>
      <c r="D189" s="134" t="s">
        <v>153</v>
      </c>
      <c r="E189" s="135" t="s">
        <v>274</v>
      </c>
      <c r="F189" s="136" t="s">
        <v>275</v>
      </c>
      <c r="G189" s="137" t="s">
        <v>156</v>
      </c>
      <c r="H189" s="138">
        <v>3940</v>
      </c>
      <c r="I189" s="139"/>
      <c r="J189" s="140">
        <f>ROUND(I189*H189,2)</f>
        <v>0</v>
      </c>
      <c r="K189" s="141"/>
      <c r="L189" s="33"/>
      <c r="M189" s="142" t="s">
        <v>3</v>
      </c>
      <c r="N189" s="143" t="s">
        <v>42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157</v>
      </c>
      <c r="AT189" s="146" t="s">
        <v>153</v>
      </c>
      <c r="AU189" s="146" t="s">
        <v>80</v>
      </c>
      <c r="AY189" s="18" t="s">
        <v>151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8" t="s">
        <v>78</v>
      </c>
      <c r="BK189" s="147">
        <f>ROUND(I189*H189,2)</f>
        <v>0</v>
      </c>
      <c r="BL189" s="18" t="s">
        <v>157</v>
      </c>
      <c r="BM189" s="146" t="s">
        <v>276</v>
      </c>
    </row>
    <row r="190" spans="2:65" s="1" customFormat="1" ht="11.25">
      <c r="B190" s="33"/>
      <c r="D190" s="148" t="s">
        <v>159</v>
      </c>
      <c r="F190" s="149" t="s">
        <v>277</v>
      </c>
      <c r="I190" s="150"/>
      <c r="L190" s="33"/>
      <c r="M190" s="151"/>
      <c r="T190" s="54"/>
      <c r="AT190" s="18" t="s">
        <v>159</v>
      </c>
      <c r="AU190" s="18" t="s">
        <v>80</v>
      </c>
    </row>
    <row r="191" spans="2:65" s="1" customFormat="1" ht="24.2" customHeight="1">
      <c r="B191" s="133"/>
      <c r="C191" s="134" t="s">
        <v>278</v>
      </c>
      <c r="D191" s="134" t="s">
        <v>153</v>
      </c>
      <c r="E191" s="135" t="s">
        <v>279</v>
      </c>
      <c r="F191" s="136" t="s">
        <v>280</v>
      </c>
      <c r="G191" s="137" t="s">
        <v>156</v>
      </c>
      <c r="H191" s="138">
        <v>3940</v>
      </c>
      <c r="I191" s="139"/>
      <c r="J191" s="140">
        <f>ROUND(I191*H191,2)</f>
        <v>0</v>
      </c>
      <c r="K191" s="141"/>
      <c r="L191" s="33"/>
      <c r="M191" s="142" t="s">
        <v>3</v>
      </c>
      <c r="N191" s="143" t="s">
        <v>42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157</v>
      </c>
      <c r="AT191" s="146" t="s">
        <v>153</v>
      </c>
      <c r="AU191" s="146" t="s">
        <v>80</v>
      </c>
      <c r="AY191" s="18" t="s">
        <v>151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8" t="s">
        <v>78</v>
      </c>
      <c r="BK191" s="147">
        <f>ROUND(I191*H191,2)</f>
        <v>0</v>
      </c>
      <c r="BL191" s="18" t="s">
        <v>157</v>
      </c>
      <c r="BM191" s="146" t="s">
        <v>281</v>
      </c>
    </row>
    <row r="192" spans="2:65" s="1" customFormat="1" ht="11.25">
      <c r="B192" s="33"/>
      <c r="D192" s="148" t="s">
        <v>159</v>
      </c>
      <c r="F192" s="149" t="s">
        <v>282</v>
      </c>
      <c r="I192" s="150"/>
      <c r="L192" s="33"/>
      <c r="M192" s="151"/>
      <c r="T192" s="54"/>
      <c r="AT192" s="18" t="s">
        <v>159</v>
      </c>
      <c r="AU192" s="18" t="s">
        <v>80</v>
      </c>
    </row>
    <row r="193" spans="2:65" s="12" customFormat="1" ht="11.25">
      <c r="B193" s="152"/>
      <c r="D193" s="153" t="s">
        <v>161</v>
      </c>
      <c r="E193" s="154" t="s">
        <v>3</v>
      </c>
      <c r="F193" s="155" t="s">
        <v>260</v>
      </c>
      <c r="H193" s="156">
        <v>2041</v>
      </c>
      <c r="I193" s="157"/>
      <c r="L193" s="152"/>
      <c r="M193" s="158"/>
      <c r="T193" s="159"/>
      <c r="AT193" s="154" t="s">
        <v>161</v>
      </c>
      <c r="AU193" s="154" t="s">
        <v>80</v>
      </c>
      <c r="AV193" s="12" t="s">
        <v>80</v>
      </c>
      <c r="AW193" s="12" t="s">
        <v>32</v>
      </c>
      <c r="AX193" s="12" t="s">
        <v>71</v>
      </c>
      <c r="AY193" s="154" t="s">
        <v>151</v>
      </c>
    </row>
    <row r="194" spans="2:65" s="12" customFormat="1" ht="11.25">
      <c r="B194" s="152"/>
      <c r="D194" s="153" t="s">
        <v>161</v>
      </c>
      <c r="E194" s="154" t="s">
        <v>3</v>
      </c>
      <c r="F194" s="155" t="s">
        <v>261</v>
      </c>
      <c r="H194" s="156">
        <v>80</v>
      </c>
      <c r="I194" s="157"/>
      <c r="L194" s="152"/>
      <c r="M194" s="158"/>
      <c r="T194" s="159"/>
      <c r="AT194" s="154" t="s">
        <v>161</v>
      </c>
      <c r="AU194" s="154" t="s">
        <v>80</v>
      </c>
      <c r="AV194" s="12" t="s">
        <v>80</v>
      </c>
      <c r="AW194" s="12" t="s">
        <v>32</v>
      </c>
      <c r="AX194" s="12" t="s">
        <v>71</v>
      </c>
      <c r="AY194" s="154" t="s">
        <v>151</v>
      </c>
    </row>
    <row r="195" spans="2:65" s="12" customFormat="1" ht="11.25">
      <c r="B195" s="152"/>
      <c r="D195" s="153" t="s">
        <v>161</v>
      </c>
      <c r="E195" s="154" t="s">
        <v>3</v>
      </c>
      <c r="F195" s="155" t="s">
        <v>262</v>
      </c>
      <c r="H195" s="156">
        <v>80</v>
      </c>
      <c r="I195" s="157"/>
      <c r="L195" s="152"/>
      <c r="M195" s="158"/>
      <c r="T195" s="159"/>
      <c r="AT195" s="154" t="s">
        <v>161</v>
      </c>
      <c r="AU195" s="154" t="s">
        <v>80</v>
      </c>
      <c r="AV195" s="12" t="s">
        <v>80</v>
      </c>
      <c r="AW195" s="12" t="s">
        <v>32</v>
      </c>
      <c r="AX195" s="12" t="s">
        <v>71</v>
      </c>
      <c r="AY195" s="154" t="s">
        <v>151</v>
      </c>
    </row>
    <row r="196" spans="2:65" s="12" customFormat="1" ht="11.25">
      <c r="B196" s="152"/>
      <c r="D196" s="153" t="s">
        <v>161</v>
      </c>
      <c r="E196" s="154" t="s">
        <v>3</v>
      </c>
      <c r="F196" s="155" t="s">
        <v>263</v>
      </c>
      <c r="H196" s="156">
        <v>728</v>
      </c>
      <c r="I196" s="157"/>
      <c r="L196" s="152"/>
      <c r="M196" s="158"/>
      <c r="T196" s="159"/>
      <c r="AT196" s="154" t="s">
        <v>161</v>
      </c>
      <c r="AU196" s="154" t="s">
        <v>80</v>
      </c>
      <c r="AV196" s="12" t="s">
        <v>80</v>
      </c>
      <c r="AW196" s="12" t="s">
        <v>32</v>
      </c>
      <c r="AX196" s="12" t="s">
        <v>71</v>
      </c>
      <c r="AY196" s="154" t="s">
        <v>151</v>
      </c>
    </row>
    <row r="197" spans="2:65" s="12" customFormat="1" ht="11.25">
      <c r="B197" s="152"/>
      <c r="D197" s="153" t="s">
        <v>161</v>
      </c>
      <c r="E197" s="154" t="s">
        <v>3</v>
      </c>
      <c r="F197" s="155" t="s">
        <v>264</v>
      </c>
      <c r="H197" s="156">
        <v>272</v>
      </c>
      <c r="I197" s="157"/>
      <c r="L197" s="152"/>
      <c r="M197" s="158"/>
      <c r="T197" s="159"/>
      <c r="AT197" s="154" t="s">
        <v>161</v>
      </c>
      <c r="AU197" s="154" t="s">
        <v>80</v>
      </c>
      <c r="AV197" s="12" t="s">
        <v>80</v>
      </c>
      <c r="AW197" s="12" t="s">
        <v>32</v>
      </c>
      <c r="AX197" s="12" t="s">
        <v>71</v>
      </c>
      <c r="AY197" s="154" t="s">
        <v>151</v>
      </c>
    </row>
    <row r="198" spans="2:65" s="12" customFormat="1" ht="11.25">
      <c r="B198" s="152"/>
      <c r="D198" s="153" t="s">
        <v>161</v>
      </c>
      <c r="E198" s="154" t="s">
        <v>3</v>
      </c>
      <c r="F198" s="155" t="s">
        <v>265</v>
      </c>
      <c r="H198" s="156">
        <v>739</v>
      </c>
      <c r="I198" s="157"/>
      <c r="L198" s="152"/>
      <c r="M198" s="158"/>
      <c r="T198" s="159"/>
      <c r="AT198" s="154" t="s">
        <v>161</v>
      </c>
      <c r="AU198" s="154" t="s">
        <v>80</v>
      </c>
      <c r="AV198" s="12" t="s">
        <v>80</v>
      </c>
      <c r="AW198" s="12" t="s">
        <v>32</v>
      </c>
      <c r="AX198" s="12" t="s">
        <v>71</v>
      </c>
      <c r="AY198" s="154" t="s">
        <v>151</v>
      </c>
    </row>
    <row r="199" spans="2:65" s="14" customFormat="1" ht="11.25">
      <c r="B199" s="166"/>
      <c r="D199" s="153" t="s">
        <v>161</v>
      </c>
      <c r="E199" s="167" t="s">
        <v>3</v>
      </c>
      <c r="F199" s="168" t="s">
        <v>241</v>
      </c>
      <c r="H199" s="169">
        <v>3940</v>
      </c>
      <c r="I199" s="170"/>
      <c r="L199" s="166"/>
      <c r="M199" s="171"/>
      <c r="T199" s="172"/>
      <c r="AT199" s="167" t="s">
        <v>161</v>
      </c>
      <c r="AU199" s="167" t="s">
        <v>80</v>
      </c>
      <c r="AV199" s="14" t="s">
        <v>157</v>
      </c>
      <c r="AW199" s="14" t="s">
        <v>32</v>
      </c>
      <c r="AX199" s="14" t="s">
        <v>78</v>
      </c>
      <c r="AY199" s="167" t="s">
        <v>151</v>
      </c>
    </row>
    <row r="200" spans="2:65" s="1" customFormat="1" ht="24.2" customHeight="1">
      <c r="B200" s="133"/>
      <c r="C200" s="134" t="s">
        <v>283</v>
      </c>
      <c r="D200" s="134" t="s">
        <v>153</v>
      </c>
      <c r="E200" s="135" t="s">
        <v>284</v>
      </c>
      <c r="F200" s="136" t="s">
        <v>285</v>
      </c>
      <c r="G200" s="137" t="s">
        <v>156</v>
      </c>
      <c r="H200" s="138">
        <v>354600</v>
      </c>
      <c r="I200" s="139"/>
      <c r="J200" s="140">
        <f>ROUND(I200*H200,2)</f>
        <v>0</v>
      </c>
      <c r="K200" s="141"/>
      <c r="L200" s="33"/>
      <c r="M200" s="142" t="s">
        <v>3</v>
      </c>
      <c r="N200" s="143" t="s">
        <v>42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157</v>
      </c>
      <c r="AT200" s="146" t="s">
        <v>153</v>
      </c>
      <c r="AU200" s="146" t="s">
        <v>80</v>
      </c>
      <c r="AY200" s="18" t="s">
        <v>151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8" t="s">
        <v>78</v>
      </c>
      <c r="BK200" s="147">
        <f>ROUND(I200*H200,2)</f>
        <v>0</v>
      </c>
      <c r="BL200" s="18" t="s">
        <v>157</v>
      </c>
      <c r="BM200" s="146" t="s">
        <v>286</v>
      </c>
    </row>
    <row r="201" spans="2:65" s="1" customFormat="1" ht="11.25">
      <c r="B201" s="33"/>
      <c r="D201" s="148" t="s">
        <v>159</v>
      </c>
      <c r="F201" s="149" t="s">
        <v>287</v>
      </c>
      <c r="I201" s="150"/>
      <c r="L201" s="33"/>
      <c r="M201" s="151"/>
      <c r="T201" s="54"/>
      <c r="AT201" s="18" t="s">
        <v>159</v>
      </c>
      <c r="AU201" s="18" t="s">
        <v>80</v>
      </c>
    </row>
    <row r="202" spans="2:65" s="12" customFormat="1" ht="11.25">
      <c r="B202" s="152"/>
      <c r="D202" s="153" t="s">
        <v>161</v>
      </c>
      <c r="F202" s="155" t="s">
        <v>273</v>
      </c>
      <c r="H202" s="156">
        <v>354600</v>
      </c>
      <c r="I202" s="157"/>
      <c r="L202" s="152"/>
      <c r="M202" s="158"/>
      <c r="T202" s="159"/>
      <c r="AT202" s="154" t="s">
        <v>161</v>
      </c>
      <c r="AU202" s="154" t="s">
        <v>80</v>
      </c>
      <c r="AV202" s="12" t="s">
        <v>80</v>
      </c>
      <c r="AW202" s="12" t="s">
        <v>4</v>
      </c>
      <c r="AX202" s="12" t="s">
        <v>78</v>
      </c>
      <c r="AY202" s="154" t="s">
        <v>151</v>
      </c>
    </row>
    <row r="203" spans="2:65" s="1" customFormat="1" ht="24.2" customHeight="1">
      <c r="B203" s="133"/>
      <c r="C203" s="134" t="s">
        <v>288</v>
      </c>
      <c r="D203" s="134" t="s">
        <v>153</v>
      </c>
      <c r="E203" s="135" t="s">
        <v>289</v>
      </c>
      <c r="F203" s="136" t="s">
        <v>290</v>
      </c>
      <c r="G203" s="137" t="s">
        <v>156</v>
      </c>
      <c r="H203" s="138">
        <v>3940</v>
      </c>
      <c r="I203" s="139"/>
      <c r="J203" s="140">
        <f>ROUND(I203*H203,2)</f>
        <v>0</v>
      </c>
      <c r="K203" s="141"/>
      <c r="L203" s="33"/>
      <c r="M203" s="142" t="s">
        <v>3</v>
      </c>
      <c r="N203" s="143" t="s">
        <v>42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157</v>
      </c>
      <c r="AT203" s="146" t="s">
        <v>153</v>
      </c>
      <c r="AU203" s="146" t="s">
        <v>80</v>
      </c>
      <c r="AY203" s="18" t="s">
        <v>151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78</v>
      </c>
      <c r="BK203" s="147">
        <f>ROUND(I203*H203,2)</f>
        <v>0</v>
      </c>
      <c r="BL203" s="18" t="s">
        <v>157</v>
      </c>
      <c r="BM203" s="146" t="s">
        <v>291</v>
      </c>
    </row>
    <row r="204" spans="2:65" s="1" customFormat="1" ht="11.25">
      <c r="B204" s="33"/>
      <c r="D204" s="148" t="s">
        <v>159</v>
      </c>
      <c r="F204" s="149" t="s">
        <v>292</v>
      </c>
      <c r="I204" s="150"/>
      <c r="L204" s="33"/>
      <c r="M204" s="151"/>
      <c r="T204" s="54"/>
      <c r="AT204" s="18" t="s">
        <v>159</v>
      </c>
      <c r="AU204" s="18" t="s">
        <v>80</v>
      </c>
    </row>
    <row r="205" spans="2:65" s="1" customFormat="1" ht="33" customHeight="1">
      <c r="B205" s="133"/>
      <c r="C205" s="134" t="s">
        <v>293</v>
      </c>
      <c r="D205" s="134" t="s">
        <v>153</v>
      </c>
      <c r="E205" s="135" t="s">
        <v>294</v>
      </c>
      <c r="F205" s="136" t="s">
        <v>295</v>
      </c>
      <c r="G205" s="137" t="s">
        <v>296</v>
      </c>
      <c r="H205" s="138">
        <v>90</v>
      </c>
      <c r="I205" s="139"/>
      <c r="J205" s="140">
        <f>ROUND(I205*H205,2)</f>
        <v>0</v>
      </c>
      <c r="K205" s="141"/>
      <c r="L205" s="33"/>
      <c r="M205" s="142" t="s">
        <v>3</v>
      </c>
      <c r="N205" s="143" t="s">
        <v>42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157</v>
      </c>
      <c r="AT205" s="146" t="s">
        <v>153</v>
      </c>
      <c r="AU205" s="146" t="s">
        <v>80</v>
      </c>
      <c r="AY205" s="18" t="s">
        <v>151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8" t="s">
        <v>78</v>
      </c>
      <c r="BK205" s="147">
        <f>ROUND(I205*H205,2)</f>
        <v>0</v>
      </c>
      <c r="BL205" s="18" t="s">
        <v>157</v>
      </c>
      <c r="BM205" s="146" t="s">
        <v>297</v>
      </c>
    </row>
    <row r="206" spans="2:65" s="1" customFormat="1" ht="11.25">
      <c r="B206" s="33"/>
      <c r="D206" s="148" t="s">
        <v>159</v>
      </c>
      <c r="F206" s="149" t="s">
        <v>298</v>
      </c>
      <c r="I206" s="150"/>
      <c r="L206" s="33"/>
      <c r="M206" s="151"/>
      <c r="T206" s="54"/>
      <c r="AT206" s="18" t="s">
        <v>159</v>
      </c>
      <c r="AU206" s="18" t="s">
        <v>80</v>
      </c>
    </row>
    <row r="207" spans="2:65" s="1" customFormat="1" ht="37.9" customHeight="1">
      <c r="B207" s="133"/>
      <c r="C207" s="134" t="s">
        <v>299</v>
      </c>
      <c r="D207" s="134" t="s">
        <v>153</v>
      </c>
      <c r="E207" s="135" t="s">
        <v>300</v>
      </c>
      <c r="F207" s="136" t="s">
        <v>301</v>
      </c>
      <c r="G207" s="137" t="s">
        <v>156</v>
      </c>
      <c r="H207" s="138">
        <v>100</v>
      </c>
      <c r="I207" s="139"/>
      <c r="J207" s="140">
        <f>ROUND(I207*H207,2)</f>
        <v>0</v>
      </c>
      <c r="K207" s="141"/>
      <c r="L207" s="33"/>
      <c r="M207" s="142" t="s">
        <v>3</v>
      </c>
      <c r="N207" s="143" t="s">
        <v>42</v>
      </c>
      <c r="P207" s="144">
        <f>O207*H207</f>
        <v>0</v>
      </c>
      <c r="Q207" s="144">
        <v>1.2999999999999999E-4</v>
      </c>
      <c r="R207" s="144">
        <f>Q207*H207</f>
        <v>1.2999999999999999E-2</v>
      </c>
      <c r="S207" s="144">
        <v>0</v>
      </c>
      <c r="T207" s="145">
        <f>S207*H207</f>
        <v>0</v>
      </c>
      <c r="AR207" s="146" t="s">
        <v>157</v>
      </c>
      <c r="AT207" s="146" t="s">
        <v>153</v>
      </c>
      <c r="AU207" s="146" t="s">
        <v>80</v>
      </c>
      <c r="AY207" s="18" t="s">
        <v>151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8" t="s">
        <v>78</v>
      </c>
      <c r="BK207" s="147">
        <f>ROUND(I207*H207,2)</f>
        <v>0</v>
      </c>
      <c r="BL207" s="18" t="s">
        <v>157</v>
      </c>
      <c r="BM207" s="146" t="s">
        <v>302</v>
      </c>
    </row>
    <row r="208" spans="2:65" s="1" customFormat="1" ht="11.25">
      <c r="B208" s="33"/>
      <c r="D208" s="148" t="s">
        <v>159</v>
      </c>
      <c r="F208" s="149" t="s">
        <v>303</v>
      </c>
      <c r="I208" s="150"/>
      <c r="L208" s="33"/>
      <c r="M208" s="151"/>
      <c r="T208" s="54"/>
      <c r="AT208" s="18" t="s">
        <v>159</v>
      </c>
      <c r="AU208" s="18" t="s">
        <v>80</v>
      </c>
    </row>
    <row r="209" spans="2:65" s="1" customFormat="1" ht="24.2" customHeight="1">
      <c r="B209" s="133"/>
      <c r="C209" s="134" t="s">
        <v>8</v>
      </c>
      <c r="D209" s="134" t="s">
        <v>153</v>
      </c>
      <c r="E209" s="135" t="s">
        <v>304</v>
      </c>
      <c r="F209" s="136" t="s">
        <v>305</v>
      </c>
      <c r="G209" s="137" t="s">
        <v>156</v>
      </c>
      <c r="H209" s="138">
        <v>116.22</v>
      </c>
      <c r="I209" s="139"/>
      <c r="J209" s="140">
        <f>ROUND(I209*H209,2)</f>
        <v>0</v>
      </c>
      <c r="K209" s="141"/>
      <c r="L209" s="33"/>
      <c r="M209" s="142" t="s">
        <v>3</v>
      </c>
      <c r="N209" s="143" t="s">
        <v>42</v>
      </c>
      <c r="P209" s="144">
        <f>O209*H209</f>
        <v>0</v>
      </c>
      <c r="Q209" s="144">
        <v>0</v>
      </c>
      <c r="R209" s="144">
        <f>Q209*H209</f>
        <v>0</v>
      </c>
      <c r="S209" s="144">
        <v>1.4E-2</v>
      </c>
      <c r="T209" s="145">
        <f>S209*H209</f>
        <v>1.6270800000000001</v>
      </c>
      <c r="AR209" s="146" t="s">
        <v>157</v>
      </c>
      <c r="AT209" s="146" t="s">
        <v>153</v>
      </c>
      <c r="AU209" s="146" t="s">
        <v>80</v>
      </c>
      <c r="AY209" s="18" t="s">
        <v>151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78</v>
      </c>
      <c r="BK209" s="147">
        <f>ROUND(I209*H209,2)</f>
        <v>0</v>
      </c>
      <c r="BL209" s="18" t="s">
        <v>157</v>
      </c>
      <c r="BM209" s="146" t="s">
        <v>306</v>
      </c>
    </row>
    <row r="210" spans="2:65" s="1" customFormat="1" ht="11.25">
      <c r="B210" s="33"/>
      <c r="D210" s="148" t="s">
        <v>159</v>
      </c>
      <c r="F210" s="149" t="s">
        <v>307</v>
      </c>
      <c r="I210" s="150"/>
      <c r="L210" s="33"/>
      <c r="M210" s="151"/>
      <c r="T210" s="54"/>
      <c r="AT210" s="18" t="s">
        <v>159</v>
      </c>
      <c r="AU210" s="18" t="s">
        <v>80</v>
      </c>
    </row>
    <row r="211" spans="2:65" s="12" customFormat="1" ht="11.25">
      <c r="B211" s="152"/>
      <c r="D211" s="153" t="s">
        <v>161</v>
      </c>
      <c r="E211" s="154" t="s">
        <v>3</v>
      </c>
      <c r="F211" s="155" t="s">
        <v>211</v>
      </c>
      <c r="H211" s="156">
        <v>2.5649999999999999</v>
      </c>
      <c r="I211" s="157"/>
      <c r="L211" s="152"/>
      <c r="M211" s="158"/>
      <c r="T211" s="159"/>
      <c r="AT211" s="154" t="s">
        <v>161</v>
      </c>
      <c r="AU211" s="154" t="s">
        <v>80</v>
      </c>
      <c r="AV211" s="12" t="s">
        <v>80</v>
      </c>
      <c r="AW211" s="12" t="s">
        <v>32</v>
      </c>
      <c r="AX211" s="12" t="s">
        <v>71</v>
      </c>
      <c r="AY211" s="154" t="s">
        <v>151</v>
      </c>
    </row>
    <row r="212" spans="2:65" s="12" customFormat="1" ht="11.25">
      <c r="B212" s="152"/>
      <c r="D212" s="153" t="s">
        <v>161</v>
      </c>
      <c r="E212" s="154" t="s">
        <v>3</v>
      </c>
      <c r="F212" s="155" t="s">
        <v>212</v>
      </c>
      <c r="H212" s="156">
        <v>1.716</v>
      </c>
      <c r="I212" s="157"/>
      <c r="L212" s="152"/>
      <c r="M212" s="158"/>
      <c r="T212" s="159"/>
      <c r="AT212" s="154" t="s">
        <v>161</v>
      </c>
      <c r="AU212" s="154" t="s">
        <v>80</v>
      </c>
      <c r="AV212" s="12" t="s">
        <v>80</v>
      </c>
      <c r="AW212" s="12" t="s">
        <v>32</v>
      </c>
      <c r="AX212" s="12" t="s">
        <v>71</v>
      </c>
      <c r="AY212" s="154" t="s">
        <v>151</v>
      </c>
    </row>
    <row r="213" spans="2:65" s="12" customFormat="1" ht="11.25">
      <c r="B213" s="152"/>
      <c r="D213" s="153" t="s">
        <v>161</v>
      </c>
      <c r="E213" s="154" t="s">
        <v>3</v>
      </c>
      <c r="F213" s="155" t="s">
        <v>213</v>
      </c>
      <c r="H213" s="156">
        <v>1.843</v>
      </c>
      <c r="I213" s="157"/>
      <c r="L213" s="152"/>
      <c r="M213" s="158"/>
      <c r="T213" s="159"/>
      <c r="AT213" s="154" t="s">
        <v>161</v>
      </c>
      <c r="AU213" s="154" t="s">
        <v>80</v>
      </c>
      <c r="AV213" s="12" t="s">
        <v>80</v>
      </c>
      <c r="AW213" s="12" t="s">
        <v>32</v>
      </c>
      <c r="AX213" s="12" t="s">
        <v>71</v>
      </c>
      <c r="AY213" s="154" t="s">
        <v>151</v>
      </c>
    </row>
    <row r="214" spans="2:65" s="12" customFormat="1" ht="11.25">
      <c r="B214" s="152"/>
      <c r="D214" s="153" t="s">
        <v>161</v>
      </c>
      <c r="E214" s="154" t="s">
        <v>3</v>
      </c>
      <c r="F214" s="155" t="s">
        <v>214</v>
      </c>
      <c r="H214" s="156">
        <v>9.4619999999999997</v>
      </c>
      <c r="I214" s="157"/>
      <c r="L214" s="152"/>
      <c r="M214" s="158"/>
      <c r="T214" s="159"/>
      <c r="AT214" s="154" t="s">
        <v>161</v>
      </c>
      <c r="AU214" s="154" t="s">
        <v>80</v>
      </c>
      <c r="AV214" s="12" t="s">
        <v>80</v>
      </c>
      <c r="AW214" s="12" t="s">
        <v>32</v>
      </c>
      <c r="AX214" s="12" t="s">
        <v>71</v>
      </c>
      <c r="AY214" s="154" t="s">
        <v>151</v>
      </c>
    </row>
    <row r="215" spans="2:65" s="12" customFormat="1" ht="11.25">
      <c r="B215" s="152"/>
      <c r="D215" s="153" t="s">
        <v>161</v>
      </c>
      <c r="E215" s="154" t="s">
        <v>3</v>
      </c>
      <c r="F215" s="155" t="s">
        <v>215</v>
      </c>
      <c r="H215" s="156">
        <v>1.835</v>
      </c>
      <c r="I215" s="157"/>
      <c r="L215" s="152"/>
      <c r="M215" s="158"/>
      <c r="T215" s="159"/>
      <c r="AT215" s="154" t="s">
        <v>161</v>
      </c>
      <c r="AU215" s="154" t="s">
        <v>80</v>
      </c>
      <c r="AV215" s="12" t="s">
        <v>80</v>
      </c>
      <c r="AW215" s="12" t="s">
        <v>32</v>
      </c>
      <c r="AX215" s="12" t="s">
        <v>71</v>
      </c>
      <c r="AY215" s="154" t="s">
        <v>151</v>
      </c>
    </row>
    <row r="216" spans="2:65" s="12" customFormat="1" ht="11.25">
      <c r="B216" s="152"/>
      <c r="D216" s="153" t="s">
        <v>161</v>
      </c>
      <c r="E216" s="154" t="s">
        <v>3</v>
      </c>
      <c r="F216" s="155" t="s">
        <v>216</v>
      </c>
      <c r="H216" s="156">
        <v>1.2769999999999999</v>
      </c>
      <c r="I216" s="157"/>
      <c r="L216" s="152"/>
      <c r="M216" s="158"/>
      <c r="T216" s="159"/>
      <c r="AT216" s="154" t="s">
        <v>161</v>
      </c>
      <c r="AU216" s="154" t="s">
        <v>80</v>
      </c>
      <c r="AV216" s="12" t="s">
        <v>80</v>
      </c>
      <c r="AW216" s="12" t="s">
        <v>32</v>
      </c>
      <c r="AX216" s="12" t="s">
        <v>71</v>
      </c>
      <c r="AY216" s="154" t="s">
        <v>151</v>
      </c>
    </row>
    <row r="217" spans="2:65" s="12" customFormat="1" ht="11.25">
      <c r="B217" s="152"/>
      <c r="D217" s="153" t="s">
        <v>161</v>
      </c>
      <c r="E217" s="154" t="s">
        <v>3</v>
      </c>
      <c r="F217" s="155" t="s">
        <v>217</v>
      </c>
      <c r="H217" s="156">
        <v>1.96</v>
      </c>
      <c r="I217" s="157"/>
      <c r="L217" s="152"/>
      <c r="M217" s="158"/>
      <c r="T217" s="159"/>
      <c r="AT217" s="154" t="s">
        <v>161</v>
      </c>
      <c r="AU217" s="154" t="s">
        <v>80</v>
      </c>
      <c r="AV217" s="12" t="s">
        <v>80</v>
      </c>
      <c r="AW217" s="12" t="s">
        <v>32</v>
      </c>
      <c r="AX217" s="12" t="s">
        <v>71</v>
      </c>
      <c r="AY217" s="154" t="s">
        <v>151</v>
      </c>
    </row>
    <row r="218" spans="2:65" s="12" customFormat="1" ht="11.25">
      <c r="B218" s="152"/>
      <c r="D218" s="153" t="s">
        <v>161</v>
      </c>
      <c r="E218" s="154" t="s">
        <v>3</v>
      </c>
      <c r="F218" s="155" t="s">
        <v>218</v>
      </c>
      <c r="H218" s="156">
        <v>1.7609999999999999</v>
      </c>
      <c r="I218" s="157"/>
      <c r="L218" s="152"/>
      <c r="M218" s="158"/>
      <c r="T218" s="159"/>
      <c r="AT218" s="154" t="s">
        <v>161</v>
      </c>
      <c r="AU218" s="154" t="s">
        <v>80</v>
      </c>
      <c r="AV218" s="12" t="s">
        <v>80</v>
      </c>
      <c r="AW218" s="12" t="s">
        <v>32</v>
      </c>
      <c r="AX218" s="12" t="s">
        <v>71</v>
      </c>
      <c r="AY218" s="154" t="s">
        <v>151</v>
      </c>
    </row>
    <row r="219" spans="2:65" s="12" customFormat="1" ht="11.25">
      <c r="B219" s="152"/>
      <c r="D219" s="153" t="s">
        <v>161</v>
      </c>
      <c r="E219" s="154" t="s">
        <v>3</v>
      </c>
      <c r="F219" s="155" t="s">
        <v>219</v>
      </c>
      <c r="H219" s="156">
        <v>4.72</v>
      </c>
      <c r="I219" s="157"/>
      <c r="L219" s="152"/>
      <c r="M219" s="158"/>
      <c r="T219" s="159"/>
      <c r="AT219" s="154" t="s">
        <v>161</v>
      </c>
      <c r="AU219" s="154" t="s">
        <v>80</v>
      </c>
      <c r="AV219" s="12" t="s">
        <v>80</v>
      </c>
      <c r="AW219" s="12" t="s">
        <v>32</v>
      </c>
      <c r="AX219" s="12" t="s">
        <v>71</v>
      </c>
      <c r="AY219" s="154" t="s">
        <v>151</v>
      </c>
    </row>
    <row r="220" spans="2:65" s="12" customFormat="1" ht="11.25">
      <c r="B220" s="152"/>
      <c r="D220" s="153" t="s">
        <v>161</v>
      </c>
      <c r="E220" s="154" t="s">
        <v>3</v>
      </c>
      <c r="F220" s="155" t="s">
        <v>220</v>
      </c>
      <c r="H220" s="156">
        <v>3.92</v>
      </c>
      <c r="I220" s="157"/>
      <c r="L220" s="152"/>
      <c r="M220" s="158"/>
      <c r="T220" s="159"/>
      <c r="AT220" s="154" t="s">
        <v>161</v>
      </c>
      <c r="AU220" s="154" t="s">
        <v>80</v>
      </c>
      <c r="AV220" s="12" t="s">
        <v>80</v>
      </c>
      <c r="AW220" s="12" t="s">
        <v>32</v>
      </c>
      <c r="AX220" s="12" t="s">
        <v>71</v>
      </c>
      <c r="AY220" s="154" t="s">
        <v>151</v>
      </c>
    </row>
    <row r="221" spans="2:65" s="12" customFormat="1" ht="11.25">
      <c r="B221" s="152"/>
      <c r="D221" s="153" t="s">
        <v>161</v>
      </c>
      <c r="E221" s="154" t="s">
        <v>3</v>
      </c>
      <c r="F221" s="155" t="s">
        <v>221</v>
      </c>
      <c r="H221" s="156">
        <v>3.52</v>
      </c>
      <c r="I221" s="157"/>
      <c r="L221" s="152"/>
      <c r="M221" s="158"/>
      <c r="T221" s="159"/>
      <c r="AT221" s="154" t="s">
        <v>161</v>
      </c>
      <c r="AU221" s="154" t="s">
        <v>80</v>
      </c>
      <c r="AV221" s="12" t="s">
        <v>80</v>
      </c>
      <c r="AW221" s="12" t="s">
        <v>32</v>
      </c>
      <c r="AX221" s="12" t="s">
        <v>71</v>
      </c>
      <c r="AY221" s="154" t="s">
        <v>151</v>
      </c>
    </row>
    <row r="222" spans="2:65" s="12" customFormat="1" ht="11.25">
      <c r="B222" s="152"/>
      <c r="D222" s="153" t="s">
        <v>161</v>
      </c>
      <c r="E222" s="154" t="s">
        <v>3</v>
      </c>
      <c r="F222" s="155" t="s">
        <v>222</v>
      </c>
      <c r="H222" s="156">
        <v>1.7470000000000001</v>
      </c>
      <c r="I222" s="157"/>
      <c r="L222" s="152"/>
      <c r="M222" s="158"/>
      <c r="T222" s="159"/>
      <c r="AT222" s="154" t="s">
        <v>161</v>
      </c>
      <c r="AU222" s="154" t="s">
        <v>80</v>
      </c>
      <c r="AV222" s="12" t="s">
        <v>80</v>
      </c>
      <c r="AW222" s="12" t="s">
        <v>32</v>
      </c>
      <c r="AX222" s="12" t="s">
        <v>71</v>
      </c>
      <c r="AY222" s="154" t="s">
        <v>151</v>
      </c>
    </row>
    <row r="223" spans="2:65" s="12" customFormat="1" ht="11.25">
      <c r="B223" s="152"/>
      <c r="D223" s="153" t="s">
        <v>161</v>
      </c>
      <c r="E223" s="154" t="s">
        <v>3</v>
      </c>
      <c r="F223" s="155" t="s">
        <v>223</v>
      </c>
      <c r="H223" s="156">
        <v>22.492999999999999</v>
      </c>
      <c r="I223" s="157"/>
      <c r="L223" s="152"/>
      <c r="M223" s="158"/>
      <c r="T223" s="159"/>
      <c r="AT223" s="154" t="s">
        <v>161</v>
      </c>
      <c r="AU223" s="154" t="s">
        <v>80</v>
      </c>
      <c r="AV223" s="12" t="s">
        <v>80</v>
      </c>
      <c r="AW223" s="12" t="s">
        <v>32</v>
      </c>
      <c r="AX223" s="12" t="s">
        <v>71</v>
      </c>
      <c r="AY223" s="154" t="s">
        <v>151</v>
      </c>
    </row>
    <row r="224" spans="2:65" s="12" customFormat="1" ht="11.25">
      <c r="B224" s="152"/>
      <c r="D224" s="153" t="s">
        <v>161</v>
      </c>
      <c r="E224" s="154" t="s">
        <v>3</v>
      </c>
      <c r="F224" s="155" t="s">
        <v>224</v>
      </c>
      <c r="H224" s="156">
        <v>2.56</v>
      </c>
      <c r="I224" s="157"/>
      <c r="L224" s="152"/>
      <c r="M224" s="158"/>
      <c r="T224" s="159"/>
      <c r="AT224" s="154" t="s">
        <v>161</v>
      </c>
      <c r="AU224" s="154" t="s">
        <v>80</v>
      </c>
      <c r="AV224" s="12" t="s">
        <v>80</v>
      </c>
      <c r="AW224" s="12" t="s">
        <v>32</v>
      </c>
      <c r="AX224" s="12" t="s">
        <v>71</v>
      </c>
      <c r="AY224" s="154" t="s">
        <v>151</v>
      </c>
    </row>
    <row r="225" spans="2:51" s="12" customFormat="1" ht="11.25">
      <c r="B225" s="152"/>
      <c r="D225" s="153" t="s">
        <v>161</v>
      </c>
      <c r="E225" s="154" t="s">
        <v>3</v>
      </c>
      <c r="F225" s="155" t="s">
        <v>225</v>
      </c>
      <c r="H225" s="156">
        <v>3.52</v>
      </c>
      <c r="I225" s="157"/>
      <c r="L225" s="152"/>
      <c r="M225" s="158"/>
      <c r="T225" s="159"/>
      <c r="AT225" s="154" t="s">
        <v>161</v>
      </c>
      <c r="AU225" s="154" t="s">
        <v>80</v>
      </c>
      <c r="AV225" s="12" t="s">
        <v>80</v>
      </c>
      <c r="AW225" s="12" t="s">
        <v>32</v>
      </c>
      <c r="AX225" s="12" t="s">
        <v>71</v>
      </c>
      <c r="AY225" s="154" t="s">
        <v>151</v>
      </c>
    </row>
    <row r="226" spans="2:51" s="12" customFormat="1" ht="11.25">
      <c r="B226" s="152"/>
      <c r="D226" s="153" t="s">
        <v>161</v>
      </c>
      <c r="E226" s="154" t="s">
        <v>3</v>
      </c>
      <c r="F226" s="155" t="s">
        <v>226</v>
      </c>
      <c r="H226" s="156">
        <v>2.3199999999999998</v>
      </c>
      <c r="I226" s="157"/>
      <c r="L226" s="152"/>
      <c r="M226" s="158"/>
      <c r="T226" s="159"/>
      <c r="AT226" s="154" t="s">
        <v>161</v>
      </c>
      <c r="AU226" s="154" t="s">
        <v>80</v>
      </c>
      <c r="AV226" s="12" t="s">
        <v>80</v>
      </c>
      <c r="AW226" s="12" t="s">
        <v>32</v>
      </c>
      <c r="AX226" s="12" t="s">
        <v>71</v>
      </c>
      <c r="AY226" s="154" t="s">
        <v>151</v>
      </c>
    </row>
    <row r="227" spans="2:51" s="12" customFormat="1" ht="11.25">
      <c r="B227" s="152"/>
      <c r="D227" s="153" t="s">
        <v>161</v>
      </c>
      <c r="E227" s="154" t="s">
        <v>3</v>
      </c>
      <c r="F227" s="155" t="s">
        <v>227</v>
      </c>
      <c r="H227" s="156">
        <v>1.6319999999999999</v>
      </c>
      <c r="I227" s="157"/>
      <c r="L227" s="152"/>
      <c r="M227" s="158"/>
      <c r="T227" s="159"/>
      <c r="AT227" s="154" t="s">
        <v>161</v>
      </c>
      <c r="AU227" s="154" t="s">
        <v>80</v>
      </c>
      <c r="AV227" s="12" t="s">
        <v>80</v>
      </c>
      <c r="AW227" s="12" t="s">
        <v>32</v>
      </c>
      <c r="AX227" s="12" t="s">
        <v>71</v>
      </c>
      <c r="AY227" s="154" t="s">
        <v>151</v>
      </c>
    </row>
    <row r="228" spans="2:51" s="12" customFormat="1" ht="11.25">
      <c r="B228" s="152"/>
      <c r="D228" s="153" t="s">
        <v>161</v>
      </c>
      <c r="E228" s="154" t="s">
        <v>3</v>
      </c>
      <c r="F228" s="155" t="s">
        <v>228</v>
      </c>
      <c r="H228" s="156">
        <v>2.66</v>
      </c>
      <c r="I228" s="157"/>
      <c r="L228" s="152"/>
      <c r="M228" s="158"/>
      <c r="T228" s="159"/>
      <c r="AT228" s="154" t="s">
        <v>161</v>
      </c>
      <c r="AU228" s="154" t="s">
        <v>80</v>
      </c>
      <c r="AV228" s="12" t="s">
        <v>80</v>
      </c>
      <c r="AW228" s="12" t="s">
        <v>32</v>
      </c>
      <c r="AX228" s="12" t="s">
        <v>71</v>
      </c>
      <c r="AY228" s="154" t="s">
        <v>151</v>
      </c>
    </row>
    <row r="229" spans="2:51" s="12" customFormat="1" ht="11.25">
      <c r="B229" s="152"/>
      <c r="D229" s="153" t="s">
        <v>161</v>
      </c>
      <c r="E229" s="154" t="s">
        <v>3</v>
      </c>
      <c r="F229" s="155" t="s">
        <v>229</v>
      </c>
      <c r="H229" s="156">
        <v>3.84</v>
      </c>
      <c r="I229" s="157"/>
      <c r="L229" s="152"/>
      <c r="M229" s="158"/>
      <c r="T229" s="159"/>
      <c r="AT229" s="154" t="s">
        <v>161</v>
      </c>
      <c r="AU229" s="154" t="s">
        <v>80</v>
      </c>
      <c r="AV229" s="12" t="s">
        <v>80</v>
      </c>
      <c r="AW229" s="12" t="s">
        <v>32</v>
      </c>
      <c r="AX229" s="12" t="s">
        <v>71</v>
      </c>
      <c r="AY229" s="154" t="s">
        <v>151</v>
      </c>
    </row>
    <row r="230" spans="2:51" s="12" customFormat="1" ht="11.25">
      <c r="B230" s="152"/>
      <c r="D230" s="153" t="s">
        <v>161</v>
      </c>
      <c r="E230" s="154" t="s">
        <v>3</v>
      </c>
      <c r="F230" s="155" t="s">
        <v>230</v>
      </c>
      <c r="H230" s="156">
        <v>3.0720000000000001</v>
      </c>
      <c r="I230" s="157"/>
      <c r="L230" s="152"/>
      <c r="M230" s="158"/>
      <c r="T230" s="159"/>
      <c r="AT230" s="154" t="s">
        <v>161</v>
      </c>
      <c r="AU230" s="154" t="s">
        <v>80</v>
      </c>
      <c r="AV230" s="12" t="s">
        <v>80</v>
      </c>
      <c r="AW230" s="12" t="s">
        <v>32</v>
      </c>
      <c r="AX230" s="12" t="s">
        <v>71</v>
      </c>
      <c r="AY230" s="154" t="s">
        <v>151</v>
      </c>
    </row>
    <row r="231" spans="2:51" s="12" customFormat="1" ht="11.25">
      <c r="B231" s="152"/>
      <c r="D231" s="153" t="s">
        <v>161</v>
      </c>
      <c r="E231" s="154" t="s">
        <v>3</v>
      </c>
      <c r="F231" s="155" t="s">
        <v>231</v>
      </c>
      <c r="H231" s="156">
        <v>4.6619999999999999</v>
      </c>
      <c r="I231" s="157"/>
      <c r="L231" s="152"/>
      <c r="M231" s="158"/>
      <c r="T231" s="159"/>
      <c r="AT231" s="154" t="s">
        <v>161</v>
      </c>
      <c r="AU231" s="154" t="s">
        <v>80</v>
      </c>
      <c r="AV231" s="12" t="s">
        <v>80</v>
      </c>
      <c r="AW231" s="12" t="s">
        <v>32</v>
      </c>
      <c r="AX231" s="12" t="s">
        <v>71</v>
      </c>
      <c r="AY231" s="154" t="s">
        <v>151</v>
      </c>
    </row>
    <row r="232" spans="2:51" s="12" customFormat="1" ht="11.25">
      <c r="B232" s="152"/>
      <c r="D232" s="153" t="s">
        <v>161</v>
      </c>
      <c r="E232" s="154" t="s">
        <v>3</v>
      </c>
      <c r="F232" s="155" t="s">
        <v>232</v>
      </c>
      <c r="H232" s="156">
        <v>6.7619999999999996</v>
      </c>
      <c r="I232" s="157"/>
      <c r="L232" s="152"/>
      <c r="M232" s="158"/>
      <c r="T232" s="159"/>
      <c r="AT232" s="154" t="s">
        <v>161</v>
      </c>
      <c r="AU232" s="154" t="s">
        <v>80</v>
      </c>
      <c r="AV232" s="12" t="s">
        <v>80</v>
      </c>
      <c r="AW232" s="12" t="s">
        <v>32</v>
      </c>
      <c r="AX232" s="12" t="s">
        <v>71</v>
      </c>
      <c r="AY232" s="154" t="s">
        <v>151</v>
      </c>
    </row>
    <row r="233" spans="2:51" s="12" customFormat="1" ht="11.25">
      <c r="B233" s="152"/>
      <c r="D233" s="153" t="s">
        <v>161</v>
      </c>
      <c r="E233" s="154" t="s">
        <v>3</v>
      </c>
      <c r="F233" s="155" t="s">
        <v>231</v>
      </c>
      <c r="H233" s="156">
        <v>4.6619999999999999</v>
      </c>
      <c r="I233" s="157"/>
      <c r="L233" s="152"/>
      <c r="M233" s="158"/>
      <c r="T233" s="159"/>
      <c r="AT233" s="154" t="s">
        <v>161</v>
      </c>
      <c r="AU233" s="154" t="s">
        <v>80</v>
      </c>
      <c r="AV233" s="12" t="s">
        <v>80</v>
      </c>
      <c r="AW233" s="12" t="s">
        <v>32</v>
      </c>
      <c r="AX233" s="12" t="s">
        <v>71</v>
      </c>
      <c r="AY233" s="154" t="s">
        <v>151</v>
      </c>
    </row>
    <row r="234" spans="2:51" s="12" customFormat="1" ht="11.25">
      <c r="B234" s="152"/>
      <c r="D234" s="153" t="s">
        <v>161</v>
      </c>
      <c r="E234" s="154" t="s">
        <v>3</v>
      </c>
      <c r="F234" s="155" t="s">
        <v>233</v>
      </c>
      <c r="H234" s="156">
        <v>0.2</v>
      </c>
      <c r="I234" s="157"/>
      <c r="L234" s="152"/>
      <c r="M234" s="158"/>
      <c r="T234" s="159"/>
      <c r="AT234" s="154" t="s">
        <v>161</v>
      </c>
      <c r="AU234" s="154" t="s">
        <v>80</v>
      </c>
      <c r="AV234" s="12" t="s">
        <v>80</v>
      </c>
      <c r="AW234" s="12" t="s">
        <v>32</v>
      </c>
      <c r="AX234" s="12" t="s">
        <v>71</v>
      </c>
      <c r="AY234" s="154" t="s">
        <v>151</v>
      </c>
    </row>
    <row r="235" spans="2:51" s="12" customFormat="1" ht="11.25">
      <c r="B235" s="152"/>
      <c r="D235" s="153" t="s">
        <v>161</v>
      </c>
      <c r="E235" s="154" t="s">
        <v>3</v>
      </c>
      <c r="F235" s="155" t="s">
        <v>234</v>
      </c>
      <c r="H235" s="156">
        <v>1.446</v>
      </c>
      <c r="I235" s="157"/>
      <c r="L235" s="152"/>
      <c r="M235" s="158"/>
      <c r="T235" s="159"/>
      <c r="AT235" s="154" t="s">
        <v>161</v>
      </c>
      <c r="AU235" s="154" t="s">
        <v>80</v>
      </c>
      <c r="AV235" s="12" t="s">
        <v>80</v>
      </c>
      <c r="AW235" s="12" t="s">
        <v>32</v>
      </c>
      <c r="AX235" s="12" t="s">
        <v>71</v>
      </c>
      <c r="AY235" s="154" t="s">
        <v>151</v>
      </c>
    </row>
    <row r="236" spans="2:51" s="12" customFormat="1" ht="11.25">
      <c r="B236" s="152"/>
      <c r="D236" s="153" t="s">
        <v>161</v>
      </c>
      <c r="E236" s="154" t="s">
        <v>3</v>
      </c>
      <c r="F236" s="155" t="s">
        <v>235</v>
      </c>
      <c r="H236" s="156">
        <v>1.825</v>
      </c>
      <c r="I236" s="157"/>
      <c r="L236" s="152"/>
      <c r="M236" s="158"/>
      <c r="T236" s="159"/>
      <c r="AT236" s="154" t="s">
        <v>161</v>
      </c>
      <c r="AU236" s="154" t="s">
        <v>80</v>
      </c>
      <c r="AV236" s="12" t="s">
        <v>80</v>
      </c>
      <c r="AW236" s="12" t="s">
        <v>32</v>
      </c>
      <c r="AX236" s="12" t="s">
        <v>71</v>
      </c>
      <c r="AY236" s="154" t="s">
        <v>151</v>
      </c>
    </row>
    <row r="237" spans="2:51" s="12" customFormat="1" ht="11.25">
      <c r="B237" s="152"/>
      <c r="D237" s="153" t="s">
        <v>161</v>
      </c>
      <c r="E237" s="154" t="s">
        <v>3</v>
      </c>
      <c r="F237" s="155" t="s">
        <v>236</v>
      </c>
      <c r="H237" s="156">
        <v>1.9319999999999999</v>
      </c>
      <c r="I237" s="157"/>
      <c r="L237" s="152"/>
      <c r="M237" s="158"/>
      <c r="T237" s="159"/>
      <c r="AT237" s="154" t="s">
        <v>161</v>
      </c>
      <c r="AU237" s="154" t="s">
        <v>80</v>
      </c>
      <c r="AV237" s="12" t="s">
        <v>80</v>
      </c>
      <c r="AW237" s="12" t="s">
        <v>32</v>
      </c>
      <c r="AX237" s="12" t="s">
        <v>71</v>
      </c>
      <c r="AY237" s="154" t="s">
        <v>151</v>
      </c>
    </row>
    <row r="238" spans="2:51" s="12" customFormat="1" ht="11.25">
      <c r="B238" s="152"/>
      <c r="D238" s="153" t="s">
        <v>161</v>
      </c>
      <c r="E238" s="154" t="s">
        <v>3</v>
      </c>
      <c r="F238" s="155" t="s">
        <v>237</v>
      </c>
      <c r="H238" s="156">
        <v>3.6120000000000001</v>
      </c>
      <c r="I238" s="157"/>
      <c r="L238" s="152"/>
      <c r="M238" s="158"/>
      <c r="T238" s="159"/>
      <c r="AT238" s="154" t="s">
        <v>161</v>
      </c>
      <c r="AU238" s="154" t="s">
        <v>80</v>
      </c>
      <c r="AV238" s="12" t="s">
        <v>80</v>
      </c>
      <c r="AW238" s="12" t="s">
        <v>32</v>
      </c>
      <c r="AX238" s="12" t="s">
        <v>71</v>
      </c>
      <c r="AY238" s="154" t="s">
        <v>151</v>
      </c>
    </row>
    <row r="239" spans="2:51" s="12" customFormat="1" ht="11.25">
      <c r="B239" s="152"/>
      <c r="D239" s="153" t="s">
        <v>161</v>
      </c>
      <c r="E239" s="154" t="s">
        <v>3</v>
      </c>
      <c r="F239" s="155" t="s">
        <v>238</v>
      </c>
      <c r="H239" s="156">
        <v>8.0920000000000005</v>
      </c>
      <c r="I239" s="157"/>
      <c r="L239" s="152"/>
      <c r="M239" s="158"/>
      <c r="T239" s="159"/>
      <c r="AT239" s="154" t="s">
        <v>161</v>
      </c>
      <c r="AU239" s="154" t="s">
        <v>80</v>
      </c>
      <c r="AV239" s="12" t="s">
        <v>80</v>
      </c>
      <c r="AW239" s="12" t="s">
        <v>32</v>
      </c>
      <c r="AX239" s="12" t="s">
        <v>71</v>
      </c>
      <c r="AY239" s="154" t="s">
        <v>151</v>
      </c>
    </row>
    <row r="240" spans="2:51" s="12" customFormat="1" ht="11.25">
      <c r="B240" s="152"/>
      <c r="D240" s="153" t="s">
        <v>161</v>
      </c>
      <c r="E240" s="154" t="s">
        <v>3</v>
      </c>
      <c r="F240" s="155" t="s">
        <v>239</v>
      </c>
      <c r="H240" s="156">
        <v>2.2320000000000002</v>
      </c>
      <c r="I240" s="157"/>
      <c r="L240" s="152"/>
      <c r="M240" s="158"/>
      <c r="T240" s="159"/>
      <c r="AT240" s="154" t="s">
        <v>161</v>
      </c>
      <c r="AU240" s="154" t="s">
        <v>80</v>
      </c>
      <c r="AV240" s="12" t="s">
        <v>80</v>
      </c>
      <c r="AW240" s="12" t="s">
        <v>32</v>
      </c>
      <c r="AX240" s="12" t="s">
        <v>71</v>
      </c>
      <c r="AY240" s="154" t="s">
        <v>151</v>
      </c>
    </row>
    <row r="241" spans="2:65" s="12" customFormat="1" ht="11.25">
      <c r="B241" s="152"/>
      <c r="D241" s="153" t="s">
        <v>161</v>
      </c>
      <c r="E241" s="154" t="s">
        <v>3</v>
      </c>
      <c r="F241" s="155" t="s">
        <v>240</v>
      </c>
      <c r="H241" s="156">
        <v>2.3719999999999999</v>
      </c>
      <c r="I241" s="157"/>
      <c r="L241" s="152"/>
      <c r="M241" s="158"/>
      <c r="T241" s="159"/>
      <c r="AT241" s="154" t="s">
        <v>161</v>
      </c>
      <c r="AU241" s="154" t="s">
        <v>80</v>
      </c>
      <c r="AV241" s="12" t="s">
        <v>80</v>
      </c>
      <c r="AW241" s="12" t="s">
        <v>32</v>
      </c>
      <c r="AX241" s="12" t="s">
        <v>71</v>
      </c>
      <c r="AY241" s="154" t="s">
        <v>151</v>
      </c>
    </row>
    <row r="242" spans="2:65" s="14" customFormat="1" ht="11.25">
      <c r="B242" s="166"/>
      <c r="D242" s="153" t="s">
        <v>161</v>
      </c>
      <c r="E242" s="167" t="s">
        <v>3</v>
      </c>
      <c r="F242" s="168" t="s">
        <v>241</v>
      </c>
      <c r="H242" s="169">
        <v>116.22</v>
      </c>
      <c r="I242" s="170"/>
      <c r="L242" s="166"/>
      <c r="M242" s="171"/>
      <c r="T242" s="172"/>
      <c r="AT242" s="167" t="s">
        <v>161</v>
      </c>
      <c r="AU242" s="167" t="s">
        <v>80</v>
      </c>
      <c r="AV242" s="14" t="s">
        <v>157</v>
      </c>
      <c r="AW242" s="14" t="s">
        <v>32</v>
      </c>
      <c r="AX242" s="14" t="s">
        <v>78</v>
      </c>
      <c r="AY242" s="167" t="s">
        <v>151</v>
      </c>
    </row>
    <row r="243" spans="2:65" s="1" customFormat="1" ht="24.2" customHeight="1">
      <c r="B243" s="133"/>
      <c r="C243" s="134" t="s">
        <v>308</v>
      </c>
      <c r="D243" s="134" t="s">
        <v>153</v>
      </c>
      <c r="E243" s="135" t="s">
        <v>309</v>
      </c>
      <c r="F243" s="136" t="s">
        <v>310</v>
      </c>
      <c r="G243" s="137" t="s">
        <v>156</v>
      </c>
      <c r="H243" s="138">
        <v>1003.82</v>
      </c>
      <c r="I243" s="139"/>
      <c r="J243" s="140">
        <f>ROUND(I243*H243,2)</f>
        <v>0</v>
      </c>
      <c r="K243" s="141"/>
      <c r="L243" s="33"/>
      <c r="M243" s="142" t="s">
        <v>3</v>
      </c>
      <c r="N243" s="143" t="s">
        <v>42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157</v>
      </c>
      <c r="AT243" s="146" t="s">
        <v>153</v>
      </c>
      <c r="AU243" s="146" t="s">
        <v>80</v>
      </c>
      <c r="AY243" s="18" t="s">
        <v>151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8" t="s">
        <v>78</v>
      </c>
      <c r="BK243" s="147">
        <f>ROUND(I243*H243,2)</f>
        <v>0</v>
      </c>
      <c r="BL243" s="18" t="s">
        <v>157</v>
      </c>
      <c r="BM243" s="146" t="s">
        <v>311</v>
      </c>
    </row>
    <row r="244" spans="2:65" s="1" customFormat="1" ht="11.25">
      <c r="B244" s="33"/>
      <c r="D244" s="148" t="s">
        <v>159</v>
      </c>
      <c r="F244" s="149" t="s">
        <v>312</v>
      </c>
      <c r="I244" s="150"/>
      <c r="L244" s="33"/>
      <c r="M244" s="151"/>
      <c r="T244" s="54"/>
      <c r="AT244" s="18" t="s">
        <v>159</v>
      </c>
      <c r="AU244" s="18" t="s">
        <v>80</v>
      </c>
    </row>
    <row r="245" spans="2:65" s="13" customFormat="1" ht="11.25">
      <c r="B245" s="160"/>
      <c r="D245" s="153" t="s">
        <v>161</v>
      </c>
      <c r="E245" s="161" t="s">
        <v>3</v>
      </c>
      <c r="F245" s="162" t="s">
        <v>210</v>
      </c>
      <c r="H245" s="161" t="s">
        <v>3</v>
      </c>
      <c r="I245" s="163"/>
      <c r="L245" s="160"/>
      <c r="M245" s="164"/>
      <c r="T245" s="165"/>
      <c r="AT245" s="161" t="s">
        <v>161</v>
      </c>
      <c r="AU245" s="161" t="s">
        <v>80</v>
      </c>
      <c r="AV245" s="13" t="s">
        <v>78</v>
      </c>
      <c r="AW245" s="13" t="s">
        <v>32</v>
      </c>
      <c r="AX245" s="13" t="s">
        <v>71</v>
      </c>
      <c r="AY245" s="161" t="s">
        <v>151</v>
      </c>
    </row>
    <row r="246" spans="2:65" s="12" customFormat="1" ht="11.25">
      <c r="B246" s="152"/>
      <c r="D246" s="153" t="s">
        <v>161</v>
      </c>
      <c r="E246" s="154" t="s">
        <v>3</v>
      </c>
      <c r="F246" s="155" t="s">
        <v>211</v>
      </c>
      <c r="H246" s="156">
        <v>2.5649999999999999</v>
      </c>
      <c r="I246" s="157"/>
      <c r="L246" s="152"/>
      <c r="M246" s="158"/>
      <c r="T246" s="159"/>
      <c r="AT246" s="154" t="s">
        <v>161</v>
      </c>
      <c r="AU246" s="154" t="s">
        <v>80</v>
      </c>
      <c r="AV246" s="12" t="s">
        <v>80</v>
      </c>
      <c r="AW246" s="12" t="s">
        <v>32</v>
      </c>
      <c r="AX246" s="12" t="s">
        <v>71</v>
      </c>
      <c r="AY246" s="154" t="s">
        <v>151</v>
      </c>
    </row>
    <row r="247" spans="2:65" s="12" customFormat="1" ht="11.25">
      <c r="B247" s="152"/>
      <c r="D247" s="153" t="s">
        <v>161</v>
      </c>
      <c r="E247" s="154" t="s">
        <v>3</v>
      </c>
      <c r="F247" s="155" t="s">
        <v>212</v>
      </c>
      <c r="H247" s="156">
        <v>1.716</v>
      </c>
      <c r="I247" s="157"/>
      <c r="L247" s="152"/>
      <c r="M247" s="158"/>
      <c r="T247" s="159"/>
      <c r="AT247" s="154" t="s">
        <v>161</v>
      </c>
      <c r="AU247" s="154" t="s">
        <v>80</v>
      </c>
      <c r="AV247" s="12" t="s">
        <v>80</v>
      </c>
      <c r="AW247" s="12" t="s">
        <v>32</v>
      </c>
      <c r="AX247" s="12" t="s">
        <v>71</v>
      </c>
      <c r="AY247" s="154" t="s">
        <v>151</v>
      </c>
    </row>
    <row r="248" spans="2:65" s="12" customFormat="1" ht="11.25">
      <c r="B248" s="152"/>
      <c r="D248" s="153" t="s">
        <v>161</v>
      </c>
      <c r="E248" s="154" t="s">
        <v>3</v>
      </c>
      <c r="F248" s="155" t="s">
        <v>213</v>
      </c>
      <c r="H248" s="156">
        <v>1.843</v>
      </c>
      <c r="I248" s="157"/>
      <c r="L248" s="152"/>
      <c r="M248" s="158"/>
      <c r="T248" s="159"/>
      <c r="AT248" s="154" t="s">
        <v>161</v>
      </c>
      <c r="AU248" s="154" t="s">
        <v>80</v>
      </c>
      <c r="AV248" s="12" t="s">
        <v>80</v>
      </c>
      <c r="AW248" s="12" t="s">
        <v>32</v>
      </c>
      <c r="AX248" s="12" t="s">
        <v>71</v>
      </c>
      <c r="AY248" s="154" t="s">
        <v>151</v>
      </c>
    </row>
    <row r="249" spans="2:65" s="12" customFormat="1" ht="11.25">
      <c r="B249" s="152"/>
      <c r="D249" s="153" t="s">
        <v>161</v>
      </c>
      <c r="E249" s="154" t="s">
        <v>3</v>
      </c>
      <c r="F249" s="155" t="s">
        <v>214</v>
      </c>
      <c r="H249" s="156">
        <v>9.4619999999999997</v>
      </c>
      <c r="I249" s="157"/>
      <c r="L249" s="152"/>
      <c r="M249" s="158"/>
      <c r="T249" s="159"/>
      <c r="AT249" s="154" t="s">
        <v>161</v>
      </c>
      <c r="AU249" s="154" t="s">
        <v>80</v>
      </c>
      <c r="AV249" s="12" t="s">
        <v>80</v>
      </c>
      <c r="AW249" s="12" t="s">
        <v>32</v>
      </c>
      <c r="AX249" s="12" t="s">
        <v>71</v>
      </c>
      <c r="AY249" s="154" t="s">
        <v>151</v>
      </c>
    </row>
    <row r="250" spans="2:65" s="12" customFormat="1" ht="11.25">
      <c r="B250" s="152"/>
      <c r="D250" s="153" t="s">
        <v>161</v>
      </c>
      <c r="E250" s="154" t="s">
        <v>3</v>
      </c>
      <c r="F250" s="155" t="s">
        <v>215</v>
      </c>
      <c r="H250" s="156">
        <v>1.835</v>
      </c>
      <c r="I250" s="157"/>
      <c r="L250" s="152"/>
      <c r="M250" s="158"/>
      <c r="T250" s="159"/>
      <c r="AT250" s="154" t="s">
        <v>161</v>
      </c>
      <c r="AU250" s="154" t="s">
        <v>80</v>
      </c>
      <c r="AV250" s="12" t="s">
        <v>80</v>
      </c>
      <c r="AW250" s="12" t="s">
        <v>32</v>
      </c>
      <c r="AX250" s="12" t="s">
        <v>71</v>
      </c>
      <c r="AY250" s="154" t="s">
        <v>151</v>
      </c>
    </row>
    <row r="251" spans="2:65" s="12" customFormat="1" ht="11.25">
      <c r="B251" s="152"/>
      <c r="D251" s="153" t="s">
        <v>161</v>
      </c>
      <c r="E251" s="154" t="s">
        <v>3</v>
      </c>
      <c r="F251" s="155" t="s">
        <v>216</v>
      </c>
      <c r="H251" s="156">
        <v>1.2769999999999999</v>
      </c>
      <c r="I251" s="157"/>
      <c r="L251" s="152"/>
      <c r="M251" s="158"/>
      <c r="T251" s="159"/>
      <c r="AT251" s="154" t="s">
        <v>161</v>
      </c>
      <c r="AU251" s="154" t="s">
        <v>80</v>
      </c>
      <c r="AV251" s="12" t="s">
        <v>80</v>
      </c>
      <c r="AW251" s="12" t="s">
        <v>32</v>
      </c>
      <c r="AX251" s="12" t="s">
        <v>71</v>
      </c>
      <c r="AY251" s="154" t="s">
        <v>151</v>
      </c>
    </row>
    <row r="252" spans="2:65" s="12" customFormat="1" ht="11.25">
      <c r="B252" s="152"/>
      <c r="D252" s="153" t="s">
        <v>161</v>
      </c>
      <c r="E252" s="154" t="s">
        <v>3</v>
      </c>
      <c r="F252" s="155" t="s">
        <v>217</v>
      </c>
      <c r="H252" s="156">
        <v>1.96</v>
      </c>
      <c r="I252" s="157"/>
      <c r="L252" s="152"/>
      <c r="M252" s="158"/>
      <c r="T252" s="159"/>
      <c r="AT252" s="154" t="s">
        <v>161</v>
      </c>
      <c r="AU252" s="154" t="s">
        <v>80</v>
      </c>
      <c r="AV252" s="12" t="s">
        <v>80</v>
      </c>
      <c r="AW252" s="12" t="s">
        <v>32</v>
      </c>
      <c r="AX252" s="12" t="s">
        <v>71</v>
      </c>
      <c r="AY252" s="154" t="s">
        <v>151</v>
      </c>
    </row>
    <row r="253" spans="2:65" s="12" customFormat="1" ht="11.25">
      <c r="B253" s="152"/>
      <c r="D253" s="153" t="s">
        <v>161</v>
      </c>
      <c r="E253" s="154" t="s">
        <v>3</v>
      </c>
      <c r="F253" s="155" t="s">
        <v>218</v>
      </c>
      <c r="H253" s="156">
        <v>1.7609999999999999</v>
      </c>
      <c r="I253" s="157"/>
      <c r="L253" s="152"/>
      <c r="M253" s="158"/>
      <c r="T253" s="159"/>
      <c r="AT253" s="154" t="s">
        <v>161</v>
      </c>
      <c r="AU253" s="154" t="s">
        <v>80</v>
      </c>
      <c r="AV253" s="12" t="s">
        <v>80</v>
      </c>
      <c r="AW253" s="12" t="s">
        <v>32</v>
      </c>
      <c r="AX253" s="12" t="s">
        <v>71</v>
      </c>
      <c r="AY253" s="154" t="s">
        <v>151</v>
      </c>
    </row>
    <row r="254" spans="2:65" s="12" customFormat="1" ht="11.25">
      <c r="B254" s="152"/>
      <c r="D254" s="153" t="s">
        <v>161</v>
      </c>
      <c r="E254" s="154" t="s">
        <v>3</v>
      </c>
      <c r="F254" s="155" t="s">
        <v>219</v>
      </c>
      <c r="H254" s="156">
        <v>4.72</v>
      </c>
      <c r="I254" s="157"/>
      <c r="L254" s="152"/>
      <c r="M254" s="158"/>
      <c r="T254" s="159"/>
      <c r="AT254" s="154" t="s">
        <v>161</v>
      </c>
      <c r="AU254" s="154" t="s">
        <v>80</v>
      </c>
      <c r="AV254" s="12" t="s">
        <v>80</v>
      </c>
      <c r="AW254" s="12" t="s">
        <v>32</v>
      </c>
      <c r="AX254" s="12" t="s">
        <v>71</v>
      </c>
      <c r="AY254" s="154" t="s">
        <v>151</v>
      </c>
    </row>
    <row r="255" spans="2:65" s="12" customFormat="1" ht="11.25">
      <c r="B255" s="152"/>
      <c r="D255" s="153" t="s">
        <v>161</v>
      </c>
      <c r="E255" s="154" t="s">
        <v>3</v>
      </c>
      <c r="F255" s="155" t="s">
        <v>220</v>
      </c>
      <c r="H255" s="156">
        <v>3.92</v>
      </c>
      <c r="I255" s="157"/>
      <c r="L255" s="152"/>
      <c r="M255" s="158"/>
      <c r="T255" s="159"/>
      <c r="AT255" s="154" t="s">
        <v>161</v>
      </c>
      <c r="AU255" s="154" t="s">
        <v>80</v>
      </c>
      <c r="AV255" s="12" t="s">
        <v>80</v>
      </c>
      <c r="AW255" s="12" t="s">
        <v>32</v>
      </c>
      <c r="AX255" s="12" t="s">
        <v>71</v>
      </c>
      <c r="AY255" s="154" t="s">
        <v>151</v>
      </c>
    </row>
    <row r="256" spans="2:65" s="12" customFormat="1" ht="11.25">
      <c r="B256" s="152"/>
      <c r="D256" s="153" t="s">
        <v>161</v>
      </c>
      <c r="E256" s="154" t="s">
        <v>3</v>
      </c>
      <c r="F256" s="155" t="s">
        <v>221</v>
      </c>
      <c r="H256" s="156">
        <v>3.52</v>
      </c>
      <c r="I256" s="157"/>
      <c r="L256" s="152"/>
      <c r="M256" s="158"/>
      <c r="T256" s="159"/>
      <c r="AT256" s="154" t="s">
        <v>161</v>
      </c>
      <c r="AU256" s="154" t="s">
        <v>80</v>
      </c>
      <c r="AV256" s="12" t="s">
        <v>80</v>
      </c>
      <c r="AW256" s="12" t="s">
        <v>32</v>
      </c>
      <c r="AX256" s="12" t="s">
        <v>71</v>
      </c>
      <c r="AY256" s="154" t="s">
        <v>151</v>
      </c>
    </row>
    <row r="257" spans="2:51" s="12" customFormat="1" ht="11.25">
      <c r="B257" s="152"/>
      <c r="D257" s="153" t="s">
        <v>161</v>
      </c>
      <c r="E257" s="154" t="s">
        <v>3</v>
      </c>
      <c r="F257" s="155" t="s">
        <v>222</v>
      </c>
      <c r="H257" s="156">
        <v>1.7470000000000001</v>
      </c>
      <c r="I257" s="157"/>
      <c r="L257" s="152"/>
      <c r="M257" s="158"/>
      <c r="T257" s="159"/>
      <c r="AT257" s="154" t="s">
        <v>161</v>
      </c>
      <c r="AU257" s="154" t="s">
        <v>80</v>
      </c>
      <c r="AV257" s="12" t="s">
        <v>80</v>
      </c>
      <c r="AW257" s="12" t="s">
        <v>32</v>
      </c>
      <c r="AX257" s="12" t="s">
        <v>71</v>
      </c>
      <c r="AY257" s="154" t="s">
        <v>151</v>
      </c>
    </row>
    <row r="258" spans="2:51" s="12" customFormat="1" ht="11.25">
      <c r="B258" s="152"/>
      <c r="D258" s="153" t="s">
        <v>161</v>
      </c>
      <c r="E258" s="154" t="s">
        <v>3</v>
      </c>
      <c r="F258" s="155" t="s">
        <v>223</v>
      </c>
      <c r="H258" s="156">
        <v>22.492999999999999</v>
      </c>
      <c r="I258" s="157"/>
      <c r="L258" s="152"/>
      <c r="M258" s="158"/>
      <c r="T258" s="159"/>
      <c r="AT258" s="154" t="s">
        <v>161</v>
      </c>
      <c r="AU258" s="154" t="s">
        <v>80</v>
      </c>
      <c r="AV258" s="12" t="s">
        <v>80</v>
      </c>
      <c r="AW258" s="12" t="s">
        <v>32</v>
      </c>
      <c r="AX258" s="12" t="s">
        <v>71</v>
      </c>
      <c r="AY258" s="154" t="s">
        <v>151</v>
      </c>
    </row>
    <row r="259" spans="2:51" s="12" customFormat="1" ht="11.25">
      <c r="B259" s="152"/>
      <c r="D259" s="153" t="s">
        <v>161</v>
      </c>
      <c r="E259" s="154" t="s">
        <v>3</v>
      </c>
      <c r="F259" s="155" t="s">
        <v>224</v>
      </c>
      <c r="H259" s="156">
        <v>2.56</v>
      </c>
      <c r="I259" s="157"/>
      <c r="L259" s="152"/>
      <c r="M259" s="158"/>
      <c r="T259" s="159"/>
      <c r="AT259" s="154" t="s">
        <v>161</v>
      </c>
      <c r="AU259" s="154" t="s">
        <v>80</v>
      </c>
      <c r="AV259" s="12" t="s">
        <v>80</v>
      </c>
      <c r="AW259" s="12" t="s">
        <v>32</v>
      </c>
      <c r="AX259" s="12" t="s">
        <v>71</v>
      </c>
      <c r="AY259" s="154" t="s">
        <v>151</v>
      </c>
    </row>
    <row r="260" spans="2:51" s="12" customFormat="1" ht="11.25">
      <c r="B260" s="152"/>
      <c r="D260" s="153" t="s">
        <v>161</v>
      </c>
      <c r="E260" s="154" t="s">
        <v>3</v>
      </c>
      <c r="F260" s="155" t="s">
        <v>225</v>
      </c>
      <c r="H260" s="156">
        <v>3.52</v>
      </c>
      <c r="I260" s="157"/>
      <c r="L260" s="152"/>
      <c r="M260" s="158"/>
      <c r="T260" s="159"/>
      <c r="AT260" s="154" t="s">
        <v>161</v>
      </c>
      <c r="AU260" s="154" t="s">
        <v>80</v>
      </c>
      <c r="AV260" s="12" t="s">
        <v>80</v>
      </c>
      <c r="AW260" s="12" t="s">
        <v>32</v>
      </c>
      <c r="AX260" s="12" t="s">
        <v>71</v>
      </c>
      <c r="AY260" s="154" t="s">
        <v>151</v>
      </c>
    </row>
    <row r="261" spans="2:51" s="12" customFormat="1" ht="11.25">
      <c r="B261" s="152"/>
      <c r="D261" s="153" t="s">
        <v>161</v>
      </c>
      <c r="E261" s="154" t="s">
        <v>3</v>
      </c>
      <c r="F261" s="155" t="s">
        <v>226</v>
      </c>
      <c r="H261" s="156">
        <v>2.3199999999999998</v>
      </c>
      <c r="I261" s="157"/>
      <c r="L261" s="152"/>
      <c r="M261" s="158"/>
      <c r="T261" s="159"/>
      <c r="AT261" s="154" t="s">
        <v>161</v>
      </c>
      <c r="AU261" s="154" t="s">
        <v>80</v>
      </c>
      <c r="AV261" s="12" t="s">
        <v>80</v>
      </c>
      <c r="AW261" s="12" t="s">
        <v>32</v>
      </c>
      <c r="AX261" s="12" t="s">
        <v>71</v>
      </c>
      <c r="AY261" s="154" t="s">
        <v>151</v>
      </c>
    </row>
    <row r="262" spans="2:51" s="12" customFormat="1" ht="11.25">
      <c r="B262" s="152"/>
      <c r="D262" s="153" t="s">
        <v>161</v>
      </c>
      <c r="E262" s="154" t="s">
        <v>3</v>
      </c>
      <c r="F262" s="155" t="s">
        <v>227</v>
      </c>
      <c r="H262" s="156">
        <v>1.6319999999999999</v>
      </c>
      <c r="I262" s="157"/>
      <c r="L262" s="152"/>
      <c r="M262" s="158"/>
      <c r="T262" s="159"/>
      <c r="AT262" s="154" t="s">
        <v>161</v>
      </c>
      <c r="AU262" s="154" t="s">
        <v>80</v>
      </c>
      <c r="AV262" s="12" t="s">
        <v>80</v>
      </c>
      <c r="AW262" s="12" t="s">
        <v>32</v>
      </c>
      <c r="AX262" s="12" t="s">
        <v>71</v>
      </c>
      <c r="AY262" s="154" t="s">
        <v>151</v>
      </c>
    </row>
    <row r="263" spans="2:51" s="12" customFormat="1" ht="11.25">
      <c r="B263" s="152"/>
      <c r="D263" s="153" t="s">
        <v>161</v>
      </c>
      <c r="E263" s="154" t="s">
        <v>3</v>
      </c>
      <c r="F263" s="155" t="s">
        <v>228</v>
      </c>
      <c r="H263" s="156">
        <v>2.66</v>
      </c>
      <c r="I263" s="157"/>
      <c r="L263" s="152"/>
      <c r="M263" s="158"/>
      <c r="T263" s="159"/>
      <c r="AT263" s="154" t="s">
        <v>161</v>
      </c>
      <c r="AU263" s="154" t="s">
        <v>80</v>
      </c>
      <c r="AV263" s="12" t="s">
        <v>80</v>
      </c>
      <c r="AW263" s="12" t="s">
        <v>32</v>
      </c>
      <c r="AX263" s="12" t="s">
        <v>71</v>
      </c>
      <c r="AY263" s="154" t="s">
        <v>151</v>
      </c>
    </row>
    <row r="264" spans="2:51" s="12" customFormat="1" ht="11.25">
      <c r="B264" s="152"/>
      <c r="D264" s="153" t="s">
        <v>161</v>
      </c>
      <c r="E264" s="154" t="s">
        <v>3</v>
      </c>
      <c r="F264" s="155" t="s">
        <v>229</v>
      </c>
      <c r="H264" s="156">
        <v>3.84</v>
      </c>
      <c r="I264" s="157"/>
      <c r="L264" s="152"/>
      <c r="M264" s="158"/>
      <c r="T264" s="159"/>
      <c r="AT264" s="154" t="s">
        <v>161</v>
      </c>
      <c r="AU264" s="154" t="s">
        <v>80</v>
      </c>
      <c r="AV264" s="12" t="s">
        <v>80</v>
      </c>
      <c r="AW264" s="12" t="s">
        <v>32</v>
      </c>
      <c r="AX264" s="12" t="s">
        <v>71</v>
      </c>
      <c r="AY264" s="154" t="s">
        <v>151</v>
      </c>
    </row>
    <row r="265" spans="2:51" s="12" customFormat="1" ht="11.25">
      <c r="B265" s="152"/>
      <c r="D265" s="153" t="s">
        <v>161</v>
      </c>
      <c r="E265" s="154" t="s">
        <v>3</v>
      </c>
      <c r="F265" s="155" t="s">
        <v>230</v>
      </c>
      <c r="H265" s="156">
        <v>3.0720000000000001</v>
      </c>
      <c r="I265" s="157"/>
      <c r="L265" s="152"/>
      <c r="M265" s="158"/>
      <c r="T265" s="159"/>
      <c r="AT265" s="154" t="s">
        <v>161</v>
      </c>
      <c r="AU265" s="154" t="s">
        <v>80</v>
      </c>
      <c r="AV265" s="12" t="s">
        <v>80</v>
      </c>
      <c r="AW265" s="12" t="s">
        <v>32</v>
      </c>
      <c r="AX265" s="12" t="s">
        <v>71</v>
      </c>
      <c r="AY265" s="154" t="s">
        <v>151</v>
      </c>
    </row>
    <row r="266" spans="2:51" s="12" customFormat="1" ht="11.25">
      <c r="B266" s="152"/>
      <c r="D266" s="153" t="s">
        <v>161</v>
      </c>
      <c r="E266" s="154" t="s">
        <v>3</v>
      </c>
      <c r="F266" s="155" t="s">
        <v>231</v>
      </c>
      <c r="H266" s="156">
        <v>4.6619999999999999</v>
      </c>
      <c r="I266" s="157"/>
      <c r="L266" s="152"/>
      <c r="M266" s="158"/>
      <c r="T266" s="159"/>
      <c r="AT266" s="154" t="s">
        <v>161</v>
      </c>
      <c r="AU266" s="154" t="s">
        <v>80</v>
      </c>
      <c r="AV266" s="12" t="s">
        <v>80</v>
      </c>
      <c r="AW266" s="12" t="s">
        <v>32</v>
      </c>
      <c r="AX266" s="12" t="s">
        <v>71</v>
      </c>
      <c r="AY266" s="154" t="s">
        <v>151</v>
      </c>
    </row>
    <row r="267" spans="2:51" s="12" customFormat="1" ht="11.25">
      <c r="B267" s="152"/>
      <c r="D267" s="153" t="s">
        <v>161</v>
      </c>
      <c r="E267" s="154" t="s">
        <v>3</v>
      </c>
      <c r="F267" s="155" t="s">
        <v>232</v>
      </c>
      <c r="H267" s="156">
        <v>6.7619999999999996</v>
      </c>
      <c r="I267" s="157"/>
      <c r="L267" s="152"/>
      <c r="M267" s="158"/>
      <c r="T267" s="159"/>
      <c r="AT267" s="154" t="s">
        <v>161</v>
      </c>
      <c r="AU267" s="154" t="s">
        <v>80</v>
      </c>
      <c r="AV267" s="12" t="s">
        <v>80</v>
      </c>
      <c r="AW267" s="12" t="s">
        <v>32</v>
      </c>
      <c r="AX267" s="12" t="s">
        <v>71</v>
      </c>
      <c r="AY267" s="154" t="s">
        <v>151</v>
      </c>
    </row>
    <row r="268" spans="2:51" s="12" customFormat="1" ht="11.25">
      <c r="B268" s="152"/>
      <c r="D268" s="153" t="s">
        <v>161</v>
      </c>
      <c r="E268" s="154" t="s">
        <v>3</v>
      </c>
      <c r="F268" s="155" t="s">
        <v>231</v>
      </c>
      <c r="H268" s="156">
        <v>4.6619999999999999</v>
      </c>
      <c r="I268" s="157"/>
      <c r="L268" s="152"/>
      <c r="M268" s="158"/>
      <c r="T268" s="159"/>
      <c r="AT268" s="154" t="s">
        <v>161</v>
      </c>
      <c r="AU268" s="154" t="s">
        <v>80</v>
      </c>
      <c r="AV268" s="12" t="s">
        <v>80</v>
      </c>
      <c r="AW268" s="12" t="s">
        <v>32</v>
      </c>
      <c r="AX268" s="12" t="s">
        <v>71</v>
      </c>
      <c r="AY268" s="154" t="s">
        <v>151</v>
      </c>
    </row>
    <row r="269" spans="2:51" s="12" customFormat="1" ht="11.25">
      <c r="B269" s="152"/>
      <c r="D269" s="153" t="s">
        <v>161</v>
      </c>
      <c r="E269" s="154" t="s">
        <v>3</v>
      </c>
      <c r="F269" s="155" t="s">
        <v>233</v>
      </c>
      <c r="H269" s="156">
        <v>0.2</v>
      </c>
      <c r="I269" s="157"/>
      <c r="L269" s="152"/>
      <c r="M269" s="158"/>
      <c r="T269" s="159"/>
      <c r="AT269" s="154" t="s">
        <v>161</v>
      </c>
      <c r="AU269" s="154" t="s">
        <v>80</v>
      </c>
      <c r="AV269" s="12" t="s">
        <v>80</v>
      </c>
      <c r="AW269" s="12" t="s">
        <v>32</v>
      </c>
      <c r="AX269" s="12" t="s">
        <v>71</v>
      </c>
      <c r="AY269" s="154" t="s">
        <v>151</v>
      </c>
    </row>
    <row r="270" spans="2:51" s="12" customFormat="1" ht="11.25">
      <c r="B270" s="152"/>
      <c r="D270" s="153" t="s">
        <v>161</v>
      </c>
      <c r="E270" s="154" t="s">
        <v>3</v>
      </c>
      <c r="F270" s="155" t="s">
        <v>234</v>
      </c>
      <c r="H270" s="156">
        <v>1.446</v>
      </c>
      <c r="I270" s="157"/>
      <c r="L270" s="152"/>
      <c r="M270" s="158"/>
      <c r="T270" s="159"/>
      <c r="AT270" s="154" t="s">
        <v>161</v>
      </c>
      <c r="AU270" s="154" t="s">
        <v>80</v>
      </c>
      <c r="AV270" s="12" t="s">
        <v>80</v>
      </c>
      <c r="AW270" s="12" t="s">
        <v>32</v>
      </c>
      <c r="AX270" s="12" t="s">
        <v>71</v>
      </c>
      <c r="AY270" s="154" t="s">
        <v>151</v>
      </c>
    </row>
    <row r="271" spans="2:51" s="12" customFormat="1" ht="11.25">
      <c r="B271" s="152"/>
      <c r="D271" s="153" t="s">
        <v>161</v>
      </c>
      <c r="E271" s="154" t="s">
        <v>3</v>
      </c>
      <c r="F271" s="155" t="s">
        <v>235</v>
      </c>
      <c r="H271" s="156">
        <v>1.825</v>
      </c>
      <c r="I271" s="157"/>
      <c r="L271" s="152"/>
      <c r="M271" s="158"/>
      <c r="T271" s="159"/>
      <c r="AT271" s="154" t="s">
        <v>161</v>
      </c>
      <c r="AU271" s="154" t="s">
        <v>80</v>
      </c>
      <c r="AV271" s="12" t="s">
        <v>80</v>
      </c>
      <c r="AW271" s="12" t="s">
        <v>32</v>
      </c>
      <c r="AX271" s="12" t="s">
        <v>71</v>
      </c>
      <c r="AY271" s="154" t="s">
        <v>151</v>
      </c>
    </row>
    <row r="272" spans="2:51" s="12" customFormat="1" ht="11.25">
      <c r="B272" s="152"/>
      <c r="D272" s="153" t="s">
        <v>161</v>
      </c>
      <c r="E272" s="154" t="s">
        <v>3</v>
      </c>
      <c r="F272" s="155" t="s">
        <v>236</v>
      </c>
      <c r="H272" s="156">
        <v>1.9319999999999999</v>
      </c>
      <c r="I272" s="157"/>
      <c r="L272" s="152"/>
      <c r="M272" s="158"/>
      <c r="T272" s="159"/>
      <c r="AT272" s="154" t="s">
        <v>161</v>
      </c>
      <c r="AU272" s="154" t="s">
        <v>80</v>
      </c>
      <c r="AV272" s="12" t="s">
        <v>80</v>
      </c>
      <c r="AW272" s="12" t="s">
        <v>32</v>
      </c>
      <c r="AX272" s="12" t="s">
        <v>71</v>
      </c>
      <c r="AY272" s="154" t="s">
        <v>151</v>
      </c>
    </row>
    <row r="273" spans="2:65" s="12" customFormat="1" ht="11.25">
      <c r="B273" s="152"/>
      <c r="D273" s="153" t="s">
        <v>161</v>
      </c>
      <c r="E273" s="154" t="s">
        <v>3</v>
      </c>
      <c r="F273" s="155" t="s">
        <v>237</v>
      </c>
      <c r="H273" s="156">
        <v>3.6120000000000001</v>
      </c>
      <c r="I273" s="157"/>
      <c r="L273" s="152"/>
      <c r="M273" s="158"/>
      <c r="T273" s="159"/>
      <c r="AT273" s="154" t="s">
        <v>161</v>
      </c>
      <c r="AU273" s="154" t="s">
        <v>80</v>
      </c>
      <c r="AV273" s="12" t="s">
        <v>80</v>
      </c>
      <c r="AW273" s="12" t="s">
        <v>32</v>
      </c>
      <c r="AX273" s="12" t="s">
        <v>71</v>
      </c>
      <c r="AY273" s="154" t="s">
        <v>151</v>
      </c>
    </row>
    <row r="274" spans="2:65" s="12" customFormat="1" ht="11.25">
      <c r="B274" s="152"/>
      <c r="D274" s="153" t="s">
        <v>161</v>
      </c>
      <c r="E274" s="154" t="s">
        <v>3</v>
      </c>
      <c r="F274" s="155" t="s">
        <v>238</v>
      </c>
      <c r="H274" s="156">
        <v>8.0920000000000005</v>
      </c>
      <c r="I274" s="157"/>
      <c r="L274" s="152"/>
      <c r="M274" s="158"/>
      <c r="T274" s="159"/>
      <c r="AT274" s="154" t="s">
        <v>161</v>
      </c>
      <c r="AU274" s="154" t="s">
        <v>80</v>
      </c>
      <c r="AV274" s="12" t="s">
        <v>80</v>
      </c>
      <c r="AW274" s="12" t="s">
        <v>32</v>
      </c>
      <c r="AX274" s="12" t="s">
        <v>71</v>
      </c>
      <c r="AY274" s="154" t="s">
        <v>151</v>
      </c>
    </row>
    <row r="275" spans="2:65" s="12" customFormat="1" ht="11.25">
      <c r="B275" s="152"/>
      <c r="D275" s="153" t="s">
        <v>161</v>
      </c>
      <c r="E275" s="154" t="s">
        <v>3</v>
      </c>
      <c r="F275" s="155" t="s">
        <v>239</v>
      </c>
      <c r="H275" s="156">
        <v>2.2320000000000002</v>
      </c>
      <c r="I275" s="157"/>
      <c r="L275" s="152"/>
      <c r="M275" s="158"/>
      <c r="T275" s="159"/>
      <c r="AT275" s="154" t="s">
        <v>161</v>
      </c>
      <c r="AU275" s="154" t="s">
        <v>80</v>
      </c>
      <c r="AV275" s="12" t="s">
        <v>80</v>
      </c>
      <c r="AW275" s="12" t="s">
        <v>32</v>
      </c>
      <c r="AX275" s="12" t="s">
        <v>71</v>
      </c>
      <c r="AY275" s="154" t="s">
        <v>151</v>
      </c>
    </row>
    <row r="276" spans="2:65" s="12" customFormat="1" ht="11.25">
      <c r="B276" s="152"/>
      <c r="D276" s="153" t="s">
        <v>161</v>
      </c>
      <c r="E276" s="154" t="s">
        <v>3</v>
      </c>
      <c r="F276" s="155" t="s">
        <v>240</v>
      </c>
      <c r="H276" s="156">
        <v>2.3719999999999999</v>
      </c>
      <c r="I276" s="157"/>
      <c r="L276" s="152"/>
      <c r="M276" s="158"/>
      <c r="T276" s="159"/>
      <c r="AT276" s="154" t="s">
        <v>161</v>
      </c>
      <c r="AU276" s="154" t="s">
        <v>80</v>
      </c>
      <c r="AV276" s="12" t="s">
        <v>80</v>
      </c>
      <c r="AW276" s="12" t="s">
        <v>32</v>
      </c>
      <c r="AX276" s="12" t="s">
        <v>71</v>
      </c>
      <c r="AY276" s="154" t="s">
        <v>151</v>
      </c>
    </row>
    <row r="277" spans="2:65" s="15" customFormat="1" ht="11.25">
      <c r="B277" s="174"/>
      <c r="D277" s="153" t="s">
        <v>161</v>
      </c>
      <c r="E277" s="175" t="s">
        <v>3</v>
      </c>
      <c r="F277" s="176" t="s">
        <v>313</v>
      </c>
      <c r="H277" s="177">
        <v>116.22000000000001</v>
      </c>
      <c r="I277" s="178"/>
      <c r="L277" s="174"/>
      <c r="M277" s="179"/>
      <c r="T277" s="180"/>
      <c r="AT277" s="175" t="s">
        <v>161</v>
      </c>
      <c r="AU277" s="175" t="s">
        <v>80</v>
      </c>
      <c r="AV277" s="15" t="s">
        <v>167</v>
      </c>
      <c r="AW277" s="15" t="s">
        <v>32</v>
      </c>
      <c r="AX277" s="15" t="s">
        <v>71</v>
      </c>
      <c r="AY277" s="175" t="s">
        <v>151</v>
      </c>
    </row>
    <row r="278" spans="2:65" s="12" customFormat="1" ht="22.5">
      <c r="B278" s="152"/>
      <c r="D278" s="153" t="s">
        <v>161</v>
      </c>
      <c r="E278" s="154" t="s">
        <v>3</v>
      </c>
      <c r="F278" s="155" t="s">
        <v>314</v>
      </c>
      <c r="H278" s="156">
        <v>690</v>
      </c>
      <c r="I278" s="157"/>
      <c r="L278" s="152"/>
      <c r="M278" s="158"/>
      <c r="T278" s="159"/>
      <c r="AT278" s="154" t="s">
        <v>161</v>
      </c>
      <c r="AU278" s="154" t="s">
        <v>80</v>
      </c>
      <c r="AV278" s="12" t="s">
        <v>80</v>
      </c>
      <c r="AW278" s="12" t="s">
        <v>32</v>
      </c>
      <c r="AX278" s="12" t="s">
        <v>71</v>
      </c>
      <c r="AY278" s="154" t="s">
        <v>151</v>
      </c>
    </row>
    <row r="279" spans="2:65" s="15" customFormat="1" ht="11.25">
      <c r="B279" s="174"/>
      <c r="D279" s="153" t="s">
        <v>161</v>
      </c>
      <c r="E279" s="175" t="s">
        <v>3</v>
      </c>
      <c r="F279" s="176" t="s">
        <v>313</v>
      </c>
      <c r="H279" s="177">
        <v>690</v>
      </c>
      <c r="I279" s="178"/>
      <c r="L279" s="174"/>
      <c r="M279" s="179"/>
      <c r="T279" s="180"/>
      <c r="AT279" s="175" t="s">
        <v>161</v>
      </c>
      <c r="AU279" s="175" t="s">
        <v>80</v>
      </c>
      <c r="AV279" s="15" t="s">
        <v>167</v>
      </c>
      <c r="AW279" s="15" t="s">
        <v>32</v>
      </c>
      <c r="AX279" s="15" t="s">
        <v>71</v>
      </c>
      <c r="AY279" s="175" t="s">
        <v>151</v>
      </c>
    </row>
    <row r="280" spans="2:65" s="12" customFormat="1" ht="11.25">
      <c r="B280" s="152"/>
      <c r="D280" s="153" t="s">
        <v>161</v>
      </c>
      <c r="E280" s="154" t="s">
        <v>3</v>
      </c>
      <c r="F280" s="155" t="s">
        <v>315</v>
      </c>
      <c r="H280" s="156">
        <v>19.8</v>
      </c>
      <c r="I280" s="157"/>
      <c r="L280" s="152"/>
      <c r="M280" s="158"/>
      <c r="T280" s="159"/>
      <c r="AT280" s="154" t="s">
        <v>161</v>
      </c>
      <c r="AU280" s="154" t="s">
        <v>80</v>
      </c>
      <c r="AV280" s="12" t="s">
        <v>80</v>
      </c>
      <c r="AW280" s="12" t="s">
        <v>32</v>
      </c>
      <c r="AX280" s="12" t="s">
        <v>71</v>
      </c>
      <c r="AY280" s="154" t="s">
        <v>151</v>
      </c>
    </row>
    <row r="281" spans="2:65" s="12" customFormat="1" ht="11.25">
      <c r="B281" s="152"/>
      <c r="D281" s="153" t="s">
        <v>161</v>
      </c>
      <c r="E281" s="154" t="s">
        <v>3</v>
      </c>
      <c r="F281" s="155" t="s">
        <v>316</v>
      </c>
      <c r="H281" s="156">
        <v>72.8</v>
      </c>
      <c r="I281" s="157"/>
      <c r="L281" s="152"/>
      <c r="M281" s="158"/>
      <c r="T281" s="159"/>
      <c r="AT281" s="154" t="s">
        <v>161</v>
      </c>
      <c r="AU281" s="154" t="s">
        <v>80</v>
      </c>
      <c r="AV281" s="12" t="s">
        <v>80</v>
      </c>
      <c r="AW281" s="12" t="s">
        <v>32</v>
      </c>
      <c r="AX281" s="12" t="s">
        <v>71</v>
      </c>
      <c r="AY281" s="154" t="s">
        <v>151</v>
      </c>
    </row>
    <row r="282" spans="2:65" s="12" customFormat="1" ht="11.25">
      <c r="B282" s="152"/>
      <c r="D282" s="153" t="s">
        <v>161</v>
      </c>
      <c r="E282" s="154" t="s">
        <v>3</v>
      </c>
      <c r="F282" s="155" t="s">
        <v>317</v>
      </c>
      <c r="H282" s="156">
        <v>105</v>
      </c>
      <c r="I282" s="157"/>
      <c r="L282" s="152"/>
      <c r="M282" s="158"/>
      <c r="T282" s="159"/>
      <c r="AT282" s="154" t="s">
        <v>161</v>
      </c>
      <c r="AU282" s="154" t="s">
        <v>80</v>
      </c>
      <c r="AV282" s="12" t="s">
        <v>80</v>
      </c>
      <c r="AW282" s="12" t="s">
        <v>32</v>
      </c>
      <c r="AX282" s="12" t="s">
        <v>71</v>
      </c>
      <c r="AY282" s="154" t="s">
        <v>151</v>
      </c>
    </row>
    <row r="283" spans="2:65" s="15" customFormat="1" ht="11.25">
      <c r="B283" s="174"/>
      <c r="D283" s="153" t="s">
        <v>161</v>
      </c>
      <c r="E283" s="175" t="s">
        <v>3</v>
      </c>
      <c r="F283" s="176" t="s">
        <v>313</v>
      </c>
      <c r="H283" s="177">
        <v>197.6</v>
      </c>
      <c r="I283" s="178"/>
      <c r="L283" s="174"/>
      <c r="M283" s="179"/>
      <c r="T283" s="180"/>
      <c r="AT283" s="175" t="s">
        <v>161</v>
      </c>
      <c r="AU283" s="175" t="s">
        <v>80</v>
      </c>
      <c r="AV283" s="15" t="s">
        <v>167</v>
      </c>
      <c r="AW283" s="15" t="s">
        <v>32</v>
      </c>
      <c r="AX283" s="15" t="s">
        <v>71</v>
      </c>
      <c r="AY283" s="175" t="s">
        <v>151</v>
      </c>
    </row>
    <row r="284" spans="2:65" s="14" customFormat="1" ht="11.25">
      <c r="B284" s="166"/>
      <c r="D284" s="153" t="s">
        <v>161</v>
      </c>
      <c r="E284" s="167" t="s">
        <v>3</v>
      </c>
      <c r="F284" s="168" t="s">
        <v>241</v>
      </c>
      <c r="H284" s="169">
        <v>1003.8199999999999</v>
      </c>
      <c r="I284" s="170"/>
      <c r="L284" s="166"/>
      <c r="M284" s="171"/>
      <c r="T284" s="172"/>
      <c r="AT284" s="167" t="s">
        <v>161</v>
      </c>
      <c r="AU284" s="167" t="s">
        <v>80</v>
      </c>
      <c r="AV284" s="14" t="s">
        <v>157</v>
      </c>
      <c r="AW284" s="14" t="s">
        <v>32</v>
      </c>
      <c r="AX284" s="14" t="s">
        <v>78</v>
      </c>
      <c r="AY284" s="167" t="s">
        <v>151</v>
      </c>
    </row>
    <row r="285" spans="2:65" s="1" customFormat="1" ht="24.2" customHeight="1">
      <c r="B285" s="133"/>
      <c r="C285" s="134" t="s">
        <v>318</v>
      </c>
      <c r="D285" s="134" t="s">
        <v>153</v>
      </c>
      <c r="E285" s="135" t="s">
        <v>319</v>
      </c>
      <c r="F285" s="136" t="s">
        <v>320</v>
      </c>
      <c r="G285" s="137" t="s">
        <v>156</v>
      </c>
      <c r="H285" s="138">
        <v>887.6</v>
      </c>
      <c r="I285" s="139"/>
      <c r="J285" s="140">
        <f>ROUND(I285*H285,2)</f>
        <v>0</v>
      </c>
      <c r="K285" s="141"/>
      <c r="L285" s="33"/>
      <c r="M285" s="142" t="s">
        <v>3</v>
      </c>
      <c r="N285" s="143" t="s">
        <v>42</v>
      </c>
      <c r="P285" s="144">
        <f>O285*H285</f>
        <v>0</v>
      </c>
      <c r="Q285" s="144">
        <v>1.9429999999999999E-2</v>
      </c>
      <c r="R285" s="144">
        <f>Q285*H285</f>
        <v>17.246068000000001</v>
      </c>
      <c r="S285" s="144">
        <v>0</v>
      </c>
      <c r="T285" s="145">
        <f>S285*H285</f>
        <v>0</v>
      </c>
      <c r="AR285" s="146" t="s">
        <v>157</v>
      </c>
      <c r="AT285" s="146" t="s">
        <v>153</v>
      </c>
      <c r="AU285" s="146" t="s">
        <v>80</v>
      </c>
      <c r="AY285" s="18" t="s">
        <v>151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8" t="s">
        <v>78</v>
      </c>
      <c r="BK285" s="147">
        <f>ROUND(I285*H285,2)</f>
        <v>0</v>
      </c>
      <c r="BL285" s="18" t="s">
        <v>157</v>
      </c>
      <c r="BM285" s="146" t="s">
        <v>321</v>
      </c>
    </row>
    <row r="286" spans="2:65" s="1" customFormat="1" ht="11.25">
      <c r="B286" s="33"/>
      <c r="D286" s="148" t="s">
        <v>159</v>
      </c>
      <c r="F286" s="149" t="s">
        <v>322</v>
      </c>
      <c r="I286" s="150"/>
      <c r="L286" s="33"/>
      <c r="M286" s="151"/>
      <c r="T286" s="54"/>
      <c r="AT286" s="18" t="s">
        <v>159</v>
      </c>
      <c r="AU286" s="18" t="s">
        <v>80</v>
      </c>
    </row>
    <row r="287" spans="2:65" s="12" customFormat="1" ht="22.5">
      <c r="B287" s="152"/>
      <c r="D287" s="153" t="s">
        <v>161</v>
      </c>
      <c r="E287" s="154" t="s">
        <v>3</v>
      </c>
      <c r="F287" s="155" t="s">
        <v>314</v>
      </c>
      <c r="H287" s="156">
        <v>690</v>
      </c>
      <c r="I287" s="157"/>
      <c r="L287" s="152"/>
      <c r="M287" s="158"/>
      <c r="T287" s="159"/>
      <c r="AT287" s="154" t="s">
        <v>161</v>
      </c>
      <c r="AU287" s="154" t="s">
        <v>80</v>
      </c>
      <c r="AV287" s="12" t="s">
        <v>80</v>
      </c>
      <c r="AW287" s="12" t="s">
        <v>32</v>
      </c>
      <c r="AX287" s="12" t="s">
        <v>71</v>
      </c>
      <c r="AY287" s="154" t="s">
        <v>151</v>
      </c>
    </row>
    <row r="288" spans="2:65" s="12" customFormat="1" ht="11.25">
      <c r="B288" s="152"/>
      <c r="D288" s="153" t="s">
        <v>161</v>
      </c>
      <c r="E288" s="154" t="s">
        <v>3</v>
      </c>
      <c r="F288" s="155" t="s">
        <v>315</v>
      </c>
      <c r="H288" s="156">
        <v>19.8</v>
      </c>
      <c r="I288" s="157"/>
      <c r="L288" s="152"/>
      <c r="M288" s="158"/>
      <c r="T288" s="159"/>
      <c r="AT288" s="154" t="s">
        <v>161</v>
      </c>
      <c r="AU288" s="154" t="s">
        <v>80</v>
      </c>
      <c r="AV288" s="12" t="s">
        <v>80</v>
      </c>
      <c r="AW288" s="12" t="s">
        <v>32</v>
      </c>
      <c r="AX288" s="12" t="s">
        <v>71</v>
      </c>
      <c r="AY288" s="154" t="s">
        <v>151</v>
      </c>
    </row>
    <row r="289" spans="2:65" s="12" customFormat="1" ht="11.25">
      <c r="B289" s="152"/>
      <c r="D289" s="153" t="s">
        <v>161</v>
      </c>
      <c r="E289" s="154" t="s">
        <v>3</v>
      </c>
      <c r="F289" s="155" t="s">
        <v>316</v>
      </c>
      <c r="H289" s="156">
        <v>72.8</v>
      </c>
      <c r="I289" s="157"/>
      <c r="L289" s="152"/>
      <c r="M289" s="158"/>
      <c r="T289" s="159"/>
      <c r="AT289" s="154" t="s">
        <v>161</v>
      </c>
      <c r="AU289" s="154" t="s">
        <v>80</v>
      </c>
      <c r="AV289" s="12" t="s">
        <v>80</v>
      </c>
      <c r="AW289" s="12" t="s">
        <v>32</v>
      </c>
      <c r="AX289" s="12" t="s">
        <v>71</v>
      </c>
      <c r="AY289" s="154" t="s">
        <v>151</v>
      </c>
    </row>
    <row r="290" spans="2:65" s="12" customFormat="1" ht="11.25">
      <c r="B290" s="152"/>
      <c r="D290" s="153" t="s">
        <v>161</v>
      </c>
      <c r="E290" s="154" t="s">
        <v>3</v>
      </c>
      <c r="F290" s="155" t="s">
        <v>317</v>
      </c>
      <c r="H290" s="156">
        <v>105</v>
      </c>
      <c r="I290" s="157"/>
      <c r="L290" s="152"/>
      <c r="M290" s="158"/>
      <c r="T290" s="159"/>
      <c r="AT290" s="154" t="s">
        <v>161</v>
      </c>
      <c r="AU290" s="154" t="s">
        <v>80</v>
      </c>
      <c r="AV290" s="12" t="s">
        <v>80</v>
      </c>
      <c r="AW290" s="12" t="s">
        <v>32</v>
      </c>
      <c r="AX290" s="12" t="s">
        <v>71</v>
      </c>
      <c r="AY290" s="154" t="s">
        <v>151</v>
      </c>
    </row>
    <row r="291" spans="2:65" s="14" customFormat="1" ht="11.25">
      <c r="B291" s="166"/>
      <c r="D291" s="153" t="s">
        <v>161</v>
      </c>
      <c r="E291" s="167" t="s">
        <v>3</v>
      </c>
      <c r="F291" s="168" t="s">
        <v>241</v>
      </c>
      <c r="H291" s="169">
        <v>887.59999999999991</v>
      </c>
      <c r="I291" s="170"/>
      <c r="L291" s="166"/>
      <c r="M291" s="171"/>
      <c r="T291" s="172"/>
      <c r="AT291" s="167" t="s">
        <v>161</v>
      </c>
      <c r="AU291" s="167" t="s">
        <v>80</v>
      </c>
      <c r="AV291" s="14" t="s">
        <v>157</v>
      </c>
      <c r="AW291" s="14" t="s">
        <v>32</v>
      </c>
      <c r="AX291" s="14" t="s">
        <v>78</v>
      </c>
      <c r="AY291" s="167" t="s">
        <v>151</v>
      </c>
    </row>
    <row r="292" spans="2:65" s="11" customFormat="1" ht="22.9" customHeight="1">
      <c r="B292" s="121"/>
      <c r="D292" s="122" t="s">
        <v>70</v>
      </c>
      <c r="E292" s="131" t="s">
        <v>323</v>
      </c>
      <c r="F292" s="131" t="s">
        <v>324</v>
      </c>
      <c r="I292" s="124"/>
      <c r="J292" s="132">
        <f>BK292</f>
        <v>0</v>
      </c>
      <c r="L292" s="121"/>
      <c r="M292" s="126"/>
      <c r="P292" s="127">
        <f>SUM(P293:P303)</f>
        <v>0</v>
      </c>
      <c r="R292" s="127">
        <f>SUM(R293:R303)</f>
        <v>0</v>
      </c>
      <c r="T292" s="128">
        <f>SUM(T293:T303)</f>
        <v>0</v>
      </c>
      <c r="AR292" s="122" t="s">
        <v>78</v>
      </c>
      <c r="AT292" s="129" t="s">
        <v>70</v>
      </c>
      <c r="AU292" s="129" t="s">
        <v>78</v>
      </c>
      <c r="AY292" s="122" t="s">
        <v>151</v>
      </c>
      <c r="BK292" s="130">
        <f>SUM(BK293:BK303)</f>
        <v>0</v>
      </c>
    </row>
    <row r="293" spans="2:65" s="1" customFormat="1" ht="44.25" customHeight="1">
      <c r="B293" s="133"/>
      <c r="C293" s="134" t="s">
        <v>325</v>
      </c>
      <c r="D293" s="134" t="s">
        <v>153</v>
      </c>
      <c r="E293" s="135" t="s">
        <v>326</v>
      </c>
      <c r="F293" s="136" t="s">
        <v>327</v>
      </c>
      <c r="G293" s="137" t="s">
        <v>328</v>
      </c>
      <c r="H293" s="138">
        <v>96.546000000000006</v>
      </c>
      <c r="I293" s="139"/>
      <c r="J293" s="140">
        <f>ROUND(I293*H293,2)</f>
        <v>0</v>
      </c>
      <c r="K293" s="141"/>
      <c r="L293" s="33"/>
      <c r="M293" s="142" t="s">
        <v>3</v>
      </c>
      <c r="N293" s="143" t="s">
        <v>42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157</v>
      </c>
      <c r="AT293" s="146" t="s">
        <v>153</v>
      </c>
      <c r="AU293" s="146" t="s">
        <v>80</v>
      </c>
      <c r="AY293" s="18" t="s">
        <v>151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8" t="s">
        <v>78</v>
      </c>
      <c r="BK293" s="147">
        <f>ROUND(I293*H293,2)</f>
        <v>0</v>
      </c>
      <c r="BL293" s="18" t="s">
        <v>157</v>
      </c>
      <c r="BM293" s="146" t="s">
        <v>329</v>
      </c>
    </row>
    <row r="294" spans="2:65" s="1" customFormat="1" ht="11.25">
      <c r="B294" s="33"/>
      <c r="D294" s="148" t="s">
        <v>159</v>
      </c>
      <c r="F294" s="149" t="s">
        <v>330</v>
      </c>
      <c r="I294" s="150"/>
      <c r="L294" s="33"/>
      <c r="M294" s="151"/>
      <c r="T294" s="54"/>
      <c r="AT294" s="18" t="s">
        <v>159</v>
      </c>
      <c r="AU294" s="18" t="s">
        <v>80</v>
      </c>
    </row>
    <row r="295" spans="2:65" s="1" customFormat="1" ht="33" customHeight="1">
      <c r="B295" s="133"/>
      <c r="C295" s="134" t="s">
        <v>331</v>
      </c>
      <c r="D295" s="134" t="s">
        <v>153</v>
      </c>
      <c r="E295" s="135" t="s">
        <v>332</v>
      </c>
      <c r="F295" s="136" t="s">
        <v>333</v>
      </c>
      <c r="G295" s="137" t="s">
        <v>328</v>
      </c>
      <c r="H295" s="138">
        <v>96.546000000000006</v>
      </c>
      <c r="I295" s="139"/>
      <c r="J295" s="140">
        <f>ROUND(I295*H295,2)</f>
        <v>0</v>
      </c>
      <c r="K295" s="141"/>
      <c r="L295" s="33"/>
      <c r="M295" s="142" t="s">
        <v>3</v>
      </c>
      <c r="N295" s="143" t="s">
        <v>42</v>
      </c>
      <c r="P295" s="144">
        <f>O295*H295</f>
        <v>0</v>
      </c>
      <c r="Q295" s="144">
        <v>0</v>
      </c>
      <c r="R295" s="144">
        <f>Q295*H295</f>
        <v>0</v>
      </c>
      <c r="S295" s="144">
        <v>0</v>
      </c>
      <c r="T295" s="145">
        <f>S295*H295</f>
        <v>0</v>
      </c>
      <c r="AR295" s="146" t="s">
        <v>157</v>
      </c>
      <c r="AT295" s="146" t="s">
        <v>153</v>
      </c>
      <c r="AU295" s="146" t="s">
        <v>80</v>
      </c>
      <c r="AY295" s="18" t="s">
        <v>151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8" t="s">
        <v>78</v>
      </c>
      <c r="BK295" s="147">
        <f>ROUND(I295*H295,2)</f>
        <v>0</v>
      </c>
      <c r="BL295" s="18" t="s">
        <v>157</v>
      </c>
      <c r="BM295" s="146" t="s">
        <v>334</v>
      </c>
    </row>
    <row r="296" spans="2:65" s="1" customFormat="1" ht="11.25">
      <c r="B296" s="33"/>
      <c r="D296" s="148" t="s">
        <v>159</v>
      </c>
      <c r="F296" s="149" t="s">
        <v>335</v>
      </c>
      <c r="I296" s="150"/>
      <c r="L296" s="33"/>
      <c r="M296" s="151"/>
      <c r="T296" s="54"/>
      <c r="AT296" s="18" t="s">
        <v>159</v>
      </c>
      <c r="AU296" s="18" t="s">
        <v>80</v>
      </c>
    </row>
    <row r="297" spans="2:65" s="1" customFormat="1" ht="44.25" customHeight="1">
      <c r="B297" s="133"/>
      <c r="C297" s="134" t="s">
        <v>336</v>
      </c>
      <c r="D297" s="134" t="s">
        <v>153</v>
      </c>
      <c r="E297" s="135" t="s">
        <v>337</v>
      </c>
      <c r="F297" s="136" t="s">
        <v>338</v>
      </c>
      <c r="G297" s="137" t="s">
        <v>328</v>
      </c>
      <c r="H297" s="138">
        <v>1351.644</v>
      </c>
      <c r="I297" s="139"/>
      <c r="J297" s="140">
        <f>ROUND(I297*H297,2)</f>
        <v>0</v>
      </c>
      <c r="K297" s="141"/>
      <c r="L297" s="33"/>
      <c r="M297" s="142" t="s">
        <v>3</v>
      </c>
      <c r="N297" s="143" t="s">
        <v>42</v>
      </c>
      <c r="P297" s="144">
        <f>O297*H297</f>
        <v>0</v>
      </c>
      <c r="Q297" s="144">
        <v>0</v>
      </c>
      <c r="R297" s="144">
        <f>Q297*H297</f>
        <v>0</v>
      </c>
      <c r="S297" s="144">
        <v>0</v>
      </c>
      <c r="T297" s="145">
        <f>S297*H297</f>
        <v>0</v>
      </c>
      <c r="AR297" s="146" t="s">
        <v>157</v>
      </c>
      <c r="AT297" s="146" t="s">
        <v>153</v>
      </c>
      <c r="AU297" s="146" t="s">
        <v>80</v>
      </c>
      <c r="AY297" s="18" t="s">
        <v>151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8" t="s">
        <v>78</v>
      </c>
      <c r="BK297" s="147">
        <f>ROUND(I297*H297,2)</f>
        <v>0</v>
      </c>
      <c r="BL297" s="18" t="s">
        <v>157</v>
      </c>
      <c r="BM297" s="146" t="s">
        <v>339</v>
      </c>
    </row>
    <row r="298" spans="2:65" s="1" customFormat="1" ht="11.25">
      <c r="B298" s="33"/>
      <c r="D298" s="148" t="s">
        <v>159</v>
      </c>
      <c r="F298" s="149" t="s">
        <v>340</v>
      </c>
      <c r="I298" s="150"/>
      <c r="L298" s="33"/>
      <c r="M298" s="151"/>
      <c r="T298" s="54"/>
      <c r="AT298" s="18" t="s">
        <v>159</v>
      </c>
      <c r="AU298" s="18" t="s">
        <v>80</v>
      </c>
    </row>
    <row r="299" spans="2:65" s="1" customFormat="1" ht="29.25">
      <c r="B299" s="33"/>
      <c r="D299" s="153" t="s">
        <v>271</v>
      </c>
      <c r="F299" s="173" t="s">
        <v>341</v>
      </c>
      <c r="I299" s="150"/>
      <c r="L299" s="33"/>
      <c r="M299" s="151"/>
      <c r="T299" s="54"/>
      <c r="AT299" s="18" t="s">
        <v>271</v>
      </c>
      <c r="AU299" s="18" t="s">
        <v>80</v>
      </c>
    </row>
    <row r="300" spans="2:65" s="12" customFormat="1" ht="11.25">
      <c r="B300" s="152"/>
      <c r="D300" s="153" t="s">
        <v>161</v>
      </c>
      <c r="F300" s="155" t="s">
        <v>342</v>
      </c>
      <c r="H300" s="156">
        <v>1351.644</v>
      </c>
      <c r="I300" s="157"/>
      <c r="L300" s="152"/>
      <c r="M300" s="158"/>
      <c r="T300" s="159"/>
      <c r="AT300" s="154" t="s">
        <v>161</v>
      </c>
      <c r="AU300" s="154" t="s">
        <v>80</v>
      </c>
      <c r="AV300" s="12" t="s">
        <v>80</v>
      </c>
      <c r="AW300" s="12" t="s">
        <v>4</v>
      </c>
      <c r="AX300" s="12" t="s">
        <v>78</v>
      </c>
      <c r="AY300" s="154" t="s">
        <v>151</v>
      </c>
    </row>
    <row r="301" spans="2:65" s="1" customFormat="1" ht="24.2" customHeight="1">
      <c r="B301" s="133"/>
      <c r="C301" s="134" t="s">
        <v>343</v>
      </c>
      <c r="D301" s="134" t="s">
        <v>153</v>
      </c>
      <c r="E301" s="135" t="s">
        <v>344</v>
      </c>
      <c r="F301" s="136" t="s">
        <v>345</v>
      </c>
      <c r="G301" s="137" t="s">
        <v>328</v>
      </c>
      <c r="H301" s="138">
        <v>96.546000000000006</v>
      </c>
      <c r="I301" s="139"/>
      <c r="J301" s="140">
        <f>ROUND(I301*H301,2)</f>
        <v>0</v>
      </c>
      <c r="K301" s="141"/>
      <c r="L301" s="33"/>
      <c r="M301" s="142" t="s">
        <v>3</v>
      </c>
      <c r="N301" s="143" t="s">
        <v>42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157</v>
      </c>
      <c r="AT301" s="146" t="s">
        <v>153</v>
      </c>
      <c r="AU301" s="146" t="s">
        <v>80</v>
      </c>
      <c r="AY301" s="18" t="s">
        <v>151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8" t="s">
        <v>78</v>
      </c>
      <c r="BK301" s="147">
        <f>ROUND(I301*H301,2)</f>
        <v>0</v>
      </c>
      <c r="BL301" s="18" t="s">
        <v>157</v>
      </c>
      <c r="BM301" s="146" t="s">
        <v>346</v>
      </c>
    </row>
    <row r="302" spans="2:65" s="1" customFormat="1" ht="11.25">
      <c r="B302" s="33"/>
      <c r="D302" s="148" t="s">
        <v>159</v>
      </c>
      <c r="F302" s="149" t="s">
        <v>347</v>
      </c>
      <c r="I302" s="150"/>
      <c r="L302" s="33"/>
      <c r="M302" s="151"/>
      <c r="T302" s="54"/>
      <c r="AT302" s="18" t="s">
        <v>159</v>
      </c>
      <c r="AU302" s="18" t="s">
        <v>80</v>
      </c>
    </row>
    <row r="303" spans="2:65" s="1" customFormat="1" ht="29.25">
      <c r="B303" s="33"/>
      <c r="D303" s="153" t="s">
        <v>271</v>
      </c>
      <c r="F303" s="173" t="s">
        <v>348</v>
      </c>
      <c r="I303" s="150"/>
      <c r="L303" s="33"/>
      <c r="M303" s="151"/>
      <c r="T303" s="54"/>
      <c r="AT303" s="18" t="s">
        <v>271</v>
      </c>
      <c r="AU303" s="18" t="s">
        <v>80</v>
      </c>
    </row>
    <row r="304" spans="2:65" s="11" customFormat="1" ht="22.9" customHeight="1">
      <c r="B304" s="121"/>
      <c r="D304" s="122" t="s">
        <v>70</v>
      </c>
      <c r="E304" s="131" t="s">
        <v>349</v>
      </c>
      <c r="F304" s="131" t="s">
        <v>350</v>
      </c>
      <c r="I304" s="124"/>
      <c r="J304" s="132">
        <f>BK304</f>
        <v>0</v>
      </c>
      <c r="L304" s="121"/>
      <c r="M304" s="126"/>
      <c r="P304" s="127">
        <f>SUM(P305:P306)</f>
        <v>0</v>
      </c>
      <c r="R304" s="127">
        <f>SUM(R305:R306)</f>
        <v>0</v>
      </c>
      <c r="T304" s="128">
        <f>SUM(T305:T306)</f>
        <v>0</v>
      </c>
      <c r="AR304" s="122" t="s">
        <v>78</v>
      </c>
      <c r="AT304" s="129" t="s">
        <v>70</v>
      </c>
      <c r="AU304" s="129" t="s">
        <v>78</v>
      </c>
      <c r="AY304" s="122" t="s">
        <v>151</v>
      </c>
      <c r="BK304" s="130">
        <f>SUM(BK305:BK306)</f>
        <v>0</v>
      </c>
    </row>
    <row r="305" spans="2:65" s="1" customFormat="1" ht="55.5" customHeight="1">
      <c r="B305" s="133"/>
      <c r="C305" s="134" t="s">
        <v>351</v>
      </c>
      <c r="D305" s="134" t="s">
        <v>153</v>
      </c>
      <c r="E305" s="135" t="s">
        <v>352</v>
      </c>
      <c r="F305" s="136" t="s">
        <v>353</v>
      </c>
      <c r="G305" s="137" t="s">
        <v>328</v>
      </c>
      <c r="H305" s="138">
        <v>75.674999999999997</v>
      </c>
      <c r="I305" s="139"/>
      <c r="J305" s="140">
        <f>ROUND(I305*H305,2)</f>
        <v>0</v>
      </c>
      <c r="K305" s="141"/>
      <c r="L305" s="33"/>
      <c r="M305" s="142" t="s">
        <v>3</v>
      </c>
      <c r="N305" s="143" t="s">
        <v>42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157</v>
      </c>
      <c r="AT305" s="146" t="s">
        <v>153</v>
      </c>
      <c r="AU305" s="146" t="s">
        <v>80</v>
      </c>
      <c r="AY305" s="18" t="s">
        <v>151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8" t="s">
        <v>78</v>
      </c>
      <c r="BK305" s="147">
        <f>ROUND(I305*H305,2)</f>
        <v>0</v>
      </c>
      <c r="BL305" s="18" t="s">
        <v>157</v>
      </c>
      <c r="BM305" s="146" t="s">
        <v>354</v>
      </c>
    </row>
    <row r="306" spans="2:65" s="1" customFormat="1" ht="11.25">
      <c r="B306" s="33"/>
      <c r="D306" s="148" t="s">
        <v>159</v>
      </c>
      <c r="F306" s="149" t="s">
        <v>355</v>
      </c>
      <c r="I306" s="150"/>
      <c r="L306" s="33"/>
      <c r="M306" s="151"/>
      <c r="T306" s="54"/>
      <c r="AT306" s="18" t="s">
        <v>159</v>
      </c>
      <c r="AU306" s="18" t="s">
        <v>80</v>
      </c>
    </row>
    <row r="307" spans="2:65" s="11" customFormat="1" ht="25.9" customHeight="1">
      <c r="B307" s="121"/>
      <c r="D307" s="122" t="s">
        <v>70</v>
      </c>
      <c r="E307" s="123" t="s">
        <v>356</v>
      </c>
      <c r="F307" s="123" t="s">
        <v>357</v>
      </c>
      <c r="I307" s="124"/>
      <c r="J307" s="125">
        <f>BK307</f>
        <v>0</v>
      </c>
      <c r="L307" s="121"/>
      <c r="M307" s="126"/>
      <c r="P307" s="127">
        <f>P308+P326+P330+P355+P388+P472+P494+P540+P560</f>
        <v>0</v>
      </c>
      <c r="R307" s="127">
        <f>R308+R326+R330+R355+R388+R472+R494+R540+R560</f>
        <v>65.668001230000016</v>
      </c>
      <c r="T307" s="128">
        <f>T308+T326+T330+T355+T388+T472+T494+T540+T560</f>
        <v>50.314924419999997</v>
      </c>
      <c r="AR307" s="122" t="s">
        <v>80</v>
      </c>
      <c r="AT307" s="129" t="s">
        <v>70</v>
      </c>
      <c r="AU307" s="129" t="s">
        <v>71</v>
      </c>
      <c r="AY307" s="122" t="s">
        <v>151</v>
      </c>
      <c r="BK307" s="130">
        <f>BK308+BK326+BK330+BK355+BK388+BK472+BK494+BK540+BK560</f>
        <v>0</v>
      </c>
    </row>
    <row r="308" spans="2:65" s="11" customFormat="1" ht="22.9" customHeight="1">
      <c r="B308" s="121"/>
      <c r="D308" s="122" t="s">
        <v>70</v>
      </c>
      <c r="E308" s="131" t="s">
        <v>358</v>
      </c>
      <c r="F308" s="131" t="s">
        <v>359</v>
      </c>
      <c r="I308" s="124"/>
      <c r="J308" s="132">
        <f>BK308</f>
        <v>0</v>
      </c>
      <c r="L308" s="121"/>
      <c r="M308" s="126"/>
      <c r="P308" s="127">
        <f>SUM(P309:P325)</f>
        <v>0</v>
      </c>
      <c r="R308" s="127">
        <f>SUM(R309:R325)</f>
        <v>16.518699999999999</v>
      </c>
      <c r="T308" s="128">
        <f>SUM(T309:T325)</f>
        <v>5.9999999999999993E-3</v>
      </c>
      <c r="AR308" s="122" t="s">
        <v>80</v>
      </c>
      <c r="AT308" s="129" t="s">
        <v>70</v>
      </c>
      <c r="AU308" s="129" t="s">
        <v>78</v>
      </c>
      <c r="AY308" s="122" t="s">
        <v>151</v>
      </c>
      <c r="BK308" s="130">
        <f>SUM(BK309:BK325)</f>
        <v>0</v>
      </c>
    </row>
    <row r="309" spans="2:65" s="1" customFormat="1" ht="33" customHeight="1">
      <c r="B309" s="133"/>
      <c r="C309" s="134" t="s">
        <v>360</v>
      </c>
      <c r="D309" s="134" t="s">
        <v>153</v>
      </c>
      <c r="E309" s="135" t="s">
        <v>361</v>
      </c>
      <c r="F309" s="136" t="s">
        <v>362</v>
      </c>
      <c r="G309" s="137" t="s">
        <v>363</v>
      </c>
      <c r="H309" s="138">
        <v>20</v>
      </c>
      <c r="I309" s="139"/>
      <c r="J309" s="140">
        <f>ROUND(I309*H309,2)</f>
        <v>0</v>
      </c>
      <c r="K309" s="141"/>
      <c r="L309" s="33"/>
      <c r="M309" s="142" t="s">
        <v>3</v>
      </c>
      <c r="N309" s="143" t="s">
        <v>42</v>
      </c>
      <c r="P309" s="144">
        <f>O309*H309</f>
        <v>0</v>
      </c>
      <c r="Q309" s="144">
        <v>0</v>
      </c>
      <c r="R309" s="144">
        <f>Q309*H309</f>
        <v>0</v>
      </c>
      <c r="S309" s="144">
        <v>2.9999999999999997E-4</v>
      </c>
      <c r="T309" s="145">
        <f>S309*H309</f>
        <v>5.9999999999999993E-3</v>
      </c>
      <c r="AR309" s="146" t="s">
        <v>278</v>
      </c>
      <c r="AT309" s="146" t="s">
        <v>153</v>
      </c>
      <c r="AU309" s="146" t="s">
        <v>80</v>
      </c>
      <c r="AY309" s="18" t="s">
        <v>151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8" t="s">
        <v>78</v>
      </c>
      <c r="BK309" s="147">
        <f>ROUND(I309*H309,2)</f>
        <v>0</v>
      </c>
      <c r="BL309" s="18" t="s">
        <v>278</v>
      </c>
      <c r="BM309" s="146" t="s">
        <v>364</v>
      </c>
    </row>
    <row r="310" spans="2:65" s="1" customFormat="1" ht="11.25">
      <c r="B310" s="33"/>
      <c r="D310" s="148" t="s">
        <v>159</v>
      </c>
      <c r="F310" s="149" t="s">
        <v>365</v>
      </c>
      <c r="I310" s="150"/>
      <c r="L310" s="33"/>
      <c r="M310" s="151"/>
      <c r="T310" s="54"/>
      <c r="AT310" s="18" t="s">
        <v>159</v>
      </c>
      <c r="AU310" s="18" t="s">
        <v>80</v>
      </c>
    </row>
    <row r="311" spans="2:65" s="1" customFormat="1" ht="33" customHeight="1">
      <c r="B311" s="133"/>
      <c r="C311" s="134" t="s">
        <v>366</v>
      </c>
      <c r="D311" s="134" t="s">
        <v>153</v>
      </c>
      <c r="E311" s="135" t="s">
        <v>367</v>
      </c>
      <c r="F311" s="136" t="s">
        <v>368</v>
      </c>
      <c r="G311" s="137" t="s">
        <v>156</v>
      </c>
      <c r="H311" s="138">
        <v>2730.3649999999998</v>
      </c>
      <c r="I311" s="139"/>
      <c r="J311" s="140">
        <f>ROUND(I311*H311,2)</f>
        <v>0</v>
      </c>
      <c r="K311" s="141"/>
      <c r="L311" s="33"/>
      <c r="M311" s="142" t="s">
        <v>3</v>
      </c>
      <c r="N311" s="143" t="s">
        <v>42</v>
      </c>
      <c r="P311" s="144">
        <f>O311*H311</f>
        <v>0</v>
      </c>
      <c r="Q311" s="144">
        <v>0</v>
      </c>
      <c r="R311" s="144">
        <f>Q311*H311</f>
        <v>0</v>
      </c>
      <c r="S311" s="144">
        <v>0</v>
      </c>
      <c r="T311" s="145">
        <f>S311*H311</f>
        <v>0</v>
      </c>
      <c r="AR311" s="146" t="s">
        <v>278</v>
      </c>
      <c r="AT311" s="146" t="s">
        <v>153</v>
      </c>
      <c r="AU311" s="146" t="s">
        <v>80</v>
      </c>
      <c r="AY311" s="18" t="s">
        <v>151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8" t="s">
        <v>78</v>
      </c>
      <c r="BK311" s="147">
        <f>ROUND(I311*H311,2)</f>
        <v>0</v>
      </c>
      <c r="BL311" s="18" t="s">
        <v>278</v>
      </c>
      <c r="BM311" s="146" t="s">
        <v>369</v>
      </c>
    </row>
    <row r="312" spans="2:65" s="1" customFormat="1" ht="11.25">
      <c r="B312" s="33"/>
      <c r="D312" s="148" t="s">
        <v>159</v>
      </c>
      <c r="F312" s="149" t="s">
        <v>370</v>
      </c>
      <c r="I312" s="150"/>
      <c r="L312" s="33"/>
      <c r="M312" s="151"/>
      <c r="T312" s="54"/>
      <c r="AT312" s="18" t="s">
        <v>159</v>
      </c>
      <c r="AU312" s="18" t="s">
        <v>80</v>
      </c>
    </row>
    <row r="313" spans="2:65" s="12" customFormat="1" ht="11.25">
      <c r="B313" s="152"/>
      <c r="D313" s="153" t="s">
        <v>161</v>
      </c>
      <c r="E313" s="154" t="s">
        <v>3</v>
      </c>
      <c r="F313" s="155" t="s">
        <v>371</v>
      </c>
      <c r="H313" s="156">
        <v>2300</v>
      </c>
      <c r="I313" s="157"/>
      <c r="L313" s="152"/>
      <c r="M313" s="158"/>
      <c r="T313" s="159"/>
      <c r="AT313" s="154" t="s">
        <v>161</v>
      </c>
      <c r="AU313" s="154" t="s">
        <v>80</v>
      </c>
      <c r="AV313" s="12" t="s">
        <v>80</v>
      </c>
      <c r="AW313" s="12" t="s">
        <v>32</v>
      </c>
      <c r="AX313" s="12" t="s">
        <v>71</v>
      </c>
      <c r="AY313" s="154" t="s">
        <v>151</v>
      </c>
    </row>
    <row r="314" spans="2:65" s="12" customFormat="1" ht="11.25">
      <c r="B314" s="152"/>
      <c r="D314" s="153" t="s">
        <v>161</v>
      </c>
      <c r="E314" s="154" t="s">
        <v>3</v>
      </c>
      <c r="F314" s="155" t="s">
        <v>372</v>
      </c>
      <c r="H314" s="156">
        <v>55.44</v>
      </c>
      <c r="I314" s="157"/>
      <c r="L314" s="152"/>
      <c r="M314" s="158"/>
      <c r="T314" s="159"/>
      <c r="AT314" s="154" t="s">
        <v>161</v>
      </c>
      <c r="AU314" s="154" t="s">
        <v>80</v>
      </c>
      <c r="AV314" s="12" t="s">
        <v>80</v>
      </c>
      <c r="AW314" s="12" t="s">
        <v>32</v>
      </c>
      <c r="AX314" s="12" t="s">
        <v>71</v>
      </c>
      <c r="AY314" s="154" t="s">
        <v>151</v>
      </c>
    </row>
    <row r="315" spans="2:65" s="12" customFormat="1" ht="11.25">
      <c r="B315" s="152"/>
      <c r="D315" s="153" t="s">
        <v>161</v>
      </c>
      <c r="E315" s="154" t="s">
        <v>3</v>
      </c>
      <c r="F315" s="155" t="s">
        <v>373</v>
      </c>
      <c r="H315" s="156">
        <v>54.6</v>
      </c>
      <c r="I315" s="157"/>
      <c r="L315" s="152"/>
      <c r="M315" s="158"/>
      <c r="T315" s="159"/>
      <c r="AT315" s="154" t="s">
        <v>161</v>
      </c>
      <c r="AU315" s="154" t="s">
        <v>80</v>
      </c>
      <c r="AV315" s="12" t="s">
        <v>80</v>
      </c>
      <c r="AW315" s="12" t="s">
        <v>32</v>
      </c>
      <c r="AX315" s="12" t="s">
        <v>71</v>
      </c>
      <c r="AY315" s="154" t="s">
        <v>151</v>
      </c>
    </row>
    <row r="316" spans="2:65" s="12" customFormat="1" ht="11.25">
      <c r="B316" s="152"/>
      <c r="D316" s="153" t="s">
        <v>161</v>
      </c>
      <c r="E316" s="154" t="s">
        <v>3</v>
      </c>
      <c r="F316" s="155" t="s">
        <v>374</v>
      </c>
      <c r="H316" s="156">
        <v>72.8</v>
      </c>
      <c r="I316" s="157"/>
      <c r="L316" s="152"/>
      <c r="M316" s="158"/>
      <c r="T316" s="159"/>
      <c r="AT316" s="154" t="s">
        <v>161</v>
      </c>
      <c r="AU316" s="154" t="s">
        <v>80</v>
      </c>
      <c r="AV316" s="12" t="s">
        <v>80</v>
      </c>
      <c r="AW316" s="12" t="s">
        <v>32</v>
      </c>
      <c r="AX316" s="12" t="s">
        <v>71</v>
      </c>
      <c r="AY316" s="154" t="s">
        <v>151</v>
      </c>
    </row>
    <row r="317" spans="2:65" s="12" customFormat="1" ht="11.25">
      <c r="B317" s="152"/>
      <c r="D317" s="153" t="s">
        <v>161</v>
      </c>
      <c r="E317" s="154" t="s">
        <v>3</v>
      </c>
      <c r="F317" s="155" t="s">
        <v>375</v>
      </c>
      <c r="H317" s="156">
        <v>168</v>
      </c>
      <c r="I317" s="157"/>
      <c r="L317" s="152"/>
      <c r="M317" s="158"/>
      <c r="T317" s="159"/>
      <c r="AT317" s="154" t="s">
        <v>161</v>
      </c>
      <c r="AU317" s="154" t="s">
        <v>80</v>
      </c>
      <c r="AV317" s="12" t="s">
        <v>80</v>
      </c>
      <c r="AW317" s="12" t="s">
        <v>32</v>
      </c>
      <c r="AX317" s="12" t="s">
        <v>71</v>
      </c>
      <c r="AY317" s="154" t="s">
        <v>151</v>
      </c>
    </row>
    <row r="318" spans="2:65" s="15" customFormat="1" ht="11.25">
      <c r="B318" s="174"/>
      <c r="D318" s="153" t="s">
        <v>161</v>
      </c>
      <c r="E318" s="175" t="s">
        <v>3</v>
      </c>
      <c r="F318" s="176" t="s">
        <v>313</v>
      </c>
      <c r="H318" s="177">
        <v>2650.84</v>
      </c>
      <c r="I318" s="178"/>
      <c r="L318" s="174"/>
      <c r="M318" s="179"/>
      <c r="T318" s="180"/>
      <c r="AT318" s="175" t="s">
        <v>161</v>
      </c>
      <c r="AU318" s="175" t="s">
        <v>80</v>
      </c>
      <c r="AV318" s="15" t="s">
        <v>167</v>
      </c>
      <c r="AW318" s="15" t="s">
        <v>32</v>
      </c>
      <c r="AX318" s="15" t="s">
        <v>71</v>
      </c>
      <c r="AY318" s="175" t="s">
        <v>151</v>
      </c>
    </row>
    <row r="319" spans="2:65" s="12" customFormat="1" ht="11.25">
      <c r="B319" s="152"/>
      <c r="D319" s="153" t="s">
        <v>161</v>
      </c>
      <c r="E319" s="154" t="s">
        <v>3</v>
      </c>
      <c r="F319" s="155" t="s">
        <v>376</v>
      </c>
      <c r="H319" s="156">
        <v>79.525000000000006</v>
      </c>
      <c r="I319" s="157"/>
      <c r="L319" s="152"/>
      <c r="M319" s="158"/>
      <c r="T319" s="159"/>
      <c r="AT319" s="154" t="s">
        <v>161</v>
      </c>
      <c r="AU319" s="154" t="s">
        <v>80</v>
      </c>
      <c r="AV319" s="12" t="s">
        <v>80</v>
      </c>
      <c r="AW319" s="12" t="s">
        <v>32</v>
      </c>
      <c r="AX319" s="12" t="s">
        <v>71</v>
      </c>
      <c r="AY319" s="154" t="s">
        <v>151</v>
      </c>
    </row>
    <row r="320" spans="2:65" s="14" customFormat="1" ht="11.25">
      <c r="B320" s="166"/>
      <c r="D320" s="153" t="s">
        <v>161</v>
      </c>
      <c r="E320" s="167" t="s">
        <v>3</v>
      </c>
      <c r="F320" s="168" t="s">
        <v>241</v>
      </c>
      <c r="H320" s="169">
        <v>2730.3650000000002</v>
      </c>
      <c r="I320" s="170"/>
      <c r="L320" s="166"/>
      <c r="M320" s="171"/>
      <c r="T320" s="172"/>
      <c r="AT320" s="167" t="s">
        <v>161</v>
      </c>
      <c r="AU320" s="167" t="s">
        <v>80</v>
      </c>
      <c r="AV320" s="14" t="s">
        <v>157</v>
      </c>
      <c r="AW320" s="14" t="s">
        <v>32</v>
      </c>
      <c r="AX320" s="14" t="s">
        <v>78</v>
      </c>
      <c r="AY320" s="167" t="s">
        <v>151</v>
      </c>
    </row>
    <row r="321" spans="2:65" s="1" customFormat="1" ht="49.15" customHeight="1">
      <c r="B321" s="133"/>
      <c r="C321" s="181" t="s">
        <v>377</v>
      </c>
      <c r="D321" s="181" t="s">
        <v>378</v>
      </c>
      <c r="E321" s="182" t="s">
        <v>379</v>
      </c>
      <c r="F321" s="183" t="s">
        <v>380</v>
      </c>
      <c r="G321" s="184" t="s">
        <v>156</v>
      </c>
      <c r="H321" s="185">
        <v>3003.4</v>
      </c>
      <c r="I321" s="186"/>
      <c r="J321" s="187">
        <f>ROUND(I321*H321,2)</f>
        <v>0</v>
      </c>
      <c r="K321" s="188"/>
      <c r="L321" s="189"/>
      <c r="M321" s="190" t="s">
        <v>3</v>
      </c>
      <c r="N321" s="191" t="s">
        <v>42</v>
      </c>
      <c r="P321" s="144">
        <f>O321*H321</f>
        <v>0</v>
      </c>
      <c r="Q321" s="144">
        <v>5.4999999999999997E-3</v>
      </c>
      <c r="R321" s="144">
        <f>Q321*H321</f>
        <v>16.518699999999999</v>
      </c>
      <c r="S321" s="144">
        <v>0</v>
      </c>
      <c r="T321" s="145">
        <f>S321*H321</f>
        <v>0</v>
      </c>
      <c r="AR321" s="146" t="s">
        <v>381</v>
      </c>
      <c r="AT321" s="146" t="s">
        <v>378</v>
      </c>
      <c r="AU321" s="146" t="s">
        <v>80</v>
      </c>
      <c r="AY321" s="18" t="s">
        <v>151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8" t="s">
        <v>78</v>
      </c>
      <c r="BK321" s="147">
        <f>ROUND(I321*H321,2)</f>
        <v>0</v>
      </c>
      <c r="BL321" s="18" t="s">
        <v>278</v>
      </c>
      <c r="BM321" s="146" t="s">
        <v>382</v>
      </c>
    </row>
    <row r="322" spans="2:65" s="1" customFormat="1" ht="11.25">
      <c r="B322" s="33"/>
      <c r="D322" s="148" t="s">
        <v>159</v>
      </c>
      <c r="F322" s="149" t="s">
        <v>383</v>
      </c>
      <c r="I322" s="150"/>
      <c r="L322" s="33"/>
      <c r="M322" s="151"/>
      <c r="T322" s="54"/>
      <c r="AT322" s="18" t="s">
        <v>159</v>
      </c>
      <c r="AU322" s="18" t="s">
        <v>80</v>
      </c>
    </row>
    <row r="323" spans="2:65" s="12" customFormat="1" ht="11.25">
      <c r="B323" s="152"/>
      <c r="D323" s="153" t="s">
        <v>161</v>
      </c>
      <c r="F323" s="155" t="s">
        <v>384</v>
      </c>
      <c r="H323" s="156">
        <v>3003.4</v>
      </c>
      <c r="I323" s="157"/>
      <c r="L323" s="152"/>
      <c r="M323" s="158"/>
      <c r="T323" s="159"/>
      <c r="AT323" s="154" t="s">
        <v>161</v>
      </c>
      <c r="AU323" s="154" t="s">
        <v>80</v>
      </c>
      <c r="AV323" s="12" t="s">
        <v>80</v>
      </c>
      <c r="AW323" s="12" t="s">
        <v>4</v>
      </c>
      <c r="AX323" s="12" t="s">
        <v>78</v>
      </c>
      <c r="AY323" s="154" t="s">
        <v>151</v>
      </c>
    </row>
    <row r="324" spans="2:65" s="1" customFormat="1" ht="49.15" customHeight="1">
      <c r="B324" s="133"/>
      <c r="C324" s="134" t="s">
        <v>381</v>
      </c>
      <c r="D324" s="134" t="s">
        <v>153</v>
      </c>
      <c r="E324" s="135" t="s">
        <v>385</v>
      </c>
      <c r="F324" s="136" t="s">
        <v>386</v>
      </c>
      <c r="G324" s="137" t="s">
        <v>328</v>
      </c>
      <c r="H324" s="138">
        <v>16.518999999999998</v>
      </c>
      <c r="I324" s="139"/>
      <c r="J324" s="140">
        <f>ROUND(I324*H324,2)</f>
        <v>0</v>
      </c>
      <c r="K324" s="141"/>
      <c r="L324" s="33"/>
      <c r="M324" s="142" t="s">
        <v>3</v>
      </c>
      <c r="N324" s="143" t="s">
        <v>42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278</v>
      </c>
      <c r="AT324" s="146" t="s">
        <v>153</v>
      </c>
      <c r="AU324" s="146" t="s">
        <v>80</v>
      </c>
      <c r="AY324" s="18" t="s">
        <v>151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8" t="s">
        <v>78</v>
      </c>
      <c r="BK324" s="147">
        <f>ROUND(I324*H324,2)</f>
        <v>0</v>
      </c>
      <c r="BL324" s="18" t="s">
        <v>278</v>
      </c>
      <c r="BM324" s="146" t="s">
        <v>387</v>
      </c>
    </row>
    <row r="325" spans="2:65" s="1" customFormat="1" ht="11.25">
      <c r="B325" s="33"/>
      <c r="D325" s="148" t="s">
        <v>159</v>
      </c>
      <c r="F325" s="149" t="s">
        <v>388</v>
      </c>
      <c r="I325" s="150"/>
      <c r="L325" s="33"/>
      <c r="M325" s="151"/>
      <c r="T325" s="54"/>
      <c r="AT325" s="18" t="s">
        <v>159</v>
      </c>
      <c r="AU325" s="18" t="s">
        <v>80</v>
      </c>
    </row>
    <row r="326" spans="2:65" s="11" customFormat="1" ht="22.9" customHeight="1">
      <c r="B326" s="121"/>
      <c r="D326" s="122" t="s">
        <v>70</v>
      </c>
      <c r="E326" s="131" t="s">
        <v>389</v>
      </c>
      <c r="F326" s="131" t="s">
        <v>390</v>
      </c>
      <c r="I326" s="124"/>
      <c r="J326" s="132">
        <f>BK326</f>
        <v>0</v>
      </c>
      <c r="L326" s="121"/>
      <c r="M326" s="126"/>
      <c r="P326" s="127">
        <f>SUM(P327:P329)</f>
        <v>0</v>
      </c>
      <c r="R326" s="127">
        <f>SUM(R327:R329)</f>
        <v>3.2000000000000002E-3</v>
      </c>
      <c r="T326" s="128">
        <f>SUM(T327:T329)</f>
        <v>0</v>
      </c>
      <c r="AR326" s="122" t="s">
        <v>80</v>
      </c>
      <c r="AT326" s="129" t="s">
        <v>70</v>
      </c>
      <c r="AU326" s="129" t="s">
        <v>78</v>
      </c>
      <c r="AY326" s="122" t="s">
        <v>151</v>
      </c>
      <c r="BK326" s="130">
        <f>SUM(BK327:BK329)</f>
        <v>0</v>
      </c>
    </row>
    <row r="327" spans="2:65" s="1" customFormat="1" ht="16.5" customHeight="1">
      <c r="B327" s="133"/>
      <c r="C327" s="134" t="s">
        <v>391</v>
      </c>
      <c r="D327" s="134" t="s">
        <v>153</v>
      </c>
      <c r="E327" s="135" t="s">
        <v>392</v>
      </c>
      <c r="F327" s="136" t="s">
        <v>393</v>
      </c>
      <c r="G327" s="137" t="s">
        <v>363</v>
      </c>
      <c r="H327" s="138">
        <v>20</v>
      </c>
      <c r="I327" s="139"/>
      <c r="J327" s="140">
        <f>ROUND(I327*H327,2)</f>
        <v>0</v>
      </c>
      <c r="K327" s="141"/>
      <c r="L327" s="33"/>
      <c r="M327" s="142" t="s">
        <v>3</v>
      </c>
      <c r="N327" s="143" t="s">
        <v>42</v>
      </c>
      <c r="P327" s="144">
        <f>O327*H327</f>
        <v>0</v>
      </c>
      <c r="Q327" s="144">
        <v>1.6000000000000001E-4</v>
      </c>
      <c r="R327" s="144">
        <f>Q327*H327</f>
        <v>3.2000000000000002E-3</v>
      </c>
      <c r="S327" s="144">
        <v>0</v>
      </c>
      <c r="T327" s="145">
        <f>S327*H327</f>
        <v>0</v>
      </c>
      <c r="AR327" s="146" t="s">
        <v>278</v>
      </c>
      <c r="AT327" s="146" t="s">
        <v>153</v>
      </c>
      <c r="AU327" s="146" t="s">
        <v>80</v>
      </c>
      <c r="AY327" s="18" t="s">
        <v>151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8" t="s">
        <v>78</v>
      </c>
      <c r="BK327" s="147">
        <f>ROUND(I327*H327,2)</f>
        <v>0</v>
      </c>
      <c r="BL327" s="18" t="s">
        <v>278</v>
      </c>
      <c r="BM327" s="146" t="s">
        <v>394</v>
      </c>
    </row>
    <row r="328" spans="2:65" s="1" customFormat="1" ht="44.25" customHeight="1">
      <c r="B328" s="133"/>
      <c r="C328" s="134" t="s">
        <v>395</v>
      </c>
      <c r="D328" s="134" t="s">
        <v>153</v>
      </c>
      <c r="E328" s="135" t="s">
        <v>396</v>
      </c>
      <c r="F328" s="136" t="s">
        <v>397</v>
      </c>
      <c r="G328" s="137" t="s">
        <v>398</v>
      </c>
      <c r="H328" s="192"/>
      <c r="I328" s="139"/>
      <c r="J328" s="140">
        <f>ROUND(I328*H328,2)</f>
        <v>0</v>
      </c>
      <c r="K328" s="141"/>
      <c r="L328" s="33"/>
      <c r="M328" s="142" t="s">
        <v>3</v>
      </c>
      <c r="N328" s="143" t="s">
        <v>42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278</v>
      </c>
      <c r="AT328" s="146" t="s">
        <v>153</v>
      </c>
      <c r="AU328" s="146" t="s">
        <v>80</v>
      </c>
      <c r="AY328" s="18" t="s">
        <v>151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8" t="s">
        <v>78</v>
      </c>
      <c r="BK328" s="147">
        <f>ROUND(I328*H328,2)</f>
        <v>0</v>
      </c>
      <c r="BL328" s="18" t="s">
        <v>278</v>
      </c>
      <c r="BM328" s="146" t="s">
        <v>399</v>
      </c>
    </row>
    <row r="329" spans="2:65" s="1" customFormat="1" ht="11.25">
      <c r="B329" s="33"/>
      <c r="D329" s="148" t="s">
        <v>159</v>
      </c>
      <c r="F329" s="149" t="s">
        <v>400</v>
      </c>
      <c r="I329" s="150"/>
      <c r="L329" s="33"/>
      <c r="M329" s="151"/>
      <c r="T329" s="54"/>
      <c r="AT329" s="18" t="s">
        <v>159</v>
      </c>
      <c r="AU329" s="18" t="s">
        <v>80</v>
      </c>
    </row>
    <row r="330" spans="2:65" s="11" customFormat="1" ht="22.9" customHeight="1">
      <c r="B330" s="121"/>
      <c r="D330" s="122" t="s">
        <v>70</v>
      </c>
      <c r="E330" s="131" t="s">
        <v>401</v>
      </c>
      <c r="F330" s="131" t="s">
        <v>402</v>
      </c>
      <c r="I330" s="124"/>
      <c r="J330" s="132">
        <f>BK330</f>
        <v>0</v>
      </c>
      <c r="L330" s="121"/>
      <c r="M330" s="126"/>
      <c r="P330" s="127">
        <f>SUM(P331:P354)</f>
        <v>0</v>
      </c>
      <c r="R330" s="127">
        <f>SUM(R331:R354)</f>
        <v>1.2E-2</v>
      </c>
      <c r="T330" s="128">
        <f>SUM(T331:T354)</f>
        <v>4.1832000000000003</v>
      </c>
      <c r="AR330" s="122" t="s">
        <v>80</v>
      </c>
      <c r="AT330" s="129" t="s">
        <v>70</v>
      </c>
      <c r="AU330" s="129" t="s">
        <v>78</v>
      </c>
      <c r="AY330" s="122" t="s">
        <v>151</v>
      </c>
      <c r="BK330" s="130">
        <f>SUM(BK331:BK354)</f>
        <v>0</v>
      </c>
    </row>
    <row r="331" spans="2:65" s="1" customFormat="1" ht="24.2" customHeight="1">
      <c r="B331" s="133"/>
      <c r="C331" s="134" t="s">
        <v>403</v>
      </c>
      <c r="D331" s="134" t="s">
        <v>153</v>
      </c>
      <c r="E331" s="135" t="s">
        <v>404</v>
      </c>
      <c r="F331" s="136" t="s">
        <v>405</v>
      </c>
      <c r="G331" s="137" t="s">
        <v>363</v>
      </c>
      <c r="H331" s="138">
        <v>72</v>
      </c>
      <c r="I331" s="139"/>
      <c r="J331" s="140">
        <f>ROUND(I331*H331,2)</f>
        <v>0</v>
      </c>
      <c r="K331" s="141"/>
      <c r="L331" s="33"/>
      <c r="M331" s="142" t="s">
        <v>3</v>
      </c>
      <c r="N331" s="143" t="s">
        <v>42</v>
      </c>
      <c r="P331" s="144">
        <f>O331*H331</f>
        <v>0</v>
      </c>
      <c r="Q331" s="144">
        <v>0</v>
      </c>
      <c r="R331" s="144">
        <f>Q331*H331</f>
        <v>0</v>
      </c>
      <c r="S331" s="144">
        <v>0</v>
      </c>
      <c r="T331" s="145">
        <f>S331*H331</f>
        <v>0</v>
      </c>
      <c r="AR331" s="146" t="s">
        <v>278</v>
      </c>
      <c r="AT331" s="146" t="s">
        <v>153</v>
      </c>
      <c r="AU331" s="146" t="s">
        <v>80</v>
      </c>
      <c r="AY331" s="18" t="s">
        <v>151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8" t="s">
        <v>78</v>
      </c>
      <c r="BK331" s="147">
        <f>ROUND(I331*H331,2)</f>
        <v>0</v>
      </c>
      <c r="BL331" s="18" t="s">
        <v>278</v>
      </c>
      <c r="BM331" s="146" t="s">
        <v>406</v>
      </c>
    </row>
    <row r="332" spans="2:65" s="1" customFormat="1" ht="11.25">
      <c r="B332" s="33"/>
      <c r="D332" s="148" t="s">
        <v>159</v>
      </c>
      <c r="F332" s="149" t="s">
        <v>407</v>
      </c>
      <c r="I332" s="150"/>
      <c r="L332" s="33"/>
      <c r="M332" s="151"/>
      <c r="T332" s="54"/>
      <c r="AT332" s="18" t="s">
        <v>159</v>
      </c>
      <c r="AU332" s="18" t="s">
        <v>80</v>
      </c>
    </row>
    <row r="333" spans="2:65" s="13" customFormat="1" ht="11.25">
      <c r="B333" s="160"/>
      <c r="D333" s="153" t="s">
        <v>161</v>
      </c>
      <c r="E333" s="161" t="s">
        <v>3</v>
      </c>
      <c r="F333" s="162" t="s">
        <v>408</v>
      </c>
      <c r="H333" s="161" t="s">
        <v>3</v>
      </c>
      <c r="I333" s="163"/>
      <c r="L333" s="160"/>
      <c r="M333" s="164"/>
      <c r="T333" s="165"/>
      <c r="AT333" s="161" t="s">
        <v>161</v>
      </c>
      <c r="AU333" s="161" t="s">
        <v>80</v>
      </c>
      <c r="AV333" s="13" t="s">
        <v>78</v>
      </c>
      <c r="AW333" s="13" t="s">
        <v>32</v>
      </c>
      <c r="AX333" s="13" t="s">
        <v>71</v>
      </c>
      <c r="AY333" s="161" t="s">
        <v>151</v>
      </c>
    </row>
    <row r="334" spans="2:65" s="12" customFormat="1" ht="11.25">
      <c r="B334" s="152"/>
      <c r="D334" s="153" t="s">
        <v>161</v>
      </c>
      <c r="E334" s="154" t="s">
        <v>3</v>
      </c>
      <c r="F334" s="155" t="s">
        <v>409</v>
      </c>
      <c r="H334" s="156">
        <v>15</v>
      </c>
      <c r="I334" s="157"/>
      <c r="L334" s="152"/>
      <c r="M334" s="158"/>
      <c r="T334" s="159"/>
      <c r="AT334" s="154" t="s">
        <v>161</v>
      </c>
      <c r="AU334" s="154" t="s">
        <v>80</v>
      </c>
      <c r="AV334" s="12" t="s">
        <v>80</v>
      </c>
      <c r="AW334" s="12" t="s">
        <v>32</v>
      </c>
      <c r="AX334" s="12" t="s">
        <v>71</v>
      </c>
      <c r="AY334" s="154" t="s">
        <v>151</v>
      </c>
    </row>
    <row r="335" spans="2:65" s="12" customFormat="1" ht="11.25">
      <c r="B335" s="152"/>
      <c r="D335" s="153" t="s">
        <v>161</v>
      </c>
      <c r="E335" s="154" t="s">
        <v>3</v>
      </c>
      <c r="F335" s="155" t="s">
        <v>410</v>
      </c>
      <c r="H335" s="156">
        <v>57</v>
      </c>
      <c r="I335" s="157"/>
      <c r="L335" s="152"/>
      <c r="M335" s="158"/>
      <c r="T335" s="159"/>
      <c r="AT335" s="154" t="s">
        <v>161</v>
      </c>
      <c r="AU335" s="154" t="s">
        <v>80</v>
      </c>
      <c r="AV335" s="12" t="s">
        <v>80</v>
      </c>
      <c r="AW335" s="12" t="s">
        <v>32</v>
      </c>
      <c r="AX335" s="12" t="s">
        <v>71</v>
      </c>
      <c r="AY335" s="154" t="s">
        <v>151</v>
      </c>
    </row>
    <row r="336" spans="2:65" s="15" customFormat="1" ht="11.25">
      <c r="B336" s="174"/>
      <c r="D336" s="153" t="s">
        <v>161</v>
      </c>
      <c r="E336" s="175" t="s">
        <v>3</v>
      </c>
      <c r="F336" s="176" t="s">
        <v>313</v>
      </c>
      <c r="H336" s="177">
        <v>72</v>
      </c>
      <c r="I336" s="178"/>
      <c r="L336" s="174"/>
      <c r="M336" s="179"/>
      <c r="T336" s="180"/>
      <c r="AT336" s="175" t="s">
        <v>161</v>
      </c>
      <c r="AU336" s="175" t="s">
        <v>80</v>
      </c>
      <c r="AV336" s="15" t="s">
        <v>167</v>
      </c>
      <c r="AW336" s="15" t="s">
        <v>32</v>
      </c>
      <c r="AX336" s="15" t="s">
        <v>78</v>
      </c>
      <c r="AY336" s="175" t="s">
        <v>151</v>
      </c>
    </row>
    <row r="337" spans="2:65" s="1" customFormat="1" ht="24.2" customHeight="1">
      <c r="B337" s="133"/>
      <c r="C337" s="181" t="s">
        <v>411</v>
      </c>
      <c r="D337" s="181" t="s">
        <v>378</v>
      </c>
      <c r="E337" s="182" t="s">
        <v>412</v>
      </c>
      <c r="F337" s="183" t="s">
        <v>413</v>
      </c>
      <c r="G337" s="184" t="s">
        <v>363</v>
      </c>
      <c r="H337" s="185">
        <v>15</v>
      </c>
      <c r="I337" s="186"/>
      <c r="J337" s="187">
        <f>ROUND(I337*H337,2)</f>
        <v>0</v>
      </c>
      <c r="K337" s="188"/>
      <c r="L337" s="189"/>
      <c r="M337" s="190" t="s">
        <v>3</v>
      </c>
      <c r="N337" s="191" t="s">
        <v>42</v>
      </c>
      <c r="P337" s="144">
        <f>O337*H337</f>
        <v>0</v>
      </c>
      <c r="Q337" s="144">
        <v>8.0000000000000004E-4</v>
      </c>
      <c r="R337" s="144">
        <f>Q337*H337</f>
        <v>1.2E-2</v>
      </c>
      <c r="S337" s="144">
        <v>0</v>
      </c>
      <c r="T337" s="145">
        <f>S337*H337</f>
        <v>0</v>
      </c>
      <c r="AR337" s="146" t="s">
        <v>381</v>
      </c>
      <c r="AT337" s="146" t="s">
        <v>378</v>
      </c>
      <c r="AU337" s="146" t="s">
        <v>80</v>
      </c>
      <c r="AY337" s="18" t="s">
        <v>151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8" t="s">
        <v>78</v>
      </c>
      <c r="BK337" s="147">
        <f>ROUND(I337*H337,2)</f>
        <v>0</v>
      </c>
      <c r="BL337" s="18" t="s">
        <v>278</v>
      </c>
      <c r="BM337" s="146" t="s">
        <v>414</v>
      </c>
    </row>
    <row r="338" spans="2:65" s="1" customFormat="1" ht="11.25">
      <c r="B338" s="33"/>
      <c r="D338" s="148" t="s">
        <v>159</v>
      </c>
      <c r="F338" s="149" t="s">
        <v>415</v>
      </c>
      <c r="I338" s="150"/>
      <c r="L338" s="33"/>
      <c r="M338" s="151"/>
      <c r="T338" s="54"/>
      <c r="AT338" s="18" t="s">
        <v>159</v>
      </c>
      <c r="AU338" s="18" t="s">
        <v>80</v>
      </c>
    </row>
    <row r="339" spans="2:65" s="13" customFormat="1" ht="11.25">
      <c r="B339" s="160"/>
      <c r="D339" s="153" t="s">
        <v>161</v>
      </c>
      <c r="E339" s="161" t="s">
        <v>3</v>
      </c>
      <c r="F339" s="162" t="s">
        <v>408</v>
      </c>
      <c r="H339" s="161" t="s">
        <v>3</v>
      </c>
      <c r="I339" s="163"/>
      <c r="L339" s="160"/>
      <c r="M339" s="164"/>
      <c r="T339" s="165"/>
      <c r="AT339" s="161" t="s">
        <v>161</v>
      </c>
      <c r="AU339" s="161" t="s">
        <v>80</v>
      </c>
      <c r="AV339" s="13" t="s">
        <v>78</v>
      </c>
      <c r="AW339" s="13" t="s">
        <v>32</v>
      </c>
      <c r="AX339" s="13" t="s">
        <v>71</v>
      </c>
      <c r="AY339" s="161" t="s">
        <v>151</v>
      </c>
    </row>
    <row r="340" spans="2:65" s="12" customFormat="1" ht="11.25">
      <c r="B340" s="152"/>
      <c r="D340" s="153" t="s">
        <v>161</v>
      </c>
      <c r="E340" s="154" t="s">
        <v>3</v>
      </c>
      <c r="F340" s="155" t="s">
        <v>409</v>
      </c>
      <c r="H340" s="156">
        <v>15</v>
      </c>
      <c r="I340" s="157"/>
      <c r="L340" s="152"/>
      <c r="M340" s="158"/>
      <c r="T340" s="159"/>
      <c r="AT340" s="154" t="s">
        <v>161</v>
      </c>
      <c r="AU340" s="154" t="s">
        <v>80</v>
      </c>
      <c r="AV340" s="12" t="s">
        <v>80</v>
      </c>
      <c r="AW340" s="12" t="s">
        <v>32</v>
      </c>
      <c r="AX340" s="12" t="s">
        <v>78</v>
      </c>
      <c r="AY340" s="154" t="s">
        <v>151</v>
      </c>
    </row>
    <row r="341" spans="2:65" s="1" customFormat="1" ht="33" customHeight="1">
      <c r="B341" s="133"/>
      <c r="C341" s="134" t="s">
        <v>416</v>
      </c>
      <c r="D341" s="134" t="s">
        <v>153</v>
      </c>
      <c r="E341" s="135" t="s">
        <v>417</v>
      </c>
      <c r="F341" s="136" t="s">
        <v>418</v>
      </c>
      <c r="G341" s="137" t="s">
        <v>363</v>
      </c>
      <c r="H341" s="138">
        <v>72</v>
      </c>
      <c r="I341" s="139"/>
      <c r="J341" s="140">
        <f>ROUND(I341*H341,2)</f>
        <v>0</v>
      </c>
      <c r="K341" s="141"/>
      <c r="L341" s="33"/>
      <c r="M341" s="142" t="s">
        <v>3</v>
      </c>
      <c r="N341" s="143" t="s">
        <v>42</v>
      </c>
      <c r="P341" s="144">
        <f>O341*H341</f>
        <v>0</v>
      </c>
      <c r="Q341" s="144">
        <v>0</v>
      </c>
      <c r="R341" s="144">
        <f>Q341*H341</f>
        <v>0</v>
      </c>
      <c r="S341" s="144">
        <v>1E-4</v>
      </c>
      <c r="T341" s="145">
        <f>S341*H341</f>
        <v>7.2000000000000007E-3</v>
      </c>
      <c r="AR341" s="146" t="s">
        <v>278</v>
      </c>
      <c r="AT341" s="146" t="s">
        <v>153</v>
      </c>
      <c r="AU341" s="146" t="s">
        <v>80</v>
      </c>
      <c r="AY341" s="18" t="s">
        <v>151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8" t="s">
        <v>78</v>
      </c>
      <c r="BK341" s="147">
        <f>ROUND(I341*H341,2)</f>
        <v>0</v>
      </c>
      <c r="BL341" s="18" t="s">
        <v>278</v>
      </c>
      <c r="BM341" s="146" t="s">
        <v>419</v>
      </c>
    </row>
    <row r="342" spans="2:65" s="1" customFormat="1" ht="11.25">
      <c r="B342" s="33"/>
      <c r="D342" s="148" t="s">
        <v>159</v>
      </c>
      <c r="F342" s="149" t="s">
        <v>420</v>
      </c>
      <c r="I342" s="150"/>
      <c r="L342" s="33"/>
      <c r="M342" s="151"/>
      <c r="T342" s="54"/>
      <c r="AT342" s="18" t="s">
        <v>159</v>
      </c>
      <c r="AU342" s="18" t="s">
        <v>80</v>
      </c>
    </row>
    <row r="343" spans="2:65" s="13" customFormat="1" ht="11.25">
      <c r="B343" s="160"/>
      <c r="D343" s="153" t="s">
        <v>161</v>
      </c>
      <c r="E343" s="161" t="s">
        <v>3</v>
      </c>
      <c r="F343" s="162" t="s">
        <v>408</v>
      </c>
      <c r="H343" s="161" t="s">
        <v>3</v>
      </c>
      <c r="I343" s="163"/>
      <c r="L343" s="160"/>
      <c r="M343" s="164"/>
      <c r="T343" s="165"/>
      <c r="AT343" s="161" t="s">
        <v>161</v>
      </c>
      <c r="AU343" s="161" t="s">
        <v>80</v>
      </c>
      <c r="AV343" s="13" t="s">
        <v>78</v>
      </c>
      <c r="AW343" s="13" t="s">
        <v>32</v>
      </c>
      <c r="AX343" s="13" t="s">
        <v>71</v>
      </c>
      <c r="AY343" s="161" t="s">
        <v>151</v>
      </c>
    </row>
    <row r="344" spans="2:65" s="12" customFormat="1" ht="11.25">
      <c r="B344" s="152"/>
      <c r="D344" s="153" t="s">
        <v>161</v>
      </c>
      <c r="E344" s="154" t="s">
        <v>3</v>
      </c>
      <c r="F344" s="155" t="s">
        <v>410</v>
      </c>
      <c r="H344" s="156">
        <v>57</v>
      </c>
      <c r="I344" s="157"/>
      <c r="L344" s="152"/>
      <c r="M344" s="158"/>
      <c r="T344" s="159"/>
      <c r="AT344" s="154" t="s">
        <v>161</v>
      </c>
      <c r="AU344" s="154" t="s">
        <v>80</v>
      </c>
      <c r="AV344" s="12" t="s">
        <v>80</v>
      </c>
      <c r="AW344" s="12" t="s">
        <v>32</v>
      </c>
      <c r="AX344" s="12" t="s">
        <v>71</v>
      </c>
      <c r="AY344" s="154" t="s">
        <v>151</v>
      </c>
    </row>
    <row r="345" spans="2:65" s="12" customFormat="1" ht="11.25">
      <c r="B345" s="152"/>
      <c r="D345" s="153" t="s">
        <v>161</v>
      </c>
      <c r="E345" s="154" t="s">
        <v>3</v>
      </c>
      <c r="F345" s="155" t="s">
        <v>421</v>
      </c>
      <c r="H345" s="156">
        <v>15</v>
      </c>
      <c r="I345" s="157"/>
      <c r="L345" s="152"/>
      <c r="M345" s="158"/>
      <c r="T345" s="159"/>
      <c r="AT345" s="154" t="s">
        <v>161</v>
      </c>
      <c r="AU345" s="154" t="s">
        <v>80</v>
      </c>
      <c r="AV345" s="12" t="s">
        <v>80</v>
      </c>
      <c r="AW345" s="12" t="s">
        <v>32</v>
      </c>
      <c r="AX345" s="12" t="s">
        <v>71</v>
      </c>
      <c r="AY345" s="154" t="s">
        <v>151</v>
      </c>
    </row>
    <row r="346" spans="2:65" s="14" customFormat="1" ht="11.25">
      <c r="B346" s="166"/>
      <c r="D346" s="153" t="s">
        <v>161</v>
      </c>
      <c r="E346" s="167" t="s">
        <v>3</v>
      </c>
      <c r="F346" s="168" t="s">
        <v>241</v>
      </c>
      <c r="H346" s="169">
        <v>72</v>
      </c>
      <c r="I346" s="170"/>
      <c r="L346" s="166"/>
      <c r="M346" s="171"/>
      <c r="T346" s="172"/>
      <c r="AT346" s="167" t="s">
        <v>161</v>
      </c>
      <c r="AU346" s="167" t="s">
        <v>80</v>
      </c>
      <c r="AV346" s="14" t="s">
        <v>157</v>
      </c>
      <c r="AW346" s="14" t="s">
        <v>32</v>
      </c>
      <c r="AX346" s="14" t="s">
        <v>78</v>
      </c>
      <c r="AY346" s="167" t="s">
        <v>151</v>
      </c>
    </row>
    <row r="347" spans="2:65" s="1" customFormat="1" ht="16.5" customHeight="1">
      <c r="B347" s="133"/>
      <c r="C347" s="134" t="s">
        <v>422</v>
      </c>
      <c r="D347" s="134" t="s">
        <v>153</v>
      </c>
      <c r="E347" s="135" t="s">
        <v>423</v>
      </c>
      <c r="F347" s="136" t="s">
        <v>424</v>
      </c>
      <c r="G347" s="137" t="s">
        <v>363</v>
      </c>
      <c r="H347" s="138">
        <v>24</v>
      </c>
      <c r="I347" s="139"/>
      <c r="J347" s="140">
        <f>ROUND(I347*H347,2)</f>
        <v>0</v>
      </c>
      <c r="K347" s="141"/>
      <c r="L347" s="33"/>
      <c r="M347" s="142" t="s">
        <v>3</v>
      </c>
      <c r="N347" s="143" t="s">
        <v>42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278</v>
      </c>
      <c r="AT347" s="146" t="s">
        <v>153</v>
      </c>
      <c r="AU347" s="146" t="s">
        <v>80</v>
      </c>
      <c r="AY347" s="18" t="s">
        <v>151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8" t="s">
        <v>78</v>
      </c>
      <c r="BK347" s="147">
        <f>ROUND(I347*H347,2)</f>
        <v>0</v>
      </c>
      <c r="BL347" s="18" t="s">
        <v>278</v>
      </c>
      <c r="BM347" s="146" t="s">
        <v>425</v>
      </c>
    </row>
    <row r="348" spans="2:65" s="1" customFormat="1" ht="11.25">
      <c r="B348" s="33"/>
      <c r="D348" s="148" t="s">
        <v>159</v>
      </c>
      <c r="F348" s="149" t="s">
        <v>426</v>
      </c>
      <c r="I348" s="150"/>
      <c r="L348" s="33"/>
      <c r="M348" s="151"/>
      <c r="T348" s="54"/>
      <c r="AT348" s="18" t="s">
        <v>159</v>
      </c>
      <c r="AU348" s="18" t="s">
        <v>80</v>
      </c>
    </row>
    <row r="349" spans="2:65" s="12" customFormat="1" ht="11.25">
      <c r="B349" s="152"/>
      <c r="D349" s="153" t="s">
        <v>161</v>
      </c>
      <c r="E349" s="154" t="s">
        <v>3</v>
      </c>
      <c r="F349" s="155" t="s">
        <v>427</v>
      </c>
      <c r="H349" s="156">
        <v>24</v>
      </c>
      <c r="I349" s="157"/>
      <c r="L349" s="152"/>
      <c r="M349" s="158"/>
      <c r="T349" s="159"/>
      <c r="AT349" s="154" t="s">
        <v>161</v>
      </c>
      <c r="AU349" s="154" t="s">
        <v>80</v>
      </c>
      <c r="AV349" s="12" t="s">
        <v>80</v>
      </c>
      <c r="AW349" s="12" t="s">
        <v>32</v>
      </c>
      <c r="AX349" s="12" t="s">
        <v>78</v>
      </c>
      <c r="AY349" s="154" t="s">
        <v>151</v>
      </c>
    </row>
    <row r="350" spans="2:65" s="1" customFormat="1" ht="16.5" customHeight="1">
      <c r="B350" s="133"/>
      <c r="C350" s="134" t="s">
        <v>428</v>
      </c>
      <c r="D350" s="134" t="s">
        <v>153</v>
      </c>
      <c r="E350" s="135" t="s">
        <v>429</v>
      </c>
      <c r="F350" s="136" t="s">
        <v>430</v>
      </c>
      <c r="G350" s="137" t="s">
        <v>363</v>
      </c>
      <c r="H350" s="138">
        <v>24</v>
      </c>
      <c r="I350" s="139"/>
      <c r="J350" s="140">
        <f>ROUND(I350*H350,2)</f>
        <v>0</v>
      </c>
      <c r="K350" s="141"/>
      <c r="L350" s="33"/>
      <c r="M350" s="142" t="s">
        <v>3</v>
      </c>
      <c r="N350" s="143" t="s">
        <v>42</v>
      </c>
      <c r="P350" s="144">
        <f>O350*H350</f>
        <v>0</v>
      </c>
      <c r="Q350" s="144">
        <v>0</v>
      </c>
      <c r="R350" s="144">
        <f>Q350*H350</f>
        <v>0</v>
      </c>
      <c r="S350" s="144">
        <v>0.17399999999999999</v>
      </c>
      <c r="T350" s="145">
        <f>S350*H350</f>
        <v>4.1760000000000002</v>
      </c>
      <c r="AR350" s="146" t="s">
        <v>278</v>
      </c>
      <c r="AT350" s="146" t="s">
        <v>153</v>
      </c>
      <c r="AU350" s="146" t="s">
        <v>80</v>
      </c>
      <c r="AY350" s="18" t="s">
        <v>151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78</v>
      </c>
      <c r="BK350" s="147">
        <f>ROUND(I350*H350,2)</f>
        <v>0</v>
      </c>
      <c r="BL350" s="18" t="s">
        <v>278</v>
      </c>
      <c r="BM350" s="146" t="s">
        <v>431</v>
      </c>
    </row>
    <row r="351" spans="2:65" s="1" customFormat="1" ht="11.25">
      <c r="B351" s="33"/>
      <c r="D351" s="148" t="s">
        <v>159</v>
      </c>
      <c r="F351" s="149" t="s">
        <v>432</v>
      </c>
      <c r="I351" s="150"/>
      <c r="L351" s="33"/>
      <c r="M351" s="151"/>
      <c r="T351" s="54"/>
      <c r="AT351" s="18" t="s">
        <v>159</v>
      </c>
      <c r="AU351" s="18" t="s">
        <v>80</v>
      </c>
    </row>
    <row r="352" spans="2:65" s="12" customFormat="1" ht="11.25">
      <c r="B352" s="152"/>
      <c r="D352" s="153" t="s">
        <v>161</v>
      </c>
      <c r="E352" s="154" t="s">
        <v>3</v>
      </c>
      <c r="F352" s="155" t="s">
        <v>433</v>
      </c>
      <c r="H352" s="156">
        <v>24</v>
      </c>
      <c r="I352" s="157"/>
      <c r="L352" s="152"/>
      <c r="M352" s="158"/>
      <c r="T352" s="159"/>
      <c r="AT352" s="154" t="s">
        <v>161</v>
      </c>
      <c r="AU352" s="154" t="s">
        <v>80</v>
      </c>
      <c r="AV352" s="12" t="s">
        <v>80</v>
      </c>
      <c r="AW352" s="12" t="s">
        <v>32</v>
      </c>
      <c r="AX352" s="12" t="s">
        <v>78</v>
      </c>
      <c r="AY352" s="154" t="s">
        <v>151</v>
      </c>
    </row>
    <row r="353" spans="2:65" s="1" customFormat="1" ht="44.25" customHeight="1">
      <c r="B353" s="133"/>
      <c r="C353" s="134" t="s">
        <v>434</v>
      </c>
      <c r="D353" s="134" t="s">
        <v>153</v>
      </c>
      <c r="E353" s="135" t="s">
        <v>435</v>
      </c>
      <c r="F353" s="136" t="s">
        <v>436</v>
      </c>
      <c r="G353" s="137" t="s">
        <v>398</v>
      </c>
      <c r="H353" s="192"/>
      <c r="I353" s="139"/>
      <c r="J353" s="140">
        <f>ROUND(I353*H353,2)</f>
        <v>0</v>
      </c>
      <c r="K353" s="141"/>
      <c r="L353" s="33"/>
      <c r="M353" s="142" t="s">
        <v>3</v>
      </c>
      <c r="N353" s="143" t="s">
        <v>42</v>
      </c>
      <c r="P353" s="144">
        <f>O353*H353</f>
        <v>0</v>
      </c>
      <c r="Q353" s="144">
        <v>0</v>
      </c>
      <c r="R353" s="144">
        <f>Q353*H353</f>
        <v>0</v>
      </c>
      <c r="S353" s="144">
        <v>0</v>
      </c>
      <c r="T353" s="145">
        <f>S353*H353</f>
        <v>0</v>
      </c>
      <c r="AR353" s="146" t="s">
        <v>278</v>
      </c>
      <c r="AT353" s="146" t="s">
        <v>153</v>
      </c>
      <c r="AU353" s="146" t="s">
        <v>80</v>
      </c>
      <c r="AY353" s="18" t="s">
        <v>151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8" t="s">
        <v>78</v>
      </c>
      <c r="BK353" s="147">
        <f>ROUND(I353*H353,2)</f>
        <v>0</v>
      </c>
      <c r="BL353" s="18" t="s">
        <v>278</v>
      </c>
      <c r="BM353" s="146" t="s">
        <v>437</v>
      </c>
    </row>
    <row r="354" spans="2:65" s="1" customFormat="1" ht="11.25">
      <c r="B354" s="33"/>
      <c r="D354" s="148" t="s">
        <v>159</v>
      </c>
      <c r="F354" s="149" t="s">
        <v>438</v>
      </c>
      <c r="I354" s="150"/>
      <c r="L354" s="33"/>
      <c r="M354" s="151"/>
      <c r="T354" s="54"/>
      <c r="AT354" s="18" t="s">
        <v>159</v>
      </c>
      <c r="AU354" s="18" t="s">
        <v>80</v>
      </c>
    </row>
    <row r="355" spans="2:65" s="11" customFormat="1" ht="22.9" customHeight="1">
      <c r="B355" s="121"/>
      <c r="D355" s="122" t="s">
        <v>70</v>
      </c>
      <c r="E355" s="131" t="s">
        <v>439</v>
      </c>
      <c r="F355" s="131" t="s">
        <v>440</v>
      </c>
      <c r="I355" s="124"/>
      <c r="J355" s="132">
        <f>BK355</f>
        <v>0</v>
      </c>
      <c r="L355" s="121"/>
      <c r="M355" s="126"/>
      <c r="P355" s="127">
        <f>SUM(P356:P387)</f>
        <v>0</v>
      </c>
      <c r="R355" s="127">
        <f>SUM(R356:R387)</f>
        <v>20.057079030000001</v>
      </c>
      <c r="T355" s="128">
        <f>SUM(T356:T387)</f>
        <v>23</v>
      </c>
      <c r="AR355" s="122" t="s">
        <v>80</v>
      </c>
      <c r="AT355" s="129" t="s">
        <v>70</v>
      </c>
      <c r="AU355" s="129" t="s">
        <v>78</v>
      </c>
      <c r="AY355" s="122" t="s">
        <v>151</v>
      </c>
      <c r="BK355" s="130">
        <f>SUM(BK356:BK387)</f>
        <v>0</v>
      </c>
    </row>
    <row r="356" spans="2:65" s="1" customFormat="1" ht="37.9" customHeight="1">
      <c r="B356" s="133"/>
      <c r="C356" s="134" t="s">
        <v>441</v>
      </c>
      <c r="D356" s="134" t="s">
        <v>153</v>
      </c>
      <c r="E356" s="135" t="s">
        <v>442</v>
      </c>
      <c r="F356" s="136" t="s">
        <v>443</v>
      </c>
      <c r="G356" s="137" t="s">
        <v>156</v>
      </c>
      <c r="H356" s="138">
        <v>1150</v>
      </c>
      <c r="I356" s="139"/>
      <c r="J356" s="140">
        <f>ROUND(I356*H356,2)</f>
        <v>0</v>
      </c>
      <c r="K356" s="141"/>
      <c r="L356" s="33"/>
      <c r="M356" s="142" t="s">
        <v>3</v>
      </c>
      <c r="N356" s="143" t="s">
        <v>42</v>
      </c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AR356" s="146" t="s">
        <v>278</v>
      </c>
      <c r="AT356" s="146" t="s">
        <v>153</v>
      </c>
      <c r="AU356" s="146" t="s">
        <v>80</v>
      </c>
      <c r="AY356" s="18" t="s">
        <v>151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78</v>
      </c>
      <c r="BK356" s="147">
        <f>ROUND(I356*H356,2)</f>
        <v>0</v>
      </c>
      <c r="BL356" s="18" t="s">
        <v>278</v>
      </c>
      <c r="BM356" s="146" t="s">
        <v>444</v>
      </c>
    </row>
    <row r="357" spans="2:65" s="1" customFormat="1" ht="11.25">
      <c r="B357" s="33"/>
      <c r="D357" s="148" t="s">
        <v>159</v>
      </c>
      <c r="F357" s="149" t="s">
        <v>445</v>
      </c>
      <c r="I357" s="150"/>
      <c r="L357" s="33"/>
      <c r="M357" s="151"/>
      <c r="T357" s="54"/>
      <c r="AT357" s="18" t="s">
        <v>159</v>
      </c>
      <c r="AU357" s="18" t="s">
        <v>80</v>
      </c>
    </row>
    <row r="358" spans="2:65" s="12" customFormat="1" ht="11.25">
      <c r="B358" s="152"/>
      <c r="D358" s="153" t="s">
        <v>161</v>
      </c>
      <c r="E358" s="154" t="s">
        <v>3</v>
      </c>
      <c r="F358" s="155" t="s">
        <v>446</v>
      </c>
      <c r="H358" s="156">
        <v>1150</v>
      </c>
      <c r="I358" s="157"/>
      <c r="L358" s="152"/>
      <c r="M358" s="158"/>
      <c r="T358" s="159"/>
      <c r="AT358" s="154" t="s">
        <v>161</v>
      </c>
      <c r="AU358" s="154" t="s">
        <v>80</v>
      </c>
      <c r="AV358" s="12" t="s">
        <v>80</v>
      </c>
      <c r="AW358" s="12" t="s">
        <v>32</v>
      </c>
      <c r="AX358" s="12" t="s">
        <v>78</v>
      </c>
      <c r="AY358" s="154" t="s">
        <v>151</v>
      </c>
    </row>
    <row r="359" spans="2:65" s="1" customFormat="1" ht="16.5" customHeight="1">
      <c r="B359" s="133"/>
      <c r="C359" s="181" t="s">
        <v>447</v>
      </c>
      <c r="D359" s="181" t="s">
        <v>378</v>
      </c>
      <c r="E359" s="182" t="s">
        <v>448</v>
      </c>
      <c r="F359" s="183" t="s">
        <v>449</v>
      </c>
      <c r="G359" s="184" t="s">
        <v>170</v>
      </c>
      <c r="H359" s="185">
        <v>25.3</v>
      </c>
      <c r="I359" s="186"/>
      <c r="J359" s="187">
        <f>ROUND(I359*H359,2)</f>
        <v>0</v>
      </c>
      <c r="K359" s="188"/>
      <c r="L359" s="189"/>
      <c r="M359" s="190" t="s">
        <v>3</v>
      </c>
      <c r="N359" s="191" t="s">
        <v>42</v>
      </c>
      <c r="P359" s="144">
        <f>O359*H359</f>
        <v>0</v>
      </c>
      <c r="Q359" s="144">
        <v>0.55000000000000004</v>
      </c>
      <c r="R359" s="144">
        <f>Q359*H359</f>
        <v>13.915000000000001</v>
      </c>
      <c r="S359" s="144">
        <v>0</v>
      </c>
      <c r="T359" s="145">
        <f>S359*H359</f>
        <v>0</v>
      </c>
      <c r="AR359" s="146" t="s">
        <v>381</v>
      </c>
      <c r="AT359" s="146" t="s">
        <v>378</v>
      </c>
      <c r="AU359" s="146" t="s">
        <v>80</v>
      </c>
      <c r="AY359" s="18" t="s">
        <v>151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8" t="s">
        <v>78</v>
      </c>
      <c r="BK359" s="147">
        <f>ROUND(I359*H359,2)</f>
        <v>0</v>
      </c>
      <c r="BL359" s="18" t="s">
        <v>278</v>
      </c>
      <c r="BM359" s="146" t="s">
        <v>450</v>
      </c>
    </row>
    <row r="360" spans="2:65" s="1" customFormat="1" ht="11.25">
      <c r="B360" s="33"/>
      <c r="D360" s="148" t="s">
        <v>159</v>
      </c>
      <c r="F360" s="149" t="s">
        <v>451</v>
      </c>
      <c r="I360" s="150"/>
      <c r="L360" s="33"/>
      <c r="M360" s="151"/>
      <c r="T360" s="54"/>
      <c r="AT360" s="18" t="s">
        <v>159</v>
      </c>
      <c r="AU360" s="18" t="s">
        <v>80</v>
      </c>
    </row>
    <row r="361" spans="2:65" s="12" customFormat="1" ht="11.25">
      <c r="B361" s="152"/>
      <c r="D361" s="153" t="s">
        <v>161</v>
      </c>
      <c r="E361" s="154" t="s">
        <v>3</v>
      </c>
      <c r="F361" s="155" t="s">
        <v>452</v>
      </c>
      <c r="H361" s="156">
        <v>23</v>
      </c>
      <c r="I361" s="157"/>
      <c r="L361" s="152"/>
      <c r="M361" s="158"/>
      <c r="T361" s="159"/>
      <c r="AT361" s="154" t="s">
        <v>161</v>
      </c>
      <c r="AU361" s="154" t="s">
        <v>80</v>
      </c>
      <c r="AV361" s="12" t="s">
        <v>80</v>
      </c>
      <c r="AW361" s="12" t="s">
        <v>32</v>
      </c>
      <c r="AX361" s="12" t="s">
        <v>78</v>
      </c>
      <c r="AY361" s="154" t="s">
        <v>151</v>
      </c>
    </row>
    <row r="362" spans="2:65" s="12" customFormat="1" ht="11.25">
      <c r="B362" s="152"/>
      <c r="D362" s="153" t="s">
        <v>161</v>
      </c>
      <c r="F362" s="155" t="s">
        <v>453</v>
      </c>
      <c r="H362" s="156">
        <v>25.3</v>
      </c>
      <c r="I362" s="157"/>
      <c r="L362" s="152"/>
      <c r="M362" s="158"/>
      <c r="T362" s="159"/>
      <c r="AT362" s="154" t="s">
        <v>161</v>
      </c>
      <c r="AU362" s="154" t="s">
        <v>80</v>
      </c>
      <c r="AV362" s="12" t="s">
        <v>80</v>
      </c>
      <c r="AW362" s="12" t="s">
        <v>4</v>
      </c>
      <c r="AX362" s="12" t="s">
        <v>78</v>
      </c>
      <c r="AY362" s="154" t="s">
        <v>151</v>
      </c>
    </row>
    <row r="363" spans="2:65" s="1" customFormat="1" ht="49.15" customHeight="1">
      <c r="B363" s="133"/>
      <c r="C363" s="134" t="s">
        <v>454</v>
      </c>
      <c r="D363" s="134" t="s">
        <v>153</v>
      </c>
      <c r="E363" s="135" t="s">
        <v>455</v>
      </c>
      <c r="F363" s="136" t="s">
        <v>456</v>
      </c>
      <c r="G363" s="137" t="s">
        <v>156</v>
      </c>
      <c r="H363" s="138">
        <v>1150</v>
      </c>
      <c r="I363" s="139"/>
      <c r="J363" s="140">
        <f>ROUND(I363*H363,2)</f>
        <v>0</v>
      </c>
      <c r="K363" s="141"/>
      <c r="L363" s="33"/>
      <c r="M363" s="142" t="s">
        <v>3</v>
      </c>
      <c r="N363" s="143" t="s">
        <v>42</v>
      </c>
      <c r="P363" s="144">
        <f>O363*H363</f>
        <v>0</v>
      </c>
      <c r="Q363" s="144">
        <v>0</v>
      </c>
      <c r="R363" s="144">
        <f>Q363*H363</f>
        <v>0</v>
      </c>
      <c r="S363" s="144">
        <v>1.4999999999999999E-2</v>
      </c>
      <c r="T363" s="145">
        <f>S363*H363</f>
        <v>17.25</v>
      </c>
      <c r="AR363" s="146" t="s">
        <v>278</v>
      </c>
      <c r="AT363" s="146" t="s">
        <v>153</v>
      </c>
      <c r="AU363" s="146" t="s">
        <v>80</v>
      </c>
      <c r="AY363" s="18" t="s">
        <v>151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8" t="s">
        <v>78</v>
      </c>
      <c r="BK363" s="147">
        <f>ROUND(I363*H363,2)</f>
        <v>0</v>
      </c>
      <c r="BL363" s="18" t="s">
        <v>278</v>
      </c>
      <c r="BM363" s="146" t="s">
        <v>457</v>
      </c>
    </row>
    <row r="364" spans="2:65" s="1" customFormat="1" ht="11.25">
      <c r="B364" s="33"/>
      <c r="D364" s="148" t="s">
        <v>159</v>
      </c>
      <c r="F364" s="149" t="s">
        <v>458</v>
      </c>
      <c r="I364" s="150"/>
      <c r="L364" s="33"/>
      <c r="M364" s="151"/>
      <c r="T364" s="54"/>
      <c r="AT364" s="18" t="s">
        <v>159</v>
      </c>
      <c r="AU364" s="18" t="s">
        <v>80</v>
      </c>
    </row>
    <row r="365" spans="2:65" s="12" customFormat="1" ht="11.25">
      <c r="B365" s="152"/>
      <c r="D365" s="153" t="s">
        <v>161</v>
      </c>
      <c r="E365" s="154" t="s">
        <v>3</v>
      </c>
      <c r="F365" s="155" t="s">
        <v>459</v>
      </c>
      <c r="H365" s="156">
        <v>1150</v>
      </c>
      <c r="I365" s="157"/>
      <c r="L365" s="152"/>
      <c r="M365" s="158"/>
      <c r="T365" s="159"/>
      <c r="AT365" s="154" t="s">
        <v>161</v>
      </c>
      <c r="AU365" s="154" t="s">
        <v>80</v>
      </c>
      <c r="AV365" s="12" t="s">
        <v>80</v>
      </c>
      <c r="AW365" s="12" t="s">
        <v>32</v>
      </c>
      <c r="AX365" s="12" t="s">
        <v>78</v>
      </c>
      <c r="AY365" s="154" t="s">
        <v>151</v>
      </c>
    </row>
    <row r="366" spans="2:65" s="1" customFormat="1" ht="24.2" customHeight="1">
      <c r="B366" s="133"/>
      <c r="C366" s="134" t="s">
        <v>460</v>
      </c>
      <c r="D366" s="134" t="s">
        <v>153</v>
      </c>
      <c r="E366" s="135" t="s">
        <v>461</v>
      </c>
      <c r="F366" s="136" t="s">
        <v>462</v>
      </c>
      <c r="G366" s="137" t="s">
        <v>246</v>
      </c>
      <c r="H366" s="138">
        <v>3450</v>
      </c>
      <c r="I366" s="139"/>
      <c r="J366" s="140">
        <f>ROUND(I366*H366,2)</f>
        <v>0</v>
      </c>
      <c r="K366" s="141"/>
      <c r="L366" s="33"/>
      <c r="M366" s="142" t="s">
        <v>3</v>
      </c>
      <c r="N366" s="143" t="s">
        <v>42</v>
      </c>
      <c r="P366" s="144">
        <f>O366*H366</f>
        <v>0</v>
      </c>
      <c r="Q366" s="144">
        <v>2.0000000000000002E-5</v>
      </c>
      <c r="R366" s="144">
        <f>Q366*H366</f>
        <v>6.9000000000000006E-2</v>
      </c>
      <c r="S366" s="144">
        <v>0</v>
      </c>
      <c r="T366" s="145">
        <f>S366*H366</f>
        <v>0</v>
      </c>
      <c r="AR366" s="146" t="s">
        <v>278</v>
      </c>
      <c r="AT366" s="146" t="s">
        <v>153</v>
      </c>
      <c r="AU366" s="146" t="s">
        <v>80</v>
      </c>
      <c r="AY366" s="18" t="s">
        <v>151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8" t="s">
        <v>78</v>
      </c>
      <c r="BK366" s="147">
        <f>ROUND(I366*H366,2)</f>
        <v>0</v>
      </c>
      <c r="BL366" s="18" t="s">
        <v>278</v>
      </c>
      <c r="BM366" s="146" t="s">
        <v>463</v>
      </c>
    </row>
    <row r="367" spans="2:65" s="1" customFormat="1" ht="11.25">
      <c r="B367" s="33"/>
      <c r="D367" s="148" t="s">
        <v>159</v>
      </c>
      <c r="F367" s="149" t="s">
        <v>464</v>
      </c>
      <c r="I367" s="150"/>
      <c r="L367" s="33"/>
      <c r="M367" s="151"/>
      <c r="T367" s="54"/>
      <c r="AT367" s="18" t="s">
        <v>159</v>
      </c>
      <c r="AU367" s="18" t="s">
        <v>80</v>
      </c>
    </row>
    <row r="368" spans="2:65" s="12" customFormat="1" ht="11.25">
      <c r="B368" s="152"/>
      <c r="D368" s="153" t="s">
        <v>161</v>
      </c>
      <c r="E368" s="154" t="s">
        <v>3</v>
      </c>
      <c r="F368" s="155" t="s">
        <v>465</v>
      </c>
      <c r="H368" s="156">
        <v>3450</v>
      </c>
      <c r="I368" s="157"/>
      <c r="L368" s="152"/>
      <c r="M368" s="158"/>
      <c r="T368" s="159"/>
      <c r="AT368" s="154" t="s">
        <v>161</v>
      </c>
      <c r="AU368" s="154" t="s">
        <v>80</v>
      </c>
      <c r="AV368" s="12" t="s">
        <v>80</v>
      </c>
      <c r="AW368" s="12" t="s">
        <v>32</v>
      </c>
      <c r="AX368" s="12" t="s">
        <v>78</v>
      </c>
      <c r="AY368" s="154" t="s">
        <v>151</v>
      </c>
    </row>
    <row r="369" spans="2:65" s="1" customFormat="1" ht="16.5" customHeight="1">
      <c r="B369" s="133"/>
      <c r="C369" s="181" t="s">
        <v>466</v>
      </c>
      <c r="D369" s="181" t="s">
        <v>378</v>
      </c>
      <c r="E369" s="182" t="s">
        <v>467</v>
      </c>
      <c r="F369" s="183" t="s">
        <v>468</v>
      </c>
      <c r="G369" s="184" t="s">
        <v>170</v>
      </c>
      <c r="H369" s="185">
        <v>9.1080000000000005</v>
      </c>
      <c r="I369" s="186"/>
      <c r="J369" s="187">
        <f>ROUND(I369*H369,2)</f>
        <v>0</v>
      </c>
      <c r="K369" s="188"/>
      <c r="L369" s="189"/>
      <c r="M369" s="190" t="s">
        <v>3</v>
      </c>
      <c r="N369" s="191" t="s">
        <v>42</v>
      </c>
      <c r="P369" s="144">
        <f>O369*H369</f>
        <v>0</v>
      </c>
      <c r="Q369" s="144">
        <v>0.55000000000000004</v>
      </c>
      <c r="R369" s="144">
        <f>Q369*H369</f>
        <v>5.0094000000000003</v>
      </c>
      <c r="S369" s="144">
        <v>0</v>
      </c>
      <c r="T369" s="145">
        <f>S369*H369</f>
        <v>0</v>
      </c>
      <c r="AR369" s="146" t="s">
        <v>381</v>
      </c>
      <c r="AT369" s="146" t="s">
        <v>378</v>
      </c>
      <c r="AU369" s="146" t="s">
        <v>80</v>
      </c>
      <c r="AY369" s="18" t="s">
        <v>151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8" t="s">
        <v>78</v>
      </c>
      <c r="BK369" s="147">
        <f>ROUND(I369*H369,2)</f>
        <v>0</v>
      </c>
      <c r="BL369" s="18" t="s">
        <v>278</v>
      </c>
      <c r="BM369" s="146" t="s">
        <v>469</v>
      </c>
    </row>
    <row r="370" spans="2:65" s="1" customFormat="1" ht="11.25">
      <c r="B370" s="33"/>
      <c r="D370" s="148" t="s">
        <v>159</v>
      </c>
      <c r="F370" s="149" t="s">
        <v>470</v>
      </c>
      <c r="I370" s="150"/>
      <c r="L370" s="33"/>
      <c r="M370" s="151"/>
      <c r="T370" s="54"/>
      <c r="AT370" s="18" t="s">
        <v>159</v>
      </c>
      <c r="AU370" s="18" t="s">
        <v>80</v>
      </c>
    </row>
    <row r="371" spans="2:65" s="12" customFormat="1" ht="11.25">
      <c r="B371" s="152"/>
      <c r="D371" s="153" t="s">
        <v>161</v>
      </c>
      <c r="E371" s="154" t="s">
        <v>3</v>
      </c>
      <c r="F371" s="155" t="s">
        <v>471</v>
      </c>
      <c r="H371" s="156">
        <v>8.2799999999999994</v>
      </c>
      <c r="I371" s="157"/>
      <c r="L371" s="152"/>
      <c r="M371" s="158"/>
      <c r="T371" s="159"/>
      <c r="AT371" s="154" t="s">
        <v>161</v>
      </c>
      <c r="AU371" s="154" t="s">
        <v>80</v>
      </c>
      <c r="AV371" s="12" t="s">
        <v>80</v>
      </c>
      <c r="AW371" s="12" t="s">
        <v>32</v>
      </c>
      <c r="AX371" s="12" t="s">
        <v>78</v>
      </c>
      <c r="AY371" s="154" t="s">
        <v>151</v>
      </c>
    </row>
    <row r="372" spans="2:65" s="12" customFormat="1" ht="11.25">
      <c r="B372" s="152"/>
      <c r="D372" s="153" t="s">
        <v>161</v>
      </c>
      <c r="F372" s="155" t="s">
        <v>472</v>
      </c>
      <c r="H372" s="156">
        <v>9.1080000000000005</v>
      </c>
      <c r="I372" s="157"/>
      <c r="L372" s="152"/>
      <c r="M372" s="158"/>
      <c r="T372" s="159"/>
      <c r="AT372" s="154" t="s">
        <v>161</v>
      </c>
      <c r="AU372" s="154" t="s">
        <v>80</v>
      </c>
      <c r="AV372" s="12" t="s">
        <v>80</v>
      </c>
      <c r="AW372" s="12" t="s">
        <v>4</v>
      </c>
      <c r="AX372" s="12" t="s">
        <v>78</v>
      </c>
      <c r="AY372" s="154" t="s">
        <v>151</v>
      </c>
    </row>
    <row r="373" spans="2:65" s="1" customFormat="1" ht="49.15" customHeight="1">
      <c r="B373" s="133"/>
      <c r="C373" s="134" t="s">
        <v>473</v>
      </c>
      <c r="D373" s="134" t="s">
        <v>153</v>
      </c>
      <c r="E373" s="135" t="s">
        <v>474</v>
      </c>
      <c r="F373" s="136" t="s">
        <v>475</v>
      </c>
      <c r="G373" s="137" t="s">
        <v>156</v>
      </c>
      <c r="H373" s="138">
        <v>1150</v>
      </c>
      <c r="I373" s="139"/>
      <c r="J373" s="140">
        <f>ROUND(I373*H373,2)</f>
        <v>0</v>
      </c>
      <c r="K373" s="141"/>
      <c r="L373" s="33"/>
      <c r="M373" s="142" t="s">
        <v>3</v>
      </c>
      <c r="N373" s="143" t="s">
        <v>42</v>
      </c>
      <c r="P373" s="144">
        <f>O373*H373</f>
        <v>0</v>
      </c>
      <c r="Q373" s="144">
        <v>0</v>
      </c>
      <c r="R373" s="144">
        <f>Q373*H373</f>
        <v>0</v>
      </c>
      <c r="S373" s="144">
        <v>5.0000000000000001E-3</v>
      </c>
      <c r="T373" s="145">
        <f>S373*H373</f>
        <v>5.75</v>
      </c>
      <c r="AR373" s="146" t="s">
        <v>278</v>
      </c>
      <c r="AT373" s="146" t="s">
        <v>153</v>
      </c>
      <c r="AU373" s="146" t="s">
        <v>80</v>
      </c>
      <c r="AY373" s="18" t="s">
        <v>151</v>
      </c>
      <c r="BE373" s="147">
        <f>IF(N373="základní",J373,0)</f>
        <v>0</v>
      </c>
      <c r="BF373" s="147">
        <f>IF(N373="snížená",J373,0)</f>
        <v>0</v>
      </c>
      <c r="BG373" s="147">
        <f>IF(N373="zákl. přenesená",J373,0)</f>
        <v>0</v>
      </c>
      <c r="BH373" s="147">
        <f>IF(N373="sníž. přenesená",J373,0)</f>
        <v>0</v>
      </c>
      <c r="BI373" s="147">
        <f>IF(N373="nulová",J373,0)</f>
        <v>0</v>
      </c>
      <c r="BJ373" s="18" t="s">
        <v>78</v>
      </c>
      <c r="BK373" s="147">
        <f>ROUND(I373*H373,2)</f>
        <v>0</v>
      </c>
      <c r="BL373" s="18" t="s">
        <v>278</v>
      </c>
      <c r="BM373" s="146" t="s">
        <v>476</v>
      </c>
    </row>
    <row r="374" spans="2:65" s="1" customFormat="1" ht="11.25">
      <c r="B374" s="33"/>
      <c r="D374" s="148" t="s">
        <v>159</v>
      </c>
      <c r="F374" s="149" t="s">
        <v>477</v>
      </c>
      <c r="I374" s="150"/>
      <c r="L374" s="33"/>
      <c r="M374" s="151"/>
      <c r="T374" s="54"/>
      <c r="AT374" s="18" t="s">
        <v>159</v>
      </c>
      <c r="AU374" s="18" t="s">
        <v>80</v>
      </c>
    </row>
    <row r="375" spans="2:65" s="12" customFormat="1" ht="11.25">
      <c r="B375" s="152"/>
      <c r="D375" s="153" t="s">
        <v>161</v>
      </c>
      <c r="E375" s="154" t="s">
        <v>3</v>
      </c>
      <c r="F375" s="155" t="s">
        <v>459</v>
      </c>
      <c r="H375" s="156">
        <v>1150</v>
      </c>
      <c r="I375" s="157"/>
      <c r="L375" s="152"/>
      <c r="M375" s="158"/>
      <c r="T375" s="159"/>
      <c r="AT375" s="154" t="s">
        <v>161</v>
      </c>
      <c r="AU375" s="154" t="s">
        <v>80</v>
      </c>
      <c r="AV375" s="12" t="s">
        <v>80</v>
      </c>
      <c r="AW375" s="12" t="s">
        <v>32</v>
      </c>
      <c r="AX375" s="12" t="s">
        <v>78</v>
      </c>
      <c r="AY375" s="154" t="s">
        <v>151</v>
      </c>
    </row>
    <row r="376" spans="2:65" s="1" customFormat="1" ht="49.15" customHeight="1">
      <c r="B376" s="133"/>
      <c r="C376" s="134" t="s">
        <v>478</v>
      </c>
      <c r="D376" s="134" t="s">
        <v>153</v>
      </c>
      <c r="E376" s="135" t="s">
        <v>479</v>
      </c>
      <c r="F376" s="136" t="s">
        <v>480</v>
      </c>
      <c r="G376" s="137" t="s">
        <v>156</v>
      </c>
      <c r="H376" s="138">
        <v>6.89</v>
      </c>
      <c r="I376" s="139"/>
      <c r="J376" s="140">
        <f>ROUND(I376*H376,2)</f>
        <v>0</v>
      </c>
      <c r="K376" s="141"/>
      <c r="L376" s="33"/>
      <c r="M376" s="142" t="s">
        <v>3</v>
      </c>
      <c r="N376" s="143" t="s">
        <v>42</v>
      </c>
      <c r="P376" s="144">
        <f>O376*H376</f>
        <v>0</v>
      </c>
      <c r="Q376" s="144">
        <v>1.396E-2</v>
      </c>
      <c r="R376" s="144">
        <f>Q376*H376</f>
        <v>9.6184400000000003E-2</v>
      </c>
      <c r="S376" s="144">
        <v>0</v>
      </c>
      <c r="T376" s="145">
        <f>S376*H376</f>
        <v>0</v>
      </c>
      <c r="AR376" s="146" t="s">
        <v>278</v>
      </c>
      <c r="AT376" s="146" t="s">
        <v>153</v>
      </c>
      <c r="AU376" s="146" t="s">
        <v>80</v>
      </c>
      <c r="AY376" s="18" t="s">
        <v>151</v>
      </c>
      <c r="BE376" s="147">
        <f>IF(N376="základní",J376,0)</f>
        <v>0</v>
      </c>
      <c r="BF376" s="147">
        <f>IF(N376="snížená",J376,0)</f>
        <v>0</v>
      </c>
      <c r="BG376" s="147">
        <f>IF(N376="zákl. přenesená",J376,0)</f>
        <v>0</v>
      </c>
      <c r="BH376" s="147">
        <f>IF(N376="sníž. přenesená",J376,0)</f>
        <v>0</v>
      </c>
      <c r="BI376" s="147">
        <f>IF(N376="nulová",J376,0)</f>
        <v>0</v>
      </c>
      <c r="BJ376" s="18" t="s">
        <v>78</v>
      </c>
      <c r="BK376" s="147">
        <f>ROUND(I376*H376,2)</f>
        <v>0</v>
      </c>
      <c r="BL376" s="18" t="s">
        <v>278</v>
      </c>
      <c r="BM376" s="146" t="s">
        <v>481</v>
      </c>
    </row>
    <row r="377" spans="2:65" s="1" customFormat="1" ht="11.25">
      <c r="B377" s="33"/>
      <c r="D377" s="148" t="s">
        <v>159</v>
      </c>
      <c r="F377" s="149" t="s">
        <v>482</v>
      </c>
      <c r="I377" s="150"/>
      <c r="L377" s="33"/>
      <c r="M377" s="151"/>
      <c r="T377" s="54"/>
      <c r="AT377" s="18" t="s">
        <v>159</v>
      </c>
      <c r="AU377" s="18" t="s">
        <v>80</v>
      </c>
    </row>
    <row r="378" spans="2:65" s="12" customFormat="1" ht="11.25">
      <c r="B378" s="152"/>
      <c r="D378" s="153" t="s">
        <v>161</v>
      </c>
      <c r="E378" s="154" t="s">
        <v>3</v>
      </c>
      <c r="F378" s="155" t="s">
        <v>483</v>
      </c>
      <c r="H378" s="156">
        <v>6.89</v>
      </c>
      <c r="I378" s="157"/>
      <c r="L378" s="152"/>
      <c r="M378" s="158"/>
      <c r="T378" s="159"/>
      <c r="AT378" s="154" t="s">
        <v>161</v>
      </c>
      <c r="AU378" s="154" t="s">
        <v>80</v>
      </c>
      <c r="AV378" s="12" t="s">
        <v>80</v>
      </c>
      <c r="AW378" s="12" t="s">
        <v>32</v>
      </c>
      <c r="AX378" s="12" t="s">
        <v>78</v>
      </c>
      <c r="AY378" s="154" t="s">
        <v>151</v>
      </c>
    </row>
    <row r="379" spans="2:65" s="1" customFormat="1" ht="37.9" customHeight="1">
      <c r="B379" s="133"/>
      <c r="C379" s="134" t="s">
        <v>484</v>
      </c>
      <c r="D379" s="134" t="s">
        <v>153</v>
      </c>
      <c r="E379" s="135" t="s">
        <v>485</v>
      </c>
      <c r="F379" s="136" t="s">
        <v>486</v>
      </c>
      <c r="G379" s="137" t="s">
        <v>170</v>
      </c>
      <c r="H379" s="138">
        <v>41.399000000000001</v>
      </c>
      <c r="I379" s="139"/>
      <c r="J379" s="140">
        <f>ROUND(I379*H379,2)</f>
        <v>0</v>
      </c>
      <c r="K379" s="141"/>
      <c r="L379" s="33"/>
      <c r="M379" s="142" t="s">
        <v>3</v>
      </c>
      <c r="N379" s="143" t="s">
        <v>42</v>
      </c>
      <c r="P379" s="144">
        <f>O379*H379</f>
        <v>0</v>
      </c>
      <c r="Q379" s="144">
        <v>2.3369999999999998E-2</v>
      </c>
      <c r="R379" s="144">
        <f>Q379*H379</f>
        <v>0.96749462999999991</v>
      </c>
      <c r="S379" s="144">
        <v>0</v>
      </c>
      <c r="T379" s="145">
        <f>S379*H379</f>
        <v>0</v>
      </c>
      <c r="AR379" s="146" t="s">
        <v>278</v>
      </c>
      <c r="AT379" s="146" t="s">
        <v>153</v>
      </c>
      <c r="AU379" s="146" t="s">
        <v>80</v>
      </c>
      <c r="AY379" s="18" t="s">
        <v>151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8" t="s">
        <v>78</v>
      </c>
      <c r="BK379" s="147">
        <f>ROUND(I379*H379,2)</f>
        <v>0</v>
      </c>
      <c r="BL379" s="18" t="s">
        <v>278</v>
      </c>
      <c r="BM379" s="146" t="s">
        <v>487</v>
      </c>
    </row>
    <row r="380" spans="2:65" s="1" customFormat="1" ht="11.25">
      <c r="B380" s="33"/>
      <c r="D380" s="148" t="s">
        <v>159</v>
      </c>
      <c r="F380" s="149" t="s">
        <v>488</v>
      </c>
      <c r="I380" s="150"/>
      <c r="L380" s="33"/>
      <c r="M380" s="151"/>
      <c r="T380" s="54"/>
      <c r="AT380" s="18" t="s">
        <v>159</v>
      </c>
      <c r="AU380" s="18" t="s">
        <v>80</v>
      </c>
    </row>
    <row r="381" spans="2:65" s="12" customFormat="1" ht="11.25">
      <c r="B381" s="152"/>
      <c r="D381" s="153" t="s">
        <v>161</v>
      </c>
      <c r="E381" s="154" t="s">
        <v>3</v>
      </c>
      <c r="F381" s="155" t="s">
        <v>489</v>
      </c>
      <c r="H381" s="156">
        <v>8.2799999999999994</v>
      </c>
      <c r="I381" s="157"/>
      <c r="L381" s="152"/>
      <c r="M381" s="158"/>
      <c r="T381" s="159"/>
      <c r="AT381" s="154" t="s">
        <v>161</v>
      </c>
      <c r="AU381" s="154" t="s">
        <v>80</v>
      </c>
      <c r="AV381" s="12" t="s">
        <v>80</v>
      </c>
      <c r="AW381" s="12" t="s">
        <v>32</v>
      </c>
      <c r="AX381" s="12" t="s">
        <v>71</v>
      </c>
      <c r="AY381" s="154" t="s">
        <v>151</v>
      </c>
    </row>
    <row r="382" spans="2:65" s="12" customFormat="1" ht="11.25">
      <c r="B382" s="152"/>
      <c r="D382" s="153" t="s">
        <v>161</v>
      </c>
      <c r="E382" s="154" t="s">
        <v>3</v>
      </c>
      <c r="F382" s="155" t="s">
        <v>490</v>
      </c>
      <c r="H382" s="156">
        <v>32</v>
      </c>
      <c r="I382" s="157"/>
      <c r="L382" s="152"/>
      <c r="M382" s="158"/>
      <c r="T382" s="159"/>
      <c r="AT382" s="154" t="s">
        <v>161</v>
      </c>
      <c r="AU382" s="154" t="s">
        <v>80</v>
      </c>
      <c r="AV382" s="12" t="s">
        <v>80</v>
      </c>
      <c r="AW382" s="12" t="s">
        <v>32</v>
      </c>
      <c r="AX382" s="12" t="s">
        <v>71</v>
      </c>
      <c r="AY382" s="154" t="s">
        <v>151</v>
      </c>
    </row>
    <row r="383" spans="2:65" s="12" customFormat="1" ht="11.25">
      <c r="B383" s="152"/>
      <c r="D383" s="153" t="s">
        <v>161</v>
      </c>
      <c r="E383" s="154" t="s">
        <v>3</v>
      </c>
      <c r="F383" s="155" t="s">
        <v>491</v>
      </c>
      <c r="H383" s="156">
        <v>0.151</v>
      </c>
      <c r="I383" s="157"/>
      <c r="L383" s="152"/>
      <c r="M383" s="158"/>
      <c r="T383" s="159"/>
      <c r="AT383" s="154" t="s">
        <v>161</v>
      </c>
      <c r="AU383" s="154" t="s">
        <v>80</v>
      </c>
      <c r="AV383" s="12" t="s">
        <v>80</v>
      </c>
      <c r="AW383" s="12" t="s">
        <v>32</v>
      </c>
      <c r="AX383" s="12" t="s">
        <v>71</v>
      </c>
      <c r="AY383" s="154" t="s">
        <v>151</v>
      </c>
    </row>
    <row r="384" spans="2:65" s="12" customFormat="1" ht="11.25">
      <c r="B384" s="152"/>
      <c r="D384" s="153" t="s">
        <v>161</v>
      </c>
      <c r="E384" s="154" t="s">
        <v>3</v>
      </c>
      <c r="F384" s="155" t="s">
        <v>492</v>
      </c>
      <c r="H384" s="156">
        <v>0.96799999999999997</v>
      </c>
      <c r="I384" s="157"/>
      <c r="L384" s="152"/>
      <c r="M384" s="158"/>
      <c r="T384" s="159"/>
      <c r="AT384" s="154" t="s">
        <v>161</v>
      </c>
      <c r="AU384" s="154" t="s">
        <v>80</v>
      </c>
      <c r="AV384" s="12" t="s">
        <v>80</v>
      </c>
      <c r="AW384" s="12" t="s">
        <v>32</v>
      </c>
      <c r="AX384" s="12" t="s">
        <v>71</v>
      </c>
      <c r="AY384" s="154" t="s">
        <v>151</v>
      </c>
    </row>
    <row r="385" spans="2:65" s="14" customFormat="1" ht="11.25">
      <c r="B385" s="166"/>
      <c r="D385" s="153" t="s">
        <v>161</v>
      </c>
      <c r="E385" s="167" t="s">
        <v>3</v>
      </c>
      <c r="F385" s="168" t="s">
        <v>241</v>
      </c>
      <c r="H385" s="169">
        <v>41.399000000000001</v>
      </c>
      <c r="I385" s="170"/>
      <c r="L385" s="166"/>
      <c r="M385" s="171"/>
      <c r="T385" s="172"/>
      <c r="AT385" s="167" t="s">
        <v>161</v>
      </c>
      <c r="AU385" s="167" t="s">
        <v>80</v>
      </c>
      <c r="AV385" s="14" t="s">
        <v>157</v>
      </c>
      <c r="AW385" s="14" t="s">
        <v>32</v>
      </c>
      <c r="AX385" s="14" t="s">
        <v>78</v>
      </c>
      <c r="AY385" s="167" t="s">
        <v>151</v>
      </c>
    </row>
    <row r="386" spans="2:65" s="1" customFormat="1" ht="49.15" customHeight="1">
      <c r="B386" s="133"/>
      <c r="C386" s="134" t="s">
        <v>493</v>
      </c>
      <c r="D386" s="134" t="s">
        <v>153</v>
      </c>
      <c r="E386" s="135" t="s">
        <v>494</v>
      </c>
      <c r="F386" s="136" t="s">
        <v>495</v>
      </c>
      <c r="G386" s="137" t="s">
        <v>328</v>
      </c>
      <c r="H386" s="138">
        <v>20.056999999999999</v>
      </c>
      <c r="I386" s="139"/>
      <c r="J386" s="140">
        <f>ROUND(I386*H386,2)</f>
        <v>0</v>
      </c>
      <c r="K386" s="141"/>
      <c r="L386" s="33"/>
      <c r="M386" s="142" t="s">
        <v>3</v>
      </c>
      <c r="N386" s="143" t="s">
        <v>42</v>
      </c>
      <c r="P386" s="144">
        <f>O386*H386</f>
        <v>0</v>
      </c>
      <c r="Q386" s="144">
        <v>0</v>
      </c>
      <c r="R386" s="144">
        <f>Q386*H386</f>
        <v>0</v>
      </c>
      <c r="S386" s="144">
        <v>0</v>
      </c>
      <c r="T386" s="145">
        <f>S386*H386</f>
        <v>0</v>
      </c>
      <c r="AR386" s="146" t="s">
        <v>278</v>
      </c>
      <c r="AT386" s="146" t="s">
        <v>153</v>
      </c>
      <c r="AU386" s="146" t="s">
        <v>80</v>
      </c>
      <c r="AY386" s="18" t="s">
        <v>151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8" t="s">
        <v>78</v>
      </c>
      <c r="BK386" s="147">
        <f>ROUND(I386*H386,2)</f>
        <v>0</v>
      </c>
      <c r="BL386" s="18" t="s">
        <v>278</v>
      </c>
      <c r="BM386" s="146" t="s">
        <v>496</v>
      </c>
    </row>
    <row r="387" spans="2:65" s="1" customFormat="1" ht="11.25">
      <c r="B387" s="33"/>
      <c r="D387" s="148" t="s">
        <v>159</v>
      </c>
      <c r="F387" s="149" t="s">
        <v>497</v>
      </c>
      <c r="I387" s="150"/>
      <c r="L387" s="33"/>
      <c r="M387" s="151"/>
      <c r="T387" s="54"/>
      <c r="AT387" s="18" t="s">
        <v>159</v>
      </c>
      <c r="AU387" s="18" t="s">
        <v>80</v>
      </c>
    </row>
    <row r="388" spans="2:65" s="11" customFormat="1" ht="22.9" customHeight="1">
      <c r="B388" s="121"/>
      <c r="D388" s="122" t="s">
        <v>70</v>
      </c>
      <c r="E388" s="131" t="s">
        <v>498</v>
      </c>
      <c r="F388" s="131" t="s">
        <v>499</v>
      </c>
      <c r="I388" s="124"/>
      <c r="J388" s="132">
        <f>BK388</f>
        <v>0</v>
      </c>
      <c r="L388" s="121"/>
      <c r="M388" s="126"/>
      <c r="P388" s="127">
        <f>SUM(P389:P471)</f>
        <v>0</v>
      </c>
      <c r="R388" s="127">
        <f>SUM(R389:R471)</f>
        <v>21.574236640000002</v>
      </c>
      <c r="T388" s="128">
        <f>SUM(T389:T471)</f>
        <v>18.62772442</v>
      </c>
      <c r="AR388" s="122" t="s">
        <v>80</v>
      </c>
      <c r="AT388" s="129" t="s">
        <v>70</v>
      </c>
      <c r="AU388" s="129" t="s">
        <v>78</v>
      </c>
      <c r="AY388" s="122" t="s">
        <v>151</v>
      </c>
      <c r="BK388" s="130">
        <f>SUM(BK389:BK471)</f>
        <v>0</v>
      </c>
    </row>
    <row r="389" spans="2:65" s="1" customFormat="1" ht="24.2" customHeight="1">
      <c r="B389" s="133"/>
      <c r="C389" s="134" t="s">
        <v>500</v>
      </c>
      <c r="D389" s="134" t="s">
        <v>153</v>
      </c>
      <c r="E389" s="135" t="s">
        <v>501</v>
      </c>
      <c r="F389" s="136" t="s">
        <v>502</v>
      </c>
      <c r="G389" s="137" t="s">
        <v>156</v>
      </c>
      <c r="H389" s="138">
        <v>2312.893</v>
      </c>
      <c r="I389" s="139"/>
      <c r="J389" s="140">
        <f>ROUND(I389*H389,2)</f>
        <v>0</v>
      </c>
      <c r="K389" s="141"/>
      <c r="L389" s="33"/>
      <c r="M389" s="142" t="s">
        <v>3</v>
      </c>
      <c r="N389" s="143" t="s">
        <v>42</v>
      </c>
      <c r="P389" s="144">
        <f>O389*H389</f>
        <v>0</v>
      </c>
      <c r="Q389" s="144">
        <v>0</v>
      </c>
      <c r="R389" s="144">
        <f>Q389*H389</f>
        <v>0</v>
      </c>
      <c r="S389" s="144">
        <v>5.94E-3</v>
      </c>
      <c r="T389" s="145">
        <f>S389*H389</f>
        <v>13.73858442</v>
      </c>
      <c r="AR389" s="146" t="s">
        <v>278</v>
      </c>
      <c r="AT389" s="146" t="s">
        <v>153</v>
      </c>
      <c r="AU389" s="146" t="s">
        <v>80</v>
      </c>
      <c r="AY389" s="18" t="s">
        <v>151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8" t="s">
        <v>78</v>
      </c>
      <c r="BK389" s="147">
        <f>ROUND(I389*H389,2)</f>
        <v>0</v>
      </c>
      <c r="BL389" s="18" t="s">
        <v>278</v>
      </c>
      <c r="BM389" s="146" t="s">
        <v>503</v>
      </c>
    </row>
    <row r="390" spans="2:65" s="1" customFormat="1" ht="11.25">
      <c r="B390" s="33"/>
      <c r="D390" s="148" t="s">
        <v>159</v>
      </c>
      <c r="F390" s="149" t="s">
        <v>504</v>
      </c>
      <c r="I390" s="150"/>
      <c r="L390" s="33"/>
      <c r="M390" s="151"/>
      <c r="T390" s="54"/>
      <c r="AT390" s="18" t="s">
        <v>159</v>
      </c>
      <c r="AU390" s="18" t="s">
        <v>80</v>
      </c>
    </row>
    <row r="391" spans="2:65" s="12" customFormat="1" ht="22.5">
      <c r="B391" s="152"/>
      <c r="D391" s="153" t="s">
        <v>161</v>
      </c>
      <c r="E391" s="154" t="s">
        <v>3</v>
      </c>
      <c r="F391" s="155" t="s">
        <v>505</v>
      </c>
      <c r="H391" s="156">
        <v>12.893000000000001</v>
      </c>
      <c r="I391" s="157"/>
      <c r="L391" s="152"/>
      <c r="M391" s="158"/>
      <c r="T391" s="159"/>
      <c r="AT391" s="154" t="s">
        <v>161</v>
      </c>
      <c r="AU391" s="154" t="s">
        <v>80</v>
      </c>
      <c r="AV391" s="12" t="s">
        <v>80</v>
      </c>
      <c r="AW391" s="12" t="s">
        <v>32</v>
      </c>
      <c r="AX391" s="12" t="s">
        <v>71</v>
      </c>
      <c r="AY391" s="154" t="s">
        <v>151</v>
      </c>
    </row>
    <row r="392" spans="2:65" s="12" customFormat="1" ht="11.25">
      <c r="B392" s="152"/>
      <c r="D392" s="153" t="s">
        <v>161</v>
      </c>
      <c r="E392" s="154" t="s">
        <v>3</v>
      </c>
      <c r="F392" s="155" t="s">
        <v>506</v>
      </c>
      <c r="H392" s="156">
        <v>2300</v>
      </c>
      <c r="I392" s="157"/>
      <c r="L392" s="152"/>
      <c r="M392" s="158"/>
      <c r="T392" s="159"/>
      <c r="AT392" s="154" t="s">
        <v>161</v>
      </c>
      <c r="AU392" s="154" t="s">
        <v>80</v>
      </c>
      <c r="AV392" s="12" t="s">
        <v>80</v>
      </c>
      <c r="AW392" s="12" t="s">
        <v>32</v>
      </c>
      <c r="AX392" s="12" t="s">
        <v>71</v>
      </c>
      <c r="AY392" s="154" t="s">
        <v>151</v>
      </c>
    </row>
    <row r="393" spans="2:65" s="14" customFormat="1" ht="11.25">
      <c r="B393" s="166"/>
      <c r="D393" s="153" t="s">
        <v>161</v>
      </c>
      <c r="E393" s="167" t="s">
        <v>3</v>
      </c>
      <c r="F393" s="168" t="s">
        <v>241</v>
      </c>
      <c r="H393" s="169">
        <v>2312.893</v>
      </c>
      <c r="I393" s="170"/>
      <c r="L393" s="166"/>
      <c r="M393" s="171"/>
      <c r="T393" s="172"/>
      <c r="AT393" s="167" t="s">
        <v>161</v>
      </c>
      <c r="AU393" s="167" t="s">
        <v>80</v>
      </c>
      <c r="AV393" s="14" t="s">
        <v>157</v>
      </c>
      <c r="AW393" s="14" t="s">
        <v>32</v>
      </c>
      <c r="AX393" s="14" t="s">
        <v>78</v>
      </c>
      <c r="AY393" s="167" t="s">
        <v>151</v>
      </c>
    </row>
    <row r="394" spans="2:65" s="1" customFormat="1" ht="24.2" customHeight="1">
      <c r="B394" s="133"/>
      <c r="C394" s="134" t="s">
        <v>507</v>
      </c>
      <c r="D394" s="134" t="s">
        <v>153</v>
      </c>
      <c r="E394" s="135" t="s">
        <v>508</v>
      </c>
      <c r="F394" s="136" t="s">
        <v>509</v>
      </c>
      <c r="G394" s="137" t="s">
        <v>246</v>
      </c>
      <c r="H394" s="138">
        <v>10</v>
      </c>
      <c r="I394" s="139"/>
      <c r="J394" s="140">
        <f>ROUND(I394*H394,2)</f>
        <v>0</v>
      </c>
      <c r="K394" s="141"/>
      <c r="L394" s="33"/>
      <c r="M394" s="142" t="s">
        <v>3</v>
      </c>
      <c r="N394" s="143" t="s">
        <v>42</v>
      </c>
      <c r="P394" s="144">
        <f>O394*H394</f>
        <v>0</v>
      </c>
      <c r="Q394" s="144">
        <v>0</v>
      </c>
      <c r="R394" s="144">
        <f>Q394*H394</f>
        <v>0</v>
      </c>
      <c r="S394" s="144">
        <v>3.48E-3</v>
      </c>
      <c r="T394" s="145">
        <f>S394*H394</f>
        <v>3.4799999999999998E-2</v>
      </c>
      <c r="AR394" s="146" t="s">
        <v>278</v>
      </c>
      <c r="AT394" s="146" t="s">
        <v>153</v>
      </c>
      <c r="AU394" s="146" t="s">
        <v>80</v>
      </c>
      <c r="AY394" s="18" t="s">
        <v>151</v>
      </c>
      <c r="BE394" s="147">
        <f>IF(N394="základní",J394,0)</f>
        <v>0</v>
      </c>
      <c r="BF394" s="147">
        <f>IF(N394="snížená",J394,0)</f>
        <v>0</v>
      </c>
      <c r="BG394" s="147">
        <f>IF(N394="zákl. přenesená",J394,0)</f>
        <v>0</v>
      </c>
      <c r="BH394" s="147">
        <f>IF(N394="sníž. přenesená",J394,0)</f>
        <v>0</v>
      </c>
      <c r="BI394" s="147">
        <f>IF(N394="nulová",J394,0)</f>
        <v>0</v>
      </c>
      <c r="BJ394" s="18" t="s">
        <v>78</v>
      </c>
      <c r="BK394" s="147">
        <f>ROUND(I394*H394,2)</f>
        <v>0</v>
      </c>
      <c r="BL394" s="18" t="s">
        <v>278</v>
      </c>
      <c r="BM394" s="146" t="s">
        <v>510</v>
      </c>
    </row>
    <row r="395" spans="2:65" s="1" customFormat="1" ht="11.25">
      <c r="B395" s="33"/>
      <c r="D395" s="148" t="s">
        <v>159</v>
      </c>
      <c r="F395" s="149" t="s">
        <v>511</v>
      </c>
      <c r="I395" s="150"/>
      <c r="L395" s="33"/>
      <c r="M395" s="151"/>
      <c r="T395" s="54"/>
      <c r="AT395" s="18" t="s">
        <v>159</v>
      </c>
      <c r="AU395" s="18" t="s">
        <v>80</v>
      </c>
    </row>
    <row r="396" spans="2:65" s="1" customFormat="1" ht="24.2" customHeight="1">
      <c r="B396" s="133"/>
      <c r="C396" s="134" t="s">
        <v>512</v>
      </c>
      <c r="D396" s="134" t="s">
        <v>153</v>
      </c>
      <c r="E396" s="135" t="s">
        <v>513</v>
      </c>
      <c r="F396" s="136" t="s">
        <v>514</v>
      </c>
      <c r="G396" s="137" t="s">
        <v>246</v>
      </c>
      <c r="H396" s="138">
        <v>231</v>
      </c>
      <c r="I396" s="139"/>
      <c r="J396" s="140">
        <f>ROUND(I396*H396,2)</f>
        <v>0</v>
      </c>
      <c r="K396" s="141"/>
      <c r="L396" s="33"/>
      <c r="M396" s="142" t="s">
        <v>3</v>
      </c>
      <c r="N396" s="143" t="s">
        <v>42</v>
      </c>
      <c r="P396" s="144">
        <f>O396*H396</f>
        <v>0</v>
      </c>
      <c r="Q396" s="144">
        <v>0</v>
      </c>
      <c r="R396" s="144">
        <f>Q396*H396</f>
        <v>0</v>
      </c>
      <c r="S396" s="144">
        <v>1.91E-3</v>
      </c>
      <c r="T396" s="145">
        <f>S396*H396</f>
        <v>0.44120999999999999</v>
      </c>
      <c r="AR396" s="146" t="s">
        <v>278</v>
      </c>
      <c r="AT396" s="146" t="s">
        <v>153</v>
      </c>
      <c r="AU396" s="146" t="s">
        <v>80</v>
      </c>
      <c r="AY396" s="18" t="s">
        <v>151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8" t="s">
        <v>78</v>
      </c>
      <c r="BK396" s="147">
        <f>ROUND(I396*H396,2)</f>
        <v>0</v>
      </c>
      <c r="BL396" s="18" t="s">
        <v>278</v>
      </c>
      <c r="BM396" s="146" t="s">
        <v>515</v>
      </c>
    </row>
    <row r="397" spans="2:65" s="1" customFormat="1" ht="11.25">
      <c r="B397" s="33"/>
      <c r="D397" s="148" t="s">
        <v>159</v>
      </c>
      <c r="F397" s="149" t="s">
        <v>516</v>
      </c>
      <c r="I397" s="150"/>
      <c r="L397" s="33"/>
      <c r="M397" s="151"/>
      <c r="T397" s="54"/>
      <c r="AT397" s="18" t="s">
        <v>159</v>
      </c>
      <c r="AU397" s="18" t="s">
        <v>80</v>
      </c>
    </row>
    <row r="398" spans="2:65" s="1" customFormat="1" ht="24.2" customHeight="1">
      <c r="B398" s="133"/>
      <c r="C398" s="134" t="s">
        <v>517</v>
      </c>
      <c r="D398" s="134" t="s">
        <v>153</v>
      </c>
      <c r="E398" s="135" t="s">
        <v>518</v>
      </c>
      <c r="F398" s="136" t="s">
        <v>519</v>
      </c>
      <c r="G398" s="137" t="s">
        <v>246</v>
      </c>
      <c r="H398" s="138">
        <v>210</v>
      </c>
      <c r="I398" s="139"/>
      <c r="J398" s="140">
        <f>ROUND(I398*H398,2)</f>
        <v>0</v>
      </c>
      <c r="K398" s="141"/>
      <c r="L398" s="33"/>
      <c r="M398" s="142" t="s">
        <v>3</v>
      </c>
      <c r="N398" s="143" t="s">
        <v>42</v>
      </c>
      <c r="P398" s="144">
        <f>O398*H398</f>
        <v>0</v>
      </c>
      <c r="Q398" s="144">
        <v>0</v>
      </c>
      <c r="R398" s="144">
        <f>Q398*H398</f>
        <v>0</v>
      </c>
      <c r="S398" s="144">
        <v>2.2300000000000002E-3</v>
      </c>
      <c r="T398" s="145">
        <f>S398*H398</f>
        <v>0.46830000000000005</v>
      </c>
      <c r="AR398" s="146" t="s">
        <v>278</v>
      </c>
      <c r="AT398" s="146" t="s">
        <v>153</v>
      </c>
      <c r="AU398" s="146" t="s">
        <v>80</v>
      </c>
      <c r="AY398" s="18" t="s">
        <v>151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8" t="s">
        <v>78</v>
      </c>
      <c r="BK398" s="147">
        <f>ROUND(I398*H398,2)</f>
        <v>0</v>
      </c>
      <c r="BL398" s="18" t="s">
        <v>278</v>
      </c>
      <c r="BM398" s="146" t="s">
        <v>520</v>
      </c>
    </row>
    <row r="399" spans="2:65" s="1" customFormat="1" ht="11.25">
      <c r="B399" s="33"/>
      <c r="D399" s="148" t="s">
        <v>159</v>
      </c>
      <c r="F399" s="149" t="s">
        <v>521</v>
      </c>
      <c r="I399" s="150"/>
      <c r="L399" s="33"/>
      <c r="M399" s="151"/>
      <c r="T399" s="54"/>
      <c r="AT399" s="18" t="s">
        <v>159</v>
      </c>
      <c r="AU399" s="18" t="s">
        <v>80</v>
      </c>
    </row>
    <row r="400" spans="2:65" s="1" customFormat="1" ht="21.75" customHeight="1">
      <c r="B400" s="133"/>
      <c r="C400" s="134" t="s">
        <v>522</v>
      </c>
      <c r="D400" s="134" t="s">
        <v>153</v>
      </c>
      <c r="E400" s="135" t="s">
        <v>523</v>
      </c>
      <c r="F400" s="136" t="s">
        <v>524</v>
      </c>
      <c r="G400" s="137" t="s">
        <v>246</v>
      </c>
      <c r="H400" s="138">
        <v>80</v>
      </c>
      <c r="I400" s="139"/>
      <c r="J400" s="140">
        <f>ROUND(I400*H400,2)</f>
        <v>0</v>
      </c>
      <c r="K400" s="141"/>
      <c r="L400" s="33"/>
      <c r="M400" s="142" t="s">
        <v>3</v>
      </c>
      <c r="N400" s="143" t="s">
        <v>42</v>
      </c>
      <c r="P400" s="144">
        <f>O400*H400</f>
        <v>0</v>
      </c>
      <c r="Q400" s="144">
        <v>0</v>
      </c>
      <c r="R400" s="144">
        <f>Q400*H400</f>
        <v>0</v>
      </c>
      <c r="S400" s="144">
        <v>1.75E-3</v>
      </c>
      <c r="T400" s="145">
        <f>S400*H400</f>
        <v>0.14000000000000001</v>
      </c>
      <c r="AR400" s="146" t="s">
        <v>278</v>
      </c>
      <c r="AT400" s="146" t="s">
        <v>153</v>
      </c>
      <c r="AU400" s="146" t="s">
        <v>80</v>
      </c>
      <c r="AY400" s="18" t="s">
        <v>151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8" t="s">
        <v>78</v>
      </c>
      <c r="BK400" s="147">
        <f>ROUND(I400*H400,2)</f>
        <v>0</v>
      </c>
      <c r="BL400" s="18" t="s">
        <v>278</v>
      </c>
      <c r="BM400" s="146" t="s">
        <v>525</v>
      </c>
    </row>
    <row r="401" spans="2:65" s="1" customFormat="1" ht="11.25">
      <c r="B401" s="33"/>
      <c r="D401" s="148" t="s">
        <v>159</v>
      </c>
      <c r="F401" s="149" t="s">
        <v>526</v>
      </c>
      <c r="I401" s="150"/>
      <c r="L401" s="33"/>
      <c r="M401" s="151"/>
      <c r="T401" s="54"/>
      <c r="AT401" s="18" t="s">
        <v>159</v>
      </c>
      <c r="AU401" s="18" t="s">
        <v>80</v>
      </c>
    </row>
    <row r="402" spans="2:65" s="1" customFormat="1" ht="24.2" customHeight="1">
      <c r="B402" s="133"/>
      <c r="C402" s="134" t="s">
        <v>527</v>
      </c>
      <c r="D402" s="134" t="s">
        <v>153</v>
      </c>
      <c r="E402" s="135" t="s">
        <v>528</v>
      </c>
      <c r="F402" s="136" t="s">
        <v>529</v>
      </c>
      <c r="G402" s="137" t="s">
        <v>246</v>
      </c>
      <c r="H402" s="138">
        <v>9</v>
      </c>
      <c r="I402" s="139"/>
      <c r="J402" s="140">
        <f>ROUND(I402*H402,2)</f>
        <v>0</v>
      </c>
      <c r="K402" s="141"/>
      <c r="L402" s="33"/>
      <c r="M402" s="142" t="s">
        <v>3</v>
      </c>
      <c r="N402" s="143" t="s">
        <v>42</v>
      </c>
      <c r="P402" s="144">
        <f>O402*H402</f>
        <v>0</v>
      </c>
      <c r="Q402" s="144">
        <v>0</v>
      </c>
      <c r="R402" s="144">
        <f>Q402*H402</f>
        <v>0</v>
      </c>
      <c r="S402" s="144">
        <v>2.5999999999999999E-3</v>
      </c>
      <c r="T402" s="145">
        <f>S402*H402</f>
        <v>2.3399999999999997E-2</v>
      </c>
      <c r="AR402" s="146" t="s">
        <v>278</v>
      </c>
      <c r="AT402" s="146" t="s">
        <v>153</v>
      </c>
      <c r="AU402" s="146" t="s">
        <v>80</v>
      </c>
      <c r="AY402" s="18" t="s">
        <v>151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8" t="s">
        <v>78</v>
      </c>
      <c r="BK402" s="147">
        <f>ROUND(I402*H402,2)</f>
        <v>0</v>
      </c>
      <c r="BL402" s="18" t="s">
        <v>278</v>
      </c>
      <c r="BM402" s="146" t="s">
        <v>530</v>
      </c>
    </row>
    <row r="403" spans="2:65" s="1" customFormat="1" ht="11.25">
      <c r="B403" s="33"/>
      <c r="D403" s="148" t="s">
        <v>159</v>
      </c>
      <c r="F403" s="149" t="s">
        <v>531</v>
      </c>
      <c r="I403" s="150"/>
      <c r="L403" s="33"/>
      <c r="M403" s="151"/>
      <c r="T403" s="54"/>
      <c r="AT403" s="18" t="s">
        <v>159</v>
      </c>
      <c r="AU403" s="18" t="s">
        <v>80</v>
      </c>
    </row>
    <row r="404" spans="2:65" s="1" customFormat="1" ht="24.2" customHeight="1">
      <c r="B404" s="133"/>
      <c r="C404" s="134" t="s">
        <v>532</v>
      </c>
      <c r="D404" s="134" t="s">
        <v>153</v>
      </c>
      <c r="E404" s="135" t="s">
        <v>533</v>
      </c>
      <c r="F404" s="136" t="s">
        <v>534</v>
      </c>
      <c r="G404" s="137" t="s">
        <v>246</v>
      </c>
      <c r="H404" s="138">
        <v>248</v>
      </c>
      <c r="I404" s="139"/>
      <c r="J404" s="140">
        <f>ROUND(I404*H404,2)</f>
        <v>0</v>
      </c>
      <c r="K404" s="141"/>
      <c r="L404" s="33"/>
      <c r="M404" s="142" t="s">
        <v>3</v>
      </c>
      <c r="N404" s="143" t="s">
        <v>42</v>
      </c>
      <c r="P404" s="144">
        <f>O404*H404</f>
        <v>0</v>
      </c>
      <c r="Q404" s="144">
        <v>0</v>
      </c>
      <c r="R404" s="144">
        <f>Q404*H404</f>
        <v>0</v>
      </c>
      <c r="S404" s="144">
        <v>1.069E-2</v>
      </c>
      <c r="T404" s="145">
        <f>S404*H404</f>
        <v>2.6511200000000001</v>
      </c>
      <c r="AR404" s="146" t="s">
        <v>278</v>
      </c>
      <c r="AT404" s="146" t="s">
        <v>153</v>
      </c>
      <c r="AU404" s="146" t="s">
        <v>80</v>
      </c>
      <c r="AY404" s="18" t="s">
        <v>151</v>
      </c>
      <c r="BE404" s="147">
        <f>IF(N404="základní",J404,0)</f>
        <v>0</v>
      </c>
      <c r="BF404" s="147">
        <f>IF(N404="snížená",J404,0)</f>
        <v>0</v>
      </c>
      <c r="BG404" s="147">
        <f>IF(N404="zákl. přenesená",J404,0)</f>
        <v>0</v>
      </c>
      <c r="BH404" s="147">
        <f>IF(N404="sníž. přenesená",J404,0)</f>
        <v>0</v>
      </c>
      <c r="BI404" s="147">
        <f>IF(N404="nulová",J404,0)</f>
        <v>0</v>
      </c>
      <c r="BJ404" s="18" t="s">
        <v>78</v>
      </c>
      <c r="BK404" s="147">
        <f>ROUND(I404*H404,2)</f>
        <v>0</v>
      </c>
      <c r="BL404" s="18" t="s">
        <v>278</v>
      </c>
      <c r="BM404" s="146" t="s">
        <v>535</v>
      </c>
    </row>
    <row r="405" spans="2:65" s="1" customFormat="1" ht="11.25">
      <c r="B405" s="33"/>
      <c r="D405" s="148" t="s">
        <v>159</v>
      </c>
      <c r="F405" s="149" t="s">
        <v>536</v>
      </c>
      <c r="I405" s="150"/>
      <c r="L405" s="33"/>
      <c r="M405" s="151"/>
      <c r="T405" s="54"/>
      <c r="AT405" s="18" t="s">
        <v>159</v>
      </c>
      <c r="AU405" s="18" t="s">
        <v>80</v>
      </c>
    </row>
    <row r="406" spans="2:65" s="1" customFormat="1" ht="24.2" customHeight="1">
      <c r="B406" s="133"/>
      <c r="C406" s="134" t="s">
        <v>537</v>
      </c>
      <c r="D406" s="134" t="s">
        <v>153</v>
      </c>
      <c r="E406" s="135" t="s">
        <v>538</v>
      </c>
      <c r="F406" s="136" t="s">
        <v>539</v>
      </c>
      <c r="G406" s="137" t="s">
        <v>246</v>
      </c>
      <c r="H406" s="138">
        <v>67</v>
      </c>
      <c r="I406" s="139"/>
      <c r="J406" s="140">
        <f>ROUND(I406*H406,2)</f>
        <v>0</v>
      </c>
      <c r="K406" s="141"/>
      <c r="L406" s="33"/>
      <c r="M406" s="142" t="s">
        <v>3</v>
      </c>
      <c r="N406" s="143" t="s">
        <v>42</v>
      </c>
      <c r="P406" s="144">
        <f>O406*H406</f>
        <v>0</v>
      </c>
      <c r="Q406" s="144">
        <v>0</v>
      </c>
      <c r="R406" s="144">
        <f>Q406*H406</f>
        <v>0</v>
      </c>
      <c r="S406" s="144">
        <v>6.0499999999999998E-3</v>
      </c>
      <c r="T406" s="145">
        <f>S406*H406</f>
        <v>0.40534999999999999</v>
      </c>
      <c r="AR406" s="146" t="s">
        <v>278</v>
      </c>
      <c r="AT406" s="146" t="s">
        <v>153</v>
      </c>
      <c r="AU406" s="146" t="s">
        <v>80</v>
      </c>
      <c r="AY406" s="18" t="s">
        <v>151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8" t="s">
        <v>78</v>
      </c>
      <c r="BK406" s="147">
        <f>ROUND(I406*H406,2)</f>
        <v>0</v>
      </c>
      <c r="BL406" s="18" t="s">
        <v>278</v>
      </c>
      <c r="BM406" s="146" t="s">
        <v>540</v>
      </c>
    </row>
    <row r="407" spans="2:65" s="1" customFormat="1" ht="11.25">
      <c r="B407" s="33"/>
      <c r="D407" s="148" t="s">
        <v>159</v>
      </c>
      <c r="F407" s="149" t="s">
        <v>541</v>
      </c>
      <c r="I407" s="150"/>
      <c r="L407" s="33"/>
      <c r="M407" s="151"/>
      <c r="T407" s="54"/>
      <c r="AT407" s="18" t="s">
        <v>159</v>
      </c>
      <c r="AU407" s="18" t="s">
        <v>80</v>
      </c>
    </row>
    <row r="408" spans="2:65" s="1" customFormat="1" ht="16.5" customHeight="1">
      <c r="B408" s="133"/>
      <c r="C408" s="134" t="s">
        <v>542</v>
      </c>
      <c r="D408" s="134" t="s">
        <v>153</v>
      </c>
      <c r="E408" s="135" t="s">
        <v>543</v>
      </c>
      <c r="F408" s="136" t="s">
        <v>544</v>
      </c>
      <c r="G408" s="137" t="s">
        <v>246</v>
      </c>
      <c r="H408" s="138">
        <v>184</v>
      </c>
      <c r="I408" s="139"/>
      <c r="J408" s="140">
        <f>ROUND(I408*H408,2)</f>
        <v>0</v>
      </c>
      <c r="K408" s="141"/>
      <c r="L408" s="33"/>
      <c r="M408" s="142" t="s">
        <v>3</v>
      </c>
      <c r="N408" s="143" t="s">
        <v>42</v>
      </c>
      <c r="P408" s="144">
        <f>O408*H408</f>
        <v>0</v>
      </c>
      <c r="Q408" s="144">
        <v>0</v>
      </c>
      <c r="R408" s="144">
        <f>Q408*H408</f>
        <v>0</v>
      </c>
      <c r="S408" s="144">
        <v>3.9399999999999999E-3</v>
      </c>
      <c r="T408" s="145">
        <f>S408*H408</f>
        <v>0.72495999999999994</v>
      </c>
      <c r="AR408" s="146" t="s">
        <v>278</v>
      </c>
      <c r="AT408" s="146" t="s">
        <v>153</v>
      </c>
      <c r="AU408" s="146" t="s">
        <v>80</v>
      </c>
      <c r="AY408" s="18" t="s">
        <v>151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8" t="s">
        <v>78</v>
      </c>
      <c r="BK408" s="147">
        <f>ROUND(I408*H408,2)</f>
        <v>0</v>
      </c>
      <c r="BL408" s="18" t="s">
        <v>278</v>
      </c>
      <c r="BM408" s="146" t="s">
        <v>545</v>
      </c>
    </row>
    <row r="409" spans="2:65" s="1" customFormat="1" ht="11.25">
      <c r="B409" s="33"/>
      <c r="D409" s="148" t="s">
        <v>159</v>
      </c>
      <c r="F409" s="149" t="s">
        <v>546</v>
      </c>
      <c r="I409" s="150"/>
      <c r="L409" s="33"/>
      <c r="M409" s="151"/>
      <c r="T409" s="54"/>
      <c r="AT409" s="18" t="s">
        <v>159</v>
      </c>
      <c r="AU409" s="18" t="s">
        <v>80</v>
      </c>
    </row>
    <row r="410" spans="2:65" s="1" customFormat="1" ht="44.25" customHeight="1">
      <c r="B410" s="133"/>
      <c r="C410" s="134" t="s">
        <v>547</v>
      </c>
      <c r="D410" s="134" t="s">
        <v>153</v>
      </c>
      <c r="E410" s="135" t="s">
        <v>548</v>
      </c>
      <c r="F410" s="136" t="s">
        <v>549</v>
      </c>
      <c r="G410" s="137" t="s">
        <v>156</v>
      </c>
      <c r="H410" s="138">
        <v>14</v>
      </c>
      <c r="I410" s="139"/>
      <c r="J410" s="140">
        <f>ROUND(I410*H410,2)</f>
        <v>0</v>
      </c>
      <c r="K410" s="141"/>
      <c r="L410" s="33"/>
      <c r="M410" s="142" t="s">
        <v>3</v>
      </c>
      <c r="N410" s="143" t="s">
        <v>42</v>
      </c>
      <c r="P410" s="144">
        <f>O410*H410</f>
        <v>0</v>
      </c>
      <c r="Q410" s="144">
        <v>6.7200000000000003E-3</v>
      </c>
      <c r="R410" s="144">
        <f>Q410*H410</f>
        <v>9.4079999999999997E-2</v>
      </c>
      <c r="S410" s="144">
        <v>0</v>
      </c>
      <c r="T410" s="145">
        <f>S410*H410</f>
        <v>0</v>
      </c>
      <c r="AR410" s="146" t="s">
        <v>278</v>
      </c>
      <c r="AT410" s="146" t="s">
        <v>153</v>
      </c>
      <c r="AU410" s="146" t="s">
        <v>80</v>
      </c>
      <c r="AY410" s="18" t="s">
        <v>151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8" t="s">
        <v>78</v>
      </c>
      <c r="BK410" s="147">
        <f>ROUND(I410*H410,2)</f>
        <v>0</v>
      </c>
      <c r="BL410" s="18" t="s">
        <v>278</v>
      </c>
      <c r="BM410" s="146" t="s">
        <v>550</v>
      </c>
    </row>
    <row r="411" spans="2:65" s="1" customFormat="1" ht="11.25">
      <c r="B411" s="33"/>
      <c r="D411" s="148" t="s">
        <v>159</v>
      </c>
      <c r="F411" s="149" t="s">
        <v>551</v>
      </c>
      <c r="I411" s="150"/>
      <c r="L411" s="33"/>
      <c r="M411" s="151"/>
      <c r="T411" s="54"/>
      <c r="AT411" s="18" t="s">
        <v>159</v>
      </c>
      <c r="AU411" s="18" t="s">
        <v>80</v>
      </c>
    </row>
    <row r="412" spans="2:65" s="12" customFormat="1" ht="11.25">
      <c r="B412" s="152"/>
      <c r="D412" s="153" t="s">
        <v>161</v>
      </c>
      <c r="E412" s="154" t="s">
        <v>3</v>
      </c>
      <c r="F412" s="155" t="s">
        <v>552</v>
      </c>
      <c r="H412" s="156">
        <v>14</v>
      </c>
      <c r="I412" s="157"/>
      <c r="L412" s="152"/>
      <c r="M412" s="158"/>
      <c r="T412" s="159"/>
      <c r="AT412" s="154" t="s">
        <v>161</v>
      </c>
      <c r="AU412" s="154" t="s">
        <v>80</v>
      </c>
      <c r="AV412" s="12" t="s">
        <v>80</v>
      </c>
      <c r="AW412" s="12" t="s">
        <v>32</v>
      </c>
      <c r="AX412" s="12" t="s">
        <v>78</v>
      </c>
      <c r="AY412" s="154" t="s">
        <v>151</v>
      </c>
    </row>
    <row r="413" spans="2:65" s="1" customFormat="1" ht="49.15" customHeight="1">
      <c r="B413" s="133"/>
      <c r="C413" s="134" t="s">
        <v>553</v>
      </c>
      <c r="D413" s="134" t="s">
        <v>153</v>
      </c>
      <c r="E413" s="135" t="s">
        <v>554</v>
      </c>
      <c r="F413" s="136" t="s">
        <v>555</v>
      </c>
      <c r="G413" s="137" t="s">
        <v>156</v>
      </c>
      <c r="H413" s="138">
        <v>2369</v>
      </c>
      <c r="I413" s="139"/>
      <c r="J413" s="140">
        <f>ROUND(I413*H413,2)</f>
        <v>0</v>
      </c>
      <c r="K413" s="141"/>
      <c r="L413" s="33"/>
      <c r="M413" s="142" t="s">
        <v>3</v>
      </c>
      <c r="N413" s="143" t="s">
        <v>42</v>
      </c>
      <c r="P413" s="144">
        <f>O413*H413</f>
        <v>0</v>
      </c>
      <c r="Q413" s="144">
        <v>6.7000000000000002E-3</v>
      </c>
      <c r="R413" s="144">
        <f>Q413*H413</f>
        <v>15.872300000000001</v>
      </c>
      <c r="S413" s="144">
        <v>0</v>
      </c>
      <c r="T413" s="145">
        <f>S413*H413</f>
        <v>0</v>
      </c>
      <c r="AR413" s="146" t="s">
        <v>278</v>
      </c>
      <c r="AT413" s="146" t="s">
        <v>153</v>
      </c>
      <c r="AU413" s="146" t="s">
        <v>80</v>
      </c>
      <c r="AY413" s="18" t="s">
        <v>151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8" t="s">
        <v>78</v>
      </c>
      <c r="BK413" s="147">
        <f>ROUND(I413*H413,2)</f>
        <v>0</v>
      </c>
      <c r="BL413" s="18" t="s">
        <v>278</v>
      </c>
      <c r="BM413" s="146" t="s">
        <v>556</v>
      </c>
    </row>
    <row r="414" spans="2:65" s="1" customFormat="1" ht="11.25">
      <c r="B414" s="33"/>
      <c r="D414" s="148" t="s">
        <v>159</v>
      </c>
      <c r="F414" s="149" t="s">
        <v>557</v>
      </c>
      <c r="I414" s="150"/>
      <c r="L414" s="33"/>
      <c r="M414" s="151"/>
      <c r="T414" s="54"/>
      <c r="AT414" s="18" t="s">
        <v>159</v>
      </c>
      <c r="AU414" s="18" t="s">
        <v>80</v>
      </c>
    </row>
    <row r="415" spans="2:65" s="12" customFormat="1" ht="11.25">
      <c r="B415" s="152"/>
      <c r="D415" s="153" t="s">
        <v>161</v>
      </c>
      <c r="E415" s="154" t="s">
        <v>3</v>
      </c>
      <c r="F415" s="155" t="s">
        <v>371</v>
      </c>
      <c r="H415" s="156">
        <v>2300</v>
      </c>
      <c r="I415" s="157"/>
      <c r="L415" s="152"/>
      <c r="M415" s="158"/>
      <c r="T415" s="159"/>
      <c r="AT415" s="154" t="s">
        <v>161</v>
      </c>
      <c r="AU415" s="154" t="s">
        <v>80</v>
      </c>
      <c r="AV415" s="12" t="s">
        <v>80</v>
      </c>
      <c r="AW415" s="12" t="s">
        <v>32</v>
      </c>
      <c r="AX415" s="12" t="s">
        <v>71</v>
      </c>
      <c r="AY415" s="154" t="s">
        <v>151</v>
      </c>
    </row>
    <row r="416" spans="2:65" s="12" customFormat="1" ht="11.25">
      <c r="B416" s="152"/>
      <c r="D416" s="153" t="s">
        <v>161</v>
      </c>
      <c r="E416" s="154" t="s">
        <v>3</v>
      </c>
      <c r="F416" s="155" t="s">
        <v>558</v>
      </c>
      <c r="H416" s="156">
        <v>69</v>
      </c>
      <c r="I416" s="157"/>
      <c r="L416" s="152"/>
      <c r="M416" s="158"/>
      <c r="T416" s="159"/>
      <c r="AT416" s="154" t="s">
        <v>161</v>
      </c>
      <c r="AU416" s="154" t="s">
        <v>80</v>
      </c>
      <c r="AV416" s="12" t="s">
        <v>80</v>
      </c>
      <c r="AW416" s="12" t="s">
        <v>32</v>
      </c>
      <c r="AX416" s="12" t="s">
        <v>71</v>
      </c>
      <c r="AY416" s="154" t="s">
        <v>151</v>
      </c>
    </row>
    <row r="417" spans="2:65" s="14" customFormat="1" ht="11.25">
      <c r="B417" s="166"/>
      <c r="D417" s="153" t="s">
        <v>161</v>
      </c>
      <c r="E417" s="167" t="s">
        <v>3</v>
      </c>
      <c r="F417" s="168" t="s">
        <v>241</v>
      </c>
      <c r="H417" s="169">
        <v>2369</v>
      </c>
      <c r="I417" s="170"/>
      <c r="L417" s="166"/>
      <c r="M417" s="171"/>
      <c r="T417" s="172"/>
      <c r="AT417" s="167" t="s">
        <v>161</v>
      </c>
      <c r="AU417" s="167" t="s">
        <v>80</v>
      </c>
      <c r="AV417" s="14" t="s">
        <v>157</v>
      </c>
      <c r="AW417" s="14" t="s">
        <v>32</v>
      </c>
      <c r="AX417" s="14" t="s">
        <v>78</v>
      </c>
      <c r="AY417" s="167" t="s">
        <v>151</v>
      </c>
    </row>
    <row r="418" spans="2:65" s="1" customFormat="1" ht="33" customHeight="1">
      <c r="B418" s="133"/>
      <c r="C418" s="134" t="s">
        <v>559</v>
      </c>
      <c r="D418" s="134" t="s">
        <v>153</v>
      </c>
      <c r="E418" s="135" t="s">
        <v>560</v>
      </c>
      <c r="F418" s="136" t="s">
        <v>561</v>
      </c>
      <c r="G418" s="137" t="s">
        <v>246</v>
      </c>
      <c r="H418" s="138">
        <v>2.4</v>
      </c>
      <c r="I418" s="139"/>
      <c r="J418" s="140">
        <f>ROUND(I418*H418,2)</f>
        <v>0</v>
      </c>
      <c r="K418" s="141"/>
      <c r="L418" s="33"/>
      <c r="M418" s="142" t="s">
        <v>3</v>
      </c>
      <c r="N418" s="143" t="s">
        <v>42</v>
      </c>
      <c r="P418" s="144">
        <f>O418*H418</f>
        <v>0</v>
      </c>
      <c r="Q418" s="144">
        <v>9.1E-4</v>
      </c>
      <c r="R418" s="144">
        <f>Q418*H418</f>
        <v>2.1839999999999997E-3</v>
      </c>
      <c r="S418" s="144">
        <v>0</v>
      </c>
      <c r="T418" s="145">
        <f>S418*H418</f>
        <v>0</v>
      </c>
      <c r="AR418" s="146" t="s">
        <v>278</v>
      </c>
      <c r="AT418" s="146" t="s">
        <v>153</v>
      </c>
      <c r="AU418" s="146" t="s">
        <v>80</v>
      </c>
      <c r="AY418" s="18" t="s">
        <v>151</v>
      </c>
      <c r="BE418" s="147">
        <f>IF(N418="základní",J418,0)</f>
        <v>0</v>
      </c>
      <c r="BF418" s="147">
        <f>IF(N418="snížená",J418,0)</f>
        <v>0</v>
      </c>
      <c r="BG418" s="147">
        <f>IF(N418="zákl. přenesená",J418,0)</f>
        <v>0</v>
      </c>
      <c r="BH418" s="147">
        <f>IF(N418="sníž. přenesená",J418,0)</f>
        <v>0</v>
      </c>
      <c r="BI418" s="147">
        <f>IF(N418="nulová",J418,0)</f>
        <v>0</v>
      </c>
      <c r="BJ418" s="18" t="s">
        <v>78</v>
      </c>
      <c r="BK418" s="147">
        <f>ROUND(I418*H418,2)</f>
        <v>0</v>
      </c>
      <c r="BL418" s="18" t="s">
        <v>278</v>
      </c>
      <c r="BM418" s="146" t="s">
        <v>562</v>
      </c>
    </row>
    <row r="419" spans="2:65" s="1" customFormat="1" ht="11.25">
      <c r="B419" s="33"/>
      <c r="D419" s="148" t="s">
        <v>159</v>
      </c>
      <c r="F419" s="149" t="s">
        <v>563</v>
      </c>
      <c r="I419" s="150"/>
      <c r="L419" s="33"/>
      <c r="M419" s="151"/>
      <c r="T419" s="54"/>
      <c r="AT419" s="18" t="s">
        <v>159</v>
      </c>
      <c r="AU419" s="18" t="s">
        <v>80</v>
      </c>
    </row>
    <row r="420" spans="2:65" s="12" customFormat="1" ht="11.25">
      <c r="B420" s="152"/>
      <c r="D420" s="153" t="s">
        <v>161</v>
      </c>
      <c r="E420" s="154" t="s">
        <v>3</v>
      </c>
      <c r="F420" s="155" t="s">
        <v>564</v>
      </c>
      <c r="H420" s="156">
        <v>2.4</v>
      </c>
      <c r="I420" s="157"/>
      <c r="L420" s="152"/>
      <c r="M420" s="158"/>
      <c r="T420" s="159"/>
      <c r="AT420" s="154" t="s">
        <v>161</v>
      </c>
      <c r="AU420" s="154" t="s">
        <v>80</v>
      </c>
      <c r="AV420" s="12" t="s">
        <v>80</v>
      </c>
      <c r="AW420" s="12" t="s">
        <v>32</v>
      </c>
      <c r="AX420" s="12" t="s">
        <v>78</v>
      </c>
      <c r="AY420" s="154" t="s">
        <v>151</v>
      </c>
    </row>
    <row r="421" spans="2:65" s="1" customFormat="1" ht="37.9" customHeight="1">
      <c r="B421" s="133"/>
      <c r="C421" s="134" t="s">
        <v>565</v>
      </c>
      <c r="D421" s="134" t="s">
        <v>153</v>
      </c>
      <c r="E421" s="135" t="s">
        <v>566</v>
      </c>
      <c r="F421" s="136" t="s">
        <v>567</v>
      </c>
      <c r="G421" s="137" t="s">
        <v>156</v>
      </c>
      <c r="H421" s="138">
        <v>30.42</v>
      </c>
      <c r="I421" s="139"/>
      <c r="J421" s="140">
        <f>ROUND(I421*H421,2)</f>
        <v>0</v>
      </c>
      <c r="K421" s="141"/>
      <c r="L421" s="33"/>
      <c r="M421" s="142" t="s">
        <v>3</v>
      </c>
      <c r="N421" s="143" t="s">
        <v>42</v>
      </c>
      <c r="P421" s="144">
        <f>O421*H421</f>
        <v>0</v>
      </c>
      <c r="Q421" s="144">
        <v>5.8399999999999997E-3</v>
      </c>
      <c r="R421" s="144">
        <f>Q421*H421</f>
        <v>0.1776528</v>
      </c>
      <c r="S421" s="144">
        <v>0</v>
      </c>
      <c r="T421" s="145">
        <f>S421*H421</f>
        <v>0</v>
      </c>
      <c r="AR421" s="146" t="s">
        <v>278</v>
      </c>
      <c r="AT421" s="146" t="s">
        <v>153</v>
      </c>
      <c r="AU421" s="146" t="s">
        <v>80</v>
      </c>
      <c r="AY421" s="18" t="s">
        <v>151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8" t="s">
        <v>78</v>
      </c>
      <c r="BK421" s="147">
        <f>ROUND(I421*H421,2)</f>
        <v>0</v>
      </c>
      <c r="BL421" s="18" t="s">
        <v>278</v>
      </c>
      <c r="BM421" s="146" t="s">
        <v>568</v>
      </c>
    </row>
    <row r="422" spans="2:65" s="1" customFormat="1" ht="11.25">
      <c r="B422" s="33"/>
      <c r="D422" s="148" t="s">
        <v>159</v>
      </c>
      <c r="F422" s="149" t="s">
        <v>569</v>
      </c>
      <c r="I422" s="150"/>
      <c r="L422" s="33"/>
      <c r="M422" s="151"/>
      <c r="T422" s="54"/>
      <c r="AT422" s="18" t="s">
        <v>159</v>
      </c>
      <c r="AU422" s="18" t="s">
        <v>80</v>
      </c>
    </row>
    <row r="423" spans="2:65" s="12" customFormat="1" ht="11.25">
      <c r="B423" s="152"/>
      <c r="D423" s="153" t="s">
        <v>161</v>
      </c>
      <c r="E423" s="154" t="s">
        <v>3</v>
      </c>
      <c r="F423" s="155" t="s">
        <v>570</v>
      </c>
      <c r="H423" s="156">
        <v>30.42</v>
      </c>
      <c r="I423" s="157"/>
      <c r="L423" s="152"/>
      <c r="M423" s="158"/>
      <c r="T423" s="159"/>
      <c r="AT423" s="154" t="s">
        <v>161</v>
      </c>
      <c r="AU423" s="154" t="s">
        <v>80</v>
      </c>
      <c r="AV423" s="12" t="s">
        <v>80</v>
      </c>
      <c r="AW423" s="12" t="s">
        <v>32</v>
      </c>
      <c r="AX423" s="12" t="s">
        <v>78</v>
      </c>
      <c r="AY423" s="154" t="s">
        <v>151</v>
      </c>
    </row>
    <row r="424" spans="2:65" s="1" customFormat="1" ht="24.2" customHeight="1">
      <c r="B424" s="133"/>
      <c r="C424" s="134" t="s">
        <v>571</v>
      </c>
      <c r="D424" s="134" t="s">
        <v>153</v>
      </c>
      <c r="E424" s="135" t="s">
        <v>572</v>
      </c>
      <c r="F424" s="136" t="s">
        <v>573</v>
      </c>
      <c r="G424" s="137" t="s">
        <v>246</v>
      </c>
      <c r="H424" s="138">
        <v>70</v>
      </c>
      <c r="I424" s="139"/>
      <c r="J424" s="140">
        <f>ROUND(I424*H424,2)</f>
        <v>0</v>
      </c>
      <c r="K424" s="141"/>
      <c r="L424" s="33"/>
      <c r="M424" s="142" t="s">
        <v>3</v>
      </c>
      <c r="N424" s="143" t="s">
        <v>42</v>
      </c>
      <c r="P424" s="144">
        <f>O424*H424</f>
        <v>0</v>
      </c>
      <c r="Q424" s="144">
        <v>1.47E-3</v>
      </c>
      <c r="R424" s="144">
        <f>Q424*H424</f>
        <v>0.10289999999999999</v>
      </c>
      <c r="S424" s="144">
        <v>0</v>
      </c>
      <c r="T424" s="145">
        <f>S424*H424</f>
        <v>0</v>
      </c>
      <c r="AR424" s="146" t="s">
        <v>278</v>
      </c>
      <c r="AT424" s="146" t="s">
        <v>153</v>
      </c>
      <c r="AU424" s="146" t="s">
        <v>80</v>
      </c>
      <c r="AY424" s="18" t="s">
        <v>151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8" t="s">
        <v>78</v>
      </c>
      <c r="BK424" s="147">
        <f>ROUND(I424*H424,2)</f>
        <v>0</v>
      </c>
      <c r="BL424" s="18" t="s">
        <v>278</v>
      </c>
      <c r="BM424" s="146" t="s">
        <v>574</v>
      </c>
    </row>
    <row r="425" spans="2:65" s="1" customFormat="1" ht="11.25">
      <c r="B425" s="33"/>
      <c r="D425" s="148" t="s">
        <v>159</v>
      </c>
      <c r="F425" s="149" t="s">
        <v>575</v>
      </c>
      <c r="I425" s="150"/>
      <c r="L425" s="33"/>
      <c r="M425" s="151"/>
      <c r="T425" s="54"/>
      <c r="AT425" s="18" t="s">
        <v>159</v>
      </c>
      <c r="AU425" s="18" t="s">
        <v>80</v>
      </c>
    </row>
    <row r="426" spans="2:65" s="12" customFormat="1" ht="11.25">
      <c r="B426" s="152"/>
      <c r="D426" s="153" t="s">
        <v>161</v>
      </c>
      <c r="E426" s="154" t="s">
        <v>3</v>
      </c>
      <c r="F426" s="155" t="s">
        <v>576</v>
      </c>
      <c r="H426" s="156">
        <v>70</v>
      </c>
      <c r="I426" s="157"/>
      <c r="L426" s="152"/>
      <c r="M426" s="158"/>
      <c r="T426" s="159"/>
      <c r="AT426" s="154" t="s">
        <v>161</v>
      </c>
      <c r="AU426" s="154" t="s">
        <v>80</v>
      </c>
      <c r="AV426" s="12" t="s">
        <v>80</v>
      </c>
      <c r="AW426" s="12" t="s">
        <v>32</v>
      </c>
      <c r="AX426" s="12" t="s">
        <v>78</v>
      </c>
      <c r="AY426" s="154" t="s">
        <v>151</v>
      </c>
    </row>
    <row r="427" spans="2:65" s="1" customFormat="1" ht="24.2" customHeight="1">
      <c r="B427" s="133"/>
      <c r="C427" s="134" t="s">
        <v>577</v>
      </c>
      <c r="D427" s="134" t="s">
        <v>153</v>
      </c>
      <c r="E427" s="135" t="s">
        <v>578</v>
      </c>
      <c r="F427" s="136" t="s">
        <v>579</v>
      </c>
      <c r="G427" s="137" t="s">
        <v>156</v>
      </c>
      <c r="H427" s="138">
        <v>1.6319999999999999</v>
      </c>
      <c r="I427" s="139"/>
      <c r="J427" s="140">
        <f>ROUND(I427*H427,2)</f>
        <v>0</v>
      </c>
      <c r="K427" s="141"/>
      <c r="L427" s="33"/>
      <c r="M427" s="142" t="s">
        <v>3</v>
      </c>
      <c r="N427" s="143" t="s">
        <v>42</v>
      </c>
      <c r="P427" s="144">
        <f>O427*H427</f>
        <v>0</v>
      </c>
      <c r="Q427" s="144">
        <v>6.3699999999999998E-3</v>
      </c>
      <c r="R427" s="144">
        <f>Q427*H427</f>
        <v>1.0395839999999998E-2</v>
      </c>
      <c r="S427" s="144">
        <v>0</v>
      </c>
      <c r="T427" s="145">
        <f>S427*H427</f>
        <v>0</v>
      </c>
      <c r="AR427" s="146" t="s">
        <v>278</v>
      </c>
      <c r="AT427" s="146" t="s">
        <v>153</v>
      </c>
      <c r="AU427" s="146" t="s">
        <v>80</v>
      </c>
      <c r="AY427" s="18" t="s">
        <v>151</v>
      </c>
      <c r="BE427" s="147">
        <f>IF(N427="základní",J427,0)</f>
        <v>0</v>
      </c>
      <c r="BF427" s="147">
        <f>IF(N427="snížená",J427,0)</f>
        <v>0</v>
      </c>
      <c r="BG427" s="147">
        <f>IF(N427="zákl. přenesená",J427,0)</f>
        <v>0</v>
      </c>
      <c r="BH427" s="147">
        <f>IF(N427="sníž. přenesená",J427,0)</f>
        <v>0</v>
      </c>
      <c r="BI427" s="147">
        <f>IF(N427="nulová",J427,0)</f>
        <v>0</v>
      </c>
      <c r="BJ427" s="18" t="s">
        <v>78</v>
      </c>
      <c r="BK427" s="147">
        <f>ROUND(I427*H427,2)</f>
        <v>0</v>
      </c>
      <c r="BL427" s="18" t="s">
        <v>278</v>
      </c>
      <c r="BM427" s="146" t="s">
        <v>580</v>
      </c>
    </row>
    <row r="428" spans="2:65" s="1" customFormat="1" ht="11.25">
      <c r="B428" s="33"/>
      <c r="D428" s="148" t="s">
        <v>159</v>
      </c>
      <c r="F428" s="149" t="s">
        <v>581</v>
      </c>
      <c r="I428" s="150"/>
      <c r="L428" s="33"/>
      <c r="M428" s="151"/>
      <c r="T428" s="54"/>
      <c r="AT428" s="18" t="s">
        <v>159</v>
      </c>
      <c r="AU428" s="18" t="s">
        <v>80</v>
      </c>
    </row>
    <row r="429" spans="2:65" s="12" customFormat="1" ht="11.25">
      <c r="B429" s="152"/>
      <c r="D429" s="153" t="s">
        <v>161</v>
      </c>
      <c r="E429" s="154" t="s">
        <v>3</v>
      </c>
      <c r="F429" s="155" t="s">
        <v>582</v>
      </c>
      <c r="H429" s="156">
        <v>1.6319999999999999</v>
      </c>
      <c r="I429" s="157"/>
      <c r="L429" s="152"/>
      <c r="M429" s="158"/>
      <c r="T429" s="159"/>
      <c r="AT429" s="154" t="s">
        <v>161</v>
      </c>
      <c r="AU429" s="154" t="s">
        <v>80</v>
      </c>
      <c r="AV429" s="12" t="s">
        <v>80</v>
      </c>
      <c r="AW429" s="12" t="s">
        <v>32</v>
      </c>
      <c r="AX429" s="12" t="s">
        <v>78</v>
      </c>
      <c r="AY429" s="154" t="s">
        <v>151</v>
      </c>
    </row>
    <row r="430" spans="2:65" s="1" customFormat="1" ht="24.2" customHeight="1">
      <c r="B430" s="133"/>
      <c r="C430" s="134" t="s">
        <v>583</v>
      </c>
      <c r="D430" s="134" t="s">
        <v>153</v>
      </c>
      <c r="E430" s="135" t="s">
        <v>584</v>
      </c>
      <c r="F430" s="136" t="s">
        <v>585</v>
      </c>
      <c r="G430" s="137" t="s">
        <v>246</v>
      </c>
      <c r="H430" s="138">
        <v>8.4</v>
      </c>
      <c r="I430" s="139"/>
      <c r="J430" s="140">
        <f>ROUND(I430*H430,2)</f>
        <v>0</v>
      </c>
      <c r="K430" s="141"/>
      <c r="L430" s="33"/>
      <c r="M430" s="142" t="s">
        <v>3</v>
      </c>
      <c r="N430" s="143" t="s">
        <v>42</v>
      </c>
      <c r="P430" s="144">
        <f>O430*H430</f>
        <v>0</v>
      </c>
      <c r="Q430" s="144">
        <v>2.0100000000000001E-3</v>
      </c>
      <c r="R430" s="144">
        <f>Q430*H430</f>
        <v>1.6884E-2</v>
      </c>
      <c r="S430" s="144">
        <v>0</v>
      </c>
      <c r="T430" s="145">
        <f>S430*H430</f>
        <v>0</v>
      </c>
      <c r="AR430" s="146" t="s">
        <v>278</v>
      </c>
      <c r="AT430" s="146" t="s">
        <v>153</v>
      </c>
      <c r="AU430" s="146" t="s">
        <v>80</v>
      </c>
      <c r="AY430" s="18" t="s">
        <v>151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8" t="s">
        <v>78</v>
      </c>
      <c r="BK430" s="147">
        <f>ROUND(I430*H430,2)</f>
        <v>0</v>
      </c>
      <c r="BL430" s="18" t="s">
        <v>278</v>
      </c>
      <c r="BM430" s="146" t="s">
        <v>586</v>
      </c>
    </row>
    <row r="431" spans="2:65" s="1" customFormat="1" ht="11.25">
      <c r="B431" s="33"/>
      <c r="D431" s="148" t="s">
        <v>159</v>
      </c>
      <c r="F431" s="149" t="s">
        <v>587</v>
      </c>
      <c r="I431" s="150"/>
      <c r="L431" s="33"/>
      <c r="M431" s="151"/>
      <c r="T431" s="54"/>
      <c r="AT431" s="18" t="s">
        <v>159</v>
      </c>
      <c r="AU431" s="18" t="s">
        <v>80</v>
      </c>
    </row>
    <row r="432" spans="2:65" s="12" customFormat="1" ht="11.25">
      <c r="B432" s="152"/>
      <c r="D432" s="153" t="s">
        <v>161</v>
      </c>
      <c r="E432" s="154" t="s">
        <v>3</v>
      </c>
      <c r="F432" s="155" t="s">
        <v>588</v>
      </c>
      <c r="H432" s="156">
        <v>8.4</v>
      </c>
      <c r="I432" s="157"/>
      <c r="L432" s="152"/>
      <c r="M432" s="158"/>
      <c r="T432" s="159"/>
      <c r="AT432" s="154" t="s">
        <v>161</v>
      </c>
      <c r="AU432" s="154" t="s">
        <v>80</v>
      </c>
      <c r="AV432" s="12" t="s">
        <v>80</v>
      </c>
      <c r="AW432" s="12" t="s">
        <v>32</v>
      </c>
      <c r="AX432" s="12" t="s">
        <v>78</v>
      </c>
      <c r="AY432" s="154" t="s">
        <v>151</v>
      </c>
    </row>
    <row r="433" spans="2:65" s="1" customFormat="1" ht="24.2" customHeight="1">
      <c r="B433" s="133"/>
      <c r="C433" s="134" t="s">
        <v>589</v>
      </c>
      <c r="D433" s="134" t="s">
        <v>153</v>
      </c>
      <c r="E433" s="135" t="s">
        <v>590</v>
      </c>
      <c r="F433" s="136" t="s">
        <v>591</v>
      </c>
      <c r="G433" s="137" t="s">
        <v>246</v>
      </c>
      <c r="H433" s="138">
        <v>54.2</v>
      </c>
      <c r="I433" s="139"/>
      <c r="J433" s="140">
        <f>ROUND(I433*H433,2)</f>
        <v>0</v>
      </c>
      <c r="K433" s="141"/>
      <c r="L433" s="33"/>
      <c r="M433" s="142" t="s">
        <v>3</v>
      </c>
      <c r="N433" s="143" t="s">
        <v>42</v>
      </c>
      <c r="P433" s="144">
        <f>O433*H433</f>
        <v>0</v>
      </c>
      <c r="Q433" s="144">
        <v>3.47E-3</v>
      </c>
      <c r="R433" s="144">
        <f>Q433*H433</f>
        <v>0.18807400000000002</v>
      </c>
      <c r="S433" s="144">
        <v>0</v>
      </c>
      <c r="T433" s="145">
        <f>S433*H433</f>
        <v>0</v>
      </c>
      <c r="AR433" s="146" t="s">
        <v>278</v>
      </c>
      <c r="AT433" s="146" t="s">
        <v>153</v>
      </c>
      <c r="AU433" s="146" t="s">
        <v>80</v>
      </c>
      <c r="AY433" s="18" t="s">
        <v>151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8" t="s">
        <v>78</v>
      </c>
      <c r="BK433" s="147">
        <f>ROUND(I433*H433,2)</f>
        <v>0</v>
      </c>
      <c r="BL433" s="18" t="s">
        <v>278</v>
      </c>
      <c r="BM433" s="146" t="s">
        <v>592</v>
      </c>
    </row>
    <row r="434" spans="2:65" s="1" customFormat="1" ht="11.25">
      <c r="B434" s="33"/>
      <c r="D434" s="148" t="s">
        <v>159</v>
      </c>
      <c r="F434" s="149" t="s">
        <v>593</v>
      </c>
      <c r="I434" s="150"/>
      <c r="L434" s="33"/>
      <c r="M434" s="151"/>
      <c r="T434" s="54"/>
      <c r="AT434" s="18" t="s">
        <v>159</v>
      </c>
      <c r="AU434" s="18" t="s">
        <v>80</v>
      </c>
    </row>
    <row r="435" spans="2:65" s="12" customFormat="1" ht="11.25">
      <c r="B435" s="152"/>
      <c r="D435" s="153" t="s">
        <v>161</v>
      </c>
      <c r="E435" s="154" t="s">
        <v>3</v>
      </c>
      <c r="F435" s="155" t="s">
        <v>594</v>
      </c>
      <c r="H435" s="156">
        <v>54.2</v>
      </c>
      <c r="I435" s="157"/>
      <c r="L435" s="152"/>
      <c r="M435" s="158"/>
      <c r="T435" s="159"/>
      <c r="AT435" s="154" t="s">
        <v>161</v>
      </c>
      <c r="AU435" s="154" t="s">
        <v>80</v>
      </c>
      <c r="AV435" s="12" t="s">
        <v>80</v>
      </c>
      <c r="AW435" s="12" t="s">
        <v>32</v>
      </c>
      <c r="AX435" s="12" t="s">
        <v>78</v>
      </c>
      <c r="AY435" s="154" t="s">
        <v>151</v>
      </c>
    </row>
    <row r="436" spans="2:65" s="1" customFormat="1" ht="24.2" customHeight="1">
      <c r="B436" s="133"/>
      <c r="C436" s="134" t="s">
        <v>595</v>
      </c>
      <c r="D436" s="134" t="s">
        <v>153</v>
      </c>
      <c r="E436" s="135" t="s">
        <v>596</v>
      </c>
      <c r="F436" s="136" t="s">
        <v>597</v>
      </c>
      <c r="G436" s="137" t="s">
        <v>246</v>
      </c>
      <c r="H436" s="138">
        <v>3</v>
      </c>
      <c r="I436" s="139"/>
      <c r="J436" s="140">
        <f>ROUND(I436*H436,2)</f>
        <v>0</v>
      </c>
      <c r="K436" s="141"/>
      <c r="L436" s="33"/>
      <c r="M436" s="142" t="s">
        <v>3</v>
      </c>
      <c r="N436" s="143" t="s">
        <v>42</v>
      </c>
      <c r="P436" s="144">
        <f>O436*H436</f>
        <v>0</v>
      </c>
      <c r="Q436" s="144">
        <v>3.0699999999999998E-3</v>
      </c>
      <c r="R436" s="144">
        <f>Q436*H436</f>
        <v>9.2099999999999994E-3</v>
      </c>
      <c r="S436" s="144">
        <v>0</v>
      </c>
      <c r="T436" s="145">
        <f>S436*H436</f>
        <v>0</v>
      </c>
      <c r="AR436" s="146" t="s">
        <v>278</v>
      </c>
      <c r="AT436" s="146" t="s">
        <v>153</v>
      </c>
      <c r="AU436" s="146" t="s">
        <v>80</v>
      </c>
      <c r="AY436" s="18" t="s">
        <v>151</v>
      </c>
      <c r="BE436" s="147">
        <f>IF(N436="základní",J436,0)</f>
        <v>0</v>
      </c>
      <c r="BF436" s="147">
        <f>IF(N436="snížená",J436,0)</f>
        <v>0</v>
      </c>
      <c r="BG436" s="147">
        <f>IF(N436="zákl. přenesená",J436,0)</f>
        <v>0</v>
      </c>
      <c r="BH436" s="147">
        <f>IF(N436="sníž. přenesená",J436,0)</f>
        <v>0</v>
      </c>
      <c r="BI436" s="147">
        <f>IF(N436="nulová",J436,0)</f>
        <v>0</v>
      </c>
      <c r="BJ436" s="18" t="s">
        <v>78</v>
      </c>
      <c r="BK436" s="147">
        <f>ROUND(I436*H436,2)</f>
        <v>0</v>
      </c>
      <c r="BL436" s="18" t="s">
        <v>278</v>
      </c>
      <c r="BM436" s="146" t="s">
        <v>598</v>
      </c>
    </row>
    <row r="437" spans="2:65" s="1" customFormat="1" ht="11.25">
      <c r="B437" s="33"/>
      <c r="D437" s="148" t="s">
        <v>159</v>
      </c>
      <c r="F437" s="149" t="s">
        <v>599</v>
      </c>
      <c r="I437" s="150"/>
      <c r="L437" s="33"/>
      <c r="M437" s="151"/>
      <c r="T437" s="54"/>
      <c r="AT437" s="18" t="s">
        <v>159</v>
      </c>
      <c r="AU437" s="18" t="s">
        <v>80</v>
      </c>
    </row>
    <row r="438" spans="2:65" s="12" customFormat="1" ht="11.25">
      <c r="B438" s="152"/>
      <c r="D438" s="153" t="s">
        <v>161</v>
      </c>
      <c r="E438" s="154" t="s">
        <v>3</v>
      </c>
      <c r="F438" s="155" t="s">
        <v>600</v>
      </c>
      <c r="H438" s="156">
        <v>3</v>
      </c>
      <c r="I438" s="157"/>
      <c r="L438" s="152"/>
      <c r="M438" s="158"/>
      <c r="T438" s="159"/>
      <c r="AT438" s="154" t="s">
        <v>161</v>
      </c>
      <c r="AU438" s="154" t="s">
        <v>80</v>
      </c>
      <c r="AV438" s="12" t="s">
        <v>80</v>
      </c>
      <c r="AW438" s="12" t="s">
        <v>32</v>
      </c>
      <c r="AX438" s="12" t="s">
        <v>78</v>
      </c>
      <c r="AY438" s="154" t="s">
        <v>151</v>
      </c>
    </row>
    <row r="439" spans="2:65" s="1" customFormat="1" ht="24.2" customHeight="1">
      <c r="B439" s="133"/>
      <c r="C439" s="134" t="s">
        <v>601</v>
      </c>
      <c r="D439" s="134" t="s">
        <v>153</v>
      </c>
      <c r="E439" s="135" t="s">
        <v>602</v>
      </c>
      <c r="F439" s="136" t="s">
        <v>603</v>
      </c>
      <c r="G439" s="137" t="s">
        <v>246</v>
      </c>
      <c r="H439" s="138">
        <v>10</v>
      </c>
      <c r="I439" s="139"/>
      <c r="J439" s="140">
        <f>ROUND(I439*H439,2)</f>
        <v>0</v>
      </c>
      <c r="K439" s="141"/>
      <c r="L439" s="33"/>
      <c r="M439" s="142" t="s">
        <v>3</v>
      </c>
      <c r="N439" s="143" t="s">
        <v>42</v>
      </c>
      <c r="P439" s="144">
        <f>O439*H439</f>
        <v>0</v>
      </c>
      <c r="Q439" s="144">
        <v>5.7200000000000003E-3</v>
      </c>
      <c r="R439" s="144">
        <f>Q439*H439</f>
        <v>5.7200000000000001E-2</v>
      </c>
      <c r="S439" s="144">
        <v>0</v>
      </c>
      <c r="T439" s="145">
        <f>S439*H439</f>
        <v>0</v>
      </c>
      <c r="AR439" s="146" t="s">
        <v>278</v>
      </c>
      <c r="AT439" s="146" t="s">
        <v>153</v>
      </c>
      <c r="AU439" s="146" t="s">
        <v>80</v>
      </c>
      <c r="AY439" s="18" t="s">
        <v>151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8" t="s">
        <v>78</v>
      </c>
      <c r="BK439" s="147">
        <f>ROUND(I439*H439,2)</f>
        <v>0</v>
      </c>
      <c r="BL439" s="18" t="s">
        <v>278</v>
      </c>
      <c r="BM439" s="146" t="s">
        <v>604</v>
      </c>
    </row>
    <row r="440" spans="2:65" s="12" customFormat="1" ht="11.25">
      <c r="B440" s="152"/>
      <c r="D440" s="153" t="s">
        <v>161</v>
      </c>
      <c r="E440" s="154" t="s">
        <v>3</v>
      </c>
      <c r="F440" s="155" t="s">
        <v>605</v>
      </c>
      <c r="H440" s="156">
        <v>10</v>
      </c>
      <c r="I440" s="157"/>
      <c r="L440" s="152"/>
      <c r="M440" s="158"/>
      <c r="T440" s="159"/>
      <c r="AT440" s="154" t="s">
        <v>161</v>
      </c>
      <c r="AU440" s="154" t="s">
        <v>80</v>
      </c>
      <c r="AV440" s="12" t="s">
        <v>80</v>
      </c>
      <c r="AW440" s="12" t="s">
        <v>32</v>
      </c>
      <c r="AX440" s="12" t="s">
        <v>78</v>
      </c>
      <c r="AY440" s="154" t="s">
        <v>151</v>
      </c>
    </row>
    <row r="441" spans="2:65" s="1" customFormat="1" ht="33" customHeight="1">
      <c r="B441" s="133"/>
      <c r="C441" s="134" t="s">
        <v>606</v>
      </c>
      <c r="D441" s="134" t="s">
        <v>153</v>
      </c>
      <c r="E441" s="135" t="s">
        <v>607</v>
      </c>
      <c r="F441" s="136" t="s">
        <v>608</v>
      </c>
      <c r="G441" s="137" t="s">
        <v>246</v>
      </c>
      <c r="H441" s="138">
        <v>53</v>
      </c>
      <c r="I441" s="139"/>
      <c r="J441" s="140">
        <f>ROUND(I441*H441,2)</f>
        <v>0</v>
      </c>
      <c r="K441" s="141"/>
      <c r="L441" s="33"/>
      <c r="M441" s="142" t="s">
        <v>3</v>
      </c>
      <c r="N441" s="143" t="s">
        <v>42</v>
      </c>
      <c r="P441" s="144">
        <f>O441*H441</f>
        <v>0</v>
      </c>
      <c r="Q441" s="144">
        <v>2.3E-3</v>
      </c>
      <c r="R441" s="144">
        <f>Q441*H441</f>
        <v>0.12189999999999999</v>
      </c>
      <c r="S441" s="144">
        <v>0</v>
      </c>
      <c r="T441" s="145">
        <f>S441*H441</f>
        <v>0</v>
      </c>
      <c r="AR441" s="146" t="s">
        <v>278</v>
      </c>
      <c r="AT441" s="146" t="s">
        <v>153</v>
      </c>
      <c r="AU441" s="146" t="s">
        <v>80</v>
      </c>
      <c r="AY441" s="18" t="s">
        <v>151</v>
      </c>
      <c r="BE441" s="147">
        <f>IF(N441="základní",J441,0)</f>
        <v>0</v>
      </c>
      <c r="BF441" s="147">
        <f>IF(N441="snížená",J441,0)</f>
        <v>0</v>
      </c>
      <c r="BG441" s="147">
        <f>IF(N441="zákl. přenesená",J441,0)</f>
        <v>0</v>
      </c>
      <c r="BH441" s="147">
        <f>IF(N441="sníž. přenesená",J441,0)</f>
        <v>0</v>
      </c>
      <c r="BI441" s="147">
        <f>IF(N441="nulová",J441,0)</f>
        <v>0</v>
      </c>
      <c r="BJ441" s="18" t="s">
        <v>78</v>
      </c>
      <c r="BK441" s="147">
        <f>ROUND(I441*H441,2)</f>
        <v>0</v>
      </c>
      <c r="BL441" s="18" t="s">
        <v>278</v>
      </c>
      <c r="BM441" s="146" t="s">
        <v>609</v>
      </c>
    </row>
    <row r="442" spans="2:65" s="12" customFormat="1" ht="11.25">
      <c r="B442" s="152"/>
      <c r="D442" s="153" t="s">
        <v>161</v>
      </c>
      <c r="E442" s="154" t="s">
        <v>3</v>
      </c>
      <c r="F442" s="155" t="s">
        <v>610</v>
      </c>
      <c r="H442" s="156">
        <v>53</v>
      </c>
      <c r="I442" s="157"/>
      <c r="L442" s="152"/>
      <c r="M442" s="158"/>
      <c r="T442" s="159"/>
      <c r="AT442" s="154" t="s">
        <v>161</v>
      </c>
      <c r="AU442" s="154" t="s">
        <v>80</v>
      </c>
      <c r="AV442" s="12" t="s">
        <v>80</v>
      </c>
      <c r="AW442" s="12" t="s">
        <v>32</v>
      </c>
      <c r="AX442" s="12" t="s">
        <v>78</v>
      </c>
      <c r="AY442" s="154" t="s">
        <v>151</v>
      </c>
    </row>
    <row r="443" spans="2:65" s="1" customFormat="1" ht="37.9" customHeight="1">
      <c r="B443" s="133"/>
      <c r="C443" s="134" t="s">
        <v>611</v>
      </c>
      <c r="D443" s="134" t="s">
        <v>153</v>
      </c>
      <c r="E443" s="135" t="s">
        <v>612</v>
      </c>
      <c r="F443" s="136" t="s">
        <v>613</v>
      </c>
      <c r="G443" s="137" t="s">
        <v>246</v>
      </c>
      <c r="H443" s="138">
        <v>85.8</v>
      </c>
      <c r="I443" s="139"/>
      <c r="J443" s="140">
        <f>ROUND(I443*H443,2)</f>
        <v>0</v>
      </c>
      <c r="K443" s="141"/>
      <c r="L443" s="33"/>
      <c r="M443" s="142" t="s">
        <v>3</v>
      </c>
      <c r="N443" s="143" t="s">
        <v>42</v>
      </c>
      <c r="P443" s="144">
        <f>O443*H443</f>
        <v>0</v>
      </c>
      <c r="Q443" s="144">
        <v>1.9599999999999999E-3</v>
      </c>
      <c r="R443" s="144">
        <f>Q443*H443</f>
        <v>0.16816799999999998</v>
      </c>
      <c r="S443" s="144">
        <v>0</v>
      </c>
      <c r="T443" s="145">
        <f>S443*H443</f>
        <v>0</v>
      </c>
      <c r="AR443" s="146" t="s">
        <v>278</v>
      </c>
      <c r="AT443" s="146" t="s">
        <v>153</v>
      </c>
      <c r="AU443" s="146" t="s">
        <v>80</v>
      </c>
      <c r="AY443" s="18" t="s">
        <v>151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8" t="s">
        <v>78</v>
      </c>
      <c r="BK443" s="147">
        <f>ROUND(I443*H443,2)</f>
        <v>0</v>
      </c>
      <c r="BL443" s="18" t="s">
        <v>278</v>
      </c>
      <c r="BM443" s="146" t="s">
        <v>614</v>
      </c>
    </row>
    <row r="444" spans="2:65" s="12" customFormat="1" ht="11.25">
      <c r="B444" s="152"/>
      <c r="D444" s="153" t="s">
        <v>161</v>
      </c>
      <c r="E444" s="154" t="s">
        <v>3</v>
      </c>
      <c r="F444" s="155" t="s">
        <v>615</v>
      </c>
      <c r="H444" s="156">
        <v>85.8</v>
      </c>
      <c r="I444" s="157"/>
      <c r="L444" s="152"/>
      <c r="M444" s="158"/>
      <c r="T444" s="159"/>
      <c r="AT444" s="154" t="s">
        <v>161</v>
      </c>
      <c r="AU444" s="154" t="s">
        <v>80</v>
      </c>
      <c r="AV444" s="12" t="s">
        <v>80</v>
      </c>
      <c r="AW444" s="12" t="s">
        <v>32</v>
      </c>
      <c r="AX444" s="12" t="s">
        <v>78</v>
      </c>
      <c r="AY444" s="154" t="s">
        <v>151</v>
      </c>
    </row>
    <row r="445" spans="2:65" s="1" customFormat="1" ht="37.9" customHeight="1">
      <c r="B445" s="133"/>
      <c r="C445" s="134" t="s">
        <v>616</v>
      </c>
      <c r="D445" s="134" t="s">
        <v>153</v>
      </c>
      <c r="E445" s="135" t="s">
        <v>617</v>
      </c>
      <c r="F445" s="136" t="s">
        <v>618</v>
      </c>
      <c r="G445" s="137" t="s">
        <v>246</v>
      </c>
      <c r="H445" s="138">
        <v>53</v>
      </c>
      <c r="I445" s="139"/>
      <c r="J445" s="140">
        <f>ROUND(I445*H445,2)</f>
        <v>0</v>
      </c>
      <c r="K445" s="141"/>
      <c r="L445" s="33"/>
      <c r="M445" s="142" t="s">
        <v>3</v>
      </c>
      <c r="N445" s="143" t="s">
        <v>42</v>
      </c>
      <c r="P445" s="144">
        <f>O445*H445</f>
        <v>0</v>
      </c>
      <c r="Q445" s="144">
        <v>3.4099999999999998E-3</v>
      </c>
      <c r="R445" s="144">
        <f>Q445*H445</f>
        <v>0.18073</v>
      </c>
      <c r="S445" s="144">
        <v>0</v>
      </c>
      <c r="T445" s="145">
        <f>S445*H445</f>
        <v>0</v>
      </c>
      <c r="AR445" s="146" t="s">
        <v>278</v>
      </c>
      <c r="AT445" s="146" t="s">
        <v>153</v>
      </c>
      <c r="AU445" s="146" t="s">
        <v>80</v>
      </c>
      <c r="AY445" s="18" t="s">
        <v>151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8" t="s">
        <v>78</v>
      </c>
      <c r="BK445" s="147">
        <f>ROUND(I445*H445,2)</f>
        <v>0</v>
      </c>
      <c r="BL445" s="18" t="s">
        <v>278</v>
      </c>
      <c r="BM445" s="146" t="s">
        <v>619</v>
      </c>
    </row>
    <row r="446" spans="2:65" s="12" customFormat="1" ht="11.25">
      <c r="B446" s="152"/>
      <c r="D446" s="153" t="s">
        <v>161</v>
      </c>
      <c r="E446" s="154" t="s">
        <v>3</v>
      </c>
      <c r="F446" s="155" t="s">
        <v>620</v>
      </c>
      <c r="H446" s="156">
        <v>53</v>
      </c>
      <c r="I446" s="157"/>
      <c r="L446" s="152"/>
      <c r="M446" s="158"/>
      <c r="T446" s="159"/>
      <c r="AT446" s="154" t="s">
        <v>161</v>
      </c>
      <c r="AU446" s="154" t="s">
        <v>80</v>
      </c>
      <c r="AV446" s="12" t="s">
        <v>80</v>
      </c>
      <c r="AW446" s="12" t="s">
        <v>32</v>
      </c>
      <c r="AX446" s="12" t="s">
        <v>78</v>
      </c>
      <c r="AY446" s="154" t="s">
        <v>151</v>
      </c>
    </row>
    <row r="447" spans="2:65" s="1" customFormat="1" ht="37.9" customHeight="1">
      <c r="B447" s="133"/>
      <c r="C447" s="134" t="s">
        <v>621</v>
      </c>
      <c r="D447" s="134" t="s">
        <v>153</v>
      </c>
      <c r="E447" s="135" t="s">
        <v>622</v>
      </c>
      <c r="F447" s="136" t="s">
        <v>623</v>
      </c>
      <c r="G447" s="137" t="s">
        <v>246</v>
      </c>
      <c r="H447" s="138">
        <v>85.8</v>
      </c>
      <c r="I447" s="139"/>
      <c r="J447" s="140">
        <f>ROUND(I447*H447,2)</f>
        <v>0</v>
      </c>
      <c r="K447" s="141"/>
      <c r="L447" s="33"/>
      <c r="M447" s="142" t="s">
        <v>3</v>
      </c>
      <c r="N447" s="143" t="s">
        <v>42</v>
      </c>
      <c r="P447" s="144">
        <f>O447*H447</f>
        <v>0</v>
      </c>
      <c r="Q447" s="144">
        <v>3.4099999999999998E-3</v>
      </c>
      <c r="R447" s="144">
        <f>Q447*H447</f>
        <v>0.29257799999999995</v>
      </c>
      <c r="S447" s="144">
        <v>0</v>
      </c>
      <c r="T447" s="145">
        <f>S447*H447</f>
        <v>0</v>
      </c>
      <c r="AR447" s="146" t="s">
        <v>278</v>
      </c>
      <c r="AT447" s="146" t="s">
        <v>153</v>
      </c>
      <c r="AU447" s="146" t="s">
        <v>80</v>
      </c>
      <c r="AY447" s="18" t="s">
        <v>151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8" t="s">
        <v>78</v>
      </c>
      <c r="BK447" s="147">
        <f>ROUND(I447*H447,2)</f>
        <v>0</v>
      </c>
      <c r="BL447" s="18" t="s">
        <v>278</v>
      </c>
      <c r="BM447" s="146" t="s">
        <v>624</v>
      </c>
    </row>
    <row r="448" spans="2:65" s="12" customFormat="1" ht="11.25">
      <c r="B448" s="152"/>
      <c r="D448" s="153" t="s">
        <v>161</v>
      </c>
      <c r="E448" s="154" t="s">
        <v>3</v>
      </c>
      <c r="F448" s="155" t="s">
        <v>615</v>
      </c>
      <c r="H448" s="156">
        <v>85.8</v>
      </c>
      <c r="I448" s="157"/>
      <c r="L448" s="152"/>
      <c r="M448" s="158"/>
      <c r="T448" s="159"/>
      <c r="AT448" s="154" t="s">
        <v>161</v>
      </c>
      <c r="AU448" s="154" t="s">
        <v>80</v>
      </c>
      <c r="AV448" s="12" t="s">
        <v>80</v>
      </c>
      <c r="AW448" s="12" t="s">
        <v>32</v>
      </c>
      <c r="AX448" s="12" t="s">
        <v>78</v>
      </c>
      <c r="AY448" s="154" t="s">
        <v>151</v>
      </c>
    </row>
    <row r="449" spans="2:65" s="1" customFormat="1" ht="37.9" customHeight="1">
      <c r="B449" s="133"/>
      <c r="C449" s="134" t="s">
        <v>625</v>
      </c>
      <c r="D449" s="134" t="s">
        <v>153</v>
      </c>
      <c r="E449" s="135" t="s">
        <v>626</v>
      </c>
      <c r="F449" s="136" t="s">
        <v>567</v>
      </c>
      <c r="G449" s="137" t="s">
        <v>156</v>
      </c>
      <c r="H449" s="138">
        <v>147</v>
      </c>
      <c r="I449" s="139"/>
      <c r="J449" s="140">
        <f>ROUND(I449*H449,2)</f>
        <v>0</v>
      </c>
      <c r="K449" s="141"/>
      <c r="L449" s="33"/>
      <c r="M449" s="142" t="s">
        <v>3</v>
      </c>
      <c r="N449" s="143" t="s">
        <v>42</v>
      </c>
      <c r="P449" s="144">
        <f>O449*H449</f>
        <v>0</v>
      </c>
      <c r="Q449" s="144">
        <v>5.8399999999999997E-3</v>
      </c>
      <c r="R449" s="144">
        <f>Q449*H449</f>
        <v>0.85847999999999991</v>
      </c>
      <c r="S449" s="144">
        <v>0</v>
      </c>
      <c r="T449" s="145">
        <f>S449*H449</f>
        <v>0</v>
      </c>
      <c r="AR449" s="146" t="s">
        <v>278</v>
      </c>
      <c r="AT449" s="146" t="s">
        <v>153</v>
      </c>
      <c r="AU449" s="146" t="s">
        <v>80</v>
      </c>
      <c r="AY449" s="18" t="s">
        <v>151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8" t="s">
        <v>78</v>
      </c>
      <c r="BK449" s="147">
        <f>ROUND(I449*H449,2)</f>
        <v>0</v>
      </c>
      <c r="BL449" s="18" t="s">
        <v>278</v>
      </c>
      <c r="BM449" s="146" t="s">
        <v>627</v>
      </c>
    </row>
    <row r="450" spans="2:65" s="12" customFormat="1" ht="11.25">
      <c r="B450" s="152"/>
      <c r="D450" s="153" t="s">
        <v>161</v>
      </c>
      <c r="E450" s="154" t="s">
        <v>3</v>
      </c>
      <c r="F450" s="155" t="s">
        <v>628</v>
      </c>
      <c r="H450" s="156">
        <v>147</v>
      </c>
      <c r="I450" s="157"/>
      <c r="L450" s="152"/>
      <c r="M450" s="158"/>
      <c r="T450" s="159"/>
      <c r="AT450" s="154" t="s">
        <v>161</v>
      </c>
      <c r="AU450" s="154" t="s">
        <v>80</v>
      </c>
      <c r="AV450" s="12" t="s">
        <v>80</v>
      </c>
      <c r="AW450" s="12" t="s">
        <v>32</v>
      </c>
      <c r="AX450" s="12" t="s">
        <v>78</v>
      </c>
      <c r="AY450" s="154" t="s">
        <v>151</v>
      </c>
    </row>
    <row r="451" spans="2:65" s="1" customFormat="1" ht="37.9" customHeight="1">
      <c r="B451" s="133"/>
      <c r="C451" s="134" t="s">
        <v>629</v>
      </c>
      <c r="D451" s="134" t="s">
        <v>153</v>
      </c>
      <c r="E451" s="135" t="s">
        <v>630</v>
      </c>
      <c r="F451" s="136" t="s">
        <v>631</v>
      </c>
      <c r="G451" s="137" t="s">
        <v>363</v>
      </c>
      <c r="H451" s="138">
        <v>20</v>
      </c>
      <c r="I451" s="139"/>
      <c r="J451" s="140">
        <f>ROUND(I451*H451,2)</f>
        <v>0</v>
      </c>
      <c r="K451" s="141"/>
      <c r="L451" s="33"/>
      <c r="M451" s="142" t="s">
        <v>3</v>
      </c>
      <c r="N451" s="143" t="s">
        <v>42</v>
      </c>
      <c r="P451" s="144">
        <f>O451*H451</f>
        <v>0</v>
      </c>
      <c r="Q451" s="144">
        <v>3.29E-3</v>
      </c>
      <c r="R451" s="144">
        <f>Q451*H451</f>
        <v>6.5799999999999997E-2</v>
      </c>
      <c r="S451" s="144">
        <v>0</v>
      </c>
      <c r="T451" s="145">
        <f>S451*H451</f>
        <v>0</v>
      </c>
      <c r="AR451" s="146" t="s">
        <v>278</v>
      </c>
      <c r="AT451" s="146" t="s">
        <v>153</v>
      </c>
      <c r="AU451" s="146" t="s">
        <v>80</v>
      </c>
      <c r="AY451" s="18" t="s">
        <v>151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8" t="s">
        <v>78</v>
      </c>
      <c r="BK451" s="147">
        <f>ROUND(I451*H451,2)</f>
        <v>0</v>
      </c>
      <c r="BL451" s="18" t="s">
        <v>278</v>
      </c>
      <c r="BM451" s="146" t="s">
        <v>632</v>
      </c>
    </row>
    <row r="452" spans="2:65" s="12" customFormat="1" ht="11.25">
      <c r="B452" s="152"/>
      <c r="D452" s="153" t="s">
        <v>161</v>
      </c>
      <c r="E452" s="154" t="s">
        <v>3</v>
      </c>
      <c r="F452" s="155" t="s">
        <v>633</v>
      </c>
      <c r="H452" s="156">
        <v>20</v>
      </c>
      <c r="I452" s="157"/>
      <c r="L452" s="152"/>
      <c r="M452" s="158"/>
      <c r="T452" s="159"/>
      <c r="AT452" s="154" t="s">
        <v>161</v>
      </c>
      <c r="AU452" s="154" t="s">
        <v>80</v>
      </c>
      <c r="AV452" s="12" t="s">
        <v>80</v>
      </c>
      <c r="AW452" s="12" t="s">
        <v>32</v>
      </c>
      <c r="AX452" s="12" t="s">
        <v>78</v>
      </c>
      <c r="AY452" s="154" t="s">
        <v>151</v>
      </c>
    </row>
    <row r="453" spans="2:65" s="1" customFormat="1" ht="33" customHeight="1">
      <c r="B453" s="133"/>
      <c r="C453" s="134" t="s">
        <v>634</v>
      </c>
      <c r="D453" s="134" t="s">
        <v>153</v>
      </c>
      <c r="E453" s="135" t="s">
        <v>635</v>
      </c>
      <c r="F453" s="136" t="s">
        <v>636</v>
      </c>
      <c r="G453" s="137" t="s">
        <v>363</v>
      </c>
      <c r="H453" s="138">
        <v>4</v>
      </c>
      <c r="I453" s="139"/>
      <c r="J453" s="140">
        <f>ROUND(I453*H453,2)</f>
        <v>0</v>
      </c>
      <c r="K453" s="141"/>
      <c r="L453" s="33"/>
      <c r="M453" s="142" t="s">
        <v>3</v>
      </c>
      <c r="N453" s="143" t="s">
        <v>42</v>
      </c>
      <c r="P453" s="144">
        <f>O453*H453</f>
        <v>0</v>
      </c>
      <c r="Q453" s="144">
        <v>3.29E-3</v>
      </c>
      <c r="R453" s="144">
        <f>Q453*H453</f>
        <v>1.316E-2</v>
      </c>
      <c r="S453" s="144">
        <v>0</v>
      </c>
      <c r="T453" s="145">
        <f>S453*H453</f>
        <v>0</v>
      </c>
      <c r="AR453" s="146" t="s">
        <v>278</v>
      </c>
      <c r="AT453" s="146" t="s">
        <v>153</v>
      </c>
      <c r="AU453" s="146" t="s">
        <v>80</v>
      </c>
      <c r="AY453" s="18" t="s">
        <v>151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8" t="s">
        <v>78</v>
      </c>
      <c r="BK453" s="147">
        <f>ROUND(I453*H453,2)</f>
        <v>0</v>
      </c>
      <c r="BL453" s="18" t="s">
        <v>278</v>
      </c>
      <c r="BM453" s="146" t="s">
        <v>637</v>
      </c>
    </row>
    <row r="454" spans="2:65" s="12" customFormat="1" ht="11.25">
      <c r="B454" s="152"/>
      <c r="D454" s="153" t="s">
        <v>161</v>
      </c>
      <c r="E454" s="154" t="s">
        <v>3</v>
      </c>
      <c r="F454" s="155" t="s">
        <v>638</v>
      </c>
      <c r="H454" s="156">
        <v>4</v>
      </c>
      <c r="I454" s="157"/>
      <c r="L454" s="152"/>
      <c r="M454" s="158"/>
      <c r="T454" s="159"/>
      <c r="AT454" s="154" t="s">
        <v>161</v>
      </c>
      <c r="AU454" s="154" t="s">
        <v>80</v>
      </c>
      <c r="AV454" s="12" t="s">
        <v>80</v>
      </c>
      <c r="AW454" s="12" t="s">
        <v>32</v>
      </c>
      <c r="AX454" s="12" t="s">
        <v>78</v>
      </c>
      <c r="AY454" s="154" t="s">
        <v>151</v>
      </c>
    </row>
    <row r="455" spans="2:65" s="1" customFormat="1" ht="37.9" customHeight="1">
      <c r="B455" s="133"/>
      <c r="C455" s="134" t="s">
        <v>639</v>
      </c>
      <c r="D455" s="134" t="s">
        <v>153</v>
      </c>
      <c r="E455" s="135" t="s">
        <v>640</v>
      </c>
      <c r="F455" s="136" t="s">
        <v>641</v>
      </c>
      <c r="G455" s="137" t="s">
        <v>246</v>
      </c>
      <c r="H455" s="138">
        <v>39.6</v>
      </c>
      <c r="I455" s="139"/>
      <c r="J455" s="140">
        <f>ROUND(I455*H455,2)</f>
        <v>0</v>
      </c>
      <c r="K455" s="141"/>
      <c r="L455" s="33"/>
      <c r="M455" s="142" t="s">
        <v>3</v>
      </c>
      <c r="N455" s="143" t="s">
        <v>42</v>
      </c>
      <c r="P455" s="144">
        <f>O455*H455</f>
        <v>0</v>
      </c>
      <c r="Q455" s="144">
        <v>6.8900000000000003E-3</v>
      </c>
      <c r="R455" s="144">
        <f>Q455*H455</f>
        <v>0.27284400000000003</v>
      </c>
      <c r="S455" s="144">
        <v>0</v>
      </c>
      <c r="T455" s="145">
        <f>S455*H455</f>
        <v>0</v>
      </c>
      <c r="AR455" s="146" t="s">
        <v>278</v>
      </c>
      <c r="AT455" s="146" t="s">
        <v>153</v>
      </c>
      <c r="AU455" s="146" t="s">
        <v>80</v>
      </c>
      <c r="AY455" s="18" t="s">
        <v>151</v>
      </c>
      <c r="BE455" s="147">
        <f>IF(N455="základní",J455,0)</f>
        <v>0</v>
      </c>
      <c r="BF455" s="147">
        <f>IF(N455="snížená",J455,0)</f>
        <v>0</v>
      </c>
      <c r="BG455" s="147">
        <f>IF(N455="zákl. přenesená",J455,0)</f>
        <v>0</v>
      </c>
      <c r="BH455" s="147">
        <f>IF(N455="sníž. přenesená",J455,0)</f>
        <v>0</v>
      </c>
      <c r="BI455" s="147">
        <f>IF(N455="nulová",J455,0)</f>
        <v>0</v>
      </c>
      <c r="BJ455" s="18" t="s">
        <v>78</v>
      </c>
      <c r="BK455" s="147">
        <f>ROUND(I455*H455,2)</f>
        <v>0</v>
      </c>
      <c r="BL455" s="18" t="s">
        <v>278</v>
      </c>
      <c r="BM455" s="146" t="s">
        <v>642</v>
      </c>
    </row>
    <row r="456" spans="2:65" s="12" customFormat="1" ht="11.25">
      <c r="B456" s="152"/>
      <c r="D456" s="153" t="s">
        <v>161</v>
      </c>
      <c r="E456" s="154" t="s">
        <v>3</v>
      </c>
      <c r="F456" s="155" t="s">
        <v>643</v>
      </c>
      <c r="H456" s="156">
        <v>39.6</v>
      </c>
      <c r="I456" s="157"/>
      <c r="L456" s="152"/>
      <c r="M456" s="158"/>
      <c r="T456" s="159"/>
      <c r="AT456" s="154" t="s">
        <v>161</v>
      </c>
      <c r="AU456" s="154" t="s">
        <v>80</v>
      </c>
      <c r="AV456" s="12" t="s">
        <v>80</v>
      </c>
      <c r="AW456" s="12" t="s">
        <v>32</v>
      </c>
      <c r="AX456" s="12" t="s">
        <v>78</v>
      </c>
      <c r="AY456" s="154" t="s">
        <v>151</v>
      </c>
    </row>
    <row r="457" spans="2:65" s="1" customFormat="1" ht="24.2" customHeight="1">
      <c r="B457" s="133"/>
      <c r="C457" s="134" t="s">
        <v>644</v>
      </c>
      <c r="D457" s="134" t="s">
        <v>153</v>
      </c>
      <c r="E457" s="135" t="s">
        <v>645</v>
      </c>
      <c r="F457" s="136" t="s">
        <v>646</v>
      </c>
      <c r="G457" s="137" t="s">
        <v>246</v>
      </c>
      <c r="H457" s="138">
        <v>104</v>
      </c>
      <c r="I457" s="139"/>
      <c r="J457" s="140">
        <f>ROUND(I457*H457,2)</f>
        <v>0</v>
      </c>
      <c r="K457" s="141"/>
      <c r="L457" s="33"/>
      <c r="M457" s="142" t="s">
        <v>3</v>
      </c>
      <c r="N457" s="143" t="s">
        <v>42</v>
      </c>
      <c r="P457" s="144">
        <f>O457*H457</f>
        <v>0</v>
      </c>
      <c r="Q457" s="144">
        <v>3.5599999999999998E-3</v>
      </c>
      <c r="R457" s="144">
        <f>Q457*H457</f>
        <v>0.37023999999999996</v>
      </c>
      <c r="S457" s="144">
        <v>0</v>
      </c>
      <c r="T457" s="145">
        <f>S457*H457</f>
        <v>0</v>
      </c>
      <c r="AR457" s="146" t="s">
        <v>278</v>
      </c>
      <c r="AT457" s="146" t="s">
        <v>153</v>
      </c>
      <c r="AU457" s="146" t="s">
        <v>80</v>
      </c>
      <c r="AY457" s="18" t="s">
        <v>151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8" t="s">
        <v>78</v>
      </c>
      <c r="BK457" s="147">
        <f>ROUND(I457*H457,2)</f>
        <v>0</v>
      </c>
      <c r="BL457" s="18" t="s">
        <v>278</v>
      </c>
      <c r="BM457" s="146" t="s">
        <v>647</v>
      </c>
    </row>
    <row r="458" spans="2:65" s="12" customFormat="1" ht="11.25">
      <c r="B458" s="152"/>
      <c r="D458" s="153" t="s">
        <v>161</v>
      </c>
      <c r="E458" s="154" t="s">
        <v>3</v>
      </c>
      <c r="F458" s="155" t="s">
        <v>648</v>
      </c>
      <c r="H458" s="156">
        <v>104</v>
      </c>
      <c r="I458" s="157"/>
      <c r="L458" s="152"/>
      <c r="M458" s="158"/>
      <c r="T458" s="159"/>
      <c r="AT458" s="154" t="s">
        <v>161</v>
      </c>
      <c r="AU458" s="154" t="s">
        <v>80</v>
      </c>
      <c r="AV458" s="12" t="s">
        <v>80</v>
      </c>
      <c r="AW458" s="12" t="s">
        <v>32</v>
      </c>
      <c r="AX458" s="12" t="s">
        <v>78</v>
      </c>
      <c r="AY458" s="154" t="s">
        <v>151</v>
      </c>
    </row>
    <row r="459" spans="2:65" s="1" customFormat="1" ht="24.2" customHeight="1">
      <c r="B459" s="133"/>
      <c r="C459" s="134" t="s">
        <v>649</v>
      </c>
      <c r="D459" s="134" t="s">
        <v>153</v>
      </c>
      <c r="E459" s="135" t="s">
        <v>650</v>
      </c>
      <c r="F459" s="136" t="s">
        <v>651</v>
      </c>
      <c r="G459" s="137" t="s">
        <v>246</v>
      </c>
      <c r="H459" s="138">
        <v>104</v>
      </c>
      <c r="I459" s="139"/>
      <c r="J459" s="140">
        <f>ROUND(I459*H459,2)</f>
        <v>0</v>
      </c>
      <c r="K459" s="141"/>
      <c r="L459" s="33"/>
      <c r="M459" s="142" t="s">
        <v>3</v>
      </c>
      <c r="N459" s="143" t="s">
        <v>42</v>
      </c>
      <c r="P459" s="144">
        <f>O459*H459</f>
        <v>0</v>
      </c>
      <c r="Q459" s="144">
        <v>3.5599999999999998E-3</v>
      </c>
      <c r="R459" s="144">
        <f>Q459*H459</f>
        <v>0.37023999999999996</v>
      </c>
      <c r="S459" s="144">
        <v>0</v>
      </c>
      <c r="T459" s="145">
        <f>S459*H459</f>
        <v>0</v>
      </c>
      <c r="AR459" s="146" t="s">
        <v>278</v>
      </c>
      <c r="AT459" s="146" t="s">
        <v>153</v>
      </c>
      <c r="AU459" s="146" t="s">
        <v>80</v>
      </c>
      <c r="AY459" s="18" t="s">
        <v>151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8" t="s">
        <v>78</v>
      </c>
      <c r="BK459" s="147">
        <f>ROUND(I459*H459,2)</f>
        <v>0</v>
      </c>
      <c r="BL459" s="18" t="s">
        <v>278</v>
      </c>
      <c r="BM459" s="146" t="s">
        <v>652</v>
      </c>
    </row>
    <row r="460" spans="2:65" s="12" customFormat="1" ht="11.25">
      <c r="B460" s="152"/>
      <c r="D460" s="153" t="s">
        <v>161</v>
      </c>
      <c r="E460" s="154" t="s">
        <v>3</v>
      </c>
      <c r="F460" s="155" t="s">
        <v>653</v>
      </c>
      <c r="H460" s="156">
        <v>104</v>
      </c>
      <c r="I460" s="157"/>
      <c r="L460" s="152"/>
      <c r="M460" s="158"/>
      <c r="T460" s="159"/>
      <c r="AT460" s="154" t="s">
        <v>161</v>
      </c>
      <c r="AU460" s="154" t="s">
        <v>80</v>
      </c>
      <c r="AV460" s="12" t="s">
        <v>80</v>
      </c>
      <c r="AW460" s="12" t="s">
        <v>32</v>
      </c>
      <c r="AX460" s="12" t="s">
        <v>78</v>
      </c>
      <c r="AY460" s="154" t="s">
        <v>151</v>
      </c>
    </row>
    <row r="461" spans="2:65" s="1" customFormat="1" ht="24.2" customHeight="1">
      <c r="B461" s="133"/>
      <c r="C461" s="134" t="s">
        <v>654</v>
      </c>
      <c r="D461" s="134" t="s">
        <v>153</v>
      </c>
      <c r="E461" s="135" t="s">
        <v>655</v>
      </c>
      <c r="F461" s="136" t="s">
        <v>656</v>
      </c>
      <c r="G461" s="137" t="s">
        <v>246</v>
      </c>
      <c r="H461" s="138">
        <v>104</v>
      </c>
      <c r="I461" s="139"/>
      <c r="J461" s="140">
        <f>ROUND(I461*H461,2)</f>
        <v>0</v>
      </c>
      <c r="K461" s="141"/>
      <c r="L461" s="33"/>
      <c r="M461" s="142" t="s">
        <v>3</v>
      </c>
      <c r="N461" s="143" t="s">
        <v>42</v>
      </c>
      <c r="P461" s="144">
        <f>O461*H461</f>
        <v>0</v>
      </c>
      <c r="Q461" s="144">
        <v>6.3499999999999997E-3</v>
      </c>
      <c r="R461" s="144">
        <f>Q461*H461</f>
        <v>0.66039999999999999</v>
      </c>
      <c r="S461" s="144">
        <v>0</v>
      </c>
      <c r="T461" s="145">
        <f>S461*H461</f>
        <v>0</v>
      </c>
      <c r="AR461" s="146" t="s">
        <v>278</v>
      </c>
      <c r="AT461" s="146" t="s">
        <v>153</v>
      </c>
      <c r="AU461" s="146" t="s">
        <v>80</v>
      </c>
      <c r="AY461" s="18" t="s">
        <v>151</v>
      </c>
      <c r="BE461" s="147">
        <f>IF(N461="základní",J461,0)</f>
        <v>0</v>
      </c>
      <c r="BF461" s="147">
        <f>IF(N461="snížená",J461,0)</f>
        <v>0</v>
      </c>
      <c r="BG461" s="147">
        <f>IF(N461="zákl. přenesená",J461,0)</f>
        <v>0</v>
      </c>
      <c r="BH461" s="147">
        <f>IF(N461="sníž. přenesená",J461,0)</f>
        <v>0</v>
      </c>
      <c r="BI461" s="147">
        <f>IF(N461="nulová",J461,0)</f>
        <v>0</v>
      </c>
      <c r="BJ461" s="18" t="s">
        <v>78</v>
      </c>
      <c r="BK461" s="147">
        <f>ROUND(I461*H461,2)</f>
        <v>0</v>
      </c>
      <c r="BL461" s="18" t="s">
        <v>278</v>
      </c>
      <c r="BM461" s="146" t="s">
        <v>657</v>
      </c>
    </row>
    <row r="462" spans="2:65" s="12" customFormat="1" ht="11.25">
      <c r="B462" s="152"/>
      <c r="D462" s="153" t="s">
        <v>161</v>
      </c>
      <c r="E462" s="154" t="s">
        <v>3</v>
      </c>
      <c r="F462" s="155" t="s">
        <v>648</v>
      </c>
      <c r="H462" s="156">
        <v>104</v>
      </c>
      <c r="I462" s="157"/>
      <c r="L462" s="152"/>
      <c r="M462" s="158"/>
      <c r="T462" s="159"/>
      <c r="AT462" s="154" t="s">
        <v>161</v>
      </c>
      <c r="AU462" s="154" t="s">
        <v>80</v>
      </c>
      <c r="AV462" s="12" t="s">
        <v>80</v>
      </c>
      <c r="AW462" s="12" t="s">
        <v>32</v>
      </c>
      <c r="AX462" s="12" t="s">
        <v>78</v>
      </c>
      <c r="AY462" s="154" t="s">
        <v>151</v>
      </c>
    </row>
    <row r="463" spans="2:65" s="1" customFormat="1" ht="24.2" customHeight="1">
      <c r="B463" s="133"/>
      <c r="C463" s="134" t="s">
        <v>658</v>
      </c>
      <c r="D463" s="134" t="s">
        <v>153</v>
      </c>
      <c r="E463" s="135" t="s">
        <v>659</v>
      </c>
      <c r="F463" s="136" t="s">
        <v>660</v>
      </c>
      <c r="G463" s="137" t="s">
        <v>246</v>
      </c>
      <c r="H463" s="138">
        <v>104</v>
      </c>
      <c r="I463" s="139"/>
      <c r="J463" s="140">
        <f>ROUND(I463*H463,2)</f>
        <v>0</v>
      </c>
      <c r="K463" s="141"/>
      <c r="L463" s="33"/>
      <c r="M463" s="142" t="s">
        <v>3</v>
      </c>
      <c r="N463" s="143" t="s">
        <v>42</v>
      </c>
      <c r="P463" s="144">
        <f>O463*H463</f>
        <v>0</v>
      </c>
      <c r="Q463" s="144">
        <v>6.3499999999999997E-3</v>
      </c>
      <c r="R463" s="144">
        <f>Q463*H463</f>
        <v>0.66039999999999999</v>
      </c>
      <c r="S463" s="144">
        <v>0</v>
      </c>
      <c r="T463" s="145">
        <f>S463*H463</f>
        <v>0</v>
      </c>
      <c r="AR463" s="146" t="s">
        <v>278</v>
      </c>
      <c r="AT463" s="146" t="s">
        <v>153</v>
      </c>
      <c r="AU463" s="146" t="s">
        <v>80</v>
      </c>
      <c r="AY463" s="18" t="s">
        <v>151</v>
      </c>
      <c r="BE463" s="147">
        <f>IF(N463="základní",J463,0)</f>
        <v>0</v>
      </c>
      <c r="BF463" s="147">
        <f>IF(N463="snížená",J463,0)</f>
        <v>0</v>
      </c>
      <c r="BG463" s="147">
        <f>IF(N463="zákl. přenesená",J463,0)</f>
        <v>0</v>
      </c>
      <c r="BH463" s="147">
        <f>IF(N463="sníž. přenesená",J463,0)</f>
        <v>0</v>
      </c>
      <c r="BI463" s="147">
        <f>IF(N463="nulová",J463,0)</f>
        <v>0</v>
      </c>
      <c r="BJ463" s="18" t="s">
        <v>78</v>
      </c>
      <c r="BK463" s="147">
        <f>ROUND(I463*H463,2)</f>
        <v>0</v>
      </c>
      <c r="BL463" s="18" t="s">
        <v>278</v>
      </c>
      <c r="BM463" s="146" t="s">
        <v>661</v>
      </c>
    </row>
    <row r="464" spans="2:65" s="12" customFormat="1" ht="11.25">
      <c r="B464" s="152"/>
      <c r="D464" s="153" t="s">
        <v>161</v>
      </c>
      <c r="E464" s="154" t="s">
        <v>3</v>
      </c>
      <c r="F464" s="155" t="s">
        <v>653</v>
      </c>
      <c r="H464" s="156">
        <v>104</v>
      </c>
      <c r="I464" s="157"/>
      <c r="L464" s="152"/>
      <c r="M464" s="158"/>
      <c r="T464" s="159"/>
      <c r="AT464" s="154" t="s">
        <v>161</v>
      </c>
      <c r="AU464" s="154" t="s">
        <v>80</v>
      </c>
      <c r="AV464" s="12" t="s">
        <v>80</v>
      </c>
      <c r="AW464" s="12" t="s">
        <v>32</v>
      </c>
      <c r="AX464" s="12" t="s">
        <v>78</v>
      </c>
      <c r="AY464" s="154" t="s">
        <v>151</v>
      </c>
    </row>
    <row r="465" spans="2:65" s="1" customFormat="1" ht="33" customHeight="1">
      <c r="B465" s="133"/>
      <c r="C465" s="134" t="s">
        <v>662</v>
      </c>
      <c r="D465" s="134" t="s">
        <v>153</v>
      </c>
      <c r="E465" s="135" t="s">
        <v>663</v>
      </c>
      <c r="F465" s="136" t="s">
        <v>664</v>
      </c>
      <c r="G465" s="137" t="s">
        <v>246</v>
      </c>
      <c r="H465" s="138">
        <v>67</v>
      </c>
      <c r="I465" s="139"/>
      <c r="J465" s="140">
        <f>ROUND(I465*H465,2)</f>
        <v>0</v>
      </c>
      <c r="K465" s="141"/>
      <c r="L465" s="33"/>
      <c r="M465" s="142" t="s">
        <v>3</v>
      </c>
      <c r="N465" s="143" t="s">
        <v>42</v>
      </c>
      <c r="P465" s="144">
        <f>O465*H465</f>
        <v>0</v>
      </c>
      <c r="Q465" s="144">
        <v>5.9199999999999999E-3</v>
      </c>
      <c r="R465" s="144">
        <f>Q465*H465</f>
        <v>0.39663999999999999</v>
      </c>
      <c r="S465" s="144">
        <v>0</v>
      </c>
      <c r="T465" s="145">
        <f>S465*H465</f>
        <v>0</v>
      </c>
      <c r="AR465" s="146" t="s">
        <v>278</v>
      </c>
      <c r="AT465" s="146" t="s">
        <v>153</v>
      </c>
      <c r="AU465" s="146" t="s">
        <v>80</v>
      </c>
      <c r="AY465" s="18" t="s">
        <v>151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8" t="s">
        <v>78</v>
      </c>
      <c r="BK465" s="147">
        <f>ROUND(I465*H465,2)</f>
        <v>0</v>
      </c>
      <c r="BL465" s="18" t="s">
        <v>278</v>
      </c>
      <c r="BM465" s="146" t="s">
        <v>665</v>
      </c>
    </row>
    <row r="466" spans="2:65" s="12" customFormat="1" ht="11.25">
      <c r="B466" s="152"/>
      <c r="D466" s="153" t="s">
        <v>161</v>
      </c>
      <c r="E466" s="154" t="s">
        <v>3</v>
      </c>
      <c r="F466" s="155" t="s">
        <v>666</v>
      </c>
      <c r="H466" s="156">
        <v>67</v>
      </c>
      <c r="I466" s="157"/>
      <c r="L466" s="152"/>
      <c r="M466" s="158"/>
      <c r="T466" s="159"/>
      <c r="AT466" s="154" t="s">
        <v>161</v>
      </c>
      <c r="AU466" s="154" t="s">
        <v>80</v>
      </c>
      <c r="AV466" s="12" t="s">
        <v>80</v>
      </c>
      <c r="AW466" s="12" t="s">
        <v>32</v>
      </c>
      <c r="AX466" s="12" t="s">
        <v>78</v>
      </c>
      <c r="AY466" s="154" t="s">
        <v>151</v>
      </c>
    </row>
    <row r="467" spans="2:65" s="1" customFormat="1" ht="24.2" customHeight="1">
      <c r="B467" s="133"/>
      <c r="C467" s="134" t="s">
        <v>667</v>
      </c>
      <c r="D467" s="134" t="s">
        <v>153</v>
      </c>
      <c r="E467" s="135" t="s">
        <v>668</v>
      </c>
      <c r="F467" s="136" t="s">
        <v>669</v>
      </c>
      <c r="G467" s="137" t="s">
        <v>246</v>
      </c>
      <c r="H467" s="138">
        <v>126.4</v>
      </c>
      <c r="I467" s="139"/>
      <c r="J467" s="140">
        <f>ROUND(I467*H467,2)</f>
        <v>0</v>
      </c>
      <c r="K467" s="141"/>
      <c r="L467" s="33"/>
      <c r="M467" s="142" t="s">
        <v>3</v>
      </c>
      <c r="N467" s="143" t="s">
        <v>42</v>
      </c>
      <c r="P467" s="144">
        <f>O467*H467</f>
        <v>0</v>
      </c>
      <c r="Q467" s="144">
        <v>4.8399999999999997E-3</v>
      </c>
      <c r="R467" s="144">
        <f>Q467*H467</f>
        <v>0.61177599999999999</v>
      </c>
      <c r="S467" s="144">
        <v>0</v>
      </c>
      <c r="T467" s="145">
        <f>S467*H467</f>
        <v>0</v>
      </c>
      <c r="AR467" s="146" t="s">
        <v>278</v>
      </c>
      <c r="AT467" s="146" t="s">
        <v>153</v>
      </c>
      <c r="AU467" s="146" t="s">
        <v>80</v>
      </c>
      <c r="AY467" s="18" t="s">
        <v>151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8" t="s">
        <v>78</v>
      </c>
      <c r="BK467" s="147">
        <f>ROUND(I467*H467,2)</f>
        <v>0</v>
      </c>
      <c r="BL467" s="18" t="s">
        <v>278</v>
      </c>
      <c r="BM467" s="146" t="s">
        <v>670</v>
      </c>
    </row>
    <row r="468" spans="2:65" s="12" customFormat="1" ht="11.25">
      <c r="B468" s="152"/>
      <c r="D468" s="153" t="s">
        <v>161</v>
      </c>
      <c r="E468" s="154" t="s">
        <v>3</v>
      </c>
      <c r="F468" s="155" t="s">
        <v>671</v>
      </c>
      <c r="H468" s="156">
        <v>126.4</v>
      </c>
      <c r="I468" s="157"/>
      <c r="L468" s="152"/>
      <c r="M468" s="158"/>
      <c r="T468" s="159"/>
      <c r="AT468" s="154" t="s">
        <v>161</v>
      </c>
      <c r="AU468" s="154" t="s">
        <v>80</v>
      </c>
      <c r="AV468" s="12" t="s">
        <v>80</v>
      </c>
      <c r="AW468" s="12" t="s">
        <v>32</v>
      </c>
      <c r="AX468" s="12" t="s">
        <v>78</v>
      </c>
      <c r="AY468" s="154" t="s">
        <v>151</v>
      </c>
    </row>
    <row r="469" spans="2:65" s="1" customFormat="1" ht="24.2" customHeight="1">
      <c r="B469" s="133"/>
      <c r="C469" s="134" t="s">
        <v>672</v>
      </c>
      <c r="D469" s="134" t="s">
        <v>153</v>
      </c>
      <c r="E469" s="135" t="s">
        <v>673</v>
      </c>
      <c r="F469" s="136" t="s">
        <v>674</v>
      </c>
      <c r="G469" s="137" t="s">
        <v>675</v>
      </c>
      <c r="H469" s="138">
        <v>1</v>
      </c>
      <c r="I469" s="139"/>
      <c r="J469" s="140">
        <f>ROUND(I469*H469,2)</f>
        <v>0</v>
      </c>
      <c r="K469" s="141"/>
      <c r="L469" s="33"/>
      <c r="M469" s="142" t="s">
        <v>3</v>
      </c>
      <c r="N469" s="143" t="s">
        <v>42</v>
      </c>
      <c r="P469" s="144">
        <f>O469*H469</f>
        <v>0</v>
      </c>
      <c r="Q469" s="144">
        <v>0</v>
      </c>
      <c r="R469" s="144">
        <f>Q469*H469</f>
        <v>0</v>
      </c>
      <c r="S469" s="144">
        <v>0</v>
      </c>
      <c r="T469" s="145">
        <f>S469*H469</f>
        <v>0</v>
      </c>
      <c r="AR469" s="146" t="s">
        <v>278</v>
      </c>
      <c r="AT469" s="146" t="s">
        <v>153</v>
      </c>
      <c r="AU469" s="146" t="s">
        <v>80</v>
      </c>
      <c r="AY469" s="18" t="s">
        <v>151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8" t="s">
        <v>78</v>
      </c>
      <c r="BK469" s="147">
        <f>ROUND(I469*H469,2)</f>
        <v>0</v>
      </c>
      <c r="BL469" s="18" t="s">
        <v>278</v>
      </c>
      <c r="BM469" s="146" t="s">
        <v>676</v>
      </c>
    </row>
    <row r="470" spans="2:65" s="1" customFormat="1" ht="49.15" customHeight="1">
      <c r="B470" s="133"/>
      <c r="C470" s="134" t="s">
        <v>677</v>
      </c>
      <c r="D470" s="134" t="s">
        <v>153</v>
      </c>
      <c r="E470" s="135" t="s">
        <v>678</v>
      </c>
      <c r="F470" s="136" t="s">
        <v>679</v>
      </c>
      <c r="G470" s="137" t="s">
        <v>328</v>
      </c>
      <c r="H470" s="138">
        <v>21.574000000000002</v>
      </c>
      <c r="I470" s="139"/>
      <c r="J470" s="140">
        <f>ROUND(I470*H470,2)</f>
        <v>0</v>
      </c>
      <c r="K470" s="141"/>
      <c r="L470" s="33"/>
      <c r="M470" s="142" t="s">
        <v>3</v>
      </c>
      <c r="N470" s="143" t="s">
        <v>42</v>
      </c>
      <c r="P470" s="144">
        <f>O470*H470</f>
        <v>0</v>
      </c>
      <c r="Q470" s="144">
        <v>0</v>
      </c>
      <c r="R470" s="144">
        <f>Q470*H470</f>
        <v>0</v>
      </c>
      <c r="S470" s="144">
        <v>0</v>
      </c>
      <c r="T470" s="145">
        <f>S470*H470</f>
        <v>0</v>
      </c>
      <c r="AR470" s="146" t="s">
        <v>278</v>
      </c>
      <c r="AT470" s="146" t="s">
        <v>153</v>
      </c>
      <c r="AU470" s="146" t="s">
        <v>80</v>
      </c>
      <c r="AY470" s="18" t="s">
        <v>151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8" t="s">
        <v>78</v>
      </c>
      <c r="BK470" s="147">
        <f>ROUND(I470*H470,2)</f>
        <v>0</v>
      </c>
      <c r="BL470" s="18" t="s">
        <v>278</v>
      </c>
      <c r="BM470" s="146" t="s">
        <v>680</v>
      </c>
    </row>
    <row r="471" spans="2:65" s="1" customFormat="1" ht="11.25">
      <c r="B471" s="33"/>
      <c r="D471" s="148" t="s">
        <v>159</v>
      </c>
      <c r="F471" s="149" t="s">
        <v>681</v>
      </c>
      <c r="I471" s="150"/>
      <c r="L471" s="33"/>
      <c r="M471" s="151"/>
      <c r="T471" s="54"/>
      <c r="AT471" s="18" t="s">
        <v>159</v>
      </c>
      <c r="AU471" s="18" t="s">
        <v>80</v>
      </c>
    </row>
    <row r="472" spans="2:65" s="11" customFormat="1" ht="22.9" customHeight="1">
      <c r="B472" s="121"/>
      <c r="D472" s="122" t="s">
        <v>70</v>
      </c>
      <c r="E472" s="131" t="s">
        <v>682</v>
      </c>
      <c r="F472" s="131" t="s">
        <v>683</v>
      </c>
      <c r="I472" s="124"/>
      <c r="J472" s="132">
        <f>BK472</f>
        <v>0</v>
      </c>
      <c r="L472" s="121"/>
      <c r="M472" s="126"/>
      <c r="P472" s="127">
        <f>SUM(P473:P493)</f>
        <v>0</v>
      </c>
      <c r="R472" s="127">
        <f>SUM(R473:R493)</f>
        <v>2.0605200000000004</v>
      </c>
      <c r="T472" s="128">
        <f>SUM(T473:T493)</f>
        <v>0.59799999999999998</v>
      </c>
      <c r="AR472" s="122" t="s">
        <v>80</v>
      </c>
      <c r="AT472" s="129" t="s">
        <v>70</v>
      </c>
      <c r="AU472" s="129" t="s">
        <v>78</v>
      </c>
      <c r="AY472" s="122" t="s">
        <v>151</v>
      </c>
      <c r="BK472" s="130">
        <f>SUM(BK473:BK493)</f>
        <v>0</v>
      </c>
    </row>
    <row r="473" spans="2:65" s="1" customFormat="1" ht="37.9" customHeight="1">
      <c r="B473" s="133"/>
      <c r="C473" s="134" t="s">
        <v>684</v>
      </c>
      <c r="D473" s="134" t="s">
        <v>153</v>
      </c>
      <c r="E473" s="135" t="s">
        <v>685</v>
      </c>
      <c r="F473" s="136" t="s">
        <v>686</v>
      </c>
      <c r="G473" s="137" t="s">
        <v>156</v>
      </c>
      <c r="H473" s="138">
        <v>2314</v>
      </c>
      <c r="I473" s="139"/>
      <c r="J473" s="140">
        <f>ROUND(I473*H473,2)</f>
        <v>0</v>
      </c>
      <c r="K473" s="141"/>
      <c r="L473" s="33"/>
      <c r="M473" s="142" t="s">
        <v>3</v>
      </c>
      <c r="N473" s="143" t="s">
        <v>42</v>
      </c>
      <c r="P473" s="144">
        <f>O473*H473</f>
        <v>0</v>
      </c>
      <c r="Q473" s="144">
        <v>0</v>
      </c>
      <c r="R473" s="144">
        <f>Q473*H473</f>
        <v>0</v>
      </c>
      <c r="S473" s="144">
        <v>0</v>
      </c>
      <c r="T473" s="145">
        <f>S473*H473</f>
        <v>0</v>
      </c>
      <c r="AR473" s="146" t="s">
        <v>278</v>
      </c>
      <c r="AT473" s="146" t="s">
        <v>153</v>
      </c>
      <c r="AU473" s="146" t="s">
        <v>80</v>
      </c>
      <c r="AY473" s="18" t="s">
        <v>151</v>
      </c>
      <c r="BE473" s="147">
        <f>IF(N473="základní",J473,0)</f>
        <v>0</v>
      </c>
      <c r="BF473" s="147">
        <f>IF(N473="snížená",J473,0)</f>
        <v>0</v>
      </c>
      <c r="BG473" s="147">
        <f>IF(N473="zákl. přenesená",J473,0)</f>
        <v>0</v>
      </c>
      <c r="BH473" s="147">
        <f>IF(N473="sníž. přenesená",J473,0)</f>
        <v>0</v>
      </c>
      <c r="BI473" s="147">
        <f>IF(N473="nulová",J473,0)</f>
        <v>0</v>
      </c>
      <c r="BJ473" s="18" t="s">
        <v>78</v>
      </c>
      <c r="BK473" s="147">
        <f>ROUND(I473*H473,2)</f>
        <v>0</v>
      </c>
      <c r="BL473" s="18" t="s">
        <v>278</v>
      </c>
      <c r="BM473" s="146" t="s">
        <v>687</v>
      </c>
    </row>
    <row r="474" spans="2:65" s="1" customFormat="1" ht="11.25">
      <c r="B474" s="33"/>
      <c r="D474" s="148" t="s">
        <v>159</v>
      </c>
      <c r="F474" s="149" t="s">
        <v>688</v>
      </c>
      <c r="I474" s="150"/>
      <c r="L474" s="33"/>
      <c r="M474" s="151"/>
      <c r="T474" s="54"/>
      <c r="AT474" s="18" t="s">
        <v>159</v>
      </c>
      <c r="AU474" s="18" t="s">
        <v>80</v>
      </c>
    </row>
    <row r="475" spans="2:65" s="12" customFormat="1" ht="11.25">
      <c r="B475" s="152"/>
      <c r="D475" s="153" t="s">
        <v>161</v>
      </c>
      <c r="E475" s="154" t="s">
        <v>3</v>
      </c>
      <c r="F475" s="155" t="s">
        <v>689</v>
      </c>
      <c r="H475" s="156">
        <v>2314</v>
      </c>
      <c r="I475" s="157"/>
      <c r="L475" s="152"/>
      <c r="M475" s="158"/>
      <c r="T475" s="159"/>
      <c r="AT475" s="154" t="s">
        <v>161</v>
      </c>
      <c r="AU475" s="154" t="s">
        <v>80</v>
      </c>
      <c r="AV475" s="12" t="s">
        <v>80</v>
      </c>
      <c r="AW475" s="12" t="s">
        <v>32</v>
      </c>
      <c r="AX475" s="12" t="s">
        <v>78</v>
      </c>
      <c r="AY475" s="154" t="s">
        <v>151</v>
      </c>
    </row>
    <row r="476" spans="2:65" s="1" customFormat="1" ht="16.5" customHeight="1">
      <c r="B476" s="133"/>
      <c r="C476" s="181" t="s">
        <v>690</v>
      </c>
      <c r="D476" s="181" t="s">
        <v>378</v>
      </c>
      <c r="E476" s="182" t="s">
        <v>691</v>
      </c>
      <c r="F476" s="183" t="s">
        <v>692</v>
      </c>
      <c r="G476" s="184" t="s">
        <v>156</v>
      </c>
      <c r="H476" s="185">
        <v>2545.4</v>
      </c>
      <c r="I476" s="186"/>
      <c r="J476" s="187">
        <f>ROUND(I476*H476,2)</f>
        <v>0</v>
      </c>
      <c r="K476" s="188"/>
      <c r="L476" s="189"/>
      <c r="M476" s="190" t="s">
        <v>3</v>
      </c>
      <c r="N476" s="191" t="s">
        <v>42</v>
      </c>
      <c r="P476" s="144">
        <f>O476*H476</f>
        <v>0</v>
      </c>
      <c r="Q476" s="144">
        <v>4.0000000000000002E-4</v>
      </c>
      <c r="R476" s="144">
        <f>Q476*H476</f>
        <v>1.0181600000000002</v>
      </c>
      <c r="S476" s="144">
        <v>0</v>
      </c>
      <c r="T476" s="145">
        <f>S476*H476</f>
        <v>0</v>
      </c>
      <c r="AR476" s="146" t="s">
        <v>381</v>
      </c>
      <c r="AT476" s="146" t="s">
        <v>378</v>
      </c>
      <c r="AU476" s="146" t="s">
        <v>80</v>
      </c>
      <c r="AY476" s="18" t="s">
        <v>151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8" t="s">
        <v>78</v>
      </c>
      <c r="BK476" s="147">
        <f>ROUND(I476*H476,2)</f>
        <v>0</v>
      </c>
      <c r="BL476" s="18" t="s">
        <v>278</v>
      </c>
      <c r="BM476" s="146" t="s">
        <v>693</v>
      </c>
    </row>
    <row r="477" spans="2:65" s="1" customFormat="1" ht="11.25">
      <c r="B477" s="33"/>
      <c r="D477" s="148" t="s">
        <v>159</v>
      </c>
      <c r="F477" s="149" t="s">
        <v>694</v>
      </c>
      <c r="I477" s="150"/>
      <c r="L477" s="33"/>
      <c r="M477" s="151"/>
      <c r="T477" s="54"/>
      <c r="AT477" s="18" t="s">
        <v>159</v>
      </c>
      <c r="AU477" s="18" t="s">
        <v>80</v>
      </c>
    </row>
    <row r="478" spans="2:65" s="12" customFormat="1" ht="11.25">
      <c r="B478" s="152"/>
      <c r="D478" s="153" t="s">
        <v>161</v>
      </c>
      <c r="F478" s="155" t="s">
        <v>695</v>
      </c>
      <c r="H478" s="156">
        <v>2545.4</v>
      </c>
      <c r="I478" s="157"/>
      <c r="L478" s="152"/>
      <c r="M478" s="158"/>
      <c r="T478" s="159"/>
      <c r="AT478" s="154" t="s">
        <v>161</v>
      </c>
      <c r="AU478" s="154" t="s">
        <v>80</v>
      </c>
      <c r="AV478" s="12" t="s">
        <v>80</v>
      </c>
      <c r="AW478" s="12" t="s">
        <v>4</v>
      </c>
      <c r="AX478" s="12" t="s">
        <v>78</v>
      </c>
      <c r="AY478" s="154" t="s">
        <v>151</v>
      </c>
    </row>
    <row r="479" spans="2:65" s="1" customFormat="1" ht="24.2" customHeight="1">
      <c r="B479" s="133"/>
      <c r="C479" s="134" t="s">
        <v>696</v>
      </c>
      <c r="D479" s="134" t="s">
        <v>153</v>
      </c>
      <c r="E479" s="135" t="s">
        <v>697</v>
      </c>
      <c r="F479" s="136" t="s">
        <v>698</v>
      </c>
      <c r="G479" s="137" t="s">
        <v>156</v>
      </c>
      <c r="H479" s="138">
        <v>4600</v>
      </c>
      <c r="I479" s="139"/>
      <c r="J479" s="140">
        <f>ROUND(I479*H479,2)</f>
        <v>0</v>
      </c>
      <c r="K479" s="141"/>
      <c r="L479" s="33"/>
      <c r="M479" s="142" t="s">
        <v>3</v>
      </c>
      <c r="N479" s="143" t="s">
        <v>42</v>
      </c>
      <c r="P479" s="144">
        <f>O479*H479</f>
        <v>0</v>
      </c>
      <c r="Q479" s="144">
        <v>0</v>
      </c>
      <c r="R479" s="144">
        <f>Q479*H479</f>
        <v>0</v>
      </c>
      <c r="S479" s="144">
        <v>1.2999999999999999E-4</v>
      </c>
      <c r="T479" s="145">
        <f>S479*H479</f>
        <v>0.59799999999999998</v>
      </c>
      <c r="AR479" s="146" t="s">
        <v>278</v>
      </c>
      <c r="AT479" s="146" t="s">
        <v>153</v>
      </c>
      <c r="AU479" s="146" t="s">
        <v>80</v>
      </c>
      <c r="AY479" s="18" t="s">
        <v>151</v>
      </c>
      <c r="BE479" s="147">
        <f>IF(N479="základní",J479,0)</f>
        <v>0</v>
      </c>
      <c r="BF479" s="147">
        <f>IF(N479="snížená",J479,0)</f>
        <v>0</v>
      </c>
      <c r="BG479" s="147">
        <f>IF(N479="zákl. přenesená",J479,0)</f>
        <v>0</v>
      </c>
      <c r="BH479" s="147">
        <f>IF(N479="sníž. přenesená",J479,0)</f>
        <v>0</v>
      </c>
      <c r="BI479" s="147">
        <f>IF(N479="nulová",J479,0)</f>
        <v>0</v>
      </c>
      <c r="BJ479" s="18" t="s">
        <v>78</v>
      </c>
      <c r="BK479" s="147">
        <f>ROUND(I479*H479,2)</f>
        <v>0</v>
      </c>
      <c r="BL479" s="18" t="s">
        <v>278</v>
      </c>
      <c r="BM479" s="146" t="s">
        <v>699</v>
      </c>
    </row>
    <row r="480" spans="2:65" s="1" customFormat="1" ht="11.25">
      <c r="B480" s="33"/>
      <c r="D480" s="148" t="s">
        <v>159</v>
      </c>
      <c r="F480" s="149" t="s">
        <v>700</v>
      </c>
      <c r="I480" s="150"/>
      <c r="L480" s="33"/>
      <c r="M480" s="151"/>
      <c r="T480" s="54"/>
      <c r="AT480" s="18" t="s">
        <v>159</v>
      </c>
      <c r="AU480" s="18" t="s">
        <v>80</v>
      </c>
    </row>
    <row r="481" spans="2:65" s="12" customFormat="1" ht="11.25">
      <c r="B481" s="152"/>
      <c r="D481" s="153" t="s">
        <v>161</v>
      </c>
      <c r="E481" s="154" t="s">
        <v>3</v>
      </c>
      <c r="F481" s="155" t="s">
        <v>506</v>
      </c>
      <c r="H481" s="156">
        <v>2300</v>
      </c>
      <c r="I481" s="157"/>
      <c r="L481" s="152"/>
      <c r="M481" s="158"/>
      <c r="T481" s="159"/>
      <c r="AT481" s="154" t="s">
        <v>161</v>
      </c>
      <c r="AU481" s="154" t="s">
        <v>80</v>
      </c>
      <c r="AV481" s="12" t="s">
        <v>80</v>
      </c>
      <c r="AW481" s="12" t="s">
        <v>32</v>
      </c>
      <c r="AX481" s="12" t="s">
        <v>71</v>
      </c>
      <c r="AY481" s="154" t="s">
        <v>151</v>
      </c>
    </row>
    <row r="482" spans="2:65" s="12" customFormat="1" ht="11.25">
      <c r="B482" s="152"/>
      <c r="D482" s="153" t="s">
        <v>161</v>
      </c>
      <c r="E482" s="154" t="s">
        <v>3</v>
      </c>
      <c r="F482" s="155" t="s">
        <v>701</v>
      </c>
      <c r="H482" s="156">
        <v>2300</v>
      </c>
      <c r="I482" s="157"/>
      <c r="L482" s="152"/>
      <c r="M482" s="158"/>
      <c r="T482" s="159"/>
      <c r="AT482" s="154" t="s">
        <v>161</v>
      </c>
      <c r="AU482" s="154" t="s">
        <v>80</v>
      </c>
      <c r="AV482" s="12" t="s">
        <v>80</v>
      </c>
      <c r="AW482" s="12" t="s">
        <v>32</v>
      </c>
      <c r="AX482" s="12" t="s">
        <v>71</v>
      </c>
      <c r="AY482" s="154" t="s">
        <v>151</v>
      </c>
    </row>
    <row r="483" spans="2:65" s="14" customFormat="1" ht="11.25">
      <c r="B483" s="166"/>
      <c r="D483" s="153" t="s">
        <v>161</v>
      </c>
      <c r="E483" s="167" t="s">
        <v>3</v>
      </c>
      <c r="F483" s="168" t="s">
        <v>241</v>
      </c>
      <c r="H483" s="169">
        <v>4600</v>
      </c>
      <c r="I483" s="170"/>
      <c r="L483" s="166"/>
      <c r="M483" s="171"/>
      <c r="T483" s="172"/>
      <c r="AT483" s="167" t="s">
        <v>161</v>
      </c>
      <c r="AU483" s="167" t="s">
        <v>80</v>
      </c>
      <c r="AV483" s="14" t="s">
        <v>157</v>
      </c>
      <c r="AW483" s="14" t="s">
        <v>32</v>
      </c>
      <c r="AX483" s="14" t="s">
        <v>78</v>
      </c>
      <c r="AY483" s="167" t="s">
        <v>151</v>
      </c>
    </row>
    <row r="484" spans="2:65" s="1" customFormat="1" ht="16.5" customHeight="1">
      <c r="B484" s="133"/>
      <c r="C484" s="134" t="s">
        <v>702</v>
      </c>
      <c r="D484" s="134" t="s">
        <v>153</v>
      </c>
      <c r="E484" s="135" t="s">
        <v>703</v>
      </c>
      <c r="F484" s="136" t="s">
        <v>704</v>
      </c>
      <c r="G484" s="137" t="s">
        <v>156</v>
      </c>
      <c r="H484" s="138">
        <v>2369</v>
      </c>
      <c r="I484" s="139"/>
      <c r="J484" s="140">
        <f>ROUND(I484*H484,2)</f>
        <v>0</v>
      </c>
      <c r="K484" s="141"/>
      <c r="L484" s="33"/>
      <c r="M484" s="142" t="s">
        <v>3</v>
      </c>
      <c r="N484" s="143" t="s">
        <v>42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278</v>
      </c>
      <c r="AT484" s="146" t="s">
        <v>153</v>
      </c>
      <c r="AU484" s="146" t="s">
        <v>80</v>
      </c>
      <c r="AY484" s="18" t="s">
        <v>151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8" t="s">
        <v>78</v>
      </c>
      <c r="BK484" s="147">
        <f>ROUND(I484*H484,2)</f>
        <v>0</v>
      </c>
      <c r="BL484" s="18" t="s">
        <v>278</v>
      </c>
      <c r="BM484" s="146" t="s">
        <v>705</v>
      </c>
    </row>
    <row r="485" spans="2:65" s="1" customFormat="1" ht="11.25">
      <c r="B485" s="33"/>
      <c r="D485" s="148" t="s">
        <v>159</v>
      </c>
      <c r="F485" s="149" t="s">
        <v>706</v>
      </c>
      <c r="I485" s="150"/>
      <c r="L485" s="33"/>
      <c r="M485" s="151"/>
      <c r="T485" s="54"/>
      <c r="AT485" s="18" t="s">
        <v>159</v>
      </c>
      <c r="AU485" s="18" t="s">
        <v>80</v>
      </c>
    </row>
    <row r="486" spans="2:65" s="12" customFormat="1" ht="11.25">
      <c r="B486" s="152"/>
      <c r="D486" s="153" t="s">
        <v>161</v>
      </c>
      <c r="E486" s="154" t="s">
        <v>3</v>
      </c>
      <c r="F486" s="155" t="s">
        <v>371</v>
      </c>
      <c r="H486" s="156">
        <v>2300</v>
      </c>
      <c r="I486" s="157"/>
      <c r="L486" s="152"/>
      <c r="M486" s="158"/>
      <c r="T486" s="159"/>
      <c r="AT486" s="154" t="s">
        <v>161</v>
      </c>
      <c r="AU486" s="154" t="s">
        <v>80</v>
      </c>
      <c r="AV486" s="12" t="s">
        <v>80</v>
      </c>
      <c r="AW486" s="12" t="s">
        <v>32</v>
      </c>
      <c r="AX486" s="12" t="s">
        <v>71</v>
      </c>
      <c r="AY486" s="154" t="s">
        <v>151</v>
      </c>
    </row>
    <row r="487" spans="2:65" s="12" customFormat="1" ht="11.25">
      <c r="B487" s="152"/>
      <c r="D487" s="153" t="s">
        <v>161</v>
      </c>
      <c r="E487" s="154" t="s">
        <v>3</v>
      </c>
      <c r="F487" s="155" t="s">
        <v>558</v>
      </c>
      <c r="H487" s="156">
        <v>69</v>
      </c>
      <c r="I487" s="157"/>
      <c r="L487" s="152"/>
      <c r="M487" s="158"/>
      <c r="T487" s="159"/>
      <c r="AT487" s="154" t="s">
        <v>161</v>
      </c>
      <c r="AU487" s="154" t="s">
        <v>80</v>
      </c>
      <c r="AV487" s="12" t="s">
        <v>80</v>
      </c>
      <c r="AW487" s="12" t="s">
        <v>32</v>
      </c>
      <c r="AX487" s="12" t="s">
        <v>71</v>
      </c>
      <c r="AY487" s="154" t="s">
        <v>151</v>
      </c>
    </row>
    <row r="488" spans="2:65" s="14" customFormat="1" ht="11.25">
      <c r="B488" s="166"/>
      <c r="D488" s="153" t="s">
        <v>161</v>
      </c>
      <c r="E488" s="167" t="s">
        <v>3</v>
      </c>
      <c r="F488" s="168" t="s">
        <v>241</v>
      </c>
      <c r="H488" s="169">
        <v>2369</v>
      </c>
      <c r="I488" s="170"/>
      <c r="L488" s="166"/>
      <c r="M488" s="171"/>
      <c r="T488" s="172"/>
      <c r="AT488" s="167" t="s">
        <v>161</v>
      </c>
      <c r="AU488" s="167" t="s">
        <v>80</v>
      </c>
      <c r="AV488" s="14" t="s">
        <v>157</v>
      </c>
      <c r="AW488" s="14" t="s">
        <v>32</v>
      </c>
      <c r="AX488" s="14" t="s">
        <v>78</v>
      </c>
      <c r="AY488" s="167" t="s">
        <v>151</v>
      </c>
    </row>
    <row r="489" spans="2:65" s="1" customFormat="1" ht="44.25" customHeight="1">
      <c r="B489" s="133"/>
      <c r="C489" s="181" t="s">
        <v>707</v>
      </c>
      <c r="D489" s="181" t="s">
        <v>378</v>
      </c>
      <c r="E489" s="182" t="s">
        <v>708</v>
      </c>
      <c r="F489" s="183" t="s">
        <v>709</v>
      </c>
      <c r="G489" s="184" t="s">
        <v>156</v>
      </c>
      <c r="H489" s="185">
        <v>2605.9</v>
      </c>
      <c r="I489" s="186"/>
      <c r="J489" s="187">
        <f>ROUND(I489*H489,2)</f>
        <v>0</v>
      </c>
      <c r="K489" s="188"/>
      <c r="L489" s="189"/>
      <c r="M489" s="190" t="s">
        <v>3</v>
      </c>
      <c r="N489" s="191" t="s">
        <v>42</v>
      </c>
      <c r="P489" s="144">
        <f>O489*H489</f>
        <v>0</v>
      </c>
      <c r="Q489" s="144">
        <v>4.0000000000000002E-4</v>
      </c>
      <c r="R489" s="144">
        <f>Q489*H489</f>
        <v>1.0423600000000002</v>
      </c>
      <c r="S489" s="144">
        <v>0</v>
      </c>
      <c r="T489" s="145">
        <f>S489*H489</f>
        <v>0</v>
      </c>
      <c r="AR489" s="146" t="s">
        <v>381</v>
      </c>
      <c r="AT489" s="146" t="s">
        <v>378</v>
      </c>
      <c r="AU489" s="146" t="s">
        <v>80</v>
      </c>
      <c r="AY489" s="18" t="s">
        <v>151</v>
      </c>
      <c r="BE489" s="147">
        <f>IF(N489="základní",J489,0)</f>
        <v>0</v>
      </c>
      <c r="BF489" s="147">
        <f>IF(N489="snížená",J489,0)</f>
        <v>0</v>
      </c>
      <c r="BG489" s="147">
        <f>IF(N489="zákl. přenesená",J489,0)</f>
        <v>0</v>
      </c>
      <c r="BH489" s="147">
        <f>IF(N489="sníž. přenesená",J489,0)</f>
        <v>0</v>
      </c>
      <c r="BI489" s="147">
        <f>IF(N489="nulová",J489,0)</f>
        <v>0</v>
      </c>
      <c r="BJ489" s="18" t="s">
        <v>78</v>
      </c>
      <c r="BK489" s="147">
        <f>ROUND(I489*H489,2)</f>
        <v>0</v>
      </c>
      <c r="BL489" s="18" t="s">
        <v>278</v>
      </c>
      <c r="BM489" s="146" t="s">
        <v>710</v>
      </c>
    </row>
    <row r="490" spans="2:65" s="1" customFormat="1" ht="11.25">
      <c r="B490" s="33"/>
      <c r="D490" s="148" t="s">
        <v>159</v>
      </c>
      <c r="F490" s="149" t="s">
        <v>711</v>
      </c>
      <c r="I490" s="150"/>
      <c r="L490" s="33"/>
      <c r="M490" s="151"/>
      <c r="T490" s="54"/>
      <c r="AT490" s="18" t="s">
        <v>159</v>
      </c>
      <c r="AU490" s="18" t="s">
        <v>80</v>
      </c>
    </row>
    <row r="491" spans="2:65" s="12" customFormat="1" ht="11.25">
      <c r="B491" s="152"/>
      <c r="D491" s="153" t="s">
        <v>161</v>
      </c>
      <c r="F491" s="155" t="s">
        <v>712</v>
      </c>
      <c r="H491" s="156">
        <v>2605.9</v>
      </c>
      <c r="I491" s="157"/>
      <c r="L491" s="152"/>
      <c r="M491" s="158"/>
      <c r="T491" s="159"/>
      <c r="AT491" s="154" t="s">
        <v>161</v>
      </c>
      <c r="AU491" s="154" t="s">
        <v>80</v>
      </c>
      <c r="AV491" s="12" t="s">
        <v>80</v>
      </c>
      <c r="AW491" s="12" t="s">
        <v>4</v>
      </c>
      <c r="AX491" s="12" t="s">
        <v>78</v>
      </c>
      <c r="AY491" s="154" t="s">
        <v>151</v>
      </c>
    </row>
    <row r="492" spans="2:65" s="1" customFormat="1" ht="49.15" customHeight="1">
      <c r="B492" s="133"/>
      <c r="C492" s="134" t="s">
        <v>713</v>
      </c>
      <c r="D492" s="134" t="s">
        <v>153</v>
      </c>
      <c r="E492" s="135" t="s">
        <v>714</v>
      </c>
      <c r="F492" s="136" t="s">
        <v>715</v>
      </c>
      <c r="G492" s="137" t="s">
        <v>328</v>
      </c>
      <c r="H492" s="138">
        <v>2.0609999999999999</v>
      </c>
      <c r="I492" s="139"/>
      <c r="J492" s="140">
        <f>ROUND(I492*H492,2)</f>
        <v>0</v>
      </c>
      <c r="K492" s="141"/>
      <c r="L492" s="33"/>
      <c r="M492" s="142" t="s">
        <v>3</v>
      </c>
      <c r="N492" s="143" t="s">
        <v>42</v>
      </c>
      <c r="P492" s="144">
        <f>O492*H492</f>
        <v>0</v>
      </c>
      <c r="Q492" s="144">
        <v>0</v>
      </c>
      <c r="R492" s="144">
        <f>Q492*H492</f>
        <v>0</v>
      </c>
      <c r="S492" s="144">
        <v>0</v>
      </c>
      <c r="T492" s="145">
        <f>S492*H492</f>
        <v>0</v>
      </c>
      <c r="AR492" s="146" t="s">
        <v>278</v>
      </c>
      <c r="AT492" s="146" t="s">
        <v>153</v>
      </c>
      <c r="AU492" s="146" t="s">
        <v>80</v>
      </c>
      <c r="AY492" s="18" t="s">
        <v>151</v>
      </c>
      <c r="BE492" s="147">
        <f>IF(N492="základní",J492,0)</f>
        <v>0</v>
      </c>
      <c r="BF492" s="147">
        <f>IF(N492="snížená",J492,0)</f>
        <v>0</v>
      </c>
      <c r="BG492" s="147">
        <f>IF(N492="zákl. přenesená",J492,0)</f>
        <v>0</v>
      </c>
      <c r="BH492" s="147">
        <f>IF(N492="sníž. přenesená",J492,0)</f>
        <v>0</v>
      </c>
      <c r="BI492" s="147">
        <f>IF(N492="nulová",J492,0)</f>
        <v>0</v>
      </c>
      <c r="BJ492" s="18" t="s">
        <v>78</v>
      </c>
      <c r="BK492" s="147">
        <f>ROUND(I492*H492,2)</f>
        <v>0</v>
      </c>
      <c r="BL492" s="18" t="s">
        <v>278</v>
      </c>
      <c r="BM492" s="146" t="s">
        <v>716</v>
      </c>
    </row>
    <row r="493" spans="2:65" s="1" customFormat="1" ht="11.25">
      <c r="B493" s="33"/>
      <c r="D493" s="148" t="s">
        <v>159</v>
      </c>
      <c r="F493" s="149" t="s">
        <v>717</v>
      </c>
      <c r="I493" s="150"/>
      <c r="L493" s="33"/>
      <c r="M493" s="151"/>
      <c r="T493" s="54"/>
      <c r="AT493" s="18" t="s">
        <v>159</v>
      </c>
      <c r="AU493" s="18" t="s">
        <v>80</v>
      </c>
    </row>
    <row r="494" spans="2:65" s="11" customFormat="1" ht="22.9" customHeight="1">
      <c r="B494" s="121"/>
      <c r="D494" s="122" t="s">
        <v>70</v>
      </c>
      <c r="E494" s="131" t="s">
        <v>718</v>
      </c>
      <c r="F494" s="131" t="s">
        <v>719</v>
      </c>
      <c r="I494" s="124"/>
      <c r="J494" s="132">
        <f>BK494</f>
        <v>0</v>
      </c>
      <c r="L494" s="121"/>
      <c r="M494" s="126"/>
      <c r="P494" s="127">
        <f>SUM(P495:P539)</f>
        <v>0</v>
      </c>
      <c r="R494" s="127">
        <f>SUM(R495:R539)</f>
        <v>4.4814000000000007</v>
      </c>
      <c r="T494" s="128">
        <f>SUM(T495:T539)</f>
        <v>3.9000000000000004</v>
      </c>
      <c r="AR494" s="122" t="s">
        <v>80</v>
      </c>
      <c r="AT494" s="129" t="s">
        <v>70</v>
      </c>
      <c r="AU494" s="129" t="s">
        <v>78</v>
      </c>
      <c r="AY494" s="122" t="s">
        <v>151</v>
      </c>
      <c r="BK494" s="130">
        <f>SUM(BK495:BK539)</f>
        <v>0</v>
      </c>
    </row>
    <row r="495" spans="2:65" s="1" customFormat="1" ht="24.2" customHeight="1">
      <c r="B495" s="133"/>
      <c r="C495" s="134" t="s">
        <v>720</v>
      </c>
      <c r="D495" s="134" t="s">
        <v>153</v>
      </c>
      <c r="E495" s="135" t="s">
        <v>721</v>
      </c>
      <c r="F495" s="136" t="s">
        <v>722</v>
      </c>
      <c r="G495" s="137" t="s">
        <v>363</v>
      </c>
      <c r="H495" s="138">
        <v>1</v>
      </c>
      <c r="I495" s="139"/>
      <c r="J495" s="140">
        <f>ROUND(I495*H495,2)</f>
        <v>0</v>
      </c>
      <c r="K495" s="141"/>
      <c r="L495" s="33"/>
      <c r="M495" s="142" t="s">
        <v>3</v>
      </c>
      <c r="N495" s="143" t="s">
        <v>42</v>
      </c>
      <c r="P495" s="144">
        <f>O495*H495</f>
        <v>0</v>
      </c>
      <c r="Q495" s="144">
        <v>0</v>
      </c>
      <c r="R495" s="144">
        <f>Q495*H495</f>
        <v>0</v>
      </c>
      <c r="S495" s="144">
        <v>0.05</v>
      </c>
      <c r="T495" s="145">
        <f>S495*H495</f>
        <v>0.05</v>
      </c>
      <c r="AR495" s="146" t="s">
        <v>278</v>
      </c>
      <c r="AT495" s="146" t="s">
        <v>153</v>
      </c>
      <c r="AU495" s="146" t="s">
        <v>80</v>
      </c>
      <c r="AY495" s="18" t="s">
        <v>151</v>
      </c>
      <c r="BE495" s="147">
        <f>IF(N495="základní",J495,0)</f>
        <v>0</v>
      </c>
      <c r="BF495" s="147">
        <f>IF(N495="snížená",J495,0)</f>
        <v>0</v>
      </c>
      <c r="BG495" s="147">
        <f>IF(N495="zákl. přenesená",J495,0)</f>
        <v>0</v>
      </c>
      <c r="BH495" s="147">
        <f>IF(N495="sníž. přenesená",J495,0)</f>
        <v>0</v>
      </c>
      <c r="BI495" s="147">
        <f>IF(N495="nulová",J495,0)</f>
        <v>0</v>
      </c>
      <c r="BJ495" s="18" t="s">
        <v>78</v>
      </c>
      <c r="BK495" s="147">
        <f>ROUND(I495*H495,2)</f>
        <v>0</v>
      </c>
      <c r="BL495" s="18" t="s">
        <v>278</v>
      </c>
      <c r="BM495" s="146" t="s">
        <v>723</v>
      </c>
    </row>
    <row r="496" spans="2:65" s="1" customFormat="1" ht="11.25">
      <c r="B496" s="33"/>
      <c r="D496" s="148" t="s">
        <v>159</v>
      </c>
      <c r="F496" s="149" t="s">
        <v>724</v>
      </c>
      <c r="I496" s="150"/>
      <c r="L496" s="33"/>
      <c r="M496" s="151"/>
      <c r="T496" s="54"/>
      <c r="AT496" s="18" t="s">
        <v>159</v>
      </c>
      <c r="AU496" s="18" t="s">
        <v>80</v>
      </c>
    </row>
    <row r="497" spans="2:65" s="12" customFormat="1" ht="11.25">
      <c r="B497" s="152"/>
      <c r="D497" s="153" t="s">
        <v>161</v>
      </c>
      <c r="E497" s="154" t="s">
        <v>3</v>
      </c>
      <c r="F497" s="155" t="s">
        <v>725</v>
      </c>
      <c r="H497" s="156">
        <v>1</v>
      </c>
      <c r="I497" s="157"/>
      <c r="L497" s="152"/>
      <c r="M497" s="158"/>
      <c r="T497" s="159"/>
      <c r="AT497" s="154" t="s">
        <v>161</v>
      </c>
      <c r="AU497" s="154" t="s">
        <v>80</v>
      </c>
      <c r="AV497" s="12" t="s">
        <v>80</v>
      </c>
      <c r="AW497" s="12" t="s">
        <v>32</v>
      </c>
      <c r="AX497" s="12" t="s">
        <v>78</v>
      </c>
      <c r="AY497" s="154" t="s">
        <v>151</v>
      </c>
    </row>
    <row r="498" spans="2:65" s="1" customFormat="1" ht="16.5" customHeight="1">
      <c r="B498" s="133"/>
      <c r="C498" s="134" t="s">
        <v>726</v>
      </c>
      <c r="D498" s="134" t="s">
        <v>153</v>
      </c>
      <c r="E498" s="135" t="s">
        <v>727</v>
      </c>
      <c r="F498" s="136" t="s">
        <v>728</v>
      </c>
      <c r="G498" s="137" t="s">
        <v>246</v>
      </c>
      <c r="H498" s="138">
        <v>110</v>
      </c>
      <c r="I498" s="139"/>
      <c r="J498" s="140">
        <f>ROUND(I498*H498,2)</f>
        <v>0</v>
      </c>
      <c r="K498" s="141"/>
      <c r="L498" s="33"/>
      <c r="M498" s="142" t="s">
        <v>3</v>
      </c>
      <c r="N498" s="143" t="s">
        <v>42</v>
      </c>
      <c r="P498" s="144">
        <f>O498*H498</f>
        <v>0</v>
      </c>
      <c r="Q498" s="144">
        <v>0</v>
      </c>
      <c r="R498" s="144">
        <f>Q498*H498</f>
        <v>0</v>
      </c>
      <c r="S498" s="144">
        <v>0</v>
      </c>
      <c r="T498" s="145">
        <f>S498*H498</f>
        <v>0</v>
      </c>
      <c r="AR498" s="146" t="s">
        <v>278</v>
      </c>
      <c r="AT498" s="146" t="s">
        <v>153</v>
      </c>
      <c r="AU498" s="146" t="s">
        <v>80</v>
      </c>
      <c r="AY498" s="18" t="s">
        <v>151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8" t="s">
        <v>78</v>
      </c>
      <c r="BK498" s="147">
        <f>ROUND(I498*H498,2)</f>
        <v>0</v>
      </c>
      <c r="BL498" s="18" t="s">
        <v>278</v>
      </c>
      <c r="BM498" s="146" t="s">
        <v>729</v>
      </c>
    </row>
    <row r="499" spans="2:65" s="1" customFormat="1" ht="11.25">
      <c r="B499" s="33"/>
      <c r="D499" s="148" t="s">
        <v>159</v>
      </c>
      <c r="F499" s="149" t="s">
        <v>730</v>
      </c>
      <c r="I499" s="150"/>
      <c r="L499" s="33"/>
      <c r="M499" s="151"/>
      <c r="T499" s="54"/>
      <c r="AT499" s="18" t="s">
        <v>159</v>
      </c>
      <c r="AU499" s="18" t="s">
        <v>80</v>
      </c>
    </row>
    <row r="500" spans="2:65" s="12" customFormat="1" ht="11.25">
      <c r="B500" s="152"/>
      <c r="D500" s="153" t="s">
        <v>161</v>
      </c>
      <c r="E500" s="154" t="s">
        <v>3</v>
      </c>
      <c r="F500" s="155" t="s">
        <v>731</v>
      </c>
      <c r="H500" s="156">
        <v>110</v>
      </c>
      <c r="I500" s="157"/>
      <c r="L500" s="152"/>
      <c r="M500" s="158"/>
      <c r="T500" s="159"/>
      <c r="AT500" s="154" t="s">
        <v>161</v>
      </c>
      <c r="AU500" s="154" t="s">
        <v>80</v>
      </c>
      <c r="AV500" s="12" t="s">
        <v>80</v>
      </c>
      <c r="AW500" s="12" t="s">
        <v>32</v>
      </c>
      <c r="AX500" s="12" t="s">
        <v>78</v>
      </c>
      <c r="AY500" s="154" t="s">
        <v>151</v>
      </c>
    </row>
    <row r="501" spans="2:65" s="1" customFormat="1" ht="16.5" customHeight="1">
      <c r="B501" s="133"/>
      <c r="C501" s="181" t="s">
        <v>732</v>
      </c>
      <c r="D501" s="181" t="s">
        <v>378</v>
      </c>
      <c r="E501" s="182" t="s">
        <v>733</v>
      </c>
      <c r="F501" s="183" t="s">
        <v>734</v>
      </c>
      <c r="G501" s="184" t="s">
        <v>328</v>
      </c>
      <c r="H501" s="185">
        <v>2.165</v>
      </c>
      <c r="I501" s="186"/>
      <c r="J501" s="187">
        <f>ROUND(I501*H501,2)</f>
        <v>0</v>
      </c>
      <c r="K501" s="188"/>
      <c r="L501" s="189"/>
      <c r="M501" s="190" t="s">
        <v>3</v>
      </c>
      <c r="N501" s="191" t="s">
        <v>42</v>
      </c>
      <c r="P501" s="144">
        <f>O501*H501</f>
        <v>0</v>
      </c>
      <c r="Q501" s="144">
        <v>1</v>
      </c>
      <c r="R501" s="144">
        <f>Q501*H501</f>
        <v>2.165</v>
      </c>
      <c r="S501" s="144">
        <v>0</v>
      </c>
      <c r="T501" s="145">
        <f>S501*H501</f>
        <v>0</v>
      </c>
      <c r="AR501" s="146" t="s">
        <v>381</v>
      </c>
      <c r="AT501" s="146" t="s">
        <v>378</v>
      </c>
      <c r="AU501" s="146" t="s">
        <v>80</v>
      </c>
      <c r="AY501" s="18" t="s">
        <v>151</v>
      </c>
      <c r="BE501" s="147">
        <f>IF(N501="základní",J501,0)</f>
        <v>0</v>
      </c>
      <c r="BF501" s="147">
        <f>IF(N501="snížená",J501,0)</f>
        <v>0</v>
      </c>
      <c r="BG501" s="147">
        <f>IF(N501="zákl. přenesená",J501,0)</f>
        <v>0</v>
      </c>
      <c r="BH501" s="147">
        <f>IF(N501="sníž. přenesená",J501,0)</f>
        <v>0</v>
      </c>
      <c r="BI501" s="147">
        <f>IF(N501="nulová",J501,0)</f>
        <v>0</v>
      </c>
      <c r="BJ501" s="18" t="s">
        <v>78</v>
      </c>
      <c r="BK501" s="147">
        <f>ROUND(I501*H501,2)</f>
        <v>0</v>
      </c>
      <c r="BL501" s="18" t="s">
        <v>278</v>
      </c>
      <c r="BM501" s="146" t="s">
        <v>735</v>
      </c>
    </row>
    <row r="502" spans="2:65" s="1" customFormat="1" ht="11.25">
      <c r="B502" s="33"/>
      <c r="D502" s="148" t="s">
        <v>159</v>
      </c>
      <c r="F502" s="149" t="s">
        <v>736</v>
      </c>
      <c r="I502" s="150"/>
      <c r="L502" s="33"/>
      <c r="M502" s="151"/>
      <c r="T502" s="54"/>
      <c r="AT502" s="18" t="s">
        <v>159</v>
      </c>
      <c r="AU502" s="18" t="s">
        <v>80</v>
      </c>
    </row>
    <row r="503" spans="2:65" s="13" customFormat="1" ht="11.25">
      <c r="B503" s="160"/>
      <c r="D503" s="153" t="s">
        <v>161</v>
      </c>
      <c r="E503" s="161" t="s">
        <v>3</v>
      </c>
      <c r="F503" s="162" t="s">
        <v>737</v>
      </c>
      <c r="H503" s="161" t="s">
        <v>3</v>
      </c>
      <c r="I503" s="163"/>
      <c r="L503" s="160"/>
      <c r="M503" s="164"/>
      <c r="T503" s="165"/>
      <c r="AT503" s="161" t="s">
        <v>161</v>
      </c>
      <c r="AU503" s="161" t="s">
        <v>80</v>
      </c>
      <c r="AV503" s="13" t="s">
        <v>78</v>
      </c>
      <c r="AW503" s="13" t="s">
        <v>32</v>
      </c>
      <c r="AX503" s="13" t="s">
        <v>71</v>
      </c>
      <c r="AY503" s="161" t="s">
        <v>151</v>
      </c>
    </row>
    <row r="504" spans="2:65" s="12" customFormat="1" ht="11.25">
      <c r="B504" s="152"/>
      <c r="D504" s="153" t="s">
        <v>161</v>
      </c>
      <c r="E504" s="154" t="s">
        <v>3</v>
      </c>
      <c r="F504" s="155" t="s">
        <v>738</v>
      </c>
      <c r="H504" s="156">
        <v>1.5680000000000001</v>
      </c>
      <c r="I504" s="157"/>
      <c r="L504" s="152"/>
      <c r="M504" s="158"/>
      <c r="T504" s="159"/>
      <c r="AT504" s="154" t="s">
        <v>161</v>
      </c>
      <c r="AU504" s="154" t="s">
        <v>80</v>
      </c>
      <c r="AV504" s="12" t="s">
        <v>80</v>
      </c>
      <c r="AW504" s="12" t="s">
        <v>32</v>
      </c>
      <c r="AX504" s="12" t="s">
        <v>71</v>
      </c>
      <c r="AY504" s="154" t="s">
        <v>151</v>
      </c>
    </row>
    <row r="505" spans="2:65" s="12" customFormat="1" ht="11.25">
      <c r="B505" s="152"/>
      <c r="D505" s="153" t="s">
        <v>161</v>
      </c>
      <c r="E505" s="154" t="s">
        <v>3</v>
      </c>
      <c r="F505" s="155" t="s">
        <v>739</v>
      </c>
      <c r="H505" s="156">
        <v>0.314</v>
      </c>
      <c r="I505" s="157"/>
      <c r="L505" s="152"/>
      <c r="M505" s="158"/>
      <c r="T505" s="159"/>
      <c r="AT505" s="154" t="s">
        <v>161</v>
      </c>
      <c r="AU505" s="154" t="s">
        <v>80</v>
      </c>
      <c r="AV505" s="12" t="s">
        <v>80</v>
      </c>
      <c r="AW505" s="12" t="s">
        <v>32</v>
      </c>
      <c r="AX505" s="12" t="s">
        <v>71</v>
      </c>
      <c r="AY505" s="154" t="s">
        <v>151</v>
      </c>
    </row>
    <row r="506" spans="2:65" s="12" customFormat="1" ht="11.25">
      <c r="B506" s="152"/>
      <c r="D506" s="153" t="s">
        <v>161</v>
      </c>
      <c r="E506" s="154" t="s">
        <v>3</v>
      </c>
      <c r="F506" s="155" t="s">
        <v>740</v>
      </c>
      <c r="H506" s="156">
        <v>0.22</v>
      </c>
      <c r="I506" s="157"/>
      <c r="L506" s="152"/>
      <c r="M506" s="158"/>
      <c r="T506" s="159"/>
      <c r="AT506" s="154" t="s">
        <v>161</v>
      </c>
      <c r="AU506" s="154" t="s">
        <v>80</v>
      </c>
      <c r="AV506" s="12" t="s">
        <v>80</v>
      </c>
      <c r="AW506" s="12" t="s">
        <v>32</v>
      </c>
      <c r="AX506" s="12" t="s">
        <v>71</v>
      </c>
      <c r="AY506" s="154" t="s">
        <v>151</v>
      </c>
    </row>
    <row r="507" spans="2:65" s="14" customFormat="1" ht="11.25">
      <c r="B507" s="166"/>
      <c r="D507" s="153" t="s">
        <v>161</v>
      </c>
      <c r="E507" s="167" t="s">
        <v>3</v>
      </c>
      <c r="F507" s="168" t="s">
        <v>241</v>
      </c>
      <c r="H507" s="169">
        <v>2.1019999999999999</v>
      </c>
      <c r="I507" s="170"/>
      <c r="L507" s="166"/>
      <c r="M507" s="171"/>
      <c r="T507" s="172"/>
      <c r="AT507" s="167" t="s">
        <v>161</v>
      </c>
      <c r="AU507" s="167" t="s">
        <v>80</v>
      </c>
      <c r="AV507" s="14" t="s">
        <v>157</v>
      </c>
      <c r="AW507" s="14" t="s">
        <v>32</v>
      </c>
      <c r="AX507" s="14" t="s">
        <v>78</v>
      </c>
      <c r="AY507" s="167" t="s">
        <v>151</v>
      </c>
    </row>
    <row r="508" spans="2:65" s="12" customFormat="1" ht="11.25">
      <c r="B508" s="152"/>
      <c r="D508" s="153" t="s">
        <v>161</v>
      </c>
      <c r="F508" s="155" t="s">
        <v>741</v>
      </c>
      <c r="H508" s="156">
        <v>2.165</v>
      </c>
      <c r="I508" s="157"/>
      <c r="L508" s="152"/>
      <c r="M508" s="158"/>
      <c r="T508" s="159"/>
      <c r="AT508" s="154" t="s">
        <v>161</v>
      </c>
      <c r="AU508" s="154" t="s">
        <v>80</v>
      </c>
      <c r="AV508" s="12" t="s">
        <v>80</v>
      </c>
      <c r="AW508" s="12" t="s">
        <v>4</v>
      </c>
      <c r="AX508" s="12" t="s">
        <v>78</v>
      </c>
      <c r="AY508" s="154" t="s">
        <v>151</v>
      </c>
    </row>
    <row r="509" spans="2:65" s="1" customFormat="1" ht="16.5" customHeight="1">
      <c r="B509" s="133"/>
      <c r="C509" s="181" t="s">
        <v>742</v>
      </c>
      <c r="D509" s="181" t="s">
        <v>378</v>
      </c>
      <c r="E509" s="182" t="s">
        <v>743</v>
      </c>
      <c r="F509" s="183" t="s">
        <v>744</v>
      </c>
      <c r="G509" s="184" t="s">
        <v>328</v>
      </c>
      <c r="H509" s="185">
        <v>0.54700000000000004</v>
      </c>
      <c r="I509" s="186"/>
      <c r="J509" s="187">
        <f>ROUND(I509*H509,2)</f>
        <v>0</v>
      </c>
      <c r="K509" s="188"/>
      <c r="L509" s="189"/>
      <c r="M509" s="190" t="s">
        <v>3</v>
      </c>
      <c r="N509" s="191" t="s">
        <v>42</v>
      </c>
      <c r="P509" s="144">
        <f>O509*H509</f>
        <v>0</v>
      </c>
      <c r="Q509" s="144">
        <v>1</v>
      </c>
      <c r="R509" s="144">
        <f>Q509*H509</f>
        <v>0.54700000000000004</v>
      </c>
      <c r="S509" s="144">
        <v>0</v>
      </c>
      <c r="T509" s="145">
        <f>S509*H509</f>
        <v>0</v>
      </c>
      <c r="AR509" s="146" t="s">
        <v>381</v>
      </c>
      <c r="AT509" s="146" t="s">
        <v>378</v>
      </c>
      <c r="AU509" s="146" t="s">
        <v>80</v>
      </c>
      <c r="AY509" s="18" t="s">
        <v>151</v>
      </c>
      <c r="BE509" s="147">
        <f>IF(N509="základní",J509,0)</f>
        <v>0</v>
      </c>
      <c r="BF509" s="147">
        <f>IF(N509="snížená",J509,0)</f>
        <v>0</v>
      </c>
      <c r="BG509" s="147">
        <f>IF(N509="zákl. přenesená",J509,0)</f>
        <v>0</v>
      </c>
      <c r="BH509" s="147">
        <f>IF(N509="sníž. přenesená",J509,0)</f>
        <v>0</v>
      </c>
      <c r="BI509" s="147">
        <f>IF(N509="nulová",J509,0)</f>
        <v>0</v>
      </c>
      <c r="BJ509" s="18" t="s">
        <v>78</v>
      </c>
      <c r="BK509" s="147">
        <f>ROUND(I509*H509,2)</f>
        <v>0</v>
      </c>
      <c r="BL509" s="18" t="s">
        <v>278</v>
      </c>
      <c r="BM509" s="146" t="s">
        <v>745</v>
      </c>
    </row>
    <row r="510" spans="2:65" s="1" customFormat="1" ht="11.25">
      <c r="B510" s="33"/>
      <c r="D510" s="148" t="s">
        <v>159</v>
      </c>
      <c r="F510" s="149" t="s">
        <v>746</v>
      </c>
      <c r="I510" s="150"/>
      <c r="L510" s="33"/>
      <c r="M510" s="151"/>
      <c r="T510" s="54"/>
      <c r="AT510" s="18" t="s">
        <v>159</v>
      </c>
      <c r="AU510" s="18" t="s">
        <v>80</v>
      </c>
    </row>
    <row r="511" spans="2:65" s="13" customFormat="1" ht="11.25">
      <c r="B511" s="160"/>
      <c r="D511" s="153" t="s">
        <v>161</v>
      </c>
      <c r="E511" s="161" t="s">
        <v>3</v>
      </c>
      <c r="F511" s="162" t="s">
        <v>737</v>
      </c>
      <c r="H511" s="161" t="s">
        <v>3</v>
      </c>
      <c r="I511" s="163"/>
      <c r="L511" s="160"/>
      <c r="M511" s="164"/>
      <c r="T511" s="165"/>
      <c r="AT511" s="161" t="s">
        <v>161</v>
      </c>
      <c r="AU511" s="161" t="s">
        <v>80</v>
      </c>
      <c r="AV511" s="13" t="s">
        <v>78</v>
      </c>
      <c r="AW511" s="13" t="s">
        <v>32</v>
      </c>
      <c r="AX511" s="13" t="s">
        <v>71</v>
      </c>
      <c r="AY511" s="161" t="s">
        <v>151</v>
      </c>
    </row>
    <row r="512" spans="2:65" s="12" customFormat="1" ht="11.25">
      <c r="B512" s="152"/>
      <c r="D512" s="153" t="s">
        <v>161</v>
      </c>
      <c r="E512" s="154" t="s">
        <v>3</v>
      </c>
      <c r="F512" s="155" t="s">
        <v>747</v>
      </c>
      <c r="H512" s="156">
        <v>6.3E-2</v>
      </c>
      <c r="I512" s="157"/>
      <c r="L512" s="152"/>
      <c r="M512" s="158"/>
      <c r="T512" s="159"/>
      <c r="AT512" s="154" t="s">
        <v>161</v>
      </c>
      <c r="AU512" s="154" t="s">
        <v>80</v>
      </c>
      <c r="AV512" s="12" t="s">
        <v>80</v>
      </c>
      <c r="AW512" s="12" t="s">
        <v>32</v>
      </c>
      <c r="AX512" s="12" t="s">
        <v>71</v>
      </c>
      <c r="AY512" s="154" t="s">
        <v>151</v>
      </c>
    </row>
    <row r="513" spans="2:65" s="12" customFormat="1" ht="11.25">
      <c r="B513" s="152"/>
      <c r="D513" s="153" t="s">
        <v>161</v>
      </c>
      <c r="E513" s="154" t="s">
        <v>3</v>
      </c>
      <c r="F513" s="155" t="s">
        <v>748</v>
      </c>
      <c r="H513" s="156">
        <v>0.46800000000000003</v>
      </c>
      <c r="I513" s="157"/>
      <c r="L513" s="152"/>
      <c r="M513" s="158"/>
      <c r="T513" s="159"/>
      <c r="AT513" s="154" t="s">
        <v>161</v>
      </c>
      <c r="AU513" s="154" t="s">
        <v>80</v>
      </c>
      <c r="AV513" s="12" t="s">
        <v>80</v>
      </c>
      <c r="AW513" s="12" t="s">
        <v>32</v>
      </c>
      <c r="AX513" s="12" t="s">
        <v>71</v>
      </c>
      <c r="AY513" s="154" t="s">
        <v>151</v>
      </c>
    </row>
    <row r="514" spans="2:65" s="14" customFormat="1" ht="11.25">
      <c r="B514" s="166"/>
      <c r="D514" s="153" t="s">
        <v>161</v>
      </c>
      <c r="E514" s="167" t="s">
        <v>3</v>
      </c>
      <c r="F514" s="168" t="s">
        <v>241</v>
      </c>
      <c r="H514" s="169">
        <v>0.53100000000000003</v>
      </c>
      <c r="I514" s="170"/>
      <c r="L514" s="166"/>
      <c r="M514" s="171"/>
      <c r="T514" s="172"/>
      <c r="AT514" s="167" t="s">
        <v>161</v>
      </c>
      <c r="AU514" s="167" t="s">
        <v>80</v>
      </c>
      <c r="AV514" s="14" t="s">
        <v>157</v>
      </c>
      <c r="AW514" s="14" t="s">
        <v>32</v>
      </c>
      <c r="AX514" s="14" t="s">
        <v>78</v>
      </c>
      <c r="AY514" s="167" t="s">
        <v>151</v>
      </c>
    </row>
    <row r="515" spans="2:65" s="12" customFormat="1" ht="11.25">
      <c r="B515" s="152"/>
      <c r="D515" s="153" t="s">
        <v>161</v>
      </c>
      <c r="F515" s="155" t="s">
        <v>749</v>
      </c>
      <c r="H515" s="156">
        <v>0.54700000000000004</v>
      </c>
      <c r="I515" s="157"/>
      <c r="L515" s="152"/>
      <c r="M515" s="158"/>
      <c r="T515" s="159"/>
      <c r="AT515" s="154" t="s">
        <v>161</v>
      </c>
      <c r="AU515" s="154" t="s">
        <v>80</v>
      </c>
      <c r="AV515" s="12" t="s">
        <v>80</v>
      </c>
      <c r="AW515" s="12" t="s">
        <v>4</v>
      </c>
      <c r="AX515" s="12" t="s">
        <v>78</v>
      </c>
      <c r="AY515" s="154" t="s">
        <v>151</v>
      </c>
    </row>
    <row r="516" spans="2:65" s="1" customFormat="1" ht="16.5" customHeight="1">
      <c r="B516" s="133"/>
      <c r="C516" s="181" t="s">
        <v>750</v>
      </c>
      <c r="D516" s="181" t="s">
        <v>378</v>
      </c>
      <c r="E516" s="182" t="s">
        <v>751</v>
      </c>
      <c r="F516" s="183" t="s">
        <v>752</v>
      </c>
      <c r="G516" s="184" t="s">
        <v>328</v>
      </c>
      <c r="H516" s="185">
        <v>0.89100000000000001</v>
      </c>
      <c r="I516" s="186"/>
      <c r="J516" s="187">
        <f>ROUND(I516*H516,2)</f>
        <v>0</v>
      </c>
      <c r="K516" s="188"/>
      <c r="L516" s="189"/>
      <c r="M516" s="190" t="s">
        <v>3</v>
      </c>
      <c r="N516" s="191" t="s">
        <v>42</v>
      </c>
      <c r="P516" s="144">
        <f>O516*H516</f>
        <v>0</v>
      </c>
      <c r="Q516" s="144">
        <v>1</v>
      </c>
      <c r="R516" s="144">
        <f>Q516*H516</f>
        <v>0.89100000000000001</v>
      </c>
      <c r="S516" s="144">
        <v>0</v>
      </c>
      <c r="T516" s="145">
        <f>S516*H516</f>
        <v>0</v>
      </c>
      <c r="AR516" s="146" t="s">
        <v>381</v>
      </c>
      <c r="AT516" s="146" t="s">
        <v>378</v>
      </c>
      <c r="AU516" s="146" t="s">
        <v>80</v>
      </c>
      <c r="AY516" s="18" t="s">
        <v>151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8" t="s">
        <v>78</v>
      </c>
      <c r="BK516" s="147">
        <f>ROUND(I516*H516,2)</f>
        <v>0</v>
      </c>
      <c r="BL516" s="18" t="s">
        <v>278</v>
      </c>
      <c r="BM516" s="146" t="s">
        <v>753</v>
      </c>
    </row>
    <row r="517" spans="2:65" s="1" customFormat="1" ht="11.25">
      <c r="B517" s="33"/>
      <c r="D517" s="148" t="s">
        <v>159</v>
      </c>
      <c r="F517" s="149" t="s">
        <v>754</v>
      </c>
      <c r="I517" s="150"/>
      <c r="L517" s="33"/>
      <c r="M517" s="151"/>
      <c r="T517" s="54"/>
      <c r="AT517" s="18" t="s">
        <v>159</v>
      </c>
      <c r="AU517" s="18" t="s">
        <v>80</v>
      </c>
    </row>
    <row r="518" spans="2:65" s="13" customFormat="1" ht="11.25">
      <c r="B518" s="160"/>
      <c r="D518" s="153" t="s">
        <v>161</v>
      </c>
      <c r="E518" s="161" t="s">
        <v>3</v>
      </c>
      <c r="F518" s="162" t="s">
        <v>737</v>
      </c>
      <c r="H518" s="161" t="s">
        <v>3</v>
      </c>
      <c r="I518" s="163"/>
      <c r="L518" s="160"/>
      <c r="M518" s="164"/>
      <c r="T518" s="165"/>
      <c r="AT518" s="161" t="s">
        <v>161</v>
      </c>
      <c r="AU518" s="161" t="s">
        <v>80</v>
      </c>
      <c r="AV518" s="13" t="s">
        <v>78</v>
      </c>
      <c r="AW518" s="13" t="s">
        <v>32</v>
      </c>
      <c r="AX518" s="13" t="s">
        <v>71</v>
      </c>
      <c r="AY518" s="161" t="s">
        <v>151</v>
      </c>
    </row>
    <row r="519" spans="2:65" s="12" customFormat="1" ht="11.25">
      <c r="B519" s="152"/>
      <c r="D519" s="153" t="s">
        <v>161</v>
      </c>
      <c r="E519" s="154" t="s">
        <v>3</v>
      </c>
      <c r="F519" s="155" t="s">
        <v>755</v>
      </c>
      <c r="H519" s="156">
        <v>0.438</v>
      </c>
      <c r="I519" s="157"/>
      <c r="L519" s="152"/>
      <c r="M519" s="158"/>
      <c r="T519" s="159"/>
      <c r="AT519" s="154" t="s">
        <v>161</v>
      </c>
      <c r="AU519" s="154" t="s">
        <v>80</v>
      </c>
      <c r="AV519" s="12" t="s">
        <v>80</v>
      </c>
      <c r="AW519" s="12" t="s">
        <v>32</v>
      </c>
      <c r="AX519" s="12" t="s">
        <v>71</v>
      </c>
      <c r="AY519" s="154" t="s">
        <v>151</v>
      </c>
    </row>
    <row r="520" spans="2:65" s="12" customFormat="1" ht="11.25">
      <c r="B520" s="152"/>
      <c r="D520" s="153" t="s">
        <v>161</v>
      </c>
      <c r="E520" s="154" t="s">
        <v>3</v>
      </c>
      <c r="F520" s="155" t="s">
        <v>756</v>
      </c>
      <c r="H520" s="156">
        <v>0.42699999999999999</v>
      </c>
      <c r="I520" s="157"/>
      <c r="L520" s="152"/>
      <c r="M520" s="158"/>
      <c r="T520" s="159"/>
      <c r="AT520" s="154" t="s">
        <v>161</v>
      </c>
      <c r="AU520" s="154" t="s">
        <v>80</v>
      </c>
      <c r="AV520" s="12" t="s">
        <v>80</v>
      </c>
      <c r="AW520" s="12" t="s">
        <v>32</v>
      </c>
      <c r="AX520" s="12" t="s">
        <v>71</v>
      </c>
      <c r="AY520" s="154" t="s">
        <v>151</v>
      </c>
    </row>
    <row r="521" spans="2:65" s="14" customFormat="1" ht="11.25">
      <c r="B521" s="166"/>
      <c r="D521" s="153" t="s">
        <v>161</v>
      </c>
      <c r="E521" s="167" t="s">
        <v>3</v>
      </c>
      <c r="F521" s="168" t="s">
        <v>241</v>
      </c>
      <c r="H521" s="169">
        <v>0.86499999999999999</v>
      </c>
      <c r="I521" s="170"/>
      <c r="L521" s="166"/>
      <c r="M521" s="171"/>
      <c r="T521" s="172"/>
      <c r="AT521" s="167" t="s">
        <v>161</v>
      </c>
      <c r="AU521" s="167" t="s">
        <v>80</v>
      </c>
      <c r="AV521" s="14" t="s">
        <v>157</v>
      </c>
      <c r="AW521" s="14" t="s">
        <v>32</v>
      </c>
      <c r="AX521" s="14" t="s">
        <v>78</v>
      </c>
      <c r="AY521" s="167" t="s">
        <v>151</v>
      </c>
    </row>
    <row r="522" spans="2:65" s="12" customFormat="1" ht="11.25">
      <c r="B522" s="152"/>
      <c r="D522" s="153" t="s">
        <v>161</v>
      </c>
      <c r="F522" s="155" t="s">
        <v>757</v>
      </c>
      <c r="H522" s="156">
        <v>0.89100000000000001</v>
      </c>
      <c r="I522" s="157"/>
      <c r="L522" s="152"/>
      <c r="M522" s="158"/>
      <c r="T522" s="159"/>
      <c r="AT522" s="154" t="s">
        <v>161</v>
      </c>
      <c r="AU522" s="154" t="s">
        <v>80</v>
      </c>
      <c r="AV522" s="12" t="s">
        <v>80</v>
      </c>
      <c r="AW522" s="12" t="s">
        <v>4</v>
      </c>
      <c r="AX522" s="12" t="s">
        <v>78</v>
      </c>
      <c r="AY522" s="154" t="s">
        <v>151</v>
      </c>
    </row>
    <row r="523" spans="2:65" s="1" customFormat="1" ht="21.75" customHeight="1">
      <c r="B523" s="133"/>
      <c r="C523" s="181" t="s">
        <v>758</v>
      </c>
      <c r="D523" s="181" t="s">
        <v>378</v>
      </c>
      <c r="E523" s="182" t="s">
        <v>759</v>
      </c>
      <c r="F523" s="183" t="s">
        <v>760</v>
      </c>
      <c r="G523" s="184" t="s">
        <v>328</v>
      </c>
      <c r="H523" s="185">
        <v>0.34599999999999997</v>
      </c>
      <c r="I523" s="186"/>
      <c r="J523" s="187">
        <f>ROUND(I523*H523,2)</f>
        <v>0</v>
      </c>
      <c r="K523" s="188"/>
      <c r="L523" s="189"/>
      <c r="M523" s="190" t="s">
        <v>3</v>
      </c>
      <c r="N523" s="191" t="s">
        <v>42</v>
      </c>
      <c r="P523" s="144">
        <f>O523*H523</f>
        <v>0</v>
      </c>
      <c r="Q523" s="144">
        <v>1</v>
      </c>
      <c r="R523" s="144">
        <f>Q523*H523</f>
        <v>0.34599999999999997</v>
      </c>
      <c r="S523" s="144">
        <v>0</v>
      </c>
      <c r="T523" s="145">
        <f>S523*H523</f>
        <v>0</v>
      </c>
      <c r="AR523" s="146" t="s">
        <v>381</v>
      </c>
      <c r="AT523" s="146" t="s">
        <v>378</v>
      </c>
      <c r="AU523" s="146" t="s">
        <v>80</v>
      </c>
      <c r="AY523" s="18" t="s">
        <v>151</v>
      </c>
      <c r="BE523" s="147">
        <f>IF(N523="základní",J523,0)</f>
        <v>0</v>
      </c>
      <c r="BF523" s="147">
        <f>IF(N523="snížená",J523,0)</f>
        <v>0</v>
      </c>
      <c r="BG523" s="147">
        <f>IF(N523="zákl. přenesená",J523,0)</f>
        <v>0</v>
      </c>
      <c r="BH523" s="147">
        <f>IF(N523="sníž. přenesená",J523,0)</f>
        <v>0</v>
      </c>
      <c r="BI523" s="147">
        <f>IF(N523="nulová",J523,0)</f>
        <v>0</v>
      </c>
      <c r="BJ523" s="18" t="s">
        <v>78</v>
      </c>
      <c r="BK523" s="147">
        <f>ROUND(I523*H523,2)</f>
        <v>0</v>
      </c>
      <c r="BL523" s="18" t="s">
        <v>278</v>
      </c>
      <c r="BM523" s="146" t="s">
        <v>761</v>
      </c>
    </row>
    <row r="524" spans="2:65" s="1" customFormat="1" ht="11.25">
      <c r="B524" s="33"/>
      <c r="D524" s="148" t="s">
        <v>159</v>
      </c>
      <c r="F524" s="149" t="s">
        <v>762</v>
      </c>
      <c r="I524" s="150"/>
      <c r="L524" s="33"/>
      <c r="M524" s="151"/>
      <c r="T524" s="54"/>
      <c r="AT524" s="18" t="s">
        <v>159</v>
      </c>
      <c r="AU524" s="18" t="s">
        <v>80</v>
      </c>
    </row>
    <row r="525" spans="2:65" s="13" customFormat="1" ht="11.25">
      <c r="B525" s="160"/>
      <c r="D525" s="153" t="s">
        <v>161</v>
      </c>
      <c r="E525" s="161" t="s">
        <v>3</v>
      </c>
      <c r="F525" s="162" t="s">
        <v>737</v>
      </c>
      <c r="H525" s="161" t="s">
        <v>3</v>
      </c>
      <c r="I525" s="163"/>
      <c r="L525" s="160"/>
      <c r="M525" s="164"/>
      <c r="T525" s="165"/>
      <c r="AT525" s="161" t="s">
        <v>161</v>
      </c>
      <c r="AU525" s="161" t="s">
        <v>80</v>
      </c>
      <c r="AV525" s="13" t="s">
        <v>78</v>
      </c>
      <c r="AW525" s="13" t="s">
        <v>32</v>
      </c>
      <c r="AX525" s="13" t="s">
        <v>71</v>
      </c>
      <c r="AY525" s="161" t="s">
        <v>151</v>
      </c>
    </row>
    <row r="526" spans="2:65" s="12" customFormat="1" ht="11.25">
      <c r="B526" s="152"/>
      <c r="D526" s="153" t="s">
        <v>161</v>
      </c>
      <c r="E526" s="154" t="s">
        <v>3</v>
      </c>
      <c r="F526" s="155" t="s">
        <v>763</v>
      </c>
      <c r="H526" s="156">
        <v>0.33600000000000002</v>
      </c>
      <c r="I526" s="157"/>
      <c r="L526" s="152"/>
      <c r="M526" s="158"/>
      <c r="T526" s="159"/>
      <c r="AT526" s="154" t="s">
        <v>161</v>
      </c>
      <c r="AU526" s="154" t="s">
        <v>80</v>
      </c>
      <c r="AV526" s="12" t="s">
        <v>80</v>
      </c>
      <c r="AW526" s="12" t="s">
        <v>32</v>
      </c>
      <c r="AX526" s="12" t="s">
        <v>78</v>
      </c>
      <c r="AY526" s="154" t="s">
        <v>151</v>
      </c>
    </row>
    <row r="527" spans="2:65" s="12" customFormat="1" ht="11.25">
      <c r="B527" s="152"/>
      <c r="D527" s="153" t="s">
        <v>161</v>
      </c>
      <c r="F527" s="155" t="s">
        <v>764</v>
      </c>
      <c r="H527" s="156">
        <v>0.34599999999999997</v>
      </c>
      <c r="I527" s="157"/>
      <c r="L527" s="152"/>
      <c r="M527" s="158"/>
      <c r="T527" s="159"/>
      <c r="AT527" s="154" t="s">
        <v>161</v>
      </c>
      <c r="AU527" s="154" t="s">
        <v>80</v>
      </c>
      <c r="AV527" s="12" t="s">
        <v>80</v>
      </c>
      <c r="AW527" s="12" t="s">
        <v>4</v>
      </c>
      <c r="AX527" s="12" t="s">
        <v>78</v>
      </c>
      <c r="AY527" s="154" t="s">
        <v>151</v>
      </c>
    </row>
    <row r="528" spans="2:65" s="1" customFormat="1" ht="24.2" customHeight="1">
      <c r="B528" s="133"/>
      <c r="C528" s="181" t="s">
        <v>765</v>
      </c>
      <c r="D528" s="181" t="s">
        <v>378</v>
      </c>
      <c r="E528" s="182" t="s">
        <v>766</v>
      </c>
      <c r="F528" s="183" t="s">
        <v>767</v>
      </c>
      <c r="G528" s="184" t="s">
        <v>170</v>
      </c>
      <c r="H528" s="185">
        <v>0.96799999999999997</v>
      </c>
      <c r="I528" s="186"/>
      <c r="J528" s="187">
        <f>ROUND(I528*H528,2)</f>
        <v>0</v>
      </c>
      <c r="K528" s="188"/>
      <c r="L528" s="189"/>
      <c r="M528" s="190" t="s">
        <v>3</v>
      </c>
      <c r="N528" s="191" t="s">
        <v>42</v>
      </c>
      <c r="P528" s="144">
        <f>O528*H528</f>
        <v>0</v>
      </c>
      <c r="Q528" s="144">
        <v>0.55000000000000004</v>
      </c>
      <c r="R528" s="144">
        <f>Q528*H528</f>
        <v>0.53239999999999998</v>
      </c>
      <c r="S528" s="144">
        <v>0</v>
      </c>
      <c r="T528" s="145">
        <f>S528*H528</f>
        <v>0</v>
      </c>
      <c r="AR528" s="146" t="s">
        <v>381</v>
      </c>
      <c r="AT528" s="146" t="s">
        <v>378</v>
      </c>
      <c r="AU528" s="146" t="s">
        <v>80</v>
      </c>
      <c r="AY528" s="18" t="s">
        <v>151</v>
      </c>
      <c r="BE528" s="147">
        <f>IF(N528="základní",J528,0)</f>
        <v>0</v>
      </c>
      <c r="BF528" s="147">
        <f>IF(N528="snížená",J528,0)</f>
        <v>0</v>
      </c>
      <c r="BG528" s="147">
        <f>IF(N528="zákl. přenesená",J528,0)</f>
        <v>0</v>
      </c>
      <c r="BH528" s="147">
        <f>IF(N528="sníž. přenesená",J528,0)</f>
        <v>0</v>
      </c>
      <c r="BI528" s="147">
        <f>IF(N528="nulová",J528,0)</f>
        <v>0</v>
      </c>
      <c r="BJ528" s="18" t="s">
        <v>78</v>
      </c>
      <c r="BK528" s="147">
        <f>ROUND(I528*H528,2)</f>
        <v>0</v>
      </c>
      <c r="BL528" s="18" t="s">
        <v>278</v>
      </c>
      <c r="BM528" s="146" t="s">
        <v>768</v>
      </c>
    </row>
    <row r="529" spans="2:65" s="1" customFormat="1" ht="11.25">
      <c r="B529" s="33"/>
      <c r="D529" s="148" t="s">
        <v>159</v>
      </c>
      <c r="F529" s="149" t="s">
        <v>769</v>
      </c>
      <c r="I529" s="150"/>
      <c r="L529" s="33"/>
      <c r="M529" s="151"/>
      <c r="T529" s="54"/>
      <c r="AT529" s="18" t="s">
        <v>159</v>
      </c>
      <c r="AU529" s="18" t="s">
        <v>80</v>
      </c>
    </row>
    <row r="530" spans="2:65" s="12" customFormat="1" ht="11.25">
      <c r="B530" s="152"/>
      <c r="D530" s="153" t="s">
        <v>161</v>
      </c>
      <c r="E530" s="154" t="s">
        <v>3</v>
      </c>
      <c r="F530" s="155" t="s">
        <v>492</v>
      </c>
      <c r="H530" s="156">
        <v>0.96799999999999997</v>
      </c>
      <c r="I530" s="157"/>
      <c r="L530" s="152"/>
      <c r="M530" s="158"/>
      <c r="T530" s="159"/>
      <c r="AT530" s="154" t="s">
        <v>161</v>
      </c>
      <c r="AU530" s="154" t="s">
        <v>80</v>
      </c>
      <c r="AV530" s="12" t="s">
        <v>80</v>
      </c>
      <c r="AW530" s="12" t="s">
        <v>32</v>
      </c>
      <c r="AX530" s="12" t="s">
        <v>78</v>
      </c>
      <c r="AY530" s="154" t="s">
        <v>151</v>
      </c>
    </row>
    <row r="531" spans="2:65" s="1" customFormat="1" ht="16.5" customHeight="1">
      <c r="B531" s="133"/>
      <c r="C531" s="134" t="s">
        <v>770</v>
      </c>
      <c r="D531" s="134" t="s">
        <v>153</v>
      </c>
      <c r="E531" s="135" t="s">
        <v>771</v>
      </c>
      <c r="F531" s="136" t="s">
        <v>772</v>
      </c>
      <c r="G531" s="137" t="s">
        <v>246</v>
      </c>
      <c r="H531" s="138">
        <v>110</v>
      </c>
      <c r="I531" s="139"/>
      <c r="J531" s="140">
        <f>ROUND(I531*H531,2)</f>
        <v>0</v>
      </c>
      <c r="K531" s="141"/>
      <c r="L531" s="33"/>
      <c r="M531" s="142" t="s">
        <v>3</v>
      </c>
      <c r="N531" s="143" t="s">
        <v>42</v>
      </c>
      <c r="P531" s="144">
        <f>O531*H531</f>
        <v>0</v>
      </c>
      <c r="Q531" s="144">
        <v>0</v>
      </c>
      <c r="R531" s="144">
        <f>Q531*H531</f>
        <v>0</v>
      </c>
      <c r="S531" s="144">
        <v>3.5000000000000003E-2</v>
      </c>
      <c r="T531" s="145">
        <f>S531*H531</f>
        <v>3.8500000000000005</v>
      </c>
      <c r="AR531" s="146" t="s">
        <v>278</v>
      </c>
      <c r="AT531" s="146" t="s">
        <v>153</v>
      </c>
      <c r="AU531" s="146" t="s">
        <v>80</v>
      </c>
      <c r="AY531" s="18" t="s">
        <v>151</v>
      </c>
      <c r="BE531" s="147">
        <f>IF(N531="základní",J531,0)</f>
        <v>0</v>
      </c>
      <c r="BF531" s="147">
        <f>IF(N531="snížená",J531,0)</f>
        <v>0</v>
      </c>
      <c r="BG531" s="147">
        <f>IF(N531="zákl. přenesená",J531,0)</f>
        <v>0</v>
      </c>
      <c r="BH531" s="147">
        <f>IF(N531="sníž. přenesená",J531,0)</f>
        <v>0</v>
      </c>
      <c r="BI531" s="147">
        <f>IF(N531="nulová",J531,0)</f>
        <v>0</v>
      </c>
      <c r="BJ531" s="18" t="s">
        <v>78</v>
      </c>
      <c r="BK531" s="147">
        <f>ROUND(I531*H531,2)</f>
        <v>0</v>
      </c>
      <c r="BL531" s="18" t="s">
        <v>278</v>
      </c>
      <c r="BM531" s="146" t="s">
        <v>773</v>
      </c>
    </row>
    <row r="532" spans="2:65" s="1" customFormat="1" ht="11.25">
      <c r="B532" s="33"/>
      <c r="D532" s="148" t="s">
        <v>159</v>
      </c>
      <c r="F532" s="149" t="s">
        <v>774</v>
      </c>
      <c r="I532" s="150"/>
      <c r="L532" s="33"/>
      <c r="M532" s="151"/>
      <c r="T532" s="54"/>
      <c r="AT532" s="18" t="s">
        <v>159</v>
      </c>
      <c r="AU532" s="18" t="s">
        <v>80</v>
      </c>
    </row>
    <row r="533" spans="2:65" s="1" customFormat="1" ht="24.2" customHeight="1">
      <c r="B533" s="133"/>
      <c r="C533" s="134" t="s">
        <v>775</v>
      </c>
      <c r="D533" s="134" t="s">
        <v>153</v>
      </c>
      <c r="E533" s="135" t="s">
        <v>776</v>
      </c>
      <c r="F533" s="136" t="s">
        <v>777</v>
      </c>
      <c r="G533" s="137" t="s">
        <v>363</v>
      </c>
      <c r="H533" s="138">
        <v>1</v>
      </c>
      <c r="I533" s="139"/>
      <c r="J533" s="140">
        <f>ROUND(I533*H533,2)</f>
        <v>0</v>
      </c>
      <c r="K533" s="141"/>
      <c r="L533" s="33"/>
      <c r="M533" s="142" t="s">
        <v>3</v>
      </c>
      <c r="N533" s="143" t="s">
        <v>42</v>
      </c>
      <c r="P533" s="144">
        <f>O533*H533</f>
        <v>0</v>
      </c>
      <c r="Q533" s="144">
        <v>0</v>
      </c>
      <c r="R533" s="144">
        <f>Q533*H533</f>
        <v>0</v>
      </c>
      <c r="S533" s="144">
        <v>0</v>
      </c>
      <c r="T533" s="145">
        <f>S533*H533</f>
        <v>0</v>
      </c>
      <c r="AR533" s="146" t="s">
        <v>278</v>
      </c>
      <c r="AT533" s="146" t="s">
        <v>153</v>
      </c>
      <c r="AU533" s="146" t="s">
        <v>80</v>
      </c>
      <c r="AY533" s="18" t="s">
        <v>151</v>
      </c>
      <c r="BE533" s="147">
        <f>IF(N533="základní",J533,0)</f>
        <v>0</v>
      </c>
      <c r="BF533" s="147">
        <f>IF(N533="snížená",J533,0)</f>
        <v>0</v>
      </c>
      <c r="BG533" s="147">
        <f>IF(N533="zákl. přenesená",J533,0)</f>
        <v>0</v>
      </c>
      <c r="BH533" s="147">
        <f>IF(N533="sníž. přenesená",J533,0)</f>
        <v>0</v>
      </c>
      <c r="BI533" s="147">
        <f>IF(N533="nulová",J533,0)</f>
        <v>0</v>
      </c>
      <c r="BJ533" s="18" t="s">
        <v>78</v>
      </c>
      <c r="BK533" s="147">
        <f>ROUND(I533*H533,2)</f>
        <v>0</v>
      </c>
      <c r="BL533" s="18" t="s">
        <v>278</v>
      </c>
      <c r="BM533" s="146" t="s">
        <v>778</v>
      </c>
    </row>
    <row r="534" spans="2:65" s="1" customFormat="1" ht="11.25">
      <c r="B534" s="33"/>
      <c r="D534" s="148" t="s">
        <v>159</v>
      </c>
      <c r="F534" s="149" t="s">
        <v>779</v>
      </c>
      <c r="I534" s="150"/>
      <c r="L534" s="33"/>
      <c r="M534" s="151"/>
      <c r="T534" s="54"/>
      <c r="AT534" s="18" t="s">
        <v>159</v>
      </c>
      <c r="AU534" s="18" t="s">
        <v>80</v>
      </c>
    </row>
    <row r="535" spans="2:65" s="12" customFormat="1" ht="11.25">
      <c r="B535" s="152"/>
      <c r="D535" s="153" t="s">
        <v>161</v>
      </c>
      <c r="E535" s="154" t="s">
        <v>3</v>
      </c>
      <c r="F535" s="155" t="s">
        <v>780</v>
      </c>
      <c r="H535" s="156">
        <v>1</v>
      </c>
      <c r="I535" s="157"/>
      <c r="L535" s="152"/>
      <c r="M535" s="158"/>
      <c r="T535" s="159"/>
      <c r="AT535" s="154" t="s">
        <v>161</v>
      </c>
      <c r="AU535" s="154" t="s">
        <v>80</v>
      </c>
      <c r="AV535" s="12" t="s">
        <v>80</v>
      </c>
      <c r="AW535" s="12" t="s">
        <v>32</v>
      </c>
      <c r="AX535" s="12" t="s">
        <v>78</v>
      </c>
      <c r="AY535" s="154" t="s">
        <v>151</v>
      </c>
    </row>
    <row r="536" spans="2:65" s="1" customFormat="1" ht="24.2" customHeight="1">
      <c r="B536" s="133"/>
      <c r="C536" s="134" t="s">
        <v>781</v>
      </c>
      <c r="D536" s="134" t="s">
        <v>153</v>
      </c>
      <c r="E536" s="135" t="s">
        <v>782</v>
      </c>
      <c r="F536" s="136" t="s">
        <v>783</v>
      </c>
      <c r="G536" s="137" t="s">
        <v>675</v>
      </c>
      <c r="H536" s="138">
        <v>1</v>
      </c>
      <c r="I536" s="139"/>
      <c r="J536" s="140">
        <f>ROUND(I536*H536,2)</f>
        <v>0</v>
      </c>
      <c r="K536" s="141"/>
      <c r="L536" s="33"/>
      <c r="M536" s="142" t="s">
        <v>3</v>
      </c>
      <c r="N536" s="143" t="s">
        <v>42</v>
      </c>
      <c r="P536" s="144">
        <f>O536*H536</f>
        <v>0</v>
      </c>
      <c r="Q536" s="144">
        <v>0</v>
      </c>
      <c r="R536" s="144">
        <f>Q536*H536</f>
        <v>0</v>
      </c>
      <c r="S536" s="144">
        <v>0</v>
      </c>
      <c r="T536" s="145">
        <f>S536*H536</f>
        <v>0</v>
      </c>
      <c r="AR536" s="146" t="s">
        <v>278</v>
      </c>
      <c r="AT536" s="146" t="s">
        <v>153</v>
      </c>
      <c r="AU536" s="146" t="s">
        <v>80</v>
      </c>
      <c r="AY536" s="18" t="s">
        <v>151</v>
      </c>
      <c r="BE536" s="147">
        <f>IF(N536="základní",J536,0)</f>
        <v>0</v>
      </c>
      <c r="BF536" s="147">
        <f>IF(N536="snížená",J536,0)</f>
        <v>0</v>
      </c>
      <c r="BG536" s="147">
        <f>IF(N536="zákl. přenesená",J536,0)</f>
        <v>0</v>
      </c>
      <c r="BH536" s="147">
        <f>IF(N536="sníž. přenesená",J536,0)</f>
        <v>0</v>
      </c>
      <c r="BI536" s="147">
        <f>IF(N536="nulová",J536,0)</f>
        <v>0</v>
      </c>
      <c r="BJ536" s="18" t="s">
        <v>78</v>
      </c>
      <c r="BK536" s="147">
        <f>ROUND(I536*H536,2)</f>
        <v>0</v>
      </c>
      <c r="BL536" s="18" t="s">
        <v>278</v>
      </c>
      <c r="BM536" s="146" t="s">
        <v>784</v>
      </c>
    </row>
    <row r="537" spans="2:65" s="1" customFormat="1" ht="16.5" customHeight="1">
      <c r="B537" s="133"/>
      <c r="C537" s="134" t="s">
        <v>785</v>
      </c>
      <c r="D537" s="134" t="s">
        <v>153</v>
      </c>
      <c r="E537" s="135" t="s">
        <v>786</v>
      </c>
      <c r="F537" s="136" t="s">
        <v>787</v>
      </c>
      <c r="G537" s="137" t="s">
        <v>675</v>
      </c>
      <c r="H537" s="138">
        <v>1</v>
      </c>
      <c r="I537" s="139"/>
      <c r="J537" s="140">
        <f>ROUND(I537*H537,2)</f>
        <v>0</v>
      </c>
      <c r="K537" s="141"/>
      <c r="L537" s="33"/>
      <c r="M537" s="142" t="s">
        <v>3</v>
      </c>
      <c r="N537" s="143" t="s">
        <v>42</v>
      </c>
      <c r="P537" s="144">
        <f>O537*H537</f>
        <v>0</v>
      </c>
      <c r="Q537" s="144">
        <v>0</v>
      </c>
      <c r="R537" s="144">
        <f>Q537*H537</f>
        <v>0</v>
      </c>
      <c r="S537" s="144">
        <v>0</v>
      </c>
      <c r="T537" s="145">
        <f>S537*H537</f>
        <v>0</v>
      </c>
      <c r="AR537" s="146" t="s">
        <v>278</v>
      </c>
      <c r="AT537" s="146" t="s">
        <v>153</v>
      </c>
      <c r="AU537" s="146" t="s">
        <v>80</v>
      </c>
      <c r="AY537" s="18" t="s">
        <v>151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8" t="s">
        <v>78</v>
      </c>
      <c r="BK537" s="147">
        <f>ROUND(I537*H537,2)</f>
        <v>0</v>
      </c>
      <c r="BL537" s="18" t="s">
        <v>278</v>
      </c>
      <c r="BM537" s="146" t="s">
        <v>788</v>
      </c>
    </row>
    <row r="538" spans="2:65" s="1" customFormat="1" ht="44.25" customHeight="1">
      <c r="B538" s="133"/>
      <c r="C538" s="134" t="s">
        <v>789</v>
      </c>
      <c r="D538" s="134" t="s">
        <v>153</v>
      </c>
      <c r="E538" s="135" t="s">
        <v>790</v>
      </c>
      <c r="F538" s="136" t="s">
        <v>791</v>
      </c>
      <c r="G538" s="137" t="s">
        <v>398</v>
      </c>
      <c r="H538" s="192"/>
      <c r="I538" s="139"/>
      <c r="J538" s="140">
        <f>ROUND(I538*H538,2)</f>
        <v>0</v>
      </c>
      <c r="K538" s="141"/>
      <c r="L538" s="33"/>
      <c r="M538" s="142" t="s">
        <v>3</v>
      </c>
      <c r="N538" s="143" t="s">
        <v>42</v>
      </c>
      <c r="P538" s="144">
        <f>O538*H538</f>
        <v>0</v>
      </c>
      <c r="Q538" s="144">
        <v>0</v>
      </c>
      <c r="R538" s="144">
        <f>Q538*H538</f>
        <v>0</v>
      </c>
      <c r="S538" s="144">
        <v>0</v>
      </c>
      <c r="T538" s="145">
        <f>S538*H538</f>
        <v>0</v>
      </c>
      <c r="AR538" s="146" t="s">
        <v>278</v>
      </c>
      <c r="AT538" s="146" t="s">
        <v>153</v>
      </c>
      <c r="AU538" s="146" t="s">
        <v>80</v>
      </c>
      <c r="AY538" s="18" t="s">
        <v>151</v>
      </c>
      <c r="BE538" s="147">
        <f>IF(N538="základní",J538,0)</f>
        <v>0</v>
      </c>
      <c r="BF538" s="147">
        <f>IF(N538="snížená",J538,0)</f>
        <v>0</v>
      </c>
      <c r="BG538" s="147">
        <f>IF(N538="zákl. přenesená",J538,0)</f>
        <v>0</v>
      </c>
      <c r="BH538" s="147">
        <f>IF(N538="sníž. přenesená",J538,0)</f>
        <v>0</v>
      </c>
      <c r="BI538" s="147">
        <f>IF(N538="nulová",J538,0)</f>
        <v>0</v>
      </c>
      <c r="BJ538" s="18" t="s">
        <v>78</v>
      </c>
      <c r="BK538" s="147">
        <f>ROUND(I538*H538,2)</f>
        <v>0</v>
      </c>
      <c r="BL538" s="18" t="s">
        <v>278</v>
      </c>
      <c r="BM538" s="146" t="s">
        <v>792</v>
      </c>
    </row>
    <row r="539" spans="2:65" s="1" customFormat="1" ht="11.25">
      <c r="B539" s="33"/>
      <c r="D539" s="148" t="s">
        <v>159</v>
      </c>
      <c r="F539" s="149" t="s">
        <v>793</v>
      </c>
      <c r="I539" s="150"/>
      <c r="L539" s="33"/>
      <c r="M539" s="151"/>
      <c r="T539" s="54"/>
      <c r="AT539" s="18" t="s">
        <v>159</v>
      </c>
      <c r="AU539" s="18" t="s">
        <v>80</v>
      </c>
    </row>
    <row r="540" spans="2:65" s="11" customFormat="1" ht="22.9" customHeight="1">
      <c r="B540" s="121"/>
      <c r="D540" s="122" t="s">
        <v>70</v>
      </c>
      <c r="E540" s="131" t="s">
        <v>794</v>
      </c>
      <c r="F540" s="131" t="s">
        <v>795</v>
      </c>
      <c r="I540" s="124"/>
      <c r="J540" s="132">
        <f>BK540</f>
        <v>0</v>
      </c>
      <c r="L540" s="121"/>
      <c r="M540" s="126"/>
      <c r="P540" s="127">
        <f>SUM(P541:P559)</f>
        <v>0</v>
      </c>
      <c r="R540" s="127">
        <f>SUM(R541:R559)</f>
        <v>0.83016576000000009</v>
      </c>
      <c r="T540" s="128">
        <f>SUM(T541:T559)</f>
        <v>0</v>
      </c>
      <c r="AR540" s="122" t="s">
        <v>80</v>
      </c>
      <c r="AT540" s="129" t="s">
        <v>70</v>
      </c>
      <c r="AU540" s="129" t="s">
        <v>78</v>
      </c>
      <c r="AY540" s="122" t="s">
        <v>151</v>
      </c>
      <c r="BK540" s="130">
        <f>SUM(BK541:BK559)</f>
        <v>0</v>
      </c>
    </row>
    <row r="541" spans="2:65" s="1" customFormat="1" ht="44.25" customHeight="1">
      <c r="B541" s="133"/>
      <c r="C541" s="134" t="s">
        <v>796</v>
      </c>
      <c r="D541" s="134" t="s">
        <v>153</v>
      </c>
      <c r="E541" s="135" t="s">
        <v>797</v>
      </c>
      <c r="F541" s="136" t="s">
        <v>798</v>
      </c>
      <c r="G541" s="137" t="s">
        <v>156</v>
      </c>
      <c r="H541" s="138">
        <v>778</v>
      </c>
      <c r="I541" s="139"/>
      <c r="J541" s="140">
        <f>ROUND(I541*H541,2)</f>
        <v>0</v>
      </c>
      <c r="K541" s="141"/>
      <c r="L541" s="33"/>
      <c r="M541" s="142" t="s">
        <v>3</v>
      </c>
      <c r="N541" s="143" t="s">
        <v>42</v>
      </c>
      <c r="P541" s="144">
        <f>O541*H541</f>
        <v>0</v>
      </c>
      <c r="Q541" s="144">
        <v>2.2000000000000001E-4</v>
      </c>
      <c r="R541" s="144">
        <f>Q541*H541</f>
        <v>0.17116000000000001</v>
      </c>
      <c r="S541" s="144">
        <v>0</v>
      </c>
      <c r="T541" s="145">
        <f>S541*H541</f>
        <v>0</v>
      </c>
      <c r="AR541" s="146" t="s">
        <v>278</v>
      </c>
      <c r="AT541" s="146" t="s">
        <v>153</v>
      </c>
      <c r="AU541" s="146" t="s">
        <v>80</v>
      </c>
      <c r="AY541" s="18" t="s">
        <v>151</v>
      </c>
      <c r="BE541" s="147">
        <f>IF(N541="základní",J541,0)</f>
        <v>0</v>
      </c>
      <c r="BF541" s="147">
        <f>IF(N541="snížená",J541,0)</f>
        <v>0</v>
      </c>
      <c r="BG541" s="147">
        <f>IF(N541="zákl. přenesená",J541,0)</f>
        <v>0</v>
      </c>
      <c r="BH541" s="147">
        <f>IF(N541="sníž. přenesená",J541,0)</f>
        <v>0</v>
      </c>
      <c r="BI541" s="147">
        <f>IF(N541="nulová",J541,0)</f>
        <v>0</v>
      </c>
      <c r="BJ541" s="18" t="s">
        <v>78</v>
      </c>
      <c r="BK541" s="147">
        <f>ROUND(I541*H541,2)</f>
        <v>0</v>
      </c>
      <c r="BL541" s="18" t="s">
        <v>278</v>
      </c>
      <c r="BM541" s="146" t="s">
        <v>799</v>
      </c>
    </row>
    <row r="542" spans="2:65" s="1" customFormat="1" ht="11.25">
      <c r="B542" s="33"/>
      <c r="D542" s="148" t="s">
        <v>159</v>
      </c>
      <c r="F542" s="149" t="s">
        <v>800</v>
      </c>
      <c r="I542" s="150"/>
      <c r="L542" s="33"/>
      <c r="M542" s="151"/>
      <c r="T542" s="54"/>
      <c r="AT542" s="18" t="s">
        <v>159</v>
      </c>
      <c r="AU542" s="18" t="s">
        <v>80</v>
      </c>
    </row>
    <row r="543" spans="2:65" s="12" customFormat="1" ht="11.25">
      <c r="B543" s="152"/>
      <c r="D543" s="153" t="s">
        <v>161</v>
      </c>
      <c r="E543" s="154" t="s">
        <v>3</v>
      </c>
      <c r="F543" s="155" t="s">
        <v>801</v>
      </c>
      <c r="H543" s="156">
        <v>690</v>
      </c>
      <c r="I543" s="157"/>
      <c r="L543" s="152"/>
      <c r="M543" s="158"/>
      <c r="T543" s="159"/>
      <c r="AT543" s="154" t="s">
        <v>161</v>
      </c>
      <c r="AU543" s="154" t="s">
        <v>80</v>
      </c>
      <c r="AV543" s="12" t="s">
        <v>80</v>
      </c>
      <c r="AW543" s="12" t="s">
        <v>32</v>
      </c>
      <c r="AX543" s="12" t="s">
        <v>71</v>
      </c>
      <c r="AY543" s="154" t="s">
        <v>151</v>
      </c>
    </row>
    <row r="544" spans="2:65" s="12" customFormat="1" ht="11.25">
      <c r="B544" s="152"/>
      <c r="D544" s="153" t="s">
        <v>161</v>
      </c>
      <c r="E544" s="154" t="s">
        <v>3</v>
      </c>
      <c r="F544" s="155" t="s">
        <v>802</v>
      </c>
      <c r="H544" s="156">
        <v>88</v>
      </c>
      <c r="I544" s="157"/>
      <c r="L544" s="152"/>
      <c r="M544" s="158"/>
      <c r="T544" s="159"/>
      <c r="AT544" s="154" t="s">
        <v>161</v>
      </c>
      <c r="AU544" s="154" t="s">
        <v>80</v>
      </c>
      <c r="AV544" s="12" t="s">
        <v>80</v>
      </c>
      <c r="AW544" s="12" t="s">
        <v>32</v>
      </c>
      <c r="AX544" s="12" t="s">
        <v>71</v>
      </c>
      <c r="AY544" s="154" t="s">
        <v>151</v>
      </c>
    </row>
    <row r="545" spans="2:65" s="14" customFormat="1" ht="11.25">
      <c r="B545" s="166"/>
      <c r="D545" s="153" t="s">
        <v>161</v>
      </c>
      <c r="E545" s="167" t="s">
        <v>3</v>
      </c>
      <c r="F545" s="168" t="s">
        <v>241</v>
      </c>
      <c r="H545" s="169">
        <v>778</v>
      </c>
      <c r="I545" s="170"/>
      <c r="L545" s="166"/>
      <c r="M545" s="171"/>
      <c r="T545" s="172"/>
      <c r="AT545" s="167" t="s">
        <v>161</v>
      </c>
      <c r="AU545" s="167" t="s">
        <v>80</v>
      </c>
      <c r="AV545" s="14" t="s">
        <v>157</v>
      </c>
      <c r="AW545" s="14" t="s">
        <v>32</v>
      </c>
      <c r="AX545" s="14" t="s">
        <v>78</v>
      </c>
      <c r="AY545" s="167" t="s">
        <v>151</v>
      </c>
    </row>
    <row r="546" spans="2:65" s="1" customFormat="1" ht="44.25" customHeight="1">
      <c r="B546" s="133"/>
      <c r="C546" s="134" t="s">
        <v>803</v>
      </c>
      <c r="D546" s="134" t="s">
        <v>153</v>
      </c>
      <c r="E546" s="135" t="s">
        <v>804</v>
      </c>
      <c r="F546" s="136" t="s">
        <v>805</v>
      </c>
      <c r="G546" s="137" t="s">
        <v>156</v>
      </c>
      <c r="H546" s="138">
        <v>2990</v>
      </c>
      <c r="I546" s="139"/>
      <c r="J546" s="140">
        <f>ROUND(I546*H546,2)</f>
        <v>0</v>
      </c>
      <c r="K546" s="141"/>
      <c r="L546" s="33"/>
      <c r="M546" s="142" t="s">
        <v>3</v>
      </c>
      <c r="N546" s="143" t="s">
        <v>42</v>
      </c>
      <c r="P546" s="144">
        <f>O546*H546</f>
        <v>0</v>
      </c>
      <c r="Q546" s="144">
        <v>2.2000000000000001E-4</v>
      </c>
      <c r="R546" s="144">
        <f>Q546*H546</f>
        <v>0.65780000000000005</v>
      </c>
      <c r="S546" s="144">
        <v>0</v>
      </c>
      <c r="T546" s="145">
        <f>S546*H546</f>
        <v>0</v>
      </c>
      <c r="AR546" s="146" t="s">
        <v>278</v>
      </c>
      <c r="AT546" s="146" t="s">
        <v>153</v>
      </c>
      <c r="AU546" s="146" t="s">
        <v>80</v>
      </c>
      <c r="AY546" s="18" t="s">
        <v>151</v>
      </c>
      <c r="BE546" s="147">
        <f>IF(N546="základní",J546,0)</f>
        <v>0</v>
      </c>
      <c r="BF546" s="147">
        <f>IF(N546="snížená",J546,0)</f>
        <v>0</v>
      </c>
      <c r="BG546" s="147">
        <f>IF(N546="zákl. přenesená",J546,0)</f>
        <v>0</v>
      </c>
      <c r="BH546" s="147">
        <f>IF(N546="sníž. přenesená",J546,0)</f>
        <v>0</v>
      </c>
      <c r="BI546" s="147">
        <f>IF(N546="nulová",J546,0)</f>
        <v>0</v>
      </c>
      <c r="BJ546" s="18" t="s">
        <v>78</v>
      </c>
      <c r="BK546" s="147">
        <f>ROUND(I546*H546,2)</f>
        <v>0</v>
      </c>
      <c r="BL546" s="18" t="s">
        <v>278</v>
      </c>
      <c r="BM546" s="146" t="s">
        <v>806</v>
      </c>
    </row>
    <row r="547" spans="2:65" s="1" customFormat="1" ht="11.25">
      <c r="B547" s="33"/>
      <c r="D547" s="148" t="s">
        <v>159</v>
      </c>
      <c r="F547" s="149" t="s">
        <v>807</v>
      </c>
      <c r="I547" s="150"/>
      <c r="L547" s="33"/>
      <c r="M547" s="151"/>
      <c r="T547" s="54"/>
      <c r="AT547" s="18" t="s">
        <v>159</v>
      </c>
      <c r="AU547" s="18" t="s">
        <v>80</v>
      </c>
    </row>
    <row r="548" spans="2:65" s="12" customFormat="1" ht="22.5">
      <c r="B548" s="152"/>
      <c r="D548" s="153" t="s">
        <v>161</v>
      </c>
      <c r="E548" s="154" t="s">
        <v>3</v>
      </c>
      <c r="F548" s="155" t="s">
        <v>808</v>
      </c>
      <c r="H548" s="156">
        <v>690</v>
      </c>
      <c r="I548" s="157"/>
      <c r="L548" s="152"/>
      <c r="M548" s="158"/>
      <c r="T548" s="159"/>
      <c r="AT548" s="154" t="s">
        <v>161</v>
      </c>
      <c r="AU548" s="154" t="s">
        <v>80</v>
      </c>
      <c r="AV548" s="12" t="s">
        <v>80</v>
      </c>
      <c r="AW548" s="12" t="s">
        <v>32</v>
      </c>
      <c r="AX548" s="12" t="s">
        <v>71</v>
      </c>
      <c r="AY548" s="154" t="s">
        <v>151</v>
      </c>
    </row>
    <row r="549" spans="2:65" s="12" customFormat="1" ht="11.25">
      <c r="B549" s="152"/>
      <c r="D549" s="153" t="s">
        <v>161</v>
      </c>
      <c r="E549" s="154" t="s">
        <v>3</v>
      </c>
      <c r="F549" s="155" t="s">
        <v>809</v>
      </c>
      <c r="H549" s="156">
        <v>2300</v>
      </c>
      <c r="I549" s="157"/>
      <c r="L549" s="152"/>
      <c r="M549" s="158"/>
      <c r="T549" s="159"/>
      <c r="AT549" s="154" t="s">
        <v>161</v>
      </c>
      <c r="AU549" s="154" t="s">
        <v>80</v>
      </c>
      <c r="AV549" s="12" t="s">
        <v>80</v>
      </c>
      <c r="AW549" s="12" t="s">
        <v>32</v>
      </c>
      <c r="AX549" s="12" t="s">
        <v>71</v>
      </c>
      <c r="AY549" s="154" t="s">
        <v>151</v>
      </c>
    </row>
    <row r="550" spans="2:65" s="14" customFormat="1" ht="11.25">
      <c r="B550" s="166"/>
      <c r="D550" s="153" t="s">
        <v>161</v>
      </c>
      <c r="E550" s="167" t="s">
        <v>3</v>
      </c>
      <c r="F550" s="168" t="s">
        <v>241</v>
      </c>
      <c r="H550" s="169">
        <v>2990</v>
      </c>
      <c r="I550" s="170"/>
      <c r="L550" s="166"/>
      <c r="M550" s="171"/>
      <c r="T550" s="172"/>
      <c r="AT550" s="167" t="s">
        <v>161</v>
      </c>
      <c r="AU550" s="167" t="s">
        <v>80</v>
      </c>
      <c r="AV550" s="14" t="s">
        <v>157</v>
      </c>
      <c r="AW550" s="14" t="s">
        <v>32</v>
      </c>
      <c r="AX550" s="14" t="s">
        <v>78</v>
      </c>
      <c r="AY550" s="167" t="s">
        <v>151</v>
      </c>
    </row>
    <row r="551" spans="2:65" s="1" customFormat="1" ht="24.2" customHeight="1">
      <c r="B551" s="133"/>
      <c r="C551" s="134" t="s">
        <v>810</v>
      </c>
      <c r="D551" s="134" t="s">
        <v>153</v>
      </c>
      <c r="E551" s="135" t="s">
        <v>811</v>
      </c>
      <c r="F551" s="136" t="s">
        <v>812</v>
      </c>
      <c r="G551" s="137" t="s">
        <v>156</v>
      </c>
      <c r="H551" s="138">
        <v>3.7679999999999998</v>
      </c>
      <c r="I551" s="139"/>
      <c r="J551" s="140">
        <f>ROUND(I551*H551,2)</f>
        <v>0</v>
      </c>
      <c r="K551" s="141"/>
      <c r="L551" s="33"/>
      <c r="M551" s="142" t="s">
        <v>3</v>
      </c>
      <c r="N551" s="143" t="s">
        <v>42</v>
      </c>
      <c r="P551" s="144">
        <f>O551*H551</f>
        <v>0</v>
      </c>
      <c r="Q551" s="144">
        <v>6.0000000000000002E-5</v>
      </c>
      <c r="R551" s="144">
        <f>Q551*H551</f>
        <v>2.2608E-4</v>
      </c>
      <c r="S551" s="144">
        <v>0</v>
      </c>
      <c r="T551" s="145">
        <f>S551*H551</f>
        <v>0</v>
      </c>
      <c r="AR551" s="146" t="s">
        <v>278</v>
      </c>
      <c r="AT551" s="146" t="s">
        <v>153</v>
      </c>
      <c r="AU551" s="146" t="s">
        <v>80</v>
      </c>
      <c r="AY551" s="18" t="s">
        <v>151</v>
      </c>
      <c r="BE551" s="147">
        <f>IF(N551="základní",J551,0)</f>
        <v>0</v>
      </c>
      <c r="BF551" s="147">
        <f>IF(N551="snížená",J551,0)</f>
        <v>0</v>
      </c>
      <c r="BG551" s="147">
        <f>IF(N551="zákl. přenesená",J551,0)</f>
        <v>0</v>
      </c>
      <c r="BH551" s="147">
        <f>IF(N551="sníž. přenesená",J551,0)</f>
        <v>0</v>
      </c>
      <c r="BI551" s="147">
        <f>IF(N551="nulová",J551,0)</f>
        <v>0</v>
      </c>
      <c r="BJ551" s="18" t="s">
        <v>78</v>
      </c>
      <c r="BK551" s="147">
        <f>ROUND(I551*H551,2)</f>
        <v>0</v>
      </c>
      <c r="BL551" s="18" t="s">
        <v>278</v>
      </c>
      <c r="BM551" s="146" t="s">
        <v>813</v>
      </c>
    </row>
    <row r="552" spans="2:65" s="1" customFormat="1" ht="11.25">
      <c r="B552" s="33"/>
      <c r="D552" s="148" t="s">
        <v>159</v>
      </c>
      <c r="F552" s="149" t="s">
        <v>814</v>
      </c>
      <c r="I552" s="150"/>
      <c r="L552" s="33"/>
      <c r="M552" s="151"/>
      <c r="T552" s="54"/>
      <c r="AT552" s="18" t="s">
        <v>159</v>
      </c>
      <c r="AU552" s="18" t="s">
        <v>80</v>
      </c>
    </row>
    <row r="553" spans="2:65" s="12" customFormat="1" ht="11.25">
      <c r="B553" s="152"/>
      <c r="D553" s="153" t="s">
        <v>161</v>
      </c>
      <c r="E553" s="154" t="s">
        <v>3</v>
      </c>
      <c r="F553" s="155" t="s">
        <v>815</v>
      </c>
      <c r="H553" s="156">
        <v>3.7679999999999998</v>
      </c>
      <c r="I553" s="157"/>
      <c r="L553" s="152"/>
      <c r="M553" s="158"/>
      <c r="T553" s="159"/>
      <c r="AT553" s="154" t="s">
        <v>161</v>
      </c>
      <c r="AU553" s="154" t="s">
        <v>80</v>
      </c>
      <c r="AV553" s="12" t="s">
        <v>80</v>
      </c>
      <c r="AW553" s="12" t="s">
        <v>32</v>
      </c>
      <c r="AX553" s="12" t="s">
        <v>78</v>
      </c>
      <c r="AY553" s="154" t="s">
        <v>151</v>
      </c>
    </row>
    <row r="554" spans="2:65" s="1" customFormat="1" ht="24.2" customHeight="1">
      <c r="B554" s="133"/>
      <c r="C554" s="134" t="s">
        <v>816</v>
      </c>
      <c r="D554" s="134" t="s">
        <v>153</v>
      </c>
      <c r="E554" s="135" t="s">
        <v>817</v>
      </c>
      <c r="F554" s="136" t="s">
        <v>818</v>
      </c>
      <c r="G554" s="137" t="s">
        <v>156</v>
      </c>
      <c r="H554" s="138">
        <v>3.7679999999999998</v>
      </c>
      <c r="I554" s="139"/>
      <c r="J554" s="140">
        <f>ROUND(I554*H554,2)</f>
        <v>0</v>
      </c>
      <c r="K554" s="141"/>
      <c r="L554" s="33"/>
      <c r="M554" s="142" t="s">
        <v>3</v>
      </c>
      <c r="N554" s="143" t="s">
        <v>42</v>
      </c>
      <c r="P554" s="144">
        <f>O554*H554</f>
        <v>0</v>
      </c>
      <c r="Q554" s="144">
        <v>1.3999999999999999E-4</v>
      </c>
      <c r="R554" s="144">
        <f>Q554*H554</f>
        <v>5.2751999999999996E-4</v>
      </c>
      <c r="S554" s="144">
        <v>0</v>
      </c>
      <c r="T554" s="145">
        <f>S554*H554</f>
        <v>0</v>
      </c>
      <c r="AR554" s="146" t="s">
        <v>278</v>
      </c>
      <c r="AT554" s="146" t="s">
        <v>153</v>
      </c>
      <c r="AU554" s="146" t="s">
        <v>80</v>
      </c>
      <c r="AY554" s="18" t="s">
        <v>151</v>
      </c>
      <c r="BE554" s="147">
        <f>IF(N554="základní",J554,0)</f>
        <v>0</v>
      </c>
      <c r="BF554" s="147">
        <f>IF(N554="snížená",J554,0)</f>
        <v>0</v>
      </c>
      <c r="BG554" s="147">
        <f>IF(N554="zákl. přenesená",J554,0)</f>
        <v>0</v>
      </c>
      <c r="BH554" s="147">
        <f>IF(N554="sníž. přenesená",J554,0)</f>
        <v>0</v>
      </c>
      <c r="BI554" s="147">
        <f>IF(N554="nulová",J554,0)</f>
        <v>0</v>
      </c>
      <c r="BJ554" s="18" t="s">
        <v>78</v>
      </c>
      <c r="BK554" s="147">
        <f>ROUND(I554*H554,2)</f>
        <v>0</v>
      </c>
      <c r="BL554" s="18" t="s">
        <v>278</v>
      </c>
      <c r="BM554" s="146" t="s">
        <v>819</v>
      </c>
    </row>
    <row r="555" spans="2:65" s="1" customFormat="1" ht="11.25">
      <c r="B555" s="33"/>
      <c r="D555" s="148" t="s">
        <v>159</v>
      </c>
      <c r="F555" s="149" t="s">
        <v>820</v>
      </c>
      <c r="I555" s="150"/>
      <c r="L555" s="33"/>
      <c r="M555" s="151"/>
      <c r="T555" s="54"/>
      <c r="AT555" s="18" t="s">
        <v>159</v>
      </c>
      <c r="AU555" s="18" t="s">
        <v>80</v>
      </c>
    </row>
    <row r="556" spans="2:65" s="12" customFormat="1" ht="11.25">
      <c r="B556" s="152"/>
      <c r="D556" s="153" t="s">
        <v>161</v>
      </c>
      <c r="E556" s="154" t="s">
        <v>3</v>
      </c>
      <c r="F556" s="155" t="s">
        <v>815</v>
      </c>
      <c r="H556" s="156">
        <v>3.7679999999999998</v>
      </c>
      <c r="I556" s="157"/>
      <c r="L556" s="152"/>
      <c r="M556" s="158"/>
      <c r="T556" s="159"/>
      <c r="AT556" s="154" t="s">
        <v>161</v>
      </c>
      <c r="AU556" s="154" t="s">
        <v>80</v>
      </c>
      <c r="AV556" s="12" t="s">
        <v>80</v>
      </c>
      <c r="AW556" s="12" t="s">
        <v>32</v>
      </c>
      <c r="AX556" s="12" t="s">
        <v>78</v>
      </c>
      <c r="AY556" s="154" t="s">
        <v>151</v>
      </c>
    </row>
    <row r="557" spans="2:65" s="1" customFormat="1" ht="24.2" customHeight="1">
      <c r="B557" s="133"/>
      <c r="C557" s="134" t="s">
        <v>821</v>
      </c>
      <c r="D557" s="134" t="s">
        <v>153</v>
      </c>
      <c r="E557" s="135" t="s">
        <v>822</v>
      </c>
      <c r="F557" s="136" t="s">
        <v>823</v>
      </c>
      <c r="G557" s="137" t="s">
        <v>156</v>
      </c>
      <c r="H557" s="138">
        <v>3.7679999999999998</v>
      </c>
      <c r="I557" s="139"/>
      <c r="J557" s="140">
        <f>ROUND(I557*H557,2)</f>
        <v>0</v>
      </c>
      <c r="K557" s="141"/>
      <c r="L557" s="33"/>
      <c r="M557" s="142" t="s">
        <v>3</v>
      </c>
      <c r="N557" s="143" t="s">
        <v>42</v>
      </c>
      <c r="P557" s="144">
        <f>O557*H557</f>
        <v>0</v>
      </c>
      <c r="Q557" s="144">
        <v>1.2E-4</v>
      </c>
      <c r="R557" s="144">
        <f>Q557*H557</f>
        <v>4.5216000000000001E-4</v>
      </c>
      <c r="S557" s="144">
        <v>0</v>
      </c>
      <c r="T557" s="145">
        <f>S557*H557</f>
        <v>0</v>
      </c>
      <c r="AR557" s="146" t="s">
        <v>278</v>
      </c>
      <c r="AT557" s="146" t="s">
        <v>153</v>
      </c>
      <c r="AU557" s="146" t="s">
        <v>80</v>
      </c>
      <c r="AY557" s="18" t="s">
        <v>151</v>
      </c>
      <c r="BE557" s="147">
        <f>IF(N557="základní",J557,0)</f>
        <v>0</v>
      </c>
      <c r="BF557" s="147">
        <f>IF(N557="snížená",J557,0)</f>
        <v>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8" t="s">
        <v>78</v>
      </c>
      <c r="BK557" s="147">
        <f>ROUND(I557*H557,2)</f>
        <v>0</v>
      </c>
      <c r="BL557" s="18" t="s">
        <v>278</v>
      </c>
      <c r="BM557" s="146" t="s">
        <v>824</v>
      </c>
    </row>
    <row r="558" spans="2:65" s="1" customFormat="1" ht="11.25">
      <c r="B558" s="33"/>
      <c r="D558" s="148" t="s">
        <v>159</v>
      </c>
      <c r="F558" s="149" t="s">
        <v>825</v>
      </c>
      <c r="I558" s="150"/>
      <c r="L558" s="33"/>
      <c r="M558" s="151"/>
      <c r="T558" s="54"/>
      <c r="AT558" s="18" t="s">
        <v>159</v>
      </c>
      <c r="AU558" s="18" t="s">
        <v>80</v>
      </c>
    </row>
    <row r="559" spans="2:65" s="12" customFormat="1" ht="11.25">
      <c r="B559" s="152"/>
      <c r="D559" s="153" t="s">
        <v>161</v>
      </c>
      <c r="E559" s="154" t="s">
        <v>3</v>
      </c>
      <c r="F559" s="155" t="s">
        <v>815</v>
      </c>
      <c r="H559" s="156">
        <v>3.7679999999999998</v>
      </c>
      <c r="I559" s="157"/>
      <c r="L559" s="152"/>
      <c r="M559" s="158"/>
      <c r="T559" s="159"/>
      <c r="AT559" s="154" t="s">
        <v>161</v>
      </c>
      <c r="AU559" s="154" t="s">
        <v>80</v>
      </c>
      <c r="AV559" s="12" t="s">
        <v>80</v>
      </c>
      <c r="AW559" s="12" t="s">
        <v>32</v>
      </c>
      <c r="AX559" s="12" t="s">
        <v>78</v>
      </c>
      <c r="AY559" s="154" t="s">
        <v>151</v>
      </c>
    </row>
    <row r="560" spans="2:65" s="11" customFormat="1" ht="22.9" customHeight="1">
      <c r="B560" s="121"/>
      <c r="D560" s="122" t="s">
        <v>70</v>
      </c>
      <c r="E560" s="131" t="s">
        <v>826</v>
      </c>
      <c r="F560" s="131" t="s">
        <v>827</v>
      </c>
      <c r="I560" s="124"/>
      <c r="J560" s="132">
        <f>BK560</f>
        <v>0</v>
      </c>
      <c r="L560" s="121"/>
      <c r="M560" s="126"/>
      <c r="P560" s="127">
        <f>SUM(P561:P620)</f>
        <v>0</v>
      </c>
      <c r="R560" s="127">
        <f>SUM(R561:R620)</f>
        <v>0.13069979999999998</v>
      </c>
      <c r="T560" s="128">
        <f>SUM(T561:T620)</f>
        <v>0</v>
      </c>
      <c r="AR560" s="122" t="s">
        <v>80</v>
      </c>
      <c r="AT560" s="129" t="s">
        <v>70</v>
      </c>
      <c r="AU560" s="129" t="s">
        <v>78</v>
      </c>
      <c r="AY560" s="122" t="s">
        <v>151</v>
      </c>
      <c r="BK560" s="130">
        <f>SUM(BK561:BK620)</f>
        <v>0</v>
      </c>
    </row>
    <row r="561" spans="2:65" s="1" customFormat="1" ht="24.2" customHeight="1">
      <c r="B561" s="133"/>
      <c r="C561" s="134" t="s">
        <v>828</v>
      </c>
      <c r="D561" s="134" t="s">
        <v>153</v>
      </c>
      <c r="E561" s="135" t="s">
        <v>829</v>
      </c>
      <c r="F561" s="136" t="s">
        <v>830</v>
      </c>
      <c r="G561" s="137" t="s">
        <v>156</v>
      </c>
      <c r="H561" s="138">
        <v>159.38999999999999</v>
      </c>
      <c r="I561" s="139"/>
      <c r="J561" s="140">
        <f>ROUND(I561*H561,2)</f>
        <v>0</v>
      </c>
      <c r="K561" s="141"/>
      <c r="L561" s="33"/>
      <c r="M561" s="142" t="s">
        <v>3</v>
      </c>
      <c r="N561" s="143" t="s">
        <v>42</v>
      </c>
      <c r="P561" s="144">
        <f>O561*H561</f>
        <v>0</v>
      </c>
      <c r="Q561" s="144">
        <v>0</v>
      </c>
      <c r="R561" s="144">
        <f>Q561*H561</f>
        <v>0</v>
      </c>
      <c r="S561" s="144">
        <v>0</v>
      </c>
      <c r="T561" s="145">
        <f>S561*H561</f>
        <v>0</v>
      </c>
      <c r="AR561" s="146" t="s">
        <v>278</v>
      </c>
      <c r="AT561" s="146" t="s">
        <v>153</v>
      </c>
      <c r="AU561" s="146" t="s">
        <v>80</v>
      </c>
      <c r="AY561" s="18" t="s">
        <v>151</v>
      </c>
      <c r="BE561" s="147">
        <f>IF(N561="základní",J561,0)</f>
        <v>0</v>
      </c>
      <c r="BF561" s="147">
        <f>IF(N561="snížená",J561,0)</f>
        <v>0</v>
      </c>
      <c r="BG561" s="147">
        <f>IF(N561="zákl. přenesená",J561,0)</f>
        <v>0</v>
      </c>
      <c r="BH561" s="147">
        <f>IF(N561="sníž. přenesená",J561,0)</f>
        <v>0</v>
      </c>
      <c r="BI561" s="147">
        <f>IF(N561="nulová",J561,0)</f>
        <v>0</v>
      </c>
      <c r="BJ561" s="18" t="s">
        <v>78</v>
      </c>
      <c r="BK561" s="147">
        <f>ROUND(I561*H561,2)</f>
        <v>0</v>
      </c>
      <c r="BL561" s="18" t="s">
        <v>278</v>
      </c>
      <c r="BM561" s="146" t="s">
        <v>831</v>
      </c>
    </row>
    <row r="562" spans="2:65" s="1" customFormat="1" ht="11.25">
      <c r="B562" s="33"/>
      <c r="D562" s="148" t="s">
        <v>159</v>
      </c>
      <c r="F562" s="149" t="s">
        <v>832</v>
      </c>
      <c r="I562" s="150"/>
      <c r="L562" s="33"/>
      <c r="M562" s="151"/>
      <c r="T562" s="54"/>
      <c r="AT562" s="18" t="s">
        <v>159</v>
      </c>
      <c r="AU562" s="18" t="s">
        <v>80</v>
      </c>
    </row>
    <row r="563" spans="2:65" s="13" customFormat="1" ht="11.25">
      <c r="B563" s="160"/>
      <c r="D563" s="153" t="s">
        <v>161</v>
      </c>
      <c r="E563" s="161" t="s">
        <v>3</v>
      </c>
      <c r="F563" s="162" t="s">
        <v>737</v>
      </c>
      <c r="H563" s="161" t="s">
        <v>3</v>
      </c>
      <c r="I563" s="163"/>
      <c r="L563" s="160"/>
      <c r="M563" s="164"/>
      <c r="T563" s="165"/>
      <c r="AT563" s="161" t="s">
        <v>161</v>
      </c>
      <c r="AU563" s="161" t="s">
        <v>80</v>
      </c>
      <c r="AV563" s="13" t="s">
        <v>78</v>
      </c>
      <c r="AW563" s="13" t="s">
        <v>32</v>
      </c>
      <c r="AX563" s="13" t="s">
        <v>71</v>
      </c>
      <c r="AY563" s="161" t="s">
        <v>151</v>
      </c>
    </row>
    <row r="564" spans="2:65" s="12" customFormat="1" ht="11.25">
      <c r="B564" s="152"/>
      <c r="D564" s="153" t="s">
        <v>161</v>
      </c>
      <c r="E564" s="154" t="s">
        <v>3</v>
      </c>
      <c r="F564" s="155" t="s">
        <v>833</v>
      </c>
      <c r="H564" s="156">
        <v>53.76</v>
      </c>
      <c r="I564" s="157"/>
      <c r="L564" s="152"/>
      <c r="M564" s="158"/>
      <c r="T564" s="159"/>
      <c r="AT564" s="154" t="s">
        <v>161</v>
      </c>
      <c r="AU564" s="154" t="s">
        <v>80</v>
      </c>
      <c r="AV564" s="12" t="s">
        <v>80</v>
      </c>
      <c r="AW564" s="12" t="s">
        <v>32</v>
      </c>
      <c r="AX564" s="12" t="s">
        <v>71</v>
      </c>
      <c r="AY564" s="154" t="s">
        <v>151</v>
      </c>
    </row>
    <row r="565" spans="2:65" s="12" customFormat="1" ht="11.25">
      <c r="B565" s="152"/>
      <c r="D565" s="153" t="s">
        <v>161</v>
      </c>
      <c r="E565" s="154" t="s">
        <v>3</v>
      </c>
      <c r="F565" s="155" t="s">
        <v>834</v>
      </c>
      <c r="H565" s="156">
        <v>10.752000000000001</v>
      </c>
      <c r="I565" s="157"/>
      <c r="L565" s="152"/>
      <c r="M565" s="158"/>
      <c r="T565" s="159"/>
      <c r="AT565" s="154" t="s">
        <v>161</v>
      </c>
      <c r="AU565" s="154" t="s">
        <v>80</v>
      </c>
      <c r="AV565" s="12" t="s">
        <v>80</v>
      </c>
      <c r="AW565" s="12" t="s">
        <v>32</v>
      </c>
      <c r="AX565" s="12" t="s">
        <v>71</v>
      </c>
      <c r="AY565" s="154" t="s">
        <v>151</v>
      </c>
    </row>
    <row r="566" spans="2:65" s="12" customFormat="1" ht="11.25">
      <c r="B566" s="152"/>
      <c r="D566" s="153" t="s">
        <v>161</v>
      </c>
      <c r="E566" s="154" t="s">
        <v>3</v>
      </c>
      <c r="F566" s="155" t="s">
        <v>835</v>
      </c>
      <c r="H566" s="156">
        <v>7.5259999999999998</v>
      </c>
      <c r="I566" s="157"/>
      <c r="L566" s="152"/>
      <c r="M566" s="158"/>
      <c r="T566" s="159"/>
      <c r="AT566" s="154" t="s">
        <v>161</v>
      </c>
      <c r="AU566" s="154" t="s">
        <v>80</v>
      </c>
      <c r="AV566" s="12" t="s">
        <v>80</v>
      </c>
      <c r="AW566" s="12" t="s">
        <v>32</v>
      </c>
      <c r="AX566" s="12" t="s">
        <v>71</v>
      </c>
      <c r="AY566" s="154" t="s">
        <v>151</v>
      </c>
    </row>
    <row r="567" spans="2:65" s="12" customFormat="1" ht="11.25">
      <c r="B567" s="152"/>
      <c r="D567" s="153" t="s">
        <v>161</v>
      </c>
      <c r="E567" s="154" t="s">
        <v>3</v>
      </c>
      <c r="F567" s="155" t="s">
        <v>836</v>
      </c>
      <c r="H567" s="156">
        <v>1.8480000000000001</v>
      </c>
      <c r="I567" s="157"/>
      <c r="L567" s="152"/>
      <c r="M567" s="158"/>
      <c r="T567" s="159"/>
      <c r="AT567" s="154" t="s">
        <v>161</v>
      </c>
      <c r="AU567" s="154" t="s">
        <v>80</v>
      </c>
      <c r="AV567" s="12" t="s">
        <v>80</v>
      </c>
      <c r="AW567" s="12" t="s">
        <v>32</v>
      </c>
      <c r="AX567" s="12" t="s">
        <v>71</v>
      </c>
      <c r="AY567" s="154" t="s">
        <v>151</v>
      </c>
    </row>
    <row r="568" spans="2:65" s="12" customFormat="1" ht="11.25">
      <c r="B568" s="152"/>
      <c r="D568" s="153" t="s">
        <v>161</v>
      </c>
      <c r="E568" s="154" t="s">
        <v>3</v>
      </c>
      <c r="F568" s="155" t="s">
        <v>837</v>
      </c>
      <c r="H568" s="156">
        <v>13.776</v>
      </c>
      <c r="I568" s="157"/>
      <c r="L568" s="152"/>
      <c r="M568" s="158"/>
      <c r="T568" s="159"/>
      <c r="AT568" s="154" t="s">
        <v>161</v>
      </c>
      <c r="AU568" s="154" t="s">
        <v>80</v>
      </c>
      <c r="AV568" s="12" t="s">
        <v>80</v>
      </c>
      <c r="AW568" s="12" t="s">
        <v>32</v>
      </c>
      <c r="AX568" s="12" t="s">
        <v>71</v>
      </c>
      <c r="AY568" s="154" t="s">
        <v>151</v>
      </c>
    </row>
    <row r="569" spans="2:65" s="12" customFormat="1" ht="11.25">
      <c r="B569" s="152"/>
      <c r="D569" s="153" t="s">
        <v>161</v>
      </c>
      <c r="E569" s="154" t="s">
        <v>3</v>
      </c>
      <c r="F569" s="155" t="s">
        <v>838</v>
      </c>
      <c r="H569" s="156">
        <v>20.16</v>
      </c>
      <c r="I569" s="157"/>
      <c r="L569" s="152"/>
      <c r="M569" s="158"/>
      <c r="T569" s="159"/>
      <c r="AT569" s="154" t="s">
        <v>161</v>
      </c>
      <c r="AU569" s="154" t="s">
        <v>80</v>
      </c>
      <c r="AV569" s="12" t="s">
        <v>80</v>
      </c>
      <c r="AW569" s="12" t="s">
        <v>32</v>
      </c>
      <c r="AX569" s="12" t="s">
        <v>71</v>
      </c>
      <c r="AY569" s="154" t="s">
        <v>151</v>
      </c>
    </row>
    <row r="570" spans="2:65" s="12" customFormat="1" ht="11.25">
      <c r="B570" s="152"/>
      <c r="D570" s="153" t="s">
        <v>161</v>
      </c>
      <c r="E570" s="154" t="s">
        <v>3</v>
      </c>
      <c r="F570" s="155" t="s">
        <v>839</v>
      </c>
      <c r="H570" s="156">
        <v>19.655999999999999</v>
      </c>
      <c r="I570" s="157"/>
      <c r="L570" s="152"/>
      <c r="M570" s="158"/>
      <c r="T570" s="159"/>
      <c r="AT570" s="154" t="s">
        <v>161</v>
      </c>
      <c r="AU570" s="154" t="s">
        <v>80</v>
      </c>
      <c r="AV570" s="12" t="s">
        <v>80</v>
      </c>
      <c r="AW570" s="12" t="s">
        <v>32</v>
      </c>
      <c r="AX570" s="12" t="s">
        <v>71</v>
      </c>
      <c r="AY570" s="154" t="s">
        <v>151</v>
      </c>
    </row>
    <row r="571" spans="2:65" s="12" customFormat="1" ht="11.25">
      <c r="B571" s="152"/>
      <c r="D571" s="153" t="s">
        <v>161</v>
      </c>
      <c r="E571" s="154" t="s">
        <v>3</v>
      </c>
      <c r="F571" s="155" t="s">
        <v>840</v>
      </c>
      <c r="H571" s="156">
        <v>14</v>
      </c>
      <c r="I571" s="157"/>
      <c r="L571" s="152"/>
      <c r="M571" s="158"/>
      <c r="T571" s="159"/>
      <c r="AT571" s="154" t="s">
        <v>161</v>
      </c>
      <c r="AU571" s="154" t="s">
        <v>80</v>
      </c>
      <c r="AV571" s="12" t="s">
        <v>80</v>
      </c>
      <c r="AW571" s="12" t="s">
        <v>32</v>
      </c>
      <c r="AX571" s="12" t="s">
        <v>71</v>
      </c>
      <c r="AY571" s="154" t="s">
        <v>151</v>
      </c>
    </row>
    <row r="572" spans="2:65" s="12" customFormat="1" ht="11.25">
      <c r="B572" s="152"/>
      <c r="D572" s="153" t="s">
        <v>161</v>
      </c>
      <c r="E572" s="154" t="s">
        <v>3</v>
      </c>
      <c r="F572" s="155" t="s">
        <v>841</v>
      </c>
      <c r="H572" s="156">
        <v>1.792</v>
      </c>
      <c r="I572" s="157"/>
      <c r="L572" s="152"/>
      <c r="M572" s="158"/>
      <c r="T572" s="159"/>
      <c r="AT572" s="154" t="s">
        <v>161</v>
      </c>
      <c r="AU572" s="154" t="s">
        <v>80</v>
      </c>
      <c r="AV572" s="12" t="s">
        <v>80</v>
      </c>
      <c r="AW572" s="12" t="s">
        <v>32</v>
      </c>
      <c r="AX572" s="12" t="s">
        <v>71</v>
      </c>
      <c r="AY572" s="154" t="s">
        <v>151</v>
      </c>
    </row>
    <row r="573" spans="2:65" s="15" customFormat="1" ht="11.25">
      <c r="B573" s="174"/>
      <c r="D573" s="153" t="s">
        <v>161</v>
      </c>
      <c r="E573" s="175" t="s">
        <v>3</v>
      </c>
      <c r="F573" s="176" t="s">
        <v>313</v>
      </c>
      <c r="H573" s="177">
        <v>143.27000000000001</v>
      </c>
      <c r="I573" s="178"/>
      <c r="L573" s="174"/>
      <c r="M573" s="179"/>
      <c r="T573" s="180"/>
      <c r="AT573" s="175" t="s">
        <v>161</v>
      </c>
      <c r="AU573" s="175" t="s">
        <v>80</v>
      </c>
      <c r="AV573" s="15" t="s">
        <v>167</v>
      </c>
      <c r="AW573" s="15" t="s">
        <v>32</v>
      </c>
      <c r="AX573" s="15" t="s">
        <v>71</v>
      </c>
      <c r="AY573" s="175" t="s">
        <v>151</v>
      </c>
    </row>
    <row r="574" spans="2:65" s="13" customFormat="1" ht="11.25">
      <c r="B574" s="160"/>
      <c r="D574" s="153" t="s">
        <v>161</v>
      </c>
      <c r="E574" s="161" t="s">
        <v>3</v>
      </c>
      <c r="F574" s="162" t="s">
        <v>842</v>
      </c>
      <c r="H574" s="161" t="s">
        <v>3</v>
      </c>
      <c r="I574" s="163"/>
      <c r="L574" s="160"/>
      <c r="M574" s="164"/>
      <c r="T574" s="165"/>
      <c r="AT574" s="161" t="s">
        <v>161</v>
      </c>
      <c r="AU574" s="161" t="s">
        <v>80</v>
      </c>
      <c r="AV574" s="13" t="s">
        <v>78</v>
      </c>
      <c r="AW574" s="13" t="s">
        <v>32</v>
      </c>
      <c r="AX574" s="13" t="s">
        <v>71</v>
      </c>
      <c r="AY574" s="161" t="s">
        <v>151</v>
      </c>
    </row>
    <row r="575" spans="2:65" s="12" customFormat="1" ht="11.25">
      <c r="B575" s="152"/>
      <c r="D575" s="153" t="s">
        <v>161</v>
      </c>
      <c r="E575" s="154" t="s">
        <v>3</v>
      </c>
      <c r="F575" s="155" t="s">
        <v>189</v>
      </c>
      <c r="H575" s="156">
        <v>7</v>
      </c>
      <c r="I575" s="157"/>
      <c r="L575" s="152"/>
      <c r="M575" s="158"/>
      <c r="T575" s="159"/>
      <c r="AT575" s="154" t="s">
        <v>161</v>
      </c>
      <c r="AU575" s="154" t="s">
        <v>80</v>
      </c>
      <c r="AV575" s="12" t="s">
        <v>80</v>
      </c>
      <c r="AW575" s="12" t="s">
        <v>32</v>
      </c>
      <c r="AX575" s="12" t="s">
        <v>71</v>
      </c>
      <c r="AY575" s="154" t="s">
        <v>151</v>
      </c>
    </row>
    <row r="576" spans="2:65" s="15" customFormat="1" ht="11.25">
      <c r="B576" s="174"/>
      <c r="D576" s="153" t="s">
        <v>161</v>
      </c>
      <c r="E576" s="175" t="s">
        <v>3</v>
      </c>
      <c r="F576" s="176" t="s">
        <v>313</v>
      </c>
      <c r="H576" s="177">
        <v>7</v>
      </c>
      <c r="I576" s="178"/>
      <c r="L576" s="174"/>
      <c r="M576" s="179"/>
      <c r="T576" s="180"/>
      <c r="AT576" s="175" t="s">
        <v>161</v>
      </c>
      <c r="AU576" s="175" t="s">
        <v>80</v>
      </c>
      <c r="AV576" s="15" t="s">
        <v>167</v>
      </c>
      <c r="AW576" s="15" t="s">
        <v>32</v>
      </c>
      <c r="AX576" s="15" t="s">
        <v>71</v>
      </c>
      <c r="AY576" s="175" t="s">
        <v>151</v>
      </c>
    </row>
    <row r="577" spans="2:65" s="13" customFormat="1" ht="11.25">
      <c r="B577" s="160"/>
      <c r="D577" s="153" t="s">
        <v>161</v>
      </c>
      <c r="E577" s="161" t="s">
        <v>3</v>
      </c>
      <c r="F577" s="162" t="s">
        <v>408</v>
      </c>
      <c r="H577" s="161" t="s">
        <v>3</v>
      </c>
      <c r="I577" s="163"/>
      <c r="L577" s="160"/>
      <c r="M577" s="164"/>
      <c r="T577" s="165"/>
      <c r="AT577" s="161" t="s">
        <v>161</v>
      </c>
      <c r="AU577" s="161" t="s">
        <v>80</v>
      </c>
      <c r="AV577" s="13" t="s">
        <v>78</v>
      </c>
      <c r="AW577" s="13" t="s">
        <v>32</v>
      </c>
      <c r="AX577" s="13" t="s">
        <v>71</v>
      </c>
      <c r="AY577" s="161" t="s">
        <v>151</v>
      </c>
    </row>
    <row r="578" spans="2:65" s="12" customFormat="1" ht="11.25">
      <c r="B578" s="152"/>
      <c r="D578" s="153" t="s">
        <v>161</v>
      </c>
      <c r="E578" s="154" t="s">
        <v>3</v>
      </c>
      <c r="F578" s="155" t="s">
        <v>843</v>
      </c>
      <c r="H578" s="156">
        <v>9.1199999999999992</v>
      </c>
      <c r="I578" s="157"/>
      <c r="L578" s="152"/>
      <c r="M578" s="158"/>
      <c r="T578" s="159"/>
      <c r="AT578" s="154" t="s">
        <v>161</v>
      </c>
      <c r="AU578" s="154" t="s">
        <v>80</v>
      </c>
      <c r="AV578" s="12" t="s">
        <v>80</v>
      </c>
      <c r="AW578" s="12" t="s">
        <v>32</v>
      </c>
      <c r="AX578" s="12" t="s">
        <v>71</v>
      </c>
      <c r="AY578" s="154" t="s">
        <v>151</v>
      </c>
    </row>
    <row r="579" spans="2:65" s="15" customFormat="1" ht="11.25">
      <c r="B579" s="174"/>
      <c r="D579" s="153" t="s">
        <v>161</v>
      </c>
      <c r="E579" s="175" t="s">
        <v>3</v>
      </c>
      <c r="F579" s="176" t="s">
        <v>313</v>
      </c>
      <c r="H579" s="177">
        <v>9.1199999999999992</v>
      </c>
      <c r="I579" s="178"/>
      <c r="L579" s="174"/>
      <c r="M579" s="179"/>
      <c r="T579" s="180"/>
      <c r="AT579" s="175" t="s">
        <v>161</v>
      </c>
      <c r="AU579" s="175" t="s">
        <v>80</v>
      </c>
      <c r="AV579" s="15" t="s">
        <v>167</v>
      </c>
      <c r="AW579" s="15" t="s">
        <v>32</v>
      </c>
      <c r="AX579" s="15" t="s">
        <v>71</v>
      </c>
      <c r="AY579" s="175" t="s">
        <v>151</v>
      </c>
    </row>
    <row r="580" spans="2:65" s="14" customFormat="1" ht="11.25">
      <c r="B580" s="166"/>
      <c r="D580" s="153" t="s">
        <v>161</v>
      </c>
      <c r="E580" s="167" t="s">
        <v>3</v>
      </c>
      <c r="F580" s="168" t="s">
        <v>241</v>
      </c>
      <c r="H580" s="169">
        <v>159.38999999999999</v>
      </c>
      <c r="I580" s="170"/>
      <c r="L580" s="166"/>
      <c r="M580" s="171"/>
      <c r="T580" s="172"/>
      <c r="AT580" s="167" t="s">
        <v>161</v>
      </c>
      <c r="AU580" s="167" t="s">
        <v>80</v>
      </c>
      <c r="AV580" s="14" t="s">
        <v>157</v>
      </c>
      <c r="AW580" s="14" t="s">
        <v>32</v>
      </c>
      <c r="AX580" s="14" t="s">
        <v>78</v>
      </c>
      <c r="AY580" s="167" t="s">
        <v>151</v>
      </c>
    </row>
    <row r="581" spans="2:65" s="1" customFormat="1" ht="33" customHeight="1">
      <c r="B581" s="133"/>
      <c r="C581" s="134" t="s">
        <v>844</v>
      </c>
      <c r="D581" s="134" t="s">
        <v>153</v>
      </c>
      <c r="E581" s="135" t="s">
        <v>845</v>
      </c>
      <c r="F581" s="136" t="s">
        <v>846</v>
      </c>
      <c r="G581" s="137" t="s">
        <v>156</v>
      </c>
      <c r="H581" s="138">
        <v>159.38999999999999</v>
      </c>
      <c r="I581" s="139"/>
      <c r="J581" s="140">
        <f>ROUND(I581*H581,2)</f>
        <v>0</v>
      </c>
      <c r="K581" s="141"/>
      <c r="L581" s="33"/>
      <c r="M581" s="142" t="s">
        <v>3</v>
      </c>
      <c r="N581" s="143" t="s">
        <v>42</v>
      </c>
      <c r="P581" s="144">
        <f>O581*H581</f>
        <v>0</v>
      </c>
      <c r="Q581" s="144">
        <v>0</v>
      </c>
      <c r="R581" s="144">
        <f>Q581*H581</f>
        <v>0</v>
      </c>
      <c r="S581" s="144">
        <v>0</v>
      </c>
      <c r="T581" s="145">
        <f>S581*H581</f>
        <v>0</v>
      </c>
      <c r="AR581" s="146" t="s">
        <v>278</v>
      </c>
      <c r="AT581" s="146" t="s">
        <v>153</v>
      </c>
      <c r="AU581" s="146" t="s">
        <v>80</v>
      </c>
      <c r="AY581" s="18" t="s">
        <v>151</v>
      </c>
      <c r="BE581" s="147">
        <f>IF(N581="základní",J581,0)</f>
        <v>0</v>
      </c>
      <c r="BF581" s="147">
        <f>IF(N581="snížená",J581,0)</f>
        <v>0</v>
      </c>
      <c r="BG581" s="147">
        <f>IF(N581="zákl. přenesená",J581,0)</f>
        <v>0</v>
      </c>
      <c r="BH581" s="147">
        <f>IF(N581="sníž. přenesená",J581,0)</f>
        <v>0</v>
      </c>
      <c r="BI581" s="147">
        <f>IF(N581="nulová",J581,0)</f>
        <v>0</v>
      </c>
      <c r="BJ581" s="18" t="s">
        <v>78</v>
      </c>
      <c r="BK581" s="147">
        <f>ROUND(I581*H581,2)</f>
        <v>0</v>
      </c>
      <c r="BL581" s="18" t="s">
        <v>278</v>
      </c>
      <c r="BM581" s="146" t="s">
        <v>847</v>
      </c>
    </row>
    <row r="582" spans="2:65" s="1" customFormat="1" ht="11.25">
      <c r="B582" s="33"/>
      <c r="D582" s="148" t="s">
        <v>159</v>
      </c>
      <c r="F582" s="149" t="s">
        <v>848</v>
      </c>
      <c r="I582" s="150"/>
      <c r="L582" s="33"/>
      <c r="M582" s="151"/>
      <c r="T582" s="54"/>
      <c r="AT582" s="18" t="s">
        <v>159</v>
      </c>
      <c r="AU582" s="18" t="s">
        <v>80</v>
      </c>
    </row>
    <row r="583" spans="2:65" s="13" customFormat="1" ht="11.25">
      <c r="B583" s="160"/>
      <c r="D583" s="153" t="s">
        <v>161</v>
      </c>
      <c r="E583" s="161" t="s">
        <v>3</v>
      </c>
      <c r="F583" s="162" t="s">
        <v>737</v>
      </c>
      <c r="H583" s="161" t="s">
        <v>3</v>
      </c>
      <c r="I583" s="163"/>
      <c r="L583" s="160"/>
      <c r="M583" s="164"/>
      <c r="T583" s="165"/>
      <c r="AT583" s="161" t="s">
        <v>161</v>
      </c>
      <c r="AU583" s="161" t="s">
        <v>80</v>
      </c>
      <c r="AV583" s="13" t="s">
        <v>78</v>
      </c>
      <c r="AW583" s="13" t="s">
        <v>32</v>
      </c>
      <c r="AX583" s="13" t="s">
        <v>71</v>
      </c>
      <c r="AY583" s="161" t="s">
        <v>151</v>
      </c>
    </row>
    <row r="584" spans="2:65" s="12" customFormat="1" ht="11.25">
      <c r="B584" s="152"/>
      <c r="D584" s="153" t="s">
        <v>161</v>
      </c>
      <c r="E584" s="154" t="s">
        <v>3</v>
      </c>
      <c r="F584" s="155" t="s">
        <v>833</v>
      </c>
      <c r="H584" s="156">
        <v>53.76</v>
      </c>
      <c r="I584" s="157"/>
      <c r="L584" s="152"/>
      <c r="M584" s="158"/>
      <c r="T584" s="159"/>
      <c r="AT584" s="154" t="s">
        <v>161</v>
      </c>
      <c r="AU584" s="154" t="s">
        <v>80</v>
      </c>
      <c r="AV584" s="12" t="s">
        <v>80</v>
      </c>
      <c r="AW584" s="12" t="s">
        <v>32</v>
      </c>
      <c r="AX584" s="12" t="s">
        <v>71</v>
      </c>
      <c r="AY584" s="154" t="s">
        <v>151</v>
      </c>
    </row>
    <row r="585" spans="2:65" s="12" customFormat="1" ht="11.25">
      <c r="B585" s="152"/>
      <c r="D585" s="153" t="s">
        <v>161</v>
      </c>
      <c r="E585" s="154" t="s">
        <v>3</v>
      </c>
      <c r="F585" s="155" t="s">
        <v>834</v>
      </c>
      <c r="H585" s="156">
        <v>10.752000000000001</v>
      </c>
      <c r="I585" s="157"/>
      <c r="L585" s="152"/>
      <c r="M585" s="158"/>
      <c r="T585" s="159"/>
      <c r="AT585" s="154" t="s">
        <v>161</v>
      </c>
      <c r="AU585" s="154" t="s">
        <v>80</v>
      </c>
      <c r="AV585" s="12" t="s">
        <v>80</v>
      </c>
      <c r="AW585" s="12" t="s">
        <v>32</v>
      </c>
      <c r="AX585" s="12" t="s">
        <v>71</v>
      </c>
      <c r="AY585" s="154" t="s">
        <v>151</v>
      </c>
    </row>
    <row r="586" spans="2:65" s="12" customFormat="1" ht="11.25">
      <c r="B586" s="152"/>
      <c r="D586" s="153" t="s">
        <v>161</v>
      </c>
      <c r="E586" s="154" t="s">
        <v>3</v>
      </c>
      <c r="F586" s="155" t="s">
        <v>835</v>
      </c>
      <c r="H586" s="156">
        <v>7.5259999999999998</v>
      </c>
      <c r="I586" s="157"/>
      <c r="L586" s="152"/>
      <c r="M586" s="158"/>
      <c r="T586" s="159"/>
      <c r="AT586" s="154" t="s">
        <v>161</v>
      </c>
      <c r="AU586" s="154" t="s">
        <v>80</v>
      </c>
      <c r="AV586" s="12" t="s">
        <v>80</v>
      </c>
      <c r="AW586" s="12" t="s">
        <v>32</v>
      </c>
      <c r="AX586" s="12" t="s">
        <v>71</v>
      </c>
      <c r="AY586" s="154" t="s">
        <v>151</v>
      </c>
    </row>
    <row r="587" spans="2:65" s="12" customFormat="1" ht="11.25">
      <c r="B587" s="152"/>
      <c r="D587" s="153" t="s">
        <v>161</v>
      </c>
      <c r="E587" s="154" t="s">
        <v>3</v>
      </c>
      <c r="F587" s="155" t="s">
        <v>836</v>
      </c>
      <c r="H587" s="156">
        <v>1.8480000000000001</v>
      </c>
      <c r="I587" s="157"/>
      <c r="L587" s="152"/>
      <c r="M587" s="158"/>
      <c r="T587" s="159"/>
      <c r="AT587" s="154" t="s">
        <v>161</v>
      </c>
      <c r="AU587" s="154" t="s">
        <v>80</v>
      </c>
      <c r="AV587" s="12" t="s">
        <v>80</v>
      </c>
      <c r="AW587" s="12" t="s">
        <v>32</v>
      </c>
      <c r="AX587" s="12" t="s">
        <v>71</v>
      </c>
      <c r="AY587" s="154" t="s">
        <v>151</v>
      </c>
    </row>
    <row r="588" spans="2:65" s="12" customFormat="1" ht="11.25">
      <c r="B588" s="152"/>
      <c r="D588" s="153" t="s">
        <v>161</v>
      </c>
      <c r="E588" s="154" t="s">
        <v>3</v>
      </c>
      <c r="F588" s="155" t="s">
        <v>837</v>
      </c>
      <c r="H588" s="156">
        <v>13.776</v>
      </c>
      <c r="I588" s="157"/>
      <c r="L588" s="152"/>
      <c r="M588" s="158"/>
      <c r="T588" s="159"/>
      <c r="AT588" s="154" t="s">
        <v>161</v>
      </c>
      <c r="AU588" s="154" t="s">
        <v>80</v>
      </c>
      <c r="AV588" s="12" t="s">
        <v>80</v>
      </c>
      <c r="AW588" s="12" t="s">
        <v>32</v>
      </c>
      <c r="AX588" s="12" t="s">
        <v>71</v>
      </c>
      <c r="AY588" s="154" t="s">
        <v>151</v>
      </c>
    </row>
    <row r="589" spans="2:65" s="12" customFormat="1" ht="11.25">
      <c r="B589" s="152"/>
      <c r="D589" s="153" t="s">
        <v>161</v>
      </c>
      <c r="E589" s="154" t="s">
        <v>3</v>
      </c>
      <c r="F589" s="155" t="s">
        <v>838</v>
      </c>
      <c r="H589" s="156">
        <v>20.16</v>
      </c>
      <c r="I589" s="157"/>
      <c r="L589" s="152"/>
      <c r="M589" s="158"/>
      <c r="T589" s="159"/>
      <c r="AT589" s="154" t="s">
        <v>161</v>
      </c>
      <c r="AU589" s="154" t="s">
        <v>80</v>
      </c>
      <c r="AV589" s="12" t="s">
        <v>80</v>
      </c>
      <c r="AW589" s="12" t="s">
        <v>32</v>
      </c>
      <c r="AX589" s="12" t="s">
        <v>71</v>
      </c>
      <c r="AY589" s="154" t="s">
        <v>151</v>
      </c>
    </row>
    <row r="590" spans="2:65" s="12" customFormat="1" ht="11.25">
      <c r="B590" s="152"/>
      <c r="D590" s="153" t="s">
        <v>161</v>
      </c>
      <c r="E590" s="154" t="s">
        <v>3</v>
      </c>
      <c r="F590" s="155" t="s">
        <v>839</v>
      </c>
      <c r="H590" s="156">
        <v>19.655999999999999</v>
      </c>
      <c r="I590" s="157"/>
      <c r="L590" s="152"/>
      <c r="M590" s="158"/>
      <c r="T590" s="159"/>
      <c r="AT590" s="154" t="s">
        <v>161</v>
      </c>
      <c r="AU590" s="154" t="s">
        <v>80</v>
      </c>
      <c r="AV590" s="12" t="s">
        <v>80</v>
      </c>
      <c r="AW590" s="12" t="s">
        <v>32</v>
      </c>
      <c r="AX590" s="12" t="s">
        <v>71</v>
      </c>
      <c r="AY590" s="154" t="s">
        <v>151</v>
      </c>
    </row>
    <row r="591" spans="2:65" s="12" customFormat="1" ht="11.25">
      <c r="B591" s="152"/>
      <c r="D591" s="153" t="s">
        <v>161</v>
      </c>
      <c r="E591" s="154" t="s">
        <v>3</v>
      </c>
      <c r="F591" s="155" t="s">
        <v>840</v>
      </c>
      <c r="H591" s="156">
        <v>14</v>
      </c>
      <c r="I591" s="157"/>
      <c r="L591" s="152"/>
      <c r="M591" s="158"/>
      <c r="T591" s="159"/>
      <c r="AT591" s="154" t="s">
        <v>161</v>
      </c>
      <c r="AU591" s="154" t="s">
        <v>80</v>
      </c>
      <c r="AV591" s="12" t="s">
        <v>80</v>
      </c>
      <c r="AW591" s="12" t="s">
        <v>32</v>
      </c>
      <c r="AX591" s="12" t="s">
        <v>71</v>
      </c>
      <c r="AY591" s="154" t="s">
        <v>151</v>
      </c>
    </row>
    <row r="592" spans="2:65" s="12" customFormat="1" ht="11.25">
      <c r="B592" s="152"/>
      <c r="D592" s="153" t="s">
        <v>161</v>
      </c>
      <c r="E592" s="154" t="s">
        <v>3</v>
      </c>
      <c r="F592" s="155" t="s">
        <v>841</v>
      </c>
      <c r="H592" s="156">
        <v>1.792</v>
      </c>
      <c r="I592" s="157"/>
      <c r="L592" s="152"/>
      <c r="M592" s="158"/>
      <c r="T592" s="159"/>
      <c r="AT592" s="154" t="s">
        <v>161</v>
      </c>
      <c r="AU592" s="154" t="s">
        <v>80</v>
      </c>
      <c r="AV592" s="12" t="s">
        <v>80</v>
      </c>
      <c r="AW592" s="12" t="s">
        <v>32</v>
      </c>
      <c r="AX592" s="12" t="s">
        <v>71</v>
      </c>
      <c r="AY592" s="154" t="s">
        <v>151</v>
      </c>
    </row>
    <row r="593" spans="2:65" s="15" customFormat="1" ht="11.25">
      <c r="B593" s="174"/>
      <c r="D593" s="153" t="s">
        <v>161</v>
      </c>
      <c r="E593" s="175" t="s">
        <v>3</v>
      </c>
      <c r="F593" s="176" t="s">
        <v>313</v>
      </c>
      <c r="H593" s="177">
        <v>143.27000000000001</v>
      </c>
      <c r="I593" s="178"/>
      <c r="L593" s="174"/>
      <c r="M593" s="179"/>
      <c r="T593" s="180"/>
      <c r="AT593" s="175" t="s">
        <v>161</v>
      </c>
      <c r="AU593" s="175" t="s">
        <v>80</v>
      </c>
      <c r="AV593" s="15" t="s">
        <v>167</v>
      </c>
      <c r="AW593" s="15" t="s">
        <v>32</v>
      </c>
      <c r="AX593" s="15" t="s">
        <v>71</v>
      </c>
      <c r="AY593" s="175" t="s">
        <v>151</v>
      </c>
    </row>
    <row r="594" spans="2:65" s="13" customFormat="1" ht="11.25">
      <c r="B594" s="160"/>
      <c r="D594" s="153" t="s">
        <v>161</v>
      </c>
      <c r="E594" s="161" t="s">
        <v>3</v>
      </c>
      <c r="F594" s="162" t="s">
        <v>842</v>
      </c>
      <c r="H594" s="161" t="s">
        <v>3</v>
      </c>
      <c r="I594" s="163"/>
      <c r="L594" s="160"/>
      <c r="M594" s="164"/>
      <c r="T594" s="165"/>
      <c r="AT594" s="161" t="s">
        <v>161</v>
      </c>
      <c r="AU594" s="161" t="s">
        <v>80</v>
      </c>
      <c r="AV594" s="13" t="s">
        <v>78</v>
      </c>
      <c r="AW594" s="13" t="s">
        <v>32</v>
      </c>
      <c r="AX594" s="13" t="s">
        <v>71</v>
      </c>
      <c r="AY594" s="161" t="s">
        <v>151</v>
      </c>
    </row>
    <row r="595" spans="2:65" s="12" customFormat="1" ht="11.25">
      <c r="B595" s="152"/>
      <c r="D595" s="153" t="s">
        <v>161</v>
      </c>
      <c r="E595" s="154" t="s">
        <v>3</v>
      </c>
      <c r="F595" s="155" t="s">
        <v>189</v>
      </c>
      <c r="H595" s="156">
        <v>7</v>
      </c>
      <c r="I595" s="157"/>
      <c r="L595" s="152"/>
      <c r="M595" s="158"/>
      <c r="T595" s="159"/>
      <c r="AT595" s="154" t="s">
        <v>161</v>
      </c>
      <c r="AU595" s="154" t="s">
        <v>80</v>
      </c>
      <c r="AV595" s="12" t="s">
        <v>80</v>
      </c>
      <c r="AW595" s="12" t="s">
        <v>32</v>
      </c>
      <c r="AX595" s="12" t="s">
        <v>71</v>
      </c>
      <c r="AY595" s="154" t="s">
        <v>151</v>
      </c>
    </row>
    <row r="596" spans="2:65" s="15" customFormat="1" ht="11.25">
      <c r="B596" s="174"/>
      <c r="D596" s="153" t="s">
        <v>161</v>
      </c>
      <c r="E596" s="175" t="s">
        <v>3</v>
      </c>
      <c r="F596" s="176" t="s">
        <v>313</v>
      </c>
      <c r="H596" s="177">
        <v>7</v>
      </c>
      <c r="I596" s="178"/>
      <c r="L596" s="174"/>
      <c r="M596" s="179"/>
      <c r="T596" s="180"/>
      <c r="AT596" s="175" t="s">
        <v>161</v>
      </c>
      <c r="AU596" s="175" t="s">
        <v>80</v>
      </c>
      <c r="AV596" s="15" t="s">
        <v>167</v>
      </c>
      <c r="AW596" s="15" t="s">
        <v>32</v>
      </c>
      <c r="AX596" s="15" t="s">
        <v>71</v>
      </c>
      <c r="AY596" s="175" t="s">
        <v>151</v>
      </c>
    </row>
    <row r="597" spans="2:65" s="13" customFormat="1" ht="11.25">
      <c r="B597" s="160"/>
      <c r="D597" s="153" t="s">
        <v>161</v>
      </c>
      <c r="E597" s="161" t="s">
        <v>3</v>
      </c>
      <c r="F597" s="162" t="s">
        <v>408</v>
      </c>
      <c r="H597" s="161" t="s">
        <v>3</v>
      </c>
      <c r="I597" s="163"/>
      <c r="L597" s="160"/>
      <c r="M597" s="164"/>
      <c r="T597" s="165"/>
      <c r="AT597" s="161" t="s">
        <v>161</v>
      </c>
      <c r="AU597" s="161" t="s">
        <v>80</v>
      </c>
      <c r="AV597" s="13" t="s">
        <v>78</v>
      </c>
      <c r="AW597" s="13" t="s">
        <v>32</v>
      </c>
      <c r="AX597" s="13" t="s">
        <v>71</v>
      </c>
      <c r="AY597" s="161" t="s">
        <v>151</v>
      </c>
    </row>
    <row r="598" spans="2:65" s="12" customFormat="1" ht="11.25">
      <c r="B598" s="152"/>
      <c r="D598" s="153" t="s">
        <v>161</v>
      </c>
      <c r="E598" s="154" t="s">
        <v>3</v>
      </c>
      <c r="F598" s="155" t="s">
        <v>843</v>
      </c>
      <c r="H598" s="156">
        <v>9.1199999999999992</v>
      </c>
      <c r="I598" s="157"/>
      <c r="L598" s="152"/>
      <c r="M598" s="158"/>
      <c r="T598" s="159"/>
      <c r="AT598" s="154" t="s">
        <v>161</v>
      </c>
      <c r="AU598" s="154" t="s">
        <v>80</v>
      </c>
      <c r="AV598" s="12" t="s">
        <v>80</v>
      </c>
      <c r="AW598" s="12" t="s">
        <v>32</v>
      </c>
      <c r="AX598" s="12" t="s">
        <v>71</v>
      </c>
      <c r="AY598" s="154" t="s">
        <v>151</v>
      </c>
    </row>
    <row r="599" spans="2:65" s="15" customFormat="1" ht="11.25">
      <c r="B599" s="174"/>
      <c r="D599" s="153" t="s">
        <v>161</v>
      </c>
      <c r="E599" s="175" t="s">
        <v>3</v>
      </c>
      <c r="F599" s="176" t="s">
        <v>313</v>
      </c>
      <c r="H599" s="177">
        <v>9.1199999999999992</v>
      </c>
      <c r="I599" s="178"/>
      <c r="L599" s="174"/>
      <c r="M599" s="179"/>
      <c r="T599" s="180"/>
      <c r="AT599" s="175" t="s">
        <v>161</v>
      </c>
      <c r="AU599" s="175" t="s">
        <v>80</v>
      </c>
      <c r="AV599" s="15" t="s">
        <v>167</v>
      </c>
      <c r="AW599" s="15" t="s">
        <v>32</v>
      </c>
      <c r="AX599" s="15" t="s">
        <v>71</v>
      </c>
      <c r="AY599" s="175" t="s">
        <v>151</v>
      </c>
    </row>
    <row r="600" spans="2:65" s="14" customFormat="1" ht="11.25">
      <c r="B600" s="166"/>
      <c r="D600" s="153" t="s">
        <v>161</v>
      </c>
      <c r="E600" s="167" t="s">
        <v>3</v>
      </c>
      <c r="F600" s="168" t="s">
        <v>241</v>
      </c>
      <c r="H600" s="169">
        <v>159.38999999999999</v>
      </c>
      <c r="I600" s="170"/>
      <c r="L600" s="166"/>
      <c r="M600" s="171"/>
      <c r="T600" s="172"/>
      <c r="AT600" s="167" t="s">
        <v>161</v>
      </c>
      <c r="AU600" s="167" t="s">
        <v>80</v>
      </c>
      <c r="AV600" s="14" t="s">
        <v>157</v>
      </c>
      <c r="AW600" s="14" t="s">
        <v>32</v>
      </c>
      <c r="AX600" s="14" t="s">
        <v>78</v>
      </c>
      <c r="AY600" s="167" t="s">
        <v>151</v>
      </c>
    </row>
    <row r="601" spans="2:65" s="1" customFormat="1" ht="33" customHeight="1">
      <c r="B601" s="133"/>
      <c r="C601" s="134" t="s">
        <v>849</v>
      </c>
      <c r="D601" s="134" t="s">
        <v>153</v>
      </c>
      <c r="E601" s="135" t="s">
        <v>850</v>
      </c>
      <c r="F601" s="136" t="s">
        <v>851</v>
      </c>
      <c r="G601" s="137" t="s">
        <v>156</v>
      </c>
      <c r="H601" s="138">
        <v>159.38999999999999</v>
      </c>
      <c r="I601" s="139"/>
      <c r="J601" s="140">
        <f>ROUND(I601*H601,2)</f>
        <v>0</v>
      </c>
      <c r="K601" s="141"/>
      <c r="L601" s="33"/>
      <c r="M601" s="142" t="s">
        <v>3</v>
      </c>
      <c r="N601" s="143" t="s">
        <v>42</v>
      </c>
      <c r="P601" s="144">
        <f>O601*H601</f>
        <v>0</v>
      </c>
      <c r="Q601" s="144">
        <v>8.1999999999999998E-4</v>
      </c>
      <c r="R601" s="144">
        <f>Q601*H601</f>
        <v>0.13069979999999998</v>
      </c>
      <c r="S601" s="144">
        <v>0</v>
      </c>
      <c r="T601" s="145">
        <f>S601*H601</f>
        <v>0</v>
      </c>
      <c r="AR601" s="146" t="s">
        <v>278</v>
      </c>
      <c r="AT601" s="146" t="s">
        <v>153</v>
      </c>
      <c r="AU601" s="146" t="s">
        <v>80</v>
      </c>
      <c r="AY601" s="18" t="s">
        <v>151</v>
      </c>
      <c r="BE601" s="147">
        <f>IF(N601="základní",J601,0)</f>
        <v>0</v>
      </c>
      <c r="BF601" s="147">
        <f>IF(N601="snížená",J601,0)</f>
        <v>0</v>
      </c>
      <c r="BG601" s="147">
        <f>IF(N601="zákl. přenesená",J601,0)</f>
        <v>0</v>
      </c>
      <c r="BH601" s="147">
        <f>IF(N601="sníž. přenesená",J601,0)</f>
        <v>0</v>
      </c>
      <c r="BI601" s="147">
        <f>IF(N601="nulová",J601,0)</f>
        <v>0</v>
      </c>
      <c r="BJ601" s="18" t="s">
        <v>78</v>
      </c>
      <c r="BK601" s="147">
        <f>ROUND(I601*H601,2)</f>
        <v>0</v>
      </c>
      <c r="BL601" s="18" t="s">
        <v>278</v>
      </c>
      <c r="BM601" s="146" t="s">
        <v>852</v>
      </c>
    </row>
    <row r="602" spans="2:65" s="1" customFormat="1" ht="11.25">
      <c r="B602" s="33"/>
      <c r="D602" s="148" t="s">
        <v>159</v>
      </c>
      <c r="F602" s="149" t="s">
        <v>853</v>
      </c>
      <c r="I602" s="150"/>
      <c r="L602" s="33"/>
      <c r="M602" s="151"/>
      <c r="T602" s="54"/>
      <c r="AT602" s="18" t="s">
        <v>159</v>
      </c>
      <c r="AU602" s="18" t="s">
        <v>80</v>
      </c>
    </row>
    <row r="603" spans="2:65" s="13" customFormat="1" ht="11.25">
      <c r="B603" s="160"/>
      <c r="D603" s="153" t="s">
        <v>161</v>
      </c>
      <c r="E603" s="161" t="s">
        <v>3</v>
      </c>
      <c r="F603" s="162" t="s">
        <v>737</v>
      </c>
      <c r="H603" s="161" t="s">
        <v>3</v>
      </c>
      <c r="I603" s="163"/>
      <c r="L603" s="160"/>
      <c r="M603" s="164"/>
      <c r="T603" s="165"/>
      <c r="AT603" s="161" t="s">
        <v>161</v>
      </c>
      <c r="AU603" s="161" t="s">
        <v>80</v>
      </c>
      <c r="AV603" s="13" t="s">
        <v>78</v>
      </c>
      <c r="AW603" s="13" t="s">
        <v>32</v>
      </c>
      <c r="AX603" s="13" t="s">
        <v>71</v>
      </c>
      <c r="AY603" s="161" t="s">
        <v>151</v>
      </c>
    </row>
    <row r="604" spans="2:65" s="12" customFormat="1" ht="11.25">
      <c r="B604" s="152"/>
      <c r="D604" s="153" t="s">
        <v>161</v>
      </c>
      <c r="E604" s="154" t="s">
        <v>3</v>
      </c>
      <c r="F604" s="155" t="s">
        <v>833</v>
      </c>
      <c r="H604" s="156">
        <v>53.76</v>
      </c>
      <c r="I604" s="157"/>
      <c r="L604" s="152"/>
      <c r="M604" s="158"/>
      <c r="T604" s="159"/>
      <c r="AT604" s="154" t="s">
        <v>161</v>
      </c>
      <c r="AU604" s="154" t="s">
        <v>80</v>
      </c>
      <c r="AV604" s="12" t="s">
        <v>80</v>
      </c>
      <c r="AW604" s="12" t="s">
        <v>32</v>
      </c>
      <c r="AX604" s="12" t="s">
        <v>71</v>
      </c>
      <c r="AY604" s="154" t="s">
        <v>151</v>
      </c>
    </row>
    <row r="605" spans="2:65" s="12" customFormat="1" ht="11.25">
      <c r="B605" s="152"/>
      <c r="D605" s="153" t="s">
        <v>161</v>
      </c>
      <c r="E605" s="154" t="s">
        <v>3</v>
      </c>
      <c r="F605" s="155" t="s">
        <v>834</v>
      </c>
      <c r="H605" s="156">
        <v>10.752000000000001</v>
      </c>
      <c r="I605" s="157"/>
      <c r="L605" s="152"/>
      <c r="M605" s="158"/>
      <c r="T605" s="159"/>
      <c r="AT605" s="154" t="s">
        <v>161</v>
      </c>
      <c r="AU605" s="154" t="s">
        <v>80</v>
      </c>
      <c r="AV605" s="12" t="s">
        <v>80</v>
      </c>
      <c r="AW605" s="12" t="s">
        <v>32</v>
      </c>
      <c r="AX605" s="12" t="s">
        <v>71</v>
      </c>
      <c r="AY605" s="154" t="s">
        <v>151</v>
      </c>
    </row>
    <row r="606" spans="2:65" s="12" customFormat="1" ht="11.25">
      <c r="B606" s="152"/>
      <c r="D606" s="153" t="s">
        <v>161</v>
      </c>
      <c r="E606" s="154" t="s">
        <v>3</v>
      </c>
      <c r="F606" s="155" t="s">
        <v>835</v>
      </c>
      <c r="H606" s="156">
        <v>7.5259999999999998</v>
      </c>
      <c r="I606" s="157"/>
      <c r="L606" s="152"/>
      <c r="M606" s="158"/>
      <c r="T606" s="159"/>
      <c r="AT606" s="154" t="s">
        <v>161</v>
      </c>
      <c r="AU606" s="154" t="s">
        <v>80</v>
      </c>
      <c r="AV606" s="12" t="s">
        <v>80</v>
      </c>
      <c r="AW606" s="12" t="s">
        <v>32</v>
      </c>
      <c r="AX606" s="12" t="s">
        <v>71</v>
      </c>
      <c r="AY606" s="154" t="s">
        <v>151</v>
      </c>
    </row>
    <row r="607" spans="2:65" s="12" customFormat="1" ht="11.25">
      <c r="B607" s="152"/>
      <c r="D607" s="153" t="s">
        <v>161</v>
      </c>
      <c r="E607" s="154" t="s">
        <v>3</v>
      </c>
      <c r="F607" s="155" t="s">
        <v>836</v>
      </c>
      <c r="H607" s="156">
        <v>1.8480000000000001</v>
      </c>
      <c r="I607" s="157"/>
      <c r="L607" s="152"/>
      <c r="M607" s="158"/>
      <c r="T607" s="159"/>
      <c r="AT607" s="154" t="s">
        <v>161</v>
      </c>
      <c r="AU607" s="154" t="s">
        <v>80</v>
      </c>
      <c r="AV607" s="12" t="s">
        <v>80</v>
      </c>
      <c r="AW607" s="12" t="s">
        <v>32</v>
      </c>
      <c r="AX607" s="12" t="s">
        <v>71</v>
      </c>
      <c r="AY607" s="154" t="s">
        <v>151</v>
      </c>
    </row>
    <row r="608" spans="2:65" s="12" customFormat="1" ht="11.25">
      <c r="B608" s="152"/>
      <c r="D608" s="153" t="s">
        <v>161</v>
      </c>
      <c r="E608" s="154" t="s">
        <v>3</v>
      </c>
      <c r="F608" s="155" t="s">
        <v>837</v>
      </c>
      <c r="H608" s="156">
        <v>13.776</v>
      </c>
      <c r="I608" s="157"/>
      <c r="L608" s="152"/>
      <c r="M608" s="158"/>
      <c r="T608" s="159"/>
      <c r="AT608" s="154" t="s">
        <v>161</v>
      </c>
      <c r="AU608" s="154" t="s">
        <v>80</v>
      </c>
      <c r="AV608" s="12" t="s">
        <v>80</v>
      </c>
      <c r="AW608" s="12" t="s">
        <v>32</v>
      </c>
      <c r="AX608" s="12" t="s">
        <v>71</v>
      </c>
      <c r="AY608" s="154" t="s">
        <v>151</v>
      </c>
    </row>
    <row r="609" spans="2:65" s="12" customFormat="1" ht="11.25">
      <c r="B609" s="152"/>
      <c r="D609" s="153" t="s">
        <v>161</v>
      </c>
      <c r="E609" s="154" t="s">
        <v>3</v>
      </c>
      <c r="F609" s="155" t="s">
        <v>838</v>
      </c>
      <c r="H609" s="156">
        <v>20.16</v>
      </c>
      <c r="I609" s="157"/>
      <c r="L609" s="152"/>
      <c r="M609" s="158"/>
      <c r="T609" s="159"/>
      <c r="AT609" s="154" t="s">
        <v>161</v>
      </c>
      <c r="AU609" s="154" t="s">
        <v>80</v>
      </c>
      <c r="AV609" s="12" t="s">
        <v>80</v>
      </c>
      <c r="AW609" s="12" t="s">
        <v>32</v>
      </c>
      <c r="AX609" s="12" t="s">
        <v>71</v>
      </c>
      <c r="AY609" s="154" t="s">
        <v>151</v>
      </c>
    </row>
    <row r="610" spans="2:65" s="12" customFormat="1" ht="11.25">
      <c r="B610" s="152"/>
      <c r="D610" s="153" t="s">
        <v>161</v>
      </c>
      <c r="E610" s="154" t="s">
        <v>3</v>
      </c>
      <c r="F610" s="155" t="s">
        <v>839</v>
      </c>
      <c r="H610" s="156">
        <v>19.655999999999999</v>
      </c>
      <c r="I610" s="157"/>
      <c r="L610" s="152"/>
      <c r="M610" s="158"/>
      <c r="T610" s="159"/>
      <c r="AT610" s="154" t="s">
        <v>161</v>
      </c>
      <c r="AU610" s="154" t="s">
        <v>80</v>
      </c>
      <c r="AV610" s="12" t="s">
        <v>80</v>
      </c>
      <c r="AW610" s="12" t="s">
        <v>32</v>
      </c>
      <c r="AX610" s="12" t="s">
        <v>71</v>
      </c>
      <c r="AY610" s="154" t="s">
        <v>151</v>
      </c>
    </row>
    <row r="611" spans="2:65" s="12" customFormat="1" ht="11.25">
      <c r="B611" s="152"/>
      <c r="D611" s="153" t="s">
        <v>161</v>
      </c>
      <c r="E611" s="154" t="s">
        <v>3</v>
      </c>
      <c r="F611" s="155" t="s">
        <v>840</v>
      </c>
      <c r="H611" s="156">
        <v>14</v>
      </c>
      <c r="I611" s="157"/>
      <c r="L611" s="152"/>
      <c r="M611" s="158"/>
      <c r="T611" s="159"/>
      <c r="AT611" s="154" t="s">
        <v>161</v>
      </c>
      <c r="AU611" s="154" t="s">
        <v>80</v>
      </c>
      <c r="AV611" s="12" t="s">
        <v>80</v>
      </c>
      <c r="AW611" s="12" t="s">
        <v>32</v>
      </c>
      <c r="AX611" s="12" t="s">
        <v>71</v>
      </c>
      <c r="AY611" s="154" t="s">
        <v>151</v>
      </c>
    </row>
    <row r="612" spans="2:65" s="12" customFormat="1" ht="11.25">
      <c r="B612" s="152"/>
      <c r="D612" s="153" t="s">
        <v>161</v>
      </c>
      <c r="E612" s="154" t="s">
        <v>3</v>
      </c>
      <c r="F612" s="155" t="s">
        <v>841</v>
      </c>
      <c r="H612" s="156">
        <v>1.792</v>
      </c>
      <c r="I612" s="157"/>
      <c r="L612" s="152"/>
      <c r="M612" s="158"/>
      <c r="T612" s="159"/>
      <c r="AT612" s="154" t="s">
        <v>161</v>
      </c>
      <c r="AU612" s="154" t="s">
        <v>80</v>
      </c>
      <c r="AV612" s="12" t="s">
        <v>80</v>
      </c>
      <c r="AW612" s="12" t="s">
        <v>32</v>
      </c>
      <c r="AX612" s="12" t="s">
        <v>71</v>
      </c>
      <c r="AY612" s="154" t="s">
        <v>151</v>
      </c>
    </row>
    <row r="613" spans="2:65" s="15" customFormat="1" ht="11.25">
      <c r="B613" s="174"/>
      <c r="D613" s="153" t="s">
        <v>161</v>
      </c>
      <c r="E613" s="175" t="s">
        <v>3</v>
      </c>
      <c r="F613" s="176" t="s">
        <v>313</v>
      </c>
      <c r="H613" s="177">
        <v>143.27000000000001</v>
      </c>
      <c r="I613" s="178"/>
      <c r="L613" s="174"/>
      <c r="M613" s="179"/>
      <c r="T613" s="180"/>
      <c r="AT613" s="175" t="s">
        <v>161</v>
      </c>
      <c r="AU613" s="175" t="s">
        <v>80</v>
      </c>
      <c r="AV613" s="15" t="s">
        <v>167</v>
      </c>
      <c r="AW613" s="15" t="s">
        <v>32</v>
      </c>
      <c r="AX613" s="15" t="s">
        <v>71</v>
      </c>
      <c r="AY613" s="175" t="s">
        <v>151</v>
      </c>
    </row>
    <row r="614" spans="2:65" s="13" customFormat="1" ht="11.25">
      <c r="B614" s="160"/>
      <c r="D614" s="153" t="s">
        <v>161</v>
      </c>
      <c r="E614" s="161" t="s">
        <v>3</v>
      </c>
      <c r="F614" s="162" t="s">
        <v>842</v>
      </c>
      <c r="H614" s="161" t="s">
        <v>3</v>
      </c>
      <c r="I614" s="163"/>
      <c r="L614" s="160"/>
      <c r="M614" s="164"/>
      <c r="T614" s="165"/>
      <c r="AT614" s="161" t="s">
        <v>161</v>
      </c>
      <c r="AU614" s="161" t="s">
        <v>80</v>
      </c>
      <c r="AV614" s="13" t="s">
        <v>78</v>
      </c>
      <c r="AW614" s="13" t="s">
        <v>32</v>
      </c>
      <c r="AX614" s="13" t="s">
        <v>71</v>
      </c>
      <c r="AY614" s="161" t="s">
        <v>151</v>
      </c>
    </row>
    <row r="615" spans="2:65" s="12" customFormat="1" ht="11.25">
      <c r="B615" s="152"/>
      <c r="D615" s="153" t="s">
        <v>161</v>
      </c>
      <c r="E615" s="154" t="s">
        <v>3</v>
      </c>
      <c r="F615" s="155" t="s">
        <v>189</v>
      </c>
      <c r="H615" s="156">
        <v>7</v>
      </c>
      <c r="I615" s="157"/>
      <c r="L615" s="152"/>
      <c r="M615" s="158"/>
      <c r="T615" s="159"/>
      <c r="AT615" s="154" t="s">
        <v>161</v>
      </c>
      <c r="AU615" s="154" t="s">
        <v>80</v>
      </c>
      <c r="AV615" s="12" t="s">
        <v>80</v>
      </c>
      <c r="AW615" s="12" t="s">
        <v>32</v>
      </c>
      <c r="AX615" s="12" t="s">
        <v>71</v>
      </c>
      <c r="AY615" s="154" t="s">
        <v>151</v>
      </c>
    </row>
    <row r="616" spans="2:65" s="15" customFormat="1" ht="11.25">
      <c r="B616" s="174"/>
      <c r="D616" s="153" t="s">
        <v>161</v>
      </c>
      <c r="E616" s="175" t="s">
        <v>3</v>
      </c>
      <c r="F616" s="176" t="s">
        <v>313</v>
      </c>
      <c r="H616" s="177">
        <v>7</v>
      </c>
      <c r="I616" s="178"/>
      <c r="L616" s="174"/>
      <c r="M616" s="179"/>
      <c r="T616" s="180"/>
      <c r="AT616" s="175" t="s">
        <v>161</v>
      </c>
      <c r="AU616" s="175" t="s">
        <v>80</v>
      </c>
      <c r="AV616" s="15" t="s">
        <v>167</v>
      </c>
      <c r="AW616" s="15" t="s">
        <v>32</v>
      </c>
      <c r="AX616" s="15" t="s">
        <v>71</v>
      </c>
      <c r="AY616" s="175" t="s">
        <v>151</v>
      </c>
    </row>
    <row r="617" spans="2:65" s="13" customFormat="1" ht="11.25">
      <c r="B617" s="160"/>
      <c r="D617" s="153" t="s">
        <v>161</v>
      </c>
      <c r="E617" s="161" t="s">
        <v>3</v>
      </c>
      <c r="F617" s="162" t="s">
        <v>408</v>
      </c>
      <c r="H617" s="161" t="s">
        <v>3</v>
      </c>
      <c r="I617" s="163"/>
      <c r="L617" s="160"/>
      <c r="M617" s="164"/>
      <c r="T617" s="165"/>
      <c r="AT617" s="161" t="s">
        <v>161</v>
      </c>
      <c r="AU617" s="161" t="s">
        <v>80</v>
      </c>
      <c r="AV617" s="13" t="s">
        <v>78</v>
      </c>
      <c r="AW617" s="13" t="s">
        <v>32</v>
      </c>
      <c r="AX617" s="13" t="s">
        <v>71</v>
      </c>
      <c r="AY617" s="161" t="s">
        <v>151</v>
      </c>
    </row>
    <row r="618" spans="2:65" s="12" customFormat="1" ht="11.25">
      <c r="B618" s="152"/>
      <c r="D618" s="153" t="s">
        <v>161</v>
      </c>
      <c r="E618" s="154" t="s">
        <v>3</v>
      </c>
      <c r="F618" s="155" t="s">
        <v>843</v>
      </c>
      <c r="H618" s="156">
        <v>9.1199999999999992</v>
      </c>
      <c r="I618" s="157"/>
      <c r="L618" s="152"/>
      <c r="M618" s="158"/>
      <c r="T618" s="159"/>
      <c r="AT618" s="154" t="s">
        <v>161</v>
      </c>
      <c r="AU618" s="154" t="s">
        <v>80</v>
      </c>
      <c r="AV618" s="12" t="s">
        <v>80</v>
      </c>
      <c r="AW618" s="12" t="s">
        <v>32</v>
      </c>
      <c r="AX618" s="12" t="s">
        <v>71</v>
      </c>
      <c r="AY618" s="154" t="s">
        <v>151</v>
      </c>
    </row>
    <row r="619" spans="2:65" s="15" customFormat="1" ht="11.25">
      <c r="B619" s="174"/>
      <c r="D619" s="153" t="s">
        <v>161</v>
      </c>
      <c r="E619" s="175" t="s">
        <v>3</v>
      </c>
      <c r="F619" s="176" t="s">
        <v>313</v>
      </c>
      <c r="H619" s="177">
        <v>9.1199999999999992</v>
      </c>
      <c r="I619" s="178"/>
      <c r="L619" s="174"/>
      <c r="M619" s="179"/>
      <c r="T619" s="180"/>
      <c r="AT619" s="175" t="s">
        <v>161</v>
      </c>
      <c r="AU619" s="175" t="s">
        <v>80</v>
      </c>
      <c r="AV619" s="15" t="s">
        <v>167</v>
      </c>
      <c r="AW619" s="15" t="s">
        <v>32</v>
      </c>
      <c r="AX619" s="15" t="s">
        <v>71</v>
      </c>
      <c r="AY619" s="175" t="s">
        <v>151</v>
      </c>
    </row>
    <row r="620" spans="2:65" s="14" customFormat="1" ht="11.25">
      <c r="B620" s="166"/>
      <c r="D620" s="153" t="s">
        <v>161</v>
      </c>
      <c r="E620" s="167" t="s">
        <v>3</v>
      </c>
      <c r="F620" s="168" t="s">
        <v>241</v>
      </c>
      <c r="H620" s="169">
        <v>159.38999999999999</v>
      </c>
      <c r="I620" s="170"/>
      <c r="L620" s="166"/>
      <c r="M620" s="171"/>
      <c r="T620" s="172"/>
      <c r="AT620" s="167" t="s">
        <v>161</v>
      </c>
      <c r="AU620" s="167" t="s">
        <v>80</v>
      </c>
      <c r="AV620" s="14" t="s">
        <v>157</v>
      </c>
      <c r="AW620" s="14" t="s">
        <v>32</v>
      </c>
      <c r="AX620" s="14" t="s">
        <v>78</v>
      </c>
      <c r="AY620" s="167" t="s">
        <v>151</v>
      </c>
    </row>
    <row r="621" spans="2:65" s="11" customFormat="1" ht="25.9" customHeight="1">
      <c r="B621" s="121"/>
      <c r="D621" s="122" t="s">
        <v>70</v>
      </c>
      <c r="E621" s="123" t="s">
        <v>854</v>
      </c>
      <c r="F621" s="123" t="s">
        <v>855</v>
      </c>
      <c r="I621" s="124"/>
      <c r="J621" s="125">
        <f>BK621</f>
        <v>0</v>
      </c>
      <c r="L621" s="121"/>
      <c r="M621" s="126"/>
      <c r="P621" s="127">
        <f>SUM(P622:P629)</f>
        <v>0</v>
      </c>
      <c r="R621" s="127">
        <f>SUM(R622:R629)</f>
        <v>0</v>
      </c>
      <c r="T621" s="128">
        <f>SUM(T622:T629)</f>
        <v>0</v>
      </c>
      <c r="AR621" s="122" t="s">
        <v>157</v>
      </c>
      <c r="AT621" s="129" t="s">
        <v>70</v>
      </c>
      <c r="AU621" s="129" t="s">
        <v>71</v>
      </c>
      <c r="AY621" s="122" t="s">
        <v>151</v>
      </c>
      <c r="BK621" s="130">
        <f>SUM(BK622:BK629)</f>
        <v>0</v>
      </c>
    </row>
    <row r="622" spans="2:65" s="1" customFormat="1" ht="24.2" customHeight="1">
      <c r="B622" s="133"/>
      <c r="C622" s="134" t="s">
        <v>856</v>
      </c>
      <c r="D622" s="134" t="s">
        <v>153</v>
      </c>
      <c r="E622" s="135" t="s">
        <v>857</v>
      </c>
      <c r="F622" s="136" t="s">
        <v>858</v>
      </c>
      <c r="G622" s="137" t="s">
        <v>675</v>
      </c>
      <c r="H622" s="138">
        <v>1</v>
      </c>
      <c r="I622" s="139"/>
      <c r="J622" s="140">
        <f>ROUND(I622*H622,2)</f>
        <v>0</v>
      </c>
      <c r="K622" s="141"/>
      <c r="L622" s="33"/>
      <c r="M622" s="142" t="s">
        <v>3</v>
      </c>
      <c r="N622" s="143" t="s">
        <v>42</v>
      </c>
      <c r="P622" s="144">
        <f>O622*H622</f>
        <v>0</v>
      </c>
      <c r="Q622" s="144">
        <v>0</v>
      </c>
      <c r="R622" s="144">
        <f>Q622*H622</f>
        <v>0</v>
      </c>
      <c r="S622" s="144">
        <v>0</v>
      </c>
      <c r="T622" s="145">
        <f>S622*H622</f>
        <v>0</v>
      </c>
      <c r="AR622" s="146" t="s">
        <v>859</v>
      </c>
      <c r="AT622" s="146" t="s">
        <v>153</v>
      </c>
      <c r="AU622" s="146" t="s">
        <v>78</v>
      </c>
      <c r="AY622" s="18" t="s">
        <v>151</v>
      </c>
      <c r="BE622" s="147">
        <f>IF(N622="základní",J622,0)</f>
        <v>0</v>
      </c>
      <c r="BF622" s="147">
        <f>IF(N622="snížená",J622,0)</f>
        <v>0</v>
      </c>
      <c r="BG622" s="147">
        <f>IF(N622="zákl. přenesená",J622,0)</f>
        <v>0</v>
      </c>
      <c r="BH622" s="147">
        <f>IF(N622="sníž. přenesená",J622,0)</f>
        <v>0</v>
      </c>
      <c r="BI622" s="147">
        <f>IF(N622="nulová",J622,0)</f>
        <v>0</v>
      </c>
      <c r="BJ622" s="18" t="s">
        <v>78</v>
      </c>
      <c r="BK622" s="147">
        <f>ROUND(I622*H622,2)</f>
        <v>0</v>
      </c>
      <c r="BL622" s="18" t="s">
        <v>859</v>
      </c>
      <c r="BM622" s="146" t="s">
        <v>860</v>
      </c>
    </row>
    <row r="623" spans="2:65" s="1" customFormat="1" ht="24.2" customHeight="1">
      <c r="B623" s="133"/>
      <c r="C623" s="134" t="s">
        <v>861</v>
      </c>
      <c r="D623" s="134" t="s">
        <v>153</v>
      </c>
      <c r="E623" s="135" t="s">
        <v>862</v>
      </c>
      <c r="F623" s="136" t="s">
        <v>863</v>
      </c>
      <c r="G623" s="137" t="s">
        <v>156</v>
      </c>
      <c r="H623" s="138">
        <v>520.16</v>
      </c>
      <c r="I623" s="139"/>
      <c r="J623" s="140">
        <f>ROUND(I623*H623,2)</f>
        <v>0</v>
      </c>
      <c r="K623" s="141"/>
      <c r="L623" s="33"/>
      <c r="M623" s="142" t="s">
        <v>3</v>
      </c>
      <c r="N623" s="143" t="s">
        <v>42</v>
      </c>
      <c r="P623" s="144">
        <f>O623*H623</f>
        <v>0</v>
      </c>
      <c r="Q623" s="144">
        <v>0</v>
      </c>
      <c r="R623" s="144">
        <f>Q623*H623</f>
        <v>0</v>
      </c>
      <c r="S623" s="144">
        <v>0</v>
      </c>
      <c r="T623" s="145">
        <f>S623*H623</f>
        <v>0</v>
      </c>
      <c r="AR623" s="146" t="s">
        <v>859</v>
      </c>
      <c r="AT623" s="146" t="s">
        <v>153</v>
      </c>
      <c r="AU623" s="146" t="s">
        <v>78</v>
      </c>
      <c r="AY623" s="18" t="s">
        <v>151</v>
      </c>
      <c r="BE623" s="147">
        <f>IF(N623="základní",J623,0)</f>
        <v>0</v>
      </c>
      <c r="BF623" s="147">
        <f>IF(N623="snížená",J623,0)</f>
        <v>0</v>
      </c>
      <c r="BG623" s="147">
        <f>IF(N623="zákl. přenesená",J623,0)</f>
        <v>0</v>
      </c>
      <c r="BH623" s="147">
        <f>IF(N623="sníž. přenesená",J623,0)</f>
        <v>0</v>
      </c>
      <c r="BI623" s="147">
        <f>IF(N623="nulová",J623,0)</f>
        <v>0</v>
      </c>
      <c r="BJ623" s="18" t="s">
        <v>78</v>
      </c>
      <c r="BK623" s="147">
        <f>ROUND(I623*H623,2)</f>
        <v>0</v>
      </c>
      <c r="BL623" s="18" t="s">
        <v>859</v>
      </c>
      <c r="BM623" s="146" t="s">
        <v>864</v>
      </c>
    </row>
    <row r="624" spans="2:65" s="13" customFormat="1" ht="11.25">
      <c r="B624" s="160"/>
      <c r="D624" s="153" t="s">
        <v>161</v>
      </c>
      <c r="E624" s="161" t="s">
        <v>3</v>
      </c>
      <c r="F624" s="162" t="s">
        <v>865</v>
      </c>
      <c r="H624" s="161" t="s">
        <v>3</v>
      </c>
      <c r="I624" s="163"/>
      <c r="L624" s="160"/>
      <c r="M624" s="164"/>
      <c r="T624" s="165"/>
      <c r="AT624" s="161" t="s">
        <v>161</v>
      </c>
      <c r="AU624" s="161" t="s">
        <v>78</v>
      </c>
      <c r="AV624" s="13" t="s">
        <v>78</v>
      </c>
      <c r="AW624" s="13" t="s">
        <v>32</v>
      </c>
      <c r="AX624" s="13" t="s">
        <v>71</v>
      </c>
      <c r="AY624" s="161" t="s">
        <v>151</v>
      </c>
    </row>
    <row r="625" spans="2:51" s="12" customFormat="1" ht="11.25">
      <c r="B625" s="152"/>
      <c r="D625" s="153" t="s">
        <v>161</v>
      </c>
      <c r="E625" s="154" t="s">
        <v>3</v>
      </c>
      <c r="F625" s="155" t="s">
        <v>866</v>
      </c>
      <c r="H625" s="156">
        <v>57.2</v>
      </c>
      <c r="I625" s="157"/>
      <c r="L625" s="152"/>
      <c r="M625" s="158"/>
      <c r="T625" s="159"/>
      <c r="AT625" s="154" t="s">
        <v>161</v>
      </c>
      <c r="AU625" s="154" t="s">
        <v>78</v>
      </c>
      <c r="AV625" s="12" t="s">
        <v>80</v>
      </c>
      <c r="AW625" s="12" t="s">
        <v>32</v>
      </c>
      <c r="AX625" s="12" t="s">
        <v>71</v>
      </c>
      <c r="AY625" s="154" t="s">
        <v>151</v>
      </c>
    </row>
    <row r="626" spans="2:51" s="12" customFormat="1" ht="11.25">
      <c r="B626" s="152"/>
      <c r="D626" s="153" t="s">
        <v>161</v>
      </c>
      <c r="E626" s="154" t="s">
        <v>3</v>
      </c>
      <c r="F626" s="155" t="s">
        <v>867</v>
      </c>
      <c r="H626" s="156">
        <v>415.8</v>
      </c>
      <c r="I626" s="157"/>
      <c r="L626" s="152"/>
      <c r="M626" s="158"/>
      <c r="T626" s="159"/>
      <c r="AT626" s="154" t="s">
        <v>161</v>
      </c>
      <c r="AU626" s="154" t="s">
        <v>78</v>
      </c>
      <c r="AV626" s="12" t="s">
        <v>80</v>
      </c>
      <c r="AW626" s="12" t="s">
        <v>32</v>
      </c>
      <c r="AX626" s="12" t="s">
        <v>71</v>
      </c>
      <c r="AY626" s="154" t="s">
        <v>151</v>
      </c>
    </row>
    <row r="627" spans="2:51" s="12" customFormat="1" ht="11.25">
      <c r="B627" s="152"/>
      <c r="D627" s="153" t="s">
        <v>161</v>
      </c>
      <c r="E627" s="154" t="s">
        <v>3</v>
      </c>
      <c r="F627" s="155" t="s">
        <v>868</v>
      </c>
      <c r="H627" s="156">
        <v>23.4</v>
      </c>
      <c r="I627" s="157"/>
      <c r="L627" s="152"/>
      <c r="M627" s="158"/>
      <c r="T627" s="159"/>
      <c r="AT627" s="154" t="s">
        <v>161</v>
      </c>
      <c r="AU627" s="154" t="s">
        <v>78</v>
      </c>
      <c r="AV627" s="12" t="s">
        <v>80</v>
      </c>
      <c r="AW627" s="12" t="s">
        <v>32</v>
      </c>
      <c r="AX627" s="12" t="s">
        <v>71</v>
      </c>
      <c r="AY627" s="154" t="s">
        <v>151</v>
      </c>
    </row>
    <row r="628" spans="2:51" s="12" customFormat="1" ht="11.25">
      <c r="B628" s="152"/>
      <c r="D628" s="153" t="s">
        <v>161</v>
      </c>
      <c r="E628" s="154" t="s">
        <v>3</v>
      </c>
      <c r="F628" s="155" t="s">
        <v>869</v>
      </c>
      <c r="H628" s="156">
        <v>23.76</v>
      </c>
      <c r="I628" s="157"/>
      <c r="L628" s="152"/>
      <c r="M628" s="158"/>
      <c r="T628" s="159"/>
      <c r="AT628" s="154" t="s">
        <v>161</v>
      </c>
      <c r="AU628" s="154" t="s">
        <v>78</v>
      </c>
      <c r="AV628" s="12" t="s">
        <v>80</v>
      </c>
      <c r="AW628" s="12" t="s">
        <v>32</v>
      </c>
      <c r="AX628" s="12" t="s">
        <v>71</v>
      </c>
      <c r="AY628" s="154" t="s">
        <v>151</v>
      </c>
    </row>
    <row r="629" spans="2:51" s="14" customFormat="1" ht="11.25">
      <c r="B629" s="166"/>
      <c r="D629" s="153" t="s">
        <v>161</v>
      </c>
      <c r="E629" s="167" t="s">
        <v>3</v>
      </c>
      <c r="F629" s="168" t="s">
        <v>241</v>
      </c>
      <c r="H629" s="169">
        <v>520.16</v>
      </c>
      <c r="I629" s="170"/>
      <c r="L629" s="166"/>
      <c r="M629" s="193"/>
      <c r="N629" s="194"/>
      <c r="O629" s="194"/>
      <c r="P629" s="194"/>
      <c r="Q629" s="194"/>
      <c r="R629" s="194"/>
      <c r="S629" s="194"/>
      <c r="T629" s="195"/>
      <c r="AT629" s="167" t="s">
        <v>161</v>
      </c>
      <c r="AU629" s="167" t="s">
        <v>78</v>
      </c>
      <c r="AV629" s="14" t="s">
        <v>157</v>
      </c>
      <c r="AW629" s="14" t="s">
        <v>32</v>
      </c>
      <c r="AX629" s="14" t="s">
        <v>78</v>
      </c>
      <c r="AY629" s="167" t="s">
        <v>151</v>
      </c>
    </row>
    <row r="630" spans="2:51" s="1" customFormat="1" ht="6.95" customHeight="1">
      <c r="B630" s="42"/>
      <c r="C630" s="43"/>
      <c r="D630" s="43"/>
      <c r="E630" s="43"/>
      <c r="F630" s="43"/>
      <c r="G630" s="43"/>
      <c r="H630" s="43"/>
      <c r="I630" s="43"/>
      <c r="J630" s="43"/>
      <c r="K630" s="43"/>
      <c r="L630" s="33"/>
    </row>
  </sheetData>
  <autoFilter ref="C102:K629" xr:uid="{00000000-0009-0000-0000-000001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100-000000000000}"/>
    <hyperlink ref="F110" r:id="rId2" xr:uid="{00000000-0004-0000-0100-000001000000}"/>
    <hyperlink ref="F113" r:id="rId3" xr:uid="{00000000-0004-0000-0100-000002000000}"/>
    <hyperlink ref="F116" r:id="rId4" xr:uid="{00000000-0004-0000-0100-000003000000}"/>
    <hyperlink ref="F120" r:id="rId5" xr:uid="{00000000-0004-0000-0100-000004000000}"/>
    <hyperlink ref="F123" r:id="rId6" xr:uid="{00000000-0004-0000-0100-000005000000}"/>
    <hyperlink ref="F126" r:id="rId7" xr:uid="{00000000-0004-0000-0100-000006000000}"/>
    <hyperlink ref="F129" r:id="rId8" xr:uid="{00000000-0004-0000-0100-000007000000}"/>
    <hyperlink ref="F132" r:id="rId9" xr:uid="{00000000-0004-0000-0100-000008000000}"/>
    <hyperlink ref="F136" r:id="rId10" xr:uid="{00000000-0004-0000-0100-000009000000}"/>
    <hyperlink ref="F172" r:id="rId11" xr:uid="{00000000-0004-0000-0100-00000A000000}"/>
    <hyperlink ref="F174" r:id="rId12" xr:uid="{00000000-0004-0000-0100-00000B000000}"/>
    <hyperlink ref="F177" r:id="rId13" xr:uid="{00000000-0004-0000-0100-00000C000000}"/>
    <hyperlink ref="F186" r:id="rId14" xr:uid="{00000000-0004-0000-0100-00000D000000}"/>
    <hyperlink ref="F190" r:id="rId15" xr:uid="{00000000-0004-0000-0100-00000E000000}"/>
    <hyperlink ref="F192" r:id="rId16" xr:uid="{00000000-0004-0000-0100-00000F000000}"/>
    <hyperlink ref="F201" r:id="rId17" xr:uid="{00000000-0004-0000-0100-000010000000}"/>
    <hyperlink ref="F204" r:id="rId18" xr:uid="{00000000-0004-0000-0100-000011000000}"/>
    <hyperlink ref="F206" r:id="rId19" xr:uid="{00000000-0004-0000-0100-000012000000}"/>
    <hyperlink ref="F208" r:id="rId20" xr:uid="{00000000-0004-0000-0100-000013000000}"/>
    <hyperlink ref="F210" r:id="rId21" xr:uid="{00000000-0004-0000-0100-000014000000}"/>
    <hyperlink ref="F244" r:id="rId22" xr:uid="{00000000-0004-0000-0100-000015000000}"/>
    <hyperlink ref="F286" r:id="rId23" xr:uid="{00000000-0004-0000-0100-000016000000}"/>
    <hyperlink ref="F294" r:id="rId24" xr:uid="{00000000-0004-0000-0100-000017000000}"/>
    <hyperlink ref="F296" r:id="rId25" xr:uid="{00000000-0004-0000-0100-000018000000}"/>
    <hyperlink ref="F298" r:id="rId26" xr:uid="{00000000-0004-0000-0100-000019000000}"/>
    <hyperlink ref="F302" r:id="rId27" xr:uid="{00000000-0004-0000-0100-00001A000000}"/>
    <hyperlink ref="F306" r:id="rId28" xr:uid="{00000000-0004-0000-0100-00001B000000}"/>
    <hyperlink ref="F310" r:id="rId29" xr:uid="{00000000-0004-0000-0100-00001C000000}"/>
    <hyperlink ref="F312" r:id="rId30" xr:uid="{00000000-0004-0000-0100-00001D000000}"/>
    <hyperlink ref="F322" r:id="rId31" xr:uid="{00000000-0004-0000-0100-00001E000000}"/>
    <hyperlink ref="F325" r:id="rId32" xr:uid="{00000000-0004-0000-0100-00001F000000}"/>
    <hyperlink ref="F329" r:id="rId33" xr:uid="{00000000-0004-0000-0100-000020000000}"/>
    <hyperlink ref="F332" r:id="rId34" xr:uid="{00000000-0004-0000-0100-000021000000}"/>
    <hyperlink ref="F338" r:id="rId35" xr:uid="{00000000-0004-0000-0100-000022000000}"/>
    <hyperlink ref="F342" r:id="rId36" xr:uid="{00000000-0004-0000-0100-000023000000}"/>
    <hyperlink ref="F348" r:id="rId37" xr:uid="{00000000-0004-0000-0100-000024000000}"/>
    <hyperlink ref="F351" r:id="rId38" xr:uid="{00000000-0004-0000-0100-000025000000}"/>
    <hyperlink ref="F354" r:id="rId39" xr:uid="{00000000-0004-0000-0100-000026000000}"/>
    <hyperlink ref="F357" r:id="rId40" xr:uid="{00000000-0004-0000-0100-000027000000}"/>
    <hyperlink ref="F360" r:id="rId41" xr:uid="{00000000-0004-0000-0100-000028000000}"/>
    <hyperlink ref="F364" r:id="rId42" xr:uid="{00000000-0004-0000-0100-000029000000}"/>
    <hyperlink ref="F367" r:id="rId43" xr:uid="{00000000-0004-0000-0100-00002A000000}"/>
    <hyperlink ref="F370" r:id="rId44" xr:uid="{00000000-0004-0000-0100-00002B000000}"/>
    <hyperlink ref="F374" r:id="rId45" xr:uid="{00000000-0004-0000-0100-00002C000000}"/>
    <hyperlink ref="F377" r:id="rId46" xr:uid="{00000000-0004-0000-0100-00002D000000}"/>
    <hyperlink ref="F380" r:id="rId47" xr:uid="{00000000-0004-0000-0100-00002E000000}"/>
    <hyperlink ref="F387" r:id="rId48" xr:uid="{00000000-0004-0000-0100-00002F000000}"/>
    <hyperlink ref="F390" r:id="rId49" xr:uid="{00000000-0004-0000-0100-000030000000}"/>
    <hyperlink ref="F395" r:id="rId50" xr:uid="{00000000-0004-0000-0100-000031000000}"/>
    <hyperlink ref="F397" r:id="rId51" xr:uid="{00000000-0004-0000-0100-000032000000}"/>
    <hyperlink ref="F399" r:id="rId52" xr:uid="{00000000-0004-0000-0100-000033000000}"/>
    <hyperlink ref="F401" r:id="rId53" xr:uid="{00000000-0004-0000-0100-000034000000}"/>
    <hyperlink ref="F403" r:id="rId54" xr:uid="{00000000-0004-0000-0100-000035000000}"/>
    <hyperlink ref="F405" r:id="rId55" xr:uid="{00000000-0004-0000-0100-000036000000}"/>
    <hyperlink ref="F407" r:id="rId56" xr:uid="{00000000-0004-0000-0100-000037000000}"/>
    <hyperlink ref="F409" r:id="rId57" xr:uid="{00000000-0004-0000-0100-000038000000}"/>
    <hyperlink ref="F411" r:id="rId58" xr:uid="{00000000-0004-0000-0100-000039000000}"/>
    <hyperlink ref="F414" r:id="rId59" xr:uid="{00000000-0004-0000-0100-00003A000000}"/>
    <hyperlink ref="F419" r:id="rId60" xr:uid="{00000000-0004-0000-0100-00003B000000}"/>
    <hyperlink ref="F422" r:id="rId61" xr:uid="{00000000-0004-0000-0100-00003C000000}"/>
    <hyperlink ref="F425" r:id="rId62" xr:uid="{00000000-0004-0000-0100-00003D000000}"/>
    <hyperlink ref="F428" r:id="rId63" xr:uid="{00000000-0004-0000-0100-00003E000000}"/>
    <hyperlink ref="F431" r:id="rId64" xr:uid="{00000000-0004-0000-0100-00003F000000}"/>
    <hyperlink ref="F434" r:id="rId65" xr:uid="{00000000-0004-0000-0100-000040000000}"/>
    <hyperlink ref="F437" r:id="rId66" xr:uid="{00000000-0004-0000-0100-000041000000}"/>
    <hyperlink ref="F471" r:id="rId67" xr:uid="{00000000-0004-0000-0100-000042000000}"/>
    <hyperlink ref="F474" r:id="rId68" xr:uid="{00000000-0004-0000-0100-000043000000}"/>
    <hyperlink ref="F477" r:id="rId69" xr:uid="{00000000-0004-0000-0100-000044000000}"/>
    <hyperlink ref="F480" r:id="rId70" xr:uid="{00000000-0004-0000-0100-000045000000}"/>
    <hyperlink ref="F485" r:id="rId71" xr:uid="{00000000-0004-0000-0100-000046000000}"/>
    <hyperlink ref="F490" r:id="rId72" xr:uid="{00000000-0004-0000-0100-000047000000}"/>
    <hyperlink ref="F493" r:id="rId73" xr:uid="{00000000-0004-0000-0100-000048000000}"/>
    <hyperlink ref="F496" r:id="rId74" xr:uid="{00000000-0004-0000-0100-000049000000}"/>
    <hyperlink ref="F499" r:id="rId75" xr:uid="{00000000-0004-0000-0100-00004A000000}"/>
    <hyperlink ref="F502" r:id="rId76" xr:uid="{00000000-0004-0000-0100-00004B000000}"/>
    <hyperlink ref="F510" r:id="rId77" xr:uid="{00000000-0004-0000-0100-00004C000000}"/>
    <hyperlink ref="F517" r:id="rId78" xr:uid="{00000000-0004-0000-0100-00004D000000}"/>
    <hyperlink ref="F524" r:id="rId79" xr:uid="{00000000-0004-0000-0100-00004E000000}"/>
    <hyperlink ref="F529" r:id="rId80" xr:uid="{00000000-0004-0000-0100-00004F000000}"/>
    <hyperlink ref="F532" r:id="rId81" xr:uid="{00000000-0004-0000-0100-000050000000}"/>
    <hyperlink ref="F534" r:id="rId82" xr:uid="{00000000-0004-0000-0100-000051000000}"/>
    <hyperlink ref="F539" r:id="rId83" xr:uid="{00000000-0004-0000-0100-000052000000}"/>
    <hyperlink ref="F542" r:id="rId84" xr:uid="{00000000-0004-0000-0100-000053000000}"/>
    <hyperlink ref="F547" r:id="rId85" xr:uid="{00000000-0004-0000-0100-000054000000}"/>
    <hyperlink ref="F552" r:id="rId86" xr:uid="{00000000-0004-0000-0100-000055000000}"/>
    <hyperlink ref="F555" r:id="rId87" xr:uid="{00000000-0004-0000-0100-000056000000}"/>
    <hyperlink ref="F558" r:id="rId88" xr:uid="{00000000-0004-0000-0100-000057000000}"/>
    <hyperlink ref="F562" r:id="rId89" xr:uid="{00000000-0004-0000-0100-000058000000}"/>
    <hyperlink ref="F582" r:id="rId90" xr:uid="{00000000-0004-0000-0100-000059000000}"/>
    <hyperlink ref="F602" r:id="rId91" xr:uid="{00000000-0004-0000-0100-00005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02"/>
  <sheetViews>
    <sheetView showGridLines="0" tabSelected="1" topLeftCell="A1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111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870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">
        <v>30</v>
      </c>
      <c r="L22" s="33"/>
    </row>
    <row r="23" spans="2:12" s="1" customFormat="1" ht="18" customHeight="1">
      <c r="B23" s="33"/>
      <c r="E23" s="26" t="s">
        <v>31</v>
      </c>
      <c r="I23" s="28" t="s">
        <v>26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3</v>
      </c>
      <c r="L25" s="33"/>
    </row>
    <row r="26" spans="2:12" s="1" customFormat="1" ht="18" customHeight="1">
      <c r="B26" s="33"/>
      <c r="E26" s="26" t="s">
        <v>34</v>
      </c>
      <c r="I26" s="28" t="s">
        <v>26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ROUND(J103,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ROUND((SUM(BE103:BE501)),  2)</f>
        <v>0</v>
      </c>
      <c r="I35" s="94">
        <v>0.21</v>
      </c>
      <c r="J35" s="84">
        <f>ROUND(((SUM(BE103:BE501))*I35),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ROUND((SUM(BF103:BF501)),  2)</f>
        <v>0</v>
      </c>
      <c r="I36" s="94">
        <v>0.15</v>
      </c>
      <c r="J36" s="84">
        <f>ROUND(((SUM(BF103:BF501))*I36),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ROUND((SUM(BG103:BG501)),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ROUND((SUM(BH103:BH501)),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ROUND((SUM(BI103:BI501)),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111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01-II - ETAPA II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J103</f>
        <v>0</v>
      </c>
      <c r="L63" s="33"/>
      <c r="AU63" s="18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J104</f>
        <v>0</v>
      </c>
      <c r="L64" s="104"/>
    </row>
    <row r="65" spans="2:12" s="9" customFormat="1" ht="19.899999999999999" customHeight="1">
      <c r="B65" s="108"/>
      <c r="D65" s="109" t="s">
        <v>119</v>
      </c>
      <c r="E65" s="110"/>
      <c r="F65" s="110"/>
      <c r="G65" s="110"/>
      <c r="H65" s="110"/>
      <c r="I65" s="110"/>
      <c r="J65" s="111">
        <f>J105</f>
        <v>0</v>
      </c>
      <c r="L65" s="108"/>
    </row>
    <row r="66" spans="2:12" s="9" customFormat="1" ht="19.899999999999999" customHeight="1">
      <c r="B66" s="108"/>
      <c r="D66" s="109" t="s">
        <v>120</v>
      </c>
      <c r="E66" s="110"/>
      <c r="F66" s="110"/>
      <c r="G66" s="110"/>
      <c r="H66" s="110"/>
      <c r="I66" s="110"/>
      <c r="J66" s="111">
        <f>J117</f>
        <v>0</v>
      </c>
      <c r="L66" s="108"/>
    </row>
    <row r="67" spans="2:12" s="9" customFormat="1" ht="19.899999999999999" customHeight="1">
      <c r="B67" s="108"/>
      <c r="D67" s="109" t="s">
        <v>121</v>
      </c>
      <c r="E67" s="110"/>
      <c r="F67" s="110"/>
      <c r="G67" s="110"/>
      <c r="H67" s="110"/>
      <c r="I67" s="110"/>
      <c r="J67" s="111">
        <f>J133</f>
        <v>0</v>
      </c>
      <c r="L67" s="108"/>
    </row>
    <row r="68" spans="2:12" s="9" customFormat="1" ht="19.899999999999999" customHeight="1">
      <c r="B68" s="108"/>
      <c r="D68" s="109" t="s">
        <v>122</v>
      </c>
      <c r="E68" s="110"/>
      <c r="F68" s="110"/>
      <c r="G68" s="110"/>
      <c r="H68" s="110"/>
      <c r="I68" s="110"/>
      <c r="J68" s="111">
        <f>J144</f>
        <v>0</v>
      </c>
      <c r="L68" s="108"/>
    </row>
    <row r="69" spans="2:12" s="9" customFormat="1" ht="19.899999999999999" customHeight="1">
      <c r="B69" s="108"/>
      <c r="D69" s="109" t="s">
        <v>123</v>
      </c>
      <c r="E69" s="110"/>
      <c r="F69" s="110"/>
      <c r="G69" s="110"/>
      <c r="H69" s="110"/>
      <c r="I69" s="110"/>
      <c r="J69" s="111">
        <f>J209</f>
        <v>0</v>
      </c>
      <c r="L69" s="108"/>
    </row>
    <row r="70" spans="2:12" s="9" customFormat="1" ht="19.899999999999999" customHeight="1">
      <c r="B70" s="108"/>
      <c r="D70" s="109" t="s">
        <v>124</v>
      </c>
      <c r="E70" s="110"/>
      <c r="F70" s="110"/>
      <c r="G70" s="110"/>
      <c r="H70" s="110"/>
      <c r="I70" s="110"/>
      <c r="J70" s="111">
        <f>J221</f>
        <v>0</v>
      </c>
      <c r="L70" s="108"/>
    </row>
    <row r="71" spans="2:12" s="8" customFormat="1" ht="24.95" customHeight="1">
      <c r="B71" s="104"/>
      <c r="D71" s="105" t="s">
        <v>125</v>
      </c>
      <c r="E71" s="106"/>
      <c r="F71" s="106"/>
      <c r="G71" s="106"/>
      <c r="H71" s="106"/>
      <c r="I71" s="106"/>
      <c r="J71" s="107">
        <f>J224</f>
        <v>0</v>
      </c>
      <c r="L71" s="104"/>
    </row>
    <row r="72" spans="2:12" s="9" customFormat="1" ht="19.899999999999999" customHeight="1">
      <c r="B72" s="108"/>
      <c r="D72" s="109" t="s">
        <v>126</v>
      </c>
      <c r="E72" s="110"/>
      <c r="F72" s="110"/>
      <c r="G72" s="110"/>
      <c r="H72" s="110"/>
      <c r="I72" s="110"/>
      <c r="J72" s="111">
        <f>J225</f>
        <v>0</v>
      </c>
      <c r="L72" s="108"/>
    </row>
    <row r="73" spans="2:12" s="8" customFormat="1" ht="24.95" customHeight="1">
      <c r="B73" s="104"/>
      <c r="D73" s="105" t="s">
        <v>871</v>
      </c>
      <c r="E73" s="106"/>
      <c r="F73" s="106"/>
      <c r="G73" s="106"/>
      <c r="H73" s="106"/>
      <c r="I73" s="106"/>
      <c r="J73" s="107">
        <f>J240</f>
        <v>0</v>
      </c>
      <c r="L73" s="104"/>
    </row>
    <row r="74" spans="2:12" s="8" customFormat="1" ht="24.95" customHeight="1">
      <c r="B74" s="104"/>
      <c r="D74" s="105" t="s">
        <v>872</v>
      </c>
      <c r="E74" s="106"/>
      <c r="F74" s="106"/>
      <c r="G74" s="106"/>
      <c r="H74" s="106"/>
      <c r="I74" s="106"/>
      <c r="J74" s="107">
        <f>J244</f>
        <v>0</v>
      </c>
      <c r="L74" s="104"/>
    </row>
    <row r="75" spans="2:12" s="8" customFormat="1" ht="24.95" customHeight="1">
      <c r="B75" s="104"/>
      <c r="D75" s="105" t="s">
        <v>873</v>
      </c>
      <c r="E75" s="106"/>
      <c r="F75" s="106"/>
      <c r="G75" s="106"/>
      <c r="H75" s="106"/>
      <c r="I75" s="106"/>
      <c r="J75" s="107">
        <f>J257</f>
        <v>0</v>
      </c>
      <c r="L75" s="104"/>
    </row>
    <row r="76" spans="2:12" s="8" customFormat="1" ht="24.95" customHeight="1">
      <c r="B76" s="104"/>
      <c r="D76" s="105" t="s">
        <v>874</v>
      </c>
      <c r="E76" s="106"/>
      <c r="F76" s="106"/>
      <c r="G76" s="106"/>
      <c r="H76" s="106"/>
      <c r="I76" s="106"/>
      <c r="J76" s="107">
        <f>J298</f>
        <v>0</v>
      </c>
      <c r="L76" s="104"/>
    </row>
    <row r="77" spans="2:12" s="8" customFormat="1" ht="24.95" customHeight="1">
      <c r="B77" s="104"/>
      <c r="D77" s="105" t="s">
        <v>875</v>
      </c>
      <c r="E77" s="106"/>
      <c r="F77" s="106"/>
      <c r="G77" s="106"/>
      <c r="H77" s="106"/>
      <c r="I77" s="106"/>
      <c r="J77" s="107">
        <f>J365</f>
        <v>0</v>
      </c>
      <c r="L77" s="104"/>
    </row>
    <row r="78" spans="2:12" s="8" customFormat="1" ht="24.95" customHeight="1">
      <c r="B78" s="104"/>
      <c r="D78" s="105" t="s">
        <v>876</v>
      </c>
      <c r="E78" s="106"/>
      <c r="F78" s="106"/>
      <c r="G78" s="106"/>
      <c r="H78" s="106"/>
      <c r="I78" s="106"/>
      <c r="J78" s="107">
        <f>J398</f>
        <v>0</v>
      </c>
      <c r="L78" s="104"/>
    </row>
    <row r="79" spans="2:12" s="8" customFormat="1" ht="24.95" customHeight="1">
      <c r="B79" s="104"/>
      <c r="D79" s="105" t="s">
        <v>877</v>
      </c>
      <c r="E79" s="106"/>
      <c r="F79" s="106"/>
      <c r="G79" s="106"/>
      <c r="H79" s="106"/>
      <c r="I79" s="106"/>
      <c r="J79" s="107">
        <f>J434</f>
        <v>0</v>
      </c>
      <c r="L79" s="104"/>
    </row>
    <row r="80" spans="2:12" s="8" customFormat="1" ht="24.95" customHeight="1">
      <c r="B80" s="104"/>
      <c r="D80" s="105" t="s">
        <v>878</v>
      </c>
      <c r="E80" s="106"/>
      <c r="F80" s="106"/>
      <c r="G80" s="106"/>
      <c r="H80" s="106"/>
      <c r="I80" s="106"/>
      <c r="J80" s="107">
        <f>J455</f>
        <v>0</v>
      </c>
      <c r="L80" s="104"/>
    </row>
    <row r="81" spans="2:12" s="8" customFormat="1" ht="24.95" customHeight="1">
      <c r="B81" s="104"/>
      <c r="D81" s="105" t="s">
        <v>135</v>
      </c>
      <c r="E81" s="106"/>
      <c r="F81" s="106"/>
      <c r="G81" s="106"/>
      <c r="H81" s="106"/>
      <c r="I81" s="106"/>
      <c r="J81" s="107">
        <f>J498</f>
        <v>0</v>
      </c>
      <c r="L81" s="104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2" t="s">
        <v>136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17</v>
      </c>
      <c r="L90" s="33"/>
    </row>
    <row r="91" spans="2:12" s="1" customFormat="1" ht="16.5" customHeight="1">
      <c r="B91" s="33"/>
      <c r="E91" s="327" t="str">
        <f>E7</f>
        <v>Obnova střechy MZe, Těšnov, Praha I - Nové Město</v>
      </c>
      <c r="F91" s="328"/>
      <c r="G91" s="328"/>
      <c r="H91" s="328"/>
      <c r="L91" s="33"/>
    </row>
    <row r="92" spans="2:12" ht="12" customHeight="1">
      <c r="B92" s="21"/>
      <c r="C92" s="28" t="s">
        <v>110</v>
      </c>
      <c r="L92" s="21"/>
    </row>
    <row r="93" spans="2:12" s="1" customFormat="1" ht="16.5" customHeight="1">
      <c r="B93" s="33"/>
      <c r="E93" s="327" t="s">
        <v>111</v>
      </c>
      <c r="F93" s="329"/>
      <c r="G93" s="329"/>
      <c r="H93" s="329"/>
      <c r="L93" s="33"/>
    </row>
    <row r="94" spans="2:12" s="1" customFormat="1" ht="12" customHeight="1">
      <c r="B94" s="33"/>
      <c r="C94" s="28" t="s">
        <v>112</v>
      </c>
      <c r="L94" s="33"/>
    </row>
    <row r="95" spans="2:12" s="1" customFormat="1" ht="16.5" customHeight="1">
      <c r="B95" s="33"/>
      <c r="E95" s="290" t="str">
        <f>E11</f>
        <v>01-II - ETAPA II</v>
      </c>
      <c r="F95" s="329"/>
      <c r="G95" s="329"/>
      <c r="H95" s="329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F14</f>
        <v xml:space="preserve"> </v>
      </c>
      <c r="I97" s="28" t="s">
        <v>23</v>
      </c>
      <c r="J97" s="50">
        <f>IF(J14="","",J14)</f>
        <v>44847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24</v>
      </c>
      <c r="F99" s="26" t="str">
        <f>E17</f>
        <v xml:space="preserve"> </v>
      </c>
      <c r="I99" s="28" t="s">
        <v>29</v>
      </c>
      <c r="J99" s="31" t="str">
        <f>E23</f>
        <v>Energy Benefit Centre a.s.</v>
      </c>
      <c r="L99" s="33"/>
    </row>
    <row r="100" spans="2:65" s="1" customFormat="1" ht="25.7" customHeight="1">
      <c r="B100" s="33"/>
      <c r="C100" s="28" t="s">
        <v>27</v>
      </c>
      <c r="F100" s="26" t="str">
        <f>IF(E20="","",E20)</f>
        <v>Vyplň údaj</v>
      </c>
      <c r="I100" s="28" t="s">
        <v>33</v>
      </c>
      <c r="J100" s="31" t="str">
        <f>E26</f>
        <v>lacko.ondrej@seznam.cz (tel.:725535980)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137</v>
      </c>
      <c r="D102" s="114" t="s">
        <v>56</v>
      </c>
      <c r="E102" s="114" t="s">
        <v>52</v>
      </c>
      <c r="F102" s="114" t="s">
        <v>53</v>
      </c>
      <c r="G102" s="114" t="s">
        <v>138</v>
      </c>
      <c r="H102" s="114" t="s">
        <v>139</v>
      </c>
      <c r="I102" s="114" t="s">
        <v>140</v>
      </c>
      <c r="J102" s="115" t="s">
        <v>116</v>
      </c>
      <c r="K102" s="116" t="s">
        <v>141</v>
      </c>
      <c r="L102" s="112"/>
      <c r="M102" s="57" t="s">
        <v>3</v>
      </c>
      <c r="N102" s="58" t="s">
        <v>41</v>
      </c>
      <c r="O102" s="58" t="s">
        <v>142</v>
      </c>
      <c r="P102" s="58" t="s">
        <v>143</v>
      </c>
      <c r="Q102" s="58" t="s">
        <v>144</v>
      </c>
      <c r="R102" s="58" t="s">
        <v>145</v>
      </c>
      <c r="S102" s="58" t="s">
        <v>146</v>
      </c>
      <c r="T102" s="59" t="s">
        <v>147</v>
      </c>
    </row>
    <row r="103" spans="2:65" s="1" customFormat="1" ht="22.9" customHeight="1">
      <c r="B103" s="33"/>
      <c r="C103" s="62" t="s">
        <v>148</v>
      </c>
      <c r="J103" s="117">
        <f>BK103</f>
        <v>0</v>
      </c>
      <c r="L103" s="33"/>
      <c r="M103" s="60"/>
      <c r="N103" s="51"/>
      <c r="O103" s="51"/>
      <c r="P103" s="118">
        <f>P104+P224+P240+P244+P257+P298+P365+P398+P434+P455+P498</f>
        <v>0</v>
      </c>
      <c r="Q103" s="51"/>
      <c r="R103" s="118">
        <f>R104+R224+R240+R244+R257+R298+R365+R398+R434+R455+R498</f>
        <v>162.10707307000001</v>
      </c>
      <c r="S103" s="51"/>
      <c r="T103" s="119">
        <f>T104+T224+T240+T244+T257+T298+T365+T398+T434+T455+T498</f>
        <v>144.569976</v>
      </c>
      <c r="AT103" s="18" t="s">
        <v>70</v>
      </c>
      <c r="AU103" s="18" t="s">
        <v>117</v>
      </c>
      <c r="BK103" s="120">
        <f>BK104+BK224+BK240+BK244+BK257+BK298+BK365+BK398+BK434+BK455+BK498</f>
        <v>0</v>
      </c>
    </row>
    <row r="104" spans="2:65" s="11" customFormat="1" ht="25.9" customHeight="1">
      <c r="B104" s="121"/>
      <c r="D104" s="122" t="s">
        <v>70</v>
      </c>
      <c r="E104" s="123" t="s">
        <v>149</v>
      </c>
      <c r="F104" s="123" t="s">
        <v>150</v>
      </c>
      <c r="I104" s="124"/>
      <c r="J104" s="125">
        <f>BK104</f>
        <v>0</v>
      </c>
      <c r="L104" s="121"/>
      <c r="M104" s="126"/>
      <c r="P104" s="127">
        <f>P105+P117+P133+P144+P209+P221</f>
        <v>0</v>
      </c>
      <c r="R104" s="127">
        <f>R105+R117+R133+R144+R209+R221</f>
        <v>55.123388999999996</v>
      </c>
      <c r="T104" s="128">
        <f>T105+T117+T133+T144+T209+T221</f>
        <v>37.235659999999996</v>
      </c>
      <c r="AR104" s="122" t="s">
        <v>78</v>
      </c>
      <c r="AT104" s="129" t="s">
        <v>70</v>
      </c>
      <c r="AU104" s="129" t="s">
        <v>71</v>
      </c>
      <c r="AY104" s="122" t="s">
        <v>151</v>
      </c>
      <c r="BK104" s="130">
        <f>BK105+BK117+BK133+BK144+BK209+BK221</f>
        <v>0</v>
      </c>
    </row>
    <row r="105" spans="2:65" s="11" customFormat="1" ht="22.9" customHeight="1">
      <c r="B105" s="121"/>
      <c r="D105" s="122" t="s">
        <v>70</v>
      </c>
      <c r="E105" s="131" t="s">
        <v>78</v>
      </c>
      <c r="F105" s="131" t="s">
        <v>152</v>
      </c>
      <c r="I105" s="124"/>
      <c r="J105" s="132">
        <f>BK105</f>
        <v>0</v>
      </c>
      <c r="L105" s="121"/>
      <c r="M105" s="126"/>
      <c r="P105" s="127">
        <f>SUM(P106:P116)</f>
        <v>0</v>
      </c>
      <c r="R105" s="127">
        <f>SUM(R106:R116)</f>
        <v>0</v>
      </c>
      <c r="T105" s="128">
        <f>SUM(T106:T116)</f>
        <v>37.043999999999997</v>
      </c>
      <c r="AR105" s="122" t="s">
        <v>78</v>
      </c>
      <c r="AT105" s="129" t="s">
        <v>70</v>
      </c>
      <c r="AU105" s="129" t="s">
        <v>78</v>
      </c>
      <c r="AY105" s="122" t="s">
        <v>151</v>
      </c>
      <c r="BK105" s="130">
        <f>SUM(BK106:BK116)</f>
        <v>0</v>
      </c>
    </row>
    <row r="106" spans="2:65" s="1" customFormat="1" ht="55.5" customHeight="1">
      <c r="B106" s="133"/>
      <c r="C106" s="134" t="s">
        <v>78</v>
      </c>
      <c r="D106" s="134" t="s">
        <v>153</v>
      </c>
      <c r="E106" s="135" t="s">
        <v>154</v>
      </c>
      <c r="F106" s="136" t="s">
        <v>155</v>
      </c>
      <c r="G106" s="137" t="s">
        <v>156</v>
      </c>
      <c r="H106" s="138">
        <v>49</v>
      </c>
      <c r="I106" s="139"/>
      <c r="J106" s="140">
        <f>ROUND(I106*H106,2)</f>
        <v>0</v>
      </c>
      <c r="K106" s="141"/>
      <c r="L106" s="33"/>
      <c r="M106" s="142" t="s">
        <v>3</v>
      </c>
      <c r="N106" s="143" t="s">
        <v>42</v>
      </c>
      <c r="P106" s="144">
        <f>O106*H106</f>
        <v>0</v>
      </c>
      <c r="Q106" s="144">
        <v>0</v>
      </c>
      <c r="R106" s="144">
        <f>Q106*H106</f>
        <v>0</v>
      </c>
      <c r="S106" s="144">
        <v>0.44</v>
      </c>
      <c r="T106" s="145">
        <f>S106*H106</f>
        <v>21.56</v>
      </c>
      <c r="AR106" s="146" t="s">
        <v>157</v>
      </c>
      <c r="AT106" s="146" t="s">
        <v>153</v>
      </c>
      <c r="AU106" s="146" t="s">
        <v>80</v>
      </c>
      <c r="AY106" s="18" t="s">
        <v>151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78</v>
      </c>
      <c r="BK106" s="147">
        <f>ROUND(I106*H106,2)</f>
        <v>0</v>
      </c>
      <c r="BL106" s="18" t="s">
        <v>157</v>
      </c>
      <c r="BM106" s="146" t="s">
        <v>879</v>
      </c>
    </row>
    <row r="107" spans="2:65" s="1" customFormat="1" ht="11.25">
      <c r="B107" s="33"/>
      <c r="D107" s="148" t="s">
        <v>159</v>
      </c>
      <c r="F107" s="149" t="s">
        <v>160</v>
      </c>
      <c r="I107" s="150"/>
      <c r="L107" s="33"/>
      <c r="M107" s="151"/>
      <c r="T107" s="54"/>
      <c r="AT107" s="18" t="s">
        <v>159</v>
      </c>
      <c r="AU107" s="18" t="s">
        <v>80</v>
      </c>
    </row>
    <row r="108" spans="2:65" s="12" customFormat="1" ht="11.25">
      <c r="B108" s="152"/>
      <c r="D108" s="153" t="s">
        <v>161</v>
      </c>
      <c r="E108" s="154" t="s">
        <v>3</v>
      </c>
      <c r="F108" s="155" t="s">
        <v>880</v>
      </c>
      <c r="H108" s="156">
        <v>49</v>
      </c>
      <c r="I108" s="157"/>
      <c r="L108" s="152"/>
      <c r="M108" s="158"/>
      <c r="T108" s="159"/>
      <c r="AT108" s="154" t="s">
        <v>161</v>
      </c>
      <c r="AU108" s="154" t="s">
        <v>80</v>
      </c>
      <c r="AV108" s="12" t="s">
        <v>80</v>
      </c>
      <c r="AW108" s="12" t="s">
        <v>32</v>
      </c>
      <c r="AX108" s="12" t="s">
        <v>78</v>
      </c>
      <c r="AY108" s="154" t="s">
        <v>151</v>
      </c>
    </row>
    <row r="109" spans="2:65" s="1" customFormat="1" ht="49.15" customHeight="1">
      <c r="B109" s="133"/>
      <c r="C109" s="134" t="s">
        <v>80</v>
      </c>
      <c r="D109" s="134" t="s">
        <v>153</v>
      </c>
      <c r="E109" s="135" t="s">
        <v>163</v>
      </c>
      <c r="F109" s="136" t="s">
        <v>164</v>
      </c>
      <c r="G109" s="137" t="s">
        <v>156</v>
      </c>
      <c r="H109" s="138">
        <v>49</v>
      </c>
      <c r="I109" s="139"/>
      <c r="J109" s="140">
        <f>ROUND(I109*H109,2)</f>
        <v>0</v>
      </c>
      <c r="K109" s="141"/>
      <c r="L109" s="33"/>
      <c r="M109" s="142" t="s">
        <v>3</v>
      </c>
      <c r="N109" s="143" t="s">
        <v>42</v>
      </c>
      <c r="P109" s="144">
        <f>O109*H109</f>
        <v>0</v>
      </c>
      <c r="Q109" s="144">
        <v>0</v>
      </c>
      <c r="R109" s="144">
        <f>Q109*H109</f>
        <v>0</v>
      </c>
      <c r="S109" s="144">
        <v>0.316</v>
      </c>
      <c r="T109" s="145">
        <f>S109*H109</f>
        <v>15.484</v>
      </c>
      <c r="AR109" s="146" t="s">
        <v>157</v>
      </c>
      <c r="AT109" s="146" t="s">
        <v>153</v>
      </c>
      <c r="AU109" s="146" t="s">
        <v>80</v>
      </c>
      <c r="AY109" s="18" t="s">
        <v>151</v>
      </c>
      <c r="BE109" s="147">
        <f>IF(N109="základní",J109,0)</f>
        <v>0</v>
      </c>
      <c r="BF109" s="147">
        <f>IF(N109="snížená",J109,0)</f>
        <v>0</v>
      </c>
      <c r="BG109" s="147">
        <f>IF(N109="zákl. přenesená",J109,0)</f>
        <v>0</v>
      </c>
      <c r="BH109" s="147">
        <f>IF(N109="sníž. přenesená",J109,0)</f>
        <v>0</v>
      </c>
      <c r="BI109" s="147">
        <f>IF(N109="nulová",J109,0)</f>
        <v>0</v>
      </c>
      <c r="BJ109" s="18" t="s">
        <v>78</v>
      </c>
      <c r="BK109" s="147">
        <f>ROUND(I109*H109,2)</f>
        <v>0</v>
      </c>
      <c r="BL109" s="18" t="s">
        <v>157</v>
      </c>
      <c r="BM109" s="146" t="s">
        <v>881</v>
      </c>
    </row>
    <row r="110" spans="2:65" s="1" customFormat="1" ht="11.25">
      <c r="B110" s="33"/>
      <c r="D110" s="148" t="s">
        <v>159</v>
      </c>
      <c r="F110" s="149" t="s">
        <v>166</v>
      </c>
      <c r="I110" s="150"/>
      <c r="L110" s="33"/>
      <c r="M110" s="151"/>
      <c r="T110" s="54"/>
      <c r="AT110" s="18" t="s">
        <v>159</v>
      </c>
      <c r="AU110" s="18" t="s">
        <v>80</v>
      </c>
    </row>
    <row r="111" spans="2:65" s="12" customFormat="1" ht="11.25">
      <c r="B111" s="152"/>
      <c r="D111" s="153" t="s">
        <v>161</v>
      </c>
      <c r="E111" s="154" t="s">
        <v>3</v>
      </c>
      <c r="F111" s="155" t="s">
        <v>880</v>
      </c>
      <c r="H111" s="156">
        <v>49</v>
      </c>
      <c r="I111" s="157"/>
      <c r="L111" s="152"/>
      <c r="M111" s="158"/>
      <c r="T111" s="159"/>
      <c r="AT111" s="154" t="s">
        <v>161</v>
      </c>
      <c r="AU111" s="154" t="s">
        <v>80</v>
      </c>
      <c r="AV111" s="12" t="s">
        <v>80</v>
      </c>
      <c r="AW111" s="12" t="s">
        <v>32</v>
      </c>
      <c r="AX111" s="12" t="s">
        <v>78</v>
      </c>
      <c r="AY111" s="154" t="s">
        <v>151</v>
      </c>
    </row>
    <row r="112" spans="2:65" s="1" customFormat="1" ht="49.15" customHeight="1">
      <c r="B112" s="133"/>
      <c r="C112" s="134" t="s">
        <v>167</v>
      </c>
      <c r="D112" s="134" t="s">
        <v>153</v>
      </c>
      <c r="E112" s="135" t="s">
        <v>168</v>
      </c>
      <c r="F112" s="136" t="s">
        <v>169</v>
      </c>
      <c r="G112" s="137" t="s">
        <v>170</v>
      </c>
      <c r="H112" s="138">
        <v>24.5</v>
      </c>
      <c r="I112" s="139"/>
      <c r="J112" s="140">
        <f>ROUND(I112*H112,2)</f>
        <v>0</v>
      </c>
      <c r="K112" s="141"/>
      <c r="L112" s="33"/>
      <c r="M112" s="142" t="s">
        <v>3</v>
      </c>
      <c r="N112" s="143" t="s">
        <v>42</v>
      </c>
      <c r="P112" s="144">
        <f>O112*H112</f>
        <v>0</v>
      </c>
      <c r="Q112" s="144">
        <v>0</v>
      </c>
      <c r="R112" s="144">
        <f>Q112*H112</f>
        <v>0</v>
      </c>
      <c r="S112" s="144">
        <v>0</v>
      </c>
      <c r="T112" s="145">
        <f>S112*H112</f>
        <v>0</v>
      </c>
      <c r="AR112" s="146" t="s">
        <v>157</v>
      </c>
      <c r="AT112" s="146" t="s">
        <v>153</v>
      </c>
      <c r="AU112" s="146" t="s">
        <v>80</v>
      </c>
      <c r="AY112" s="18" t="s">
        <v>151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78</v>
      </c>
      <c r="BK112" s="147">
        <f>ROUND(I112*H112,2)</f>
        <v>0</v>
      </c>
      <c r="BL112" s="18" t="s">
        <v>157</v>
      </c>
      <c r="BM112" s="146" t="s">
        <v>882</v>
      </c>
    </row>
    <row r="113" spans="2:65" s="1" customFormat="1" ht="11.25">
      <c r="B113" s="33"/>
      <c r="D113" s="148" t="s">
        <v>159</v>
      </c>
      <c r="F113" s="149" t="s">
        <v>172</v>
      </c>
      <c r="I113" s="150"/>
      <c r="L113" s="33"/>
      <c r="M113" s="151"/>
      <c r="T113" s="54"/>
      <c r="AT113" s="18" t="s">
        <v>159</v>
      </c>
      <c r="AU113" s="18" t="s">
        <v>80</v>
      </c>
    </row>
    <row r="114" spans="2:65" s="12" customFormat="1" ht="11.25">
      <c r="B114" s="152"/>
      <c r="D114" s="153" t="s">
        <v>161</v>
      </c>
      <c r="E114" s="154" t="s">
        <v>3</v>
      </c>
      <c r="F114" s="155" t="s">
        <v>883</v>
      </c>
      <c r="H114" s="156">
        <v>24.5</v>
      </c>
      <c r="I114" s="157"/>
      <c r="L114" s="152"/>
      <c r="M114" s="158"/>
      <c r="T114" s="159"/>
      <c r="AT114" s="154" t="s">
        <v>161</v>
      </c>
      <c r="AU114" s="154" t="s">
        <v>80</v>
      </c>
      <c r="AV114" s="12" t="s">
        <v>80</v>
      </c>
      <c r="AW114" s="12" t="s">
        <v>32</v>
      </c>
      <c r="AX114" s="12" t="s">
        <v>78</v>
      </c>
      <c r="AY114" s="154" t="s">
        <v>151</v>
      </c>
    </row>
    <row r="115" spans="2:65" s="1" customFormat="1" ht="44.25" customHeight="1">
      <c r="B115" s="133"/>
      <c r="C115" s="134" t="s">
        <v>157</v>
      </c>
      <c r="D115" s="134" t="s">
        <v>153</v>
      </c>
      <c r="E115" s="135" t="s">
        <v>174</v>
      </c>
      <c r="F115" s="136" t="s">
        <v>175</v>
      </c>
      <c r="G115" s="137" t="s">
        <v>170</v>
      </c>
      <c r="H115" s="138">
        <v>24.5</v>
      </c>
      <c r="I115" s="139"/>
      <c r="J115" s="140">
        <f>ROUND(I115*H115,2)</f>
        <v>0</v>
      </c>
      <c r="K115" s="141"/>
      <c r="L115" s="33"/>
      <c r="M115" s="142" t="s">
        <v>3</v>
      </c>
      <c r="N115" s="143" t="s">
        <v>42</v>
      </c>
      <c r="P115" s="144">
        <f>O115*H115</f>
        <v>0</v>
      </c>
      <c r="Q115" s="144">
        <v>0</v>
      </c>
      <c r="R115" s="144">
        <f>Q115*H115</f>
        <v>0</v>
      </c>
      <c r="S115" s="144">
        <v>0</v>
      </c>
      <c r="T115" s="145">
        <f>S115*H115</f>
        <v>0</v>
      </c>
      <c r="AR115" s="146" t="s">
        <v>157</v>
      </c>
      <c r="AT115" s="146" t="s">
        <v>153</v>
      </c>
      <c r="AU115" s="146" t="s">
        <v>80</v>
      </c>
      <c r="AY115" s="18" t="s">
        <v>151</v>
      </c>
      <c r="BE115" s="147">
        <f>IF(N115="základní",J115,0)</f>
        <v>0</v>
      </c>
      <c r="BF115" s="147">
        <f>IF(N115="snížená",J115,0)</f>
        <v>0</v>
      </c>
      <c r="BG115" s="147">
        <f>IF(N115="zákl. přenesená",J115,0)</f>
        <v>0</v>
      </c>
      <c r="BH115" s="147">
        <f>IF(N115="sníž. přenesená",J115,0)</f>
        <v>0</v>
      </c>
      <c r="BI115" s="147">
        <f>IF(N115="nulová",J115,0)</f>
        <v>0</v>
      </c>
      <c r="BJ115" s="18" t="s">
        <v>78</v>
      </c>
      <c r="BK115" s="147">
        <f>ROUND(I115*H115,2)</f>
        <v>0</v>
      </c>
      <c r="BL115" s="18" t="s">
        <v>157</v>
      </c>
      <c r="BM115" s="146" t="s">
        <v>884</v>
      </c>
    </row>
    <row r="116" spans="2:65" s="1" customFormat="1" ht="11.25">
      <c r="B116" s="33"/>
      <c r="D116" s="148" t="s">
        <v>159</v>
      </c>
      <c r="F116" s="149" t="s">
        <v>177</v>
      </c>
      <c r="I116" s="150"/>
      <c r="L116" s="33"/>
      <c r="M116" s="151"/>
      <c r="T116" s="54"/>
      <c r="AT116" s="18" t="s">
        <v>159</v>
      </c>
      <c r="AU116" s="18" t="s">
        <v>80</v>
      </c>
    </row>
    <row r="117" spans="2:65" s="11" customFormat="1" ht="22.9" customHeight="1">
      <c r="B117" s="121"/>
      <c r="D117" s="122" t="s">
        <v>70</v>
      </c>
      <c r="E117" s="131" t="s">
        <v>178</v>
      </c>
      <c r="F117" s="131" t="s">
        <v>179</v>
      </c>
      <c r="I117" s="124"/>
      <c r="J117" s="132">
        <f>BK117</f>
        <v>0</v>
      </c>
      <c r="L117" s="121"/>
      <c r="M117" s="126"/>
      <c r="P117" s="127">
        <f>SUM(P118:P132)</f>
        <v>0</v>
      </c>
      <c r="R117" s="127">
        <f>SUM(R118:R132)</f>
        <v>48.239519999999999</v>
      </c>
      <c r="T117" s="128">
        <f>SUM(T118:T132)</f>
        <v>0</v>
      </c>
      <c r="AR117" s="122" t="s">
        <v>78</v>
      </c>
      <c r="AT117" s="129" t="s">
        <v>70</v>
      </c>
      <c r="AU117" s="129" t="s">
        <v>78</v>
      </c>
      <c r="AY117" s="122" t="s">
        <v>151</v>
      </c>
      <c r="BK117" s="130">
        <f>SUM(BK118:BK132)</f>
        <v>0</v>
      </c>
    </row>
    <row r="118" spans="2:65" s="1" customFormat="1" ht="24.2" customHeight="1">
      <c r="B118" s="133"/>
      <c r="C118" s="134" t="s">
        <v>178</v>
      </c>
      <c r="D118" s="134" t="s">
        <v>153</v>
      </c>
      <c r="E118" s="135" t="s">
        <v>180</v>
      </c>
      <c r="F118" s="136" t="s">
        <v>181</v>
      </c>
      <c r="G118" s="137" t="s">
        <v>156</v>
      </c>
      <c r="H118" s="138">
        <v>49</v>
      </c>
      <c r="I118" s="139"/>
      <c r="J118" s="140">
        <f>ROUND(I118*H118,2)</f>
        <v>0</v>
      </c>
      <c r="K118" s="141"/>
      <c r="L118" s="33"/>
      <c r="M118" s="142" t="s">
        <v>3</v>
      </c>
      <c r="N118" s="143" t="s">
        <v>42</v>
      </c>
      <c r="P118" s="144">
        <f>O118*H118</f>
        <v>0</v>
      </c>
      <c r="Q118" s="144">
        <v>0.69</v>
      </c>
      <c r="R118" s="144">
        <f>Q118*H118</f>
        <v>33.809999999999995</v>
      </c>
      <c r="S118" s="144">
        <v>0</v>
      </c>
      <c r="T118" s="145">
        <f>S118*H118</f>
        <v>0</v>
      </c>
      <c r="AR118" s="146" t="s">
        <v>157</v>
      </c>
      <c r="AT118" s="146" t="s">
        <v>153</v>
      </c>
      <c r="AU118" s="146" t="s">
        <v>80</v>
      </c>
      <c r="AY118" s="18" t="s">
        <v>151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8" t="s">
        <v>78</v>
      </c>
      <c r="BK118" s="147">
        <f>ROUND(I118*H118,2)</f>
        <v>0</v>
      </c>
      <c r="BL118" s="18" t="s">
        <v>157</v>
      </c>
      <c r="BM118" s="146" t="s">
        <v>885</v>
      </c>
    </row>
    <row r="119" spans="2:65" s="1" customFormat="1" ht="11.25">
      <c r="B119" s="33"/>
      <c r="D119" s="148" t="s">
        <v>159</v>
      </c>
      <c r="F119" s="149" t="s">
        <v>183</v>
      </c>
      <c r="I119" s="150"/>
      <c r="L119" s="33"/>
      <c r="M119" s="151"/>
      <c r="T119" s="54"/>
      <c r="AT119" s="18" t="s">
        <v>159</v>
      </c>
      <c r="AU119" s="18" t="s">
        <v>80</v>
      </c>
    </row>
    <row r="120" spans="2:65" s="12" customFormat="1" ht="11.25">
      <c r="B120" s="152"/>
      <c r="D120" s="153" t="s">
        <v>161</v>
      </c>
      <c r="E120" s="154" t="s">
        <v>3</v>
      </c>
      <c r="F120" s="155" t="s">
        <v>880</v>
      </c>
      <c r="H120" s="156">
        <v>49</v>
      </c>
      <c r="I120" s="157"/>
      <c r="L120" s="152"/>
      <c r="M120" s="158"/>
      <c r="T120" s="159"/>
      <c r="AT120" s="154" t="s">
        <v>161</v>
      </c>
      <c r="AU120" s="154" t="s">
        <v>80</v>
      </c>
      <c r="AV120" s="12" t="s">
        <v>80</v>
      </c>
      <c r="AW120" s="12" t="s">
        <v>32</v>
      </c>
      <c r="AX120" s="12" t="s">
        <v>78</v>
      </c>
      <c r="AY120" s="154" t="s">
        <v>151</v>
      </c>
    </row>
    <row r="121" spans="2:65" s="1" customFormat="1" ht="49.15" customHeight="1">
      <c r="B121" s="133"/>
      <c r="C121" s="134" t="s">
        <v>184</v>
      </c>
      <c r="D121" s="134" t="s">
        <v>153</v>
      </c>
      <c r="E121" s="135" t="s">
        <v>185</v>
      </c>
      <c r="F121" s="136" t="s">
        <v>186</v>
      </c>
      <c r="G121" s="137" t="s">
        <v>156</v>
      </c>
      <c r="H121" s="138">
        <v>49</v>
      </c>
      <c r="I121" s="139"/>
      <c r="J121" s="140">
        <f>ROUND(I121*H121,2)</f>
        <v>0</v>
      </c>
      <c r="K121" s="141"/>
      <c r="L121" s="33"/>
      <c r="M121" s="142" t="s">
        <v>3</v>
      </c>
      <c r="N121" s="143" t="s">
        <v>42</v>
      </c>
      <c r="P121" s="144">
        <f>O121*H121</f>
        <v>0</v>
      </c>
      <c r="Q121" s="144">
        <v>0.18462999999999999</v>
      </c>
      <c r="R121" s="144">
        <f>Q121*H121</f>
        <v>9.0468700000000002</v>
      </c>
      <c r="S121" s="144">
        <v>0</v>
      </c>
      <c r="T121" s="145">
        <f>S121*H121</f>
        <v>0</v>
      </c>
      <c r="AR121" s="146" t="s">
        <v>157</v>
      </c>
      <c r="AT121" s="146" t="s">
        <v>153</v>
      </c>
      <c r="AU121" s="146" t="s">
        <v>80</v>
      </c>
      <c r="AY121" s="18" t="s">
        <v>151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8" t="s">
        <v>78</v>
      </c>
      <c r="BK121" s="147">
        <f>ROUND(I121*H121,2)</f>
        <v>0</v>
      </c>
      <c r="BL121" s="18" t="s">
        <v>157</v>
      </c>
      <c r="BM121" s="146" t="s">
        <v>886</v>
      </c>
    </row>
    <row r="122" spans="2:65" s="1" customFormat="1" ht="11.25">
      <c r="B122" s="33"/>
      <c r="D122" s="148" t="s">
        <v>159</v>
      </c>
      <c r="F122" s="149" t="s">
        <v>188</v>
      </c>
      <c r="I122" s="150"/>
      <c r="L122" s="33"/>
      <c r="M122" s="151"/>
      <c r="T122" s="54"/>
      <c r="AT122" s="18" t="s">
        <v>159</v>
      </c>
      <c r="AU122" s="18" t="s">
        <v>80</v>
      </c>
    </row>
    <row r="123" spans="2:65" s="12" customFormat="1" ht="11.25">
      <c r="B123" s="152"/>
      <c r="D123" s="153" t="s">
        <v>161</v>
      </c>
      <c r="E123" s="154" t="s">
        <v>3</v>
      </c>
      <c r="F123" s="155" t="s">
        <v>880</v>
      </c>
      <c r="H123" s="156">
        <v>49</v>
      </c>
      <c r="I123" s="157"/>
      <c r="L123" s="152"/>
      <c r="M123" s="158"/>
      <c r="T123" s="159"/>
      <c r="AT123" s="154" t="s">
        <v>161</v>
      </c>
      <c r="AU123" s="154" t="s">
        <v>80</v>
      </c>
      <c r="AV123" s="12" t="s">
        <v>80</v>
      </c>
      <c r="AW123" s="12" t="s">
        <v>32</v>
      </c>
      <c r="AX123" s="12" t="s">
        <v>78</v>
      </c>
      <c r="AY123" s="154" t="s">
        <v>151</v>
      </c>
    </row>
    <row r="124" spans="2:65" s="1" customFormat="1" ht="24.2" customHeight="1">
      <c r="B124" s="133"/>
      <c r="C124" s="134" t="s">
        <v>189</v>
      </c>
      <c r="D124" s="134" t="s">
        <v>153</v>
      </c>
      <c r="E124" s="135" t="s">
        <v>190</v>
      </c>
      <c r="F124" s="136" t="s">
        <v>191</v>
      </c>
      <c r="G124" s="137" t="s">
        <v>156</v>
      </c>
      <c r="H124" s="138">
        <v>49</v>
      </c>
      <c r="I124" s="139"/>
      <c r="J124" s="140">
        <f>ROUND(I124*H124,2)</f>
        <v>0</v>
      </c>
      <c r="K124" s="141"/>
      <c r="L124" s="33"/>
      <c r="M124" s="142" t="s">
        <v>3</v>
      </c>
      <c r="N124" s="143" t="s">
        <v>42</v>
      </c>
      <c r="P124" s="144">
        <f>O124*H124</f>
        <v>0</v>
      </c>
      <c r="Q124" s="144">
        <v>5.6100000000000004E-3</v>
      </c>
      <c r="R124" s="144">
        <f>Q124*H124</f>
        <v>0.27489000000000002</v>
      </c>
      <c r="S124" s="144">
        <v>0</v>
      </c>
      <c r="T124" s="145">
        <f>S124*H124</f>
        <v>0</v>
      </c>
      <c r="AR124" s="146" t="s">
        <v>157</v>
      </c>
      <c r="AT124" s="146" t="s">
        <v>153</v>
      </c>
      <c r="AU124" s="146" t="s">
        <v>80</v>
      </c>
      <c r="AY124" s="18" t="s">
        <v>151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78</v>
      </c>
      <c r="BK124" s="147">
        <f>ROUND(I124*H124,2)</f>
        <v>0</v>
      </c>
      <c r="BL124" s="18" t="s">
        <v>157</v>
      </c>
      <c r="BM124" s="146" t="s">
        <v>887</v>
      </c>
    </row>
    <row r="125" spans="2:65" s="1" customFormat="1" ht="11.25">
      <c r="B125" s="33"/>
      <c r="D125" s="148" t="s">
        <v>159</v>
      </c>
      <c r="F125" s="149" t="s">
        <v>193</v>
      </c>
      <c r="I125" s="150"/>
      <c r="L125" s="33"/>
      <c r="M125" s="151"/>
      <c r="T125" s="54"/>
      <c r="AT125" s="18" t="s">
        <v>159</v>
      </c>
      <c r="AU125" s="18" t="s">
        <v>80</v>
      </c>
    </row>
    <row r="126" spans="2:65" s="12" customFormat="1" ht="11.25">
      <c r="B126" s="152"/>
      <c r="D126" s="153" t="s">
        <v>161</v>
      </c>
      <c r="E126" s="154" t="s">
        <v>3</v>
      </c>
      <c r="F126" s="155" t="s">
        <v>880</v>
      </c>
      <c r="H126" s="156">
        <v>49</v>
      </c>
      <c r="I126" s="157"/>
      <c r="L126" s="152"/>
      <c r="M126" s="158"/>
      <c r="T126" s="159"/>
      <c r="AT126" s="154" t="s">
        <v>161</v>
      </c>
      <c r="AU126" s="154" t="s">
        <v>80</v>
      </c>
      <c r="AV126" s="12" t="s">
        <v>80</v>
      </c>
      <c r="AW126" s="12" t="s">
        <v>32</v>
      </c>
      <c r="AX126" s="12" t="s">
        <v>78</v>
      </c>
      <c r="AY126" s="154" t="s">
        <v>151</v>
      </c>
    </row>
    <row r="127" spans="2:65" s="1" customFormat="1" ht="24.2" customHeight="1">
      <c r="B127" s="133"/>
      <c r="C127" s="134" t="s">
        <v>194</v>
      </c>
      <c r="D127" s="134" t="s">
        <v>153</v>
      </c>
      <c r="E127" s="135" t="s">
        <v>195</v>
      </c>
      <c r="F127" s="136" t="s">
        <v>196</v>
      </c>
      <c r="G127" s="137" t="s">
        <v>156</v>
      </c>
      <c r="H127" s="138">
        <v>49</v>
      </c>
      <c r="I127" s="139"/>
      <c r="J127" s="140">
        <f>ROUND(I127*H127,2)</f>
        <v>0</v>
      </c>
      <c r="K127" s="141"/>
      <c r="L127" s="33"/>
      <c r="M127" s="142" t="s">
        <v>3</v>
      </c>
      <c r="N127" s="143" t="s">
        <v>42</v>
      </c>
      <c r="P127" s="144">
        <f>O127*H127</f>
        <v>0</v>
      </c>
      <c r="Q127" s="144">
        <v>5.1000000000000004E-4</v>
      </c>
      <c r="R127" s="144">
        <f>Q127*H127</f>
        <v>2.4990000000000002E-2</v>
      </c>
      <c r="S127" s="144">
        <v>0</v>
      </c>
      <c r="T127" s="145">
        <f>S127*H127</f>
        <v>0</v>
      </c>
      <c r="AR127" s="146" t="s">
        <v>157</v>
      </c>
      <c r="AT127" s="146" t="s">
        <v>153</v>
      </c>
      <c r="AU127" s="146" t="s">
        <v>80</v>
      </c>
      <c r="AY127" s="18" t="s">
        <v>151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78</v>
      </c>
      <c r="BK127" s="147">
        <f>ROUND(I127*H127,2)</f>
        <v>0</v>
      </c>
      <c r="BL127" s="18" t="s">
        <v>157</v>
      </c>
      <c r="BM127" s="146" t="s">
        <v>888</v>
      </c>
    </row>
    <row r="128" spans="2:65" s="1" customFormat="1" ht="11.25">
      <c r="B128" s="33"/>
      <c r="D128" s="148" t="s">
        <v>159</v>
      </c>
      <c r="F128" s="149" t="s">
        <v>198</v>
      </c>
      <c r="I128" s="150"/>
      <c r="L128" s="33"/>
      <c r="M128" s="151"/>
      <c r="T128" s="54"/>
      <c r="AT128" s="18" t="s">
        <v>159</v>
      </c>
      <c r="AU128" s="18" t="s">
        <v>80</v>
      </c>
    </row>
    <row r="129" spans="2:65" s="12" customFormat="1" ht="11.25">
      <c r="B129" s="152"/>
      <c r="D129" s="153" t="s">
        <v>161</v>
      </c>
      <c r="E129" s="154" t="s">
        <v>3</v>
      </c>
      <c r="F129" s="155" t="s">
        <v>880</v>
      </c>
      <c r="H129" s="156">
        <v>49</v>
      </c>
      <c r="I129" s="157"/>
      <c r="L129" s="152"/>
      <c r="M129" s="158"/>
      <c r="T129" s="159"/>
      <c r="AT129" s="154" t="s">
        <v>161</v>
      </c>
      <c r="AU129" s="154" t="s">
        <v>80</v>
      </c>
      <c r="AV129" s="12" t="s">
        <v>80</v>
      </c>
      <c r="AW129" s="12" t="s">
        <v>32</v>
      </c>
      <c r="AX129" s="12" t="s">
        <v>78</v>
      </c>
      <c r="AY129" s="154" t="s">
        <v>151</v>
      </c>
    </row>
    <row r="130" spans="2:65" s="1" customFormat="1" ht="44.25" customHeight="1">
      <c r="B130" s="133"/>
      <c r="C130" s="134" t="s">
        <v>199</v>
      </c>
      <c r="D130" s="134" t="s">
        <v>153</v>
      </c>
      <c r="E130" s="135" t="s">
        <v>200</v>
      </c>
      <c r="F130" s="136" t="s">
        <v>201</v>
      </c>
      <c r="G130" s="137" t="s">
        <v>156</v>
      </c>
      <c r="H130" s="138">
        <v>49</v>
      </c>
      <c r="I130" s="139"/>
      <c r="J130" s="140">
        <f>ROUND(I130*H130,2)</f>
        <v>0</v>
      </c>
      <c r="K130" s="141"/>
      <c r="L130" s="33"/>
      <c r="M130" s="142" t="s">
        <v>3</v>
      </c>
      <c r="N130" s="143" t="s">
        <v>42</v>
      </c>
      <c r="P130" s="144">
        <f>O130*H130</f>
        <v>0</v>
      </c>
      <c r="Q130" s="144">
        <v>0.10373</v>
      </c>
      <c r="R130" s="144">
        <f>Q130*H130</f>
        <v>5.08277</v>
      </c>
      <c r="S130" s="144">
        <v>0</v>
      </c>
      <c r="T130" s="145">
        <f>S130*H130</f>
        <v>0</v>
      </c>
      <c r="AR130" s="146" t="s">
        <v>157</v>
      </c>
      <c r="AT130" s="146" t="s">
        <v>153</v>
      </c>
      <c r="AU130" s="146" t="s">
        <v>80</v>
      </c>
      <c r="AY130" s="18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78</v>
      </c>
      <c r="BK130" s="147">
        <f>ROUND(I130*H130,2)</f>
        <v>0</v>
      </c>
      <c r="BL130" s="18" t="s">
        <v>157</v>
      </c>
      <c r="BM130" s="146" t="s">
        <v>889</v>
      </c>
    </row>
    <row r="131" spans="2:65" s="1" customFormat="1" ht="11.25">
      <c r="B131" s="33"/>
      <c r="D131" s="148" t="s">
        <v>159</v>
      </c>
      <c r="F131" s="149" t="s">
        <v>203</v>
      </c>
      <c r="I131" s="150"/>
      <c r="L131" s="33"/>
      <c r="M131" s="151"/>
      <c r="T131" s="54"/>
      <c r="AT131" s="18" t="s">
        <v>159</v>
      </c>
      <c r="AU131" s="18" t="s">
        <v>80</v>
      </c>
    </row>
    <row r="132" spans="2:65" s="12" customFormat="1" ht="11.25">
      <c r="B132" s="152"/>
      <c r="D132" s="153" t="s">
        <v>161</v>
      </c>
      <c r="E132" s="154" t="s">
        <v>3</v>
      </c>
      <c r="F132" s="155" t="s">
        <v>880</v>
      </c>
      <c r="H132" s="156">
        <v>49</v>
      </c>
      <c r="I132" s="157"/>
      <c r="L132" s="152"/>
      <c r="M132" s="158"/>
      <c r="T132" s="159"/>
      <c r="AT132" s="154" t="s">
        <v>161</v>
      </c>
      <c r="AU132" s="154" t="s">
        <v>80</v>
      </c>
      <c r="AV132" s="12" t="s">
        <v>80</v>
      </c>
      <c r="AW132" s="12" t="s">
        <v>32</v>
      </c>
      <c r="AX132" s="12" t="s">
        <v>78</v>
      </c>
      <c r="AY132" s="154" t="s">
        <v>151</v>
      </c>
    </row>
    <row r="133" spans="2:65" s="11" customFormat="1" ht="22.9" customHeight="1">
      <c r="B133" s="121"/>
      <c r="D133" s="122" t="s">
        <v>70</v>
      </c>
      <c r="E133" s="131" t="s">
        <v>184</v>
      </c>
      <c r="F133" s="131" t="s">
        <v>204</v>
      </c>
      <c r="I133" s="124"/>
      <c r="J133" s="132">
        <f>BK133</f>
        <v>0</v>
      </c>
      <c r="L133" s="121"/>
      <c r="M133" s="126"/>
      <c r="P133" s="127">
        <f>SUM(P134:P143)</f>
        <v>0</v>
      </c>
      <c r="R133" s="127">
        <f>SUM(R134:R143)</f>
        <v>3.6963000000000003E-2</v>
      </c>
      <c r="T133" s="128">
        <f>SUM(T134:T143)</f>
        <v>0</v>
      </c>
      <c r="AR133" s="122" t="s">
        <v>78</v>
      </c>
      <c r="AT133" s="129" t="s">
        <v>70</v>
      </c>
      <c r="AU133" s="129" t="s">
        <v>78</v>
      </c>
      <c r="AY133" s="122" t="s">
        <v>151</v>
      </c>
      <c r="BK133" s="130">
        <f>SUM(BK134:BK143)</f>
        <v>0</v>
      </c>
    </row>
    <row r="134" spans="2:65" s="1" customFormat="1" ht="24.2" customHeight="1">
      <c r="B134" s="133"/>
      <c r="C134" s="134" t="s">
        <v>205</v>
      </c>
      <c r="D134" s="134" t="s">
        <v>153</v>
      </c>
      <c r="E134" s="135" t="s">
        <v>206</v>
      </c>
      <c r="F134" s="136" t="s">
        <v>207</v>
      </c>
      <c r="G134" s="137" t="s">
        <v>156</v>
      </c>
      <c r="H134" s="138">
        <v>13.69</v>
      </c>
      <c r="I134" s="139"/>
      <c r="J134" s="140">
        <f>ROUND(I134*H134,2)</f>
        <v>0</v>
      </c>
      <c r="K134" s="141"/>
      <c r="L134" s="33"/>
      <c r="M134" s="142" t="s">
        <v>3</v>
      </c>
      <c r="N134" s="143" t="s">
        <v>42</v>
      </c>
      <c r="P134" s="144">
        <f>O134*H134</f>
        <v>0</v>
      </c>
      <c r="Q134" s="144">
        <v>2.7000000000000001E-3</v>
      </c>
      <c r="R134" s="144">
        <f>Q134*H134</f>
        <v>3.6963000000000003E-2</v>
      </c>
      <c r="S134" s="144">
        <v>0</v>
      </c>
      <c r="T134" s="145">
        <f>S134*H134</f>
        <v>0</v>
      </c>
      <c r="AR134" s="146" t="s">
        <v>157</v>
      </c>
      <c r="AT134" s="146" t="s">
        <v>153</v>
      </c>
      <c r="AU134" s="146" t="s">
        <v>80</v>
      </c>
      <c r="AY134" s="18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8" t="s">
        <v>78</v>
      </c>
      <c r="BK134" s="147">
        <f>ROUND(I134*H134,2)</f>
        <v>0</v>
      </c>
      <c r="BL134" s="18" t="s">
        <v>157</v>
      </c>
      <c r="BM134" s="146" t="s">
        <v>890</v>
      </c>
    </row>
    <row r="135" spans="2:65" s="1" customFormat="1" ht="11.25">
      <c r="B135" s="33"/>
      <c r="D135" s="148" t="s">
        <v>159</v>
      </c>
      <c r="F135" s="149" t="s">
        <v>209</v>
      </c>
      <c r="I135" s="150"/>
      <c r="L135" s="33"/>
      <c r="M135" s="151"/>
      <c r="T135" s="54"/>
      <c r="AT135" s="18" t="s">
        <v>159</v>
      </c>
      <c r="AU135" s="18" t="s">
        <v>80</v>
      </c>
    </row>
    <row r="136" spans="2:65" s="13" customFormat="1" ht="11.25">
      <c r="B136" s="160"/>
      <c r="D136" s="153" t="s">
        <v>161</v>
      </c>
      <c r="E136" s="161" t="s">
        <v>3</v>
      </c>
      <c r="F136" s="162" t="s">
        <v>210</v>
      </c>
      <c r="H136" s="161" t="s">
        <v>3</v>
      </c>
      <c r="I136" s="163"/>
      <c r="L136" s="160"/>
      <c r="M136" s="164"/>
      <c r="T136" s="165"/>
      <c r="AT136" s="161" t="s">
        <v>161</v>
      </c>
      <c r="AU136" s="161" t="s">
        <v>80</v>
      </c>
      <c r="AV136" s="13" t="s">
        <v>78</v>
      </c>
      <c r="AW136" s="13" t="s">
        <v>32</v>
      </c>
      <c r="AX136" s="13" t="s">
        <v>71</v>
      </c>
      <c r="AY136" s="161" t="s">
        <v>151</v>
      </c>
    </row>
    <row r="137" spans="2:65" s="12" customFormat="1" ht="11.25">
      <c r="B137" s="152"/>
      <c r="D137" s="153" t="s">
        <v>161</v>
      </c>
      <c r="E137" s="154" t="s">
        <v>3</v>
      </c>
      <c r="F137" s="155" t="s">
        <v>891</v>
      </c>
      <c r="H137" s="156">
        <v>2.64</v>
      </c>
      <c r="I137" s="157"/>
      <c r="L137" s="152"/>
      <c r="M137" s="158"/>
      <c r="T137" s="159"/>
      <c r="AT137" s="154" t="s">
        <v>161</v>
      </c>
      <c r="AU137" s="154" t="s">
        <v>80</v>
      </c>
      <c r="AV137" s="12" t="s">
        <v>80</v>
      </c>
      <c r="AW137" s="12" t="s">
        <v>32</v>
      </c>
      <c r="AX137" s="12" t="s">
        <v>71</v>
      </c>
      <c r="AY137" s="154" t="s">
        <v>151</v>
      </c>
    </row>
    <row r="138" spans="2:65" s="12" customFormat="1" ht="11.25">
      <c r="B138" s="152"/>
      <c r="D138" s="153" t="s">
        <v>161</v>
      </c>
      <c r="E138" s="154" t="s">
        <v>3</v>
      </c>
      <c r="F138" s="155" t="s">
        <v>892</v>
      </c>
      <c r="H138" s="156">
        <v>2.125</v>
      </c>
      <c r="I138" s="157"/>
      <c r="L138" s="152"/>
      <c r="M138" s="158"/>
      <c r="T138" s="159"/>
      <c r="AT138" s="154" t="s">
        <v>161</v>
      </c>
      <c r="AU138" s="154" t="s">
        <v>80</v>
      </c>
      <c r="AV138" s="12" t="s">
        <v>80</v>
      </c>
      <c r="AW138" s="12" t="s">
        <v>32</v>
      </c>
      <c r="AX138" s="12" t="s">
        <v>71</v>
      </c>
      <c r="AY138" s="154" t="s">
        <v>151</v>
      </c>
    </row>
    <row r="139" spans="2:65" s="12" customFormat="1" ht="11.25">
      <c r="B139" s="152"/>
      <c r="D139" s="153" t="s">
        <v>161</v>
      </c>
      <c r="E139" s="154" t="s">
        <v>3</v>
      </c>
      <c r="F139" s="155" t="s">
        <v>893</v>
      </c>
      <c r="H139" s="156">
        <v>3.66</v>
      </c>
      <c r="I139" s="157"/>
      <c r="L139" s="152"/>
      <c r="M139" s="158"/>
      <c r="T139" s="159"/>
      <c r="AT139" s="154" t="s">
        <v>161</v>
      </c>
      <c r="AU139" s="154" t="s">
        <v>80</v>
      </c>
      <c r="AV139" s="12" t="s">
        <v>80</v>
      </c>
      <c r="AW139" s="12" t="s">
        <v>32</v>
      </c>
      <c r="AX139" s="12" t="s">
        <v>71</v>
      </c>
      <c r="AY139" s="154" t="s">
        <v>151</v>
      </c>
    </row>
    <row r="140" spans="2:65" s="12" customFormat="1" ht="11.25">
      <c r="B140" s="152"/>
      <c r="D140" s="153" t="s">
        <v>161</v>
      </c>
      <c r="E140" s="154" t="s">
        <v>3</v>
      </c>
      <c r="F140" s="155" t="s">
        <v>894</v>
      </c>
      <c r="H140" s="156">
        <v>1.82</v>
      </c>
      <c r="I140" s="157"/>
      <c r="L140" s="152"/>
      <c r="M140" s="158"/>
      <c r="T140" s="159"/>
      <c r="AT140" s="154" t="s">
        <v>161</v>
      </c>
      <c r="AU140" s="154" t="s">
        <v>80</v>
      </c>
      <c r="AV140" s="12" t="s">
        <v>80</v>
      </c>
      <c r="AW140" s="12" t="s">
        <v>32</v>
      </c>
      <c r="AX140" s="12" t="s">
        <v>71</v>
      </c>
      <c r="AY140" s="154" t="s">
        <v>151</v>
      </c>
    </row>
    <row r="141" spans="2:65" s="12" customFormat="1" ht="11.25">
      <c r="B141" s="152"/>
      <c r="D141" s="153" t="s">
        <v>161</v>
      </c>
      <c r="E141" s="154" t="s">
        <v>3</v>
      </c>
      <c r="F141" s="155" t="s">
        <v>895</v>
      </c>
      <c r="H141" s="156">
        <v>1.6990000000000001</v>
      </c>
      <c r="I141" s="157"/>
      <c r="L141" s="152"/>
      <c r="M141" s="158"/>
      <c r="T141" s="159"/>
      <c r="AT141" s="154" t="s">
        <v>161</v>
      </c>
      <c r="AU141" s="154" t="s">
        <v>80</v>
      </c>
      <c r="AV141" s="12" t="s">
        <v>80</v>
      </c>
      <c r="AW141" s="12" t="s">
        <v>32</v>
      </c>
      <c r="AX141" s="12" t="s">
        <v>71</v>
      </c>
      <c r="AY141" s="154" t="s">
        <v>151</v>
      </c>
    </row>
    <row r="142" spans="2:65" s="12" customFormat="1" ht="11.25">
      <c r="B142" s="152"/>
      <c r="D142" s="153" t="s">
        <v>161</v>
      </c>
      <c r="E142" s="154" t="s">
        <v>3</v>
      </c>
      <c r="F142" s="155" t="s">
        <v>896</v>
      </c>
      <c r="H142" s="156">
        <v>1.746</v>
      </c>
      <c r="I142" s="157"/>
      <c r="L142" s="152"/>
      <c r="M142" s="158"/>
      <c r="T142" s="159"/>
      <c r="AT142" s="154" t="s">
        <v>161</v>
      </c>
      <c r="AU142" s="154" t="s">
        <v>80</v>
      </c>
      <c r="AV142" s="12" t="s">
        <v>80</v>
      </c>
      <c r="AW142" s="12" t="s">
        <v>32</v>
      </c>
      <c r="AX142" s="12" t="s">
        <v>71</v>
      </c>
      <c r="AY142" s="154" t="s">
        <v>151</v>
      </c>
    </row>
    <row r="143" spans="2:65" s="14" customFormat="1" ht="11.25">
      <c r="B143" s="166"/>
      <c r="D143" s="153" t="s">
        <v>161</v>
      </c>
      <c r="E143" s="167" t="s">
        <v>3</v>
      </c>
      <c r="F143" s="168" t="s">
        <v>241</v>
      </c>
      <c r="H143" s="169">
        <v>13.690000000000001</v>
      </c>
      <c r="I143" s="170"/>
      <c r="L143" s="166"/>
      <c r="M143" s="171"/>
      <c r="T143" s="172"/>
      <c r="AT143" s="167" t="s">
        <v>161</v>
      </c>
      <c r="AU143" s="167" t="s">
        <v>80</v>
      </c>
      <c r="AV143" s="14" t="s">
        <v>157</v>
      </c>
      <c r="AW143" s="14" t="s">
        <v>32</v>
      </c>
      <c r="AX143" s="14" t="s">
        <v>78</v>
      </c>
      <c r="AY143" s="167" t="s">
        <v>151</v>
      </c>
    </row>
    <row r="144" spans="2:65" s="11" customFormat="1" ht="22.9" customHeight="1">
      <c r="B144" s="121"/>
      <c r="D144" s="122" t="s">
        <v>70</v>
      </c>
      <c r="E144" s="131" t="s">
        <v>199</v>
      </c>
      <c r="F144" s="131" t="s">
        <v>242</v>
      </c>
      <c r="I144" s="124"/>
      <c r="J144" s="132">
        <f>BK144</f>
        <v>0</v>
      </c>
      <c r="L144" s="121"/>
      <c r="M144" s="126"/>
      <c r="P144" s="127">
        <f>SUM(P145:P208)</f>
        <v>0</v>
      </c>
      <c r="R144" s="127">
        <f>SUM(R145:R208)</f>
        <v>6.8469059999999988</v>
      </c>
      <c r="T144" s="128">
        <f>SUM(T145:T208)</f>
        <v>0.19166</v>
      </c>
      <c r="AR144" s="122" t="s">
        <v>78</v>
      </c>
      <c r="AT144" s="129" t="s">
        <v>70</v>
      </c>
      <c r="AU144" s="129" t="s">
        <v>78</v>
      </c>
      <c r="AY144" s="122" t="s">
        <v>151</v>
      </c>
      <c r="BK144" s="130">
        <f>SUM(BK145:BK208)</f>
        <v>0</v>
      </c>
    </row>
    <row r="145" spans="2:65" s="1" customFormat="1" ht="55.5" customHeight="1">
      <c r="B145" s="133"/>
      <c r="C145" s="134" t="s">
        <v>243</v>
      </c>
      <c r="D145" s="134" t="s">
        <v>153</v>
      </c>
      <c r="E145" s="135" t="s">
        <v>244</v>
      </c>
      <c r="F145" s="136" t="s">
        <v>245</v>
      </c>
      <c r="G145" s="137" t="s">
        <v>246</v>
      </c>
      <c r="H145" s="138">
        <v>164</v>
      </c>
      <c r="I145" s="139"/>
      <c r="J145" s="140">
        <f>ROUND(I145*H145,2)</f>
        <v>0</v>
      </c>
      <c r="K145" s="141"/>
      <c r="L145" s="33"/>
      <c r="M145" s="142" t="s">
        <v>3</v>
      </c>
      <c r="N145" s="143" t="s">
        <v>42</v>
      </c>
      <c r="P145" s="144">
        <f>O145*H145</f>
        <v>0</v>
      </c>
      <c r="Q145" s="144">
        <v>1.8000000000000001E-4</v>
      </c>
      <c r="R145" s="144">
        <f>Q145*H145</f>
        <v>2.9520000000000001E-2</v>
      </c>
      <c r="S145" s="144">
        <v>0</v>
      </c>
      <c r="T145" s="145">
        <f>S145*H145</f>
        <v>0</v>
      </c>
      <c r="AR145" s="146" t="s">
        <v>157</v>
      </c>
      <c r="AT145" s="146" t="s">
        <v>153</v>
      </c>
      <c r="AU145" s="146" t="s">
        <v>80</v>
      </c>
      <c r="AY145" s="18" t="s">
        <v>151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8" t="s">
        <v>78</v>
      </c>
      <c r="BK145" s="147">
        <f>ROUND(I145*H145,2)</f>
        <v>0</v>
      </c>
      <c r="BL145" s="18" t="s">
        <v>157</v>
      </c>
      <c r="BM145" s="146" t="s">
        <v>897</v>
      </c>
    </row>
    <row r="146" spans="2:65" s="1" customFormat="1" ht="11.25">
      <c r="B146" s="33"/>
      <c r="D146" s="148" t="s">
        <v>159</v>
      </c>
      <c r="F146" s="149" t="s">
        <v>248</v>
      </c>
      <c r="I146" s="150"/>
      <c r="L146" s="33"/>
      <c r="M146" s="151"/>
      <c r="T146" s="54"/>
      <c r="AT146" s="18" t="s">
        <v>159</v>
      </c>
      <c r="AU146" s="18" t="s">
        <v>80</v>
      </c>
    </row>
    <row r="147" spans="2:65" s="12" customFormat="1" ht="11.25">
      <c r="B147" s="152"/>
      <c r="D147" s="153" t="s">
        <v>161</v>
      </c>
      <c r="E147" s="154" t="s">
        <v>3</v>
      </c>
      <c r="F147" s="155" t="s">
        <v>898</v>
      </c>
      <c r="H147" s="156">
        <v>164</v>
      </c>
      <c r="I147" s="157"/>
      <c r="L147" s="152"/>
      <c r="M147" s="158"/>
      <c r="T147" s="159"/>
      <c r="AT147" s="154" t="s">
        <v>161</v>
      </c>
      <c r="AU147" s="154" t="s">
        <v>80</v>
      </c>
      <c r="AV147" s="12" t="s">
        <v>80</v>
      </c>
      <c r="AW147" s="12" t="s">
        <v>32</v>
      </c>
      <c r="AX147" s="12" t="s">
        <v>78</v>
      </c>
      <c r="AY147" s="154" t="s">
        <v>151</v>
      </c>
    </row>
    <row r="148" spans="2:65" s="1" customFormat="1" ht="24.2" customHeight="1">
      <c r="B148" s="133"/>
      <c r="C148" s="134" t="s">
        <v>249</v>
      </c>
      <c r="D148" s="134" t="s">
        <v>153</v>
      </c>
      <c r="E148" s="135" t="s">
        <v>250</v>
      </c>
      <c r="F148" s="136" t="s">
        <v>251</v>
      </c>
      <c r="G148" s="137" t="s">
        <v>246</v>
      </c>
      <c r="H148" s="138">
        <v>164</v>
      </c>
      <c r="I148" s="139"/>
      <c r="J148" s="140">
        <f>ROUND(I148*H148,2)</f>
        <v>0</v>
      </c>
      <c r="K148" s="141"/>
      <c r="L148" s="33"/>
      <c r="M148" s="142" t="s">
        <v>3</v>
      </c>
      <c r="N148" s="143" t="s">
        <v>42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157</v>
      </c>
      <c r="AT148" s="146" t="s">
        <v>153</v>
      </c>
      <c r="AU148" s="146" t="s">
        <v>80</v>
      </c>
      <c r="AY148" s="18" t="s">
        <v>151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78</v>
      </c>
      <c r="BK148" s="147">
        <f>ROUND(I148*H148,2)</f>
        <v>0</v>
      </c>
      <c r="BL148" s="18" t="s">
        <v>157</v>
      </c>
      <c r="BM148" s="146" t="s">
        <v>899</v>
      </c>
    </row>
    <row r="149" spans="2:65" s="1" customFormat="1" ht="11.25">
      <c r="B149" s="33"/>
      <c r="D149" s="148" t="s">
        <v>159</v>
      </c>
      <c r="F149" s="149" t="s">
        <v>253</v>
      </c>
      <c r="I149" s="150"/>
      <c r="L149" s="33"/>
      <c r="M149" s="151"/>
      <c r="T149" s="54"/>
      <c r="AT149" s="18" t="s">
        <v>159</v>
      </c>
      <c r="AU149" s="18" t="s">
        <v>80</v>
      </c>
    </row>
    <row r="150" spans="2:65" s="1" customFormat="1" ht="55.5" customHeight="1">
      <c r="B150" s="133"/>
      <c r="C150" s="134" t="s">
        <v>255</v>
      </c>
      <c r="D150" s="134" t="s">
        <v>153</v>
      </c>
      <c r="E150" s="135" t="s">
        <v>256</v>
      </c>
      <c r="F150" s="136" t="s">
        <v>257</v>
      </c>
      <c r="G150" s="137" t="s">
        <v>156</v>
      </c>
      <c r="H150" s="138">
        <v>3285.9</v>
      </c>
      <c r="I150" s="139"/>
      <c r="J150" s="140">
        <f>ROUND(I150*H150,2)</f>
        <v>0</v>
      </c>
      <c r="K150" s="141"/>
      <c r="L150" s="33"/>
      <c r="M150" s="142" t="s">
        <v>3</v>
      </c>
      <c r="N150" s="143" t="s">
        <v>42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157</v>
      </c>
      <c r="AT150" s="146" t="s">
        <v>153</v>
      </c>
      <c r="AU150" s="146" t="s">
        <v>80</v>
      </c>
      <c r="AY150" s="18" t="s">
        <v>151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8" t="s">
        <v>78</v>
      </c>
      <c r="BK150" s="147">
        <f>ROUND(I150*H150,2)</f>
        <v>0</v>
      </c>
      <c r="BL150" s="18" t="s">
        <v>157</v>
      </c>
      <c r="BM150" s="146" t="s">
        <v>900</v>
      </c>
    </row>
    <row r="151" spans="2:65" s="1" customFormat="1" ht="11.25">
      <c r="B151" s="33"/>
      <c r="D151" s="148" t="s">
        <v>159</v>
      </c>
      <c r="F151" s="149" t="s">
        <v>259</v>
      </c>
      <c r="I151" s="150"/>
      <c r="L151" s="33"/>
      <c r="M151" s="151"/>
      <c r="T151" s="54"/>
      <c r="AT151" s="18" t="s">
        <v>159</v>
      </c>
      <c r="AU151" s="18" t="s">
        <v>80</v>
      </c>
    </row>
    <row r="152" spans="2:65" s="12" customFormat="1" ht="11.25">
      <c r="B152" s="152"/>
      <c r="D152" s="153" t="s">
        <v>161</v>
      </c>
      <c r="E152" s="154" t="s">
        <v>3</v>
      </c>
      <c r="F152" s="155" t="s">
        <v>901</v>
      </c>
      <c r="H152" s="156">
        <v>1013</v>
      </c>
      <c r="I152" s="157"/>
      <c r="L152" s="152"/>
      <c r="M152" s="158"/>
      <c r="T152" s="159"/>
      <c r="AT152" s="154" t="s">
        <v>161</v>
      </c>
      <c r="AU152" s="154" t="s">
        <v>80</v>
      </c>
      <c r="AV152" s="12" t="s">
        <v>80</v>
      </c>
      <c r="AW152" s="12" t="s">
        <v>32</v>
      </c>
      <c r="AX152" s="12" t="s">
        <v>71</v>
      </c>
      <c r="AY152" s="154" t="s">
        <v>151</v>
      </c>
    </row>
    <row r="153" spans="2:65" s="12" customFormat="1" ht="11.25">
      <c r="B153" s="152"/>
      <c r="D153" s="153" t="s">
        <v>161</v>
      </c>
      <c r="E153" s="154" t="s">
        <v>3</v>
      </c>
      <c r="F153" s="155" t="s">
        <v>902</v>
      </c>
      <c r="H153" s="156">
        <v>1017.9</v>
      </c>
      <c r="I153" s="157"/>
      <c r="L153" s="152"/>
      <c r="M153" s="158"/>
      <c r="T153" s="159"/>
      <c r="AT153" s="154" t="s">
        <v>161</v>
      </c>
      <c r="AU153" s="154" t="s">
        <v>80</v>
      </c>
      <c r="AV153" s="12" t="s">
        <v>80</v>
      </c>
      <c r="AW153" s="12" t="s">
        <v>32</v>
      </c>
      <c r="AX153" s="12" t="s">
        <v>71</v>
      </c>
      <c r="AY153" s="154" t="s">
        <v>151</v>
      </c>
    </row>
    <row r="154" spans="2:65" s="12" customFormat="1" ht="11.25">
      <c r="B154" s="152"/>
      <c r="D154" s="153" t="s">
        <v>161</v>
      </c>
      <c r="E154" s="154" t="s">
        <v>3</v>
      </c>
      <c r="F154" s="155" t="s">
        <v>903</v>
      </c>
      <c r="H154" s="156">
        <v>179</v>
      </c>
      <c r="I154" s="157"/>
      <c r="L154" s="152"/>
      <c r="M154" s="158"/>
      <c r="T154" s="159"/>
      <c r="AT154" s="154" t="s">
        <v>161</v>
      </c>
      <c r="AU154" s="154" t="s">
        <v>80</v>
      </c>
      <c r="AV154" s="12" t="s">
        <v>80</v>
      </c>
      <c r="AW154" s="12" t="s">
        <v>32</v>
      </c>
      <c r="AX154" s="12" t="s">
        <v>71</v>
      </c>
      <c r="AY154" s="154" t="s">
        <v>151</v>
      </c>
    </row>
    <row r="155" spans="2:65" s="12" customFormat="1" ht="11.25">
      <c r="B155" s="152"/>
      <c r="D155" s="153" t="s">
        <v>161</v>
      </c>
      <c r="E155" s="154" t="s">
        <v>3</v>
      </c>
      <c r="F155" s="155" t="s">
        <v>904</v>
      </c>
      <c r="H155" s="156">
        <v>344</v>
      </c>
      <c r="I155" s="157"/>
      <c r="L155" s="152"/>
      <c r="M155" s="158"/>
      <c r="T155" s="159"/>
      <c r="AT155" s="154" t="s">
        <v>161</v>
      </c>
      <c r="AU155" s="154" t="s">
        <v>80</v>
      </c>
      <c r="AV155" s="12" t="s">
        <v>80</v>
      </c>
      <c r="AW155" s="12" t="s">
        <v>32</v>
      </c>
      <c r="AX155" s="12" t="s">
        <v>71</v>
      </c>
      <c r="AY155" s="154" t="s">
        <v>151</v>
      </c>
    </row>
    <row r="156" spans="2:65" s="12" customFormat="1" ht="11.25">
      <c r="B156" s="152"/>
      <c r="D156" s="153" t="s">
        <v>161</v>
      </c>
      <c r="E156" s="154" t="s">
        <v>3</v>
      </c>
      <c r="F156" s="155" t="s">
        <v>905</v>
      </c>
      <c r="H156" s="156">
        <v>434</v>
      </c>
      <c r="I156" s="157"/>
      <c r="L156" s="152"/>
      <c r="M156" s="158"/>
      <c r="T156" s="159"/>
      <c r="AT156" s="154" t="s">
        <v>161</v>
      </c>
      <c r="AU156" s="154" t="s">
        <v>80</v>
      </c>
      <c r="AV156" s="12" t="s">
        <v>80</v>
      </c>
      <c r="AW156" s="12" t="s">
        <v>32</v>
      </c>
      <c r="AX156" s="12" t="s">
        <v>71</v>
      </c>
      <c r="AY156" s="154" t="s">
        <v>151</v>
      </c>
    </row>
    <row r="157" spans="2:65" s="12" customFormat="1" ht="11.25">
      <c r="B157" s="152"/>
      <c r="D157" s="153" t="s">
        <v>161</v>
      </c>
      <c r="E157" s="154" t="s">
        <v>3</v>
      </c>
      <c r="F157" s="155" t="s">
        <v>906</v>
      </c>
      <c r="H157" s="156">
        <v>298</v>
      </c>
      <c r="I157" s="157"/>
      <c r="L157" s="152"/>
      <c r="M157" s="158"/>
      <c r="T157" s="159"/>
      <c r="AT157" s="154" t="s">
        <v>161</v>
      </c>
      <c r="AU157" s="154" t="s">
        <v>80</v>
      </c>
      <c r="AV157" s="12" t="s">
        <v>80</v>
      </c>
      <c r="AW157" s="12" t="s">
        <v>32</v>
      </c>
      <c r="AX157" s="12" t="s">
        <v>71</v>
      </c>
      <c r="AY157" s="154" t="s">
        <v>151</v>
      </c>
    </row>
    <row r="158" spans="2:65" s="14" customFormat="1" ht="11.25">
      <c r="B158" s="166"/>
      <c r="D158" s="153" t="s">
        <v>161</v>
      </c>
      <c r="E158" s="167" t="s">
        <v>3</v>
      </c>
      <c r="F158" s="168" t="s">
        <v>241</v>
      </c>
      <c r="H158" s="169">
        <v>3285.9</v>
      </c>
      <c r="I158" s="170"/>
      <c r="L158" s="166"/>
      <c r="M158" s="171"/>
      <c r="T158" s="172"/>
      <c r="AT158" s="167" t="s">
        <v>161</v>
      </c>
      <c r="AU158" s="167" t="s">
        <v>80</v>
      </c>
      <c r="AV158" s="14" t="s">
        <v>157</v>
      </c>
      <c r="AW158" s="14" t="s">
        <v>32</v>
      </c>
      <c r="AX158" s="14" t="s">
        <v>78</v>
      </c>
      <c r="AY158" s="167" t="s">
        <v>151</v>
      </c>
    </row>
    <row r="159" spans="2:65" s="1" customFormat="1" ht="37.9" customHeight="1">
      <c r="B159" s="133"/>
      <c r="C159" s="134" t="s">
        <v>266</v>
      </c>
      <c r="D159" s="134" t="s">
        <v>153</v>
      </c>
      <c r="E159" s="135" t="s">
        <v>267</v>
      </c>
      <c r="F159" s="136" t="s">
        <v>268</v>
      </c>
      <c r="G159" s="137" t="s">
        <v>156</v>
      </c>
      <c r="H159" s="138">
        <v>295731</v>
      </c>
      <c r="I159" s="139"/>
      <c r="J159" s="140">
        <f>ROUND(I159*H159,2)</f>
        <v>0</v>
      </c>
      <c r="K159" s="141"/>
      <c r="L159" s="33"/>
      <c r="M159" s="142" t="s">
        <v>3</v>
      </c>
      <c r="N159" s="143" t="s">
        <v>42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157</v>
      </c>
      <c r="AT159" s="146" t="s">
        <v>153</v>
      </c>
      <c r="AU159" s="146" t="s">
        <v>80</v>
      </c>
      <c r="AY159" s="18" t="s">
        <v>151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8" t="s">
        <v>78</v>
      </c>
      <c r="BK159" s="147">
        <f>ROUND(I159*H159,2)</f>
        <v>0</v>
      </c>
      <c r="BL159" s="18" t="s">
        <v>157</v>
      </c>
      <c r="BM159" s="146" t="s">
        <v>907</v>
      </c>
    </row>
    <row r="160" spans="2:65" s="1" customFormat="1" ht="11.25">
      <c r="B160" s="33"/>
      <c r="D160" s="148" t="s">
        <v>159</v>
      </c>
      <c r="F160" s="149" t="s">
        <v>270</v>
      </c>
      <c r="I160" s="150"/>
      <c r="L160" s="33"/>
      <c r="M160" s="151"/>
      <c r="T160" s="54"/>
      <c r="AT160" s="18" t="s">
        <v>159</v>
      </c>
      <c r="AU160" s="18" t="s">
        <v>80</v>
      </c>
    </row>
    <row r="161" spans="2:65" s="1" customFormat="1" ht="29.25">
      <c r="B161" s="33"/>
      <c r="D161" s="153" t="s">
        <v>271</v>
      </c>
      <c r="F161" s="173" t="s">
        <v>272</v>
      </c>
      <c r="I161" s="150"/>
      <c r="L161" s="33"/>
      <c r="M161" s="151"/>
      <c r="T161" s="54"/>
      <c r="AT161" s="18" t="s">
        <v>271</v>
      </c>
      <c r="AU161" s="18" t="s">
        <v>80</v>
      </c>
    </row>
    <row r="162" spans="2:65" s="12" customFormat="1" ht="11.25">
      <c r="B162" s="152"/>
      <c r="D162" s="153" t="s">
        <v>161</v>
      </c>
      <c r="F162" s="155" t="s">
        <v>908</v>
      </c>
      <c r="H162" s="156">
        <v>295731</v>
      </c>
      <c r="I162" s="157"/>
      <c r="L162" s="152"/>
      <c r="M162" s="158"/>
      <c r="T162" s="159"/>
      <c r="AT162" s="154" t="s">
        <v>161</v>
      </c>
      <c r="AU162" s="154" t="s">
        <v>80</v>
      </c>
      <c r="AV162" s="12" t="s">
        <v>80</v>
      </c>
      <c r="AW162" s="12" t="s">
        <v>4</v>
      </c>
      <c r="AX162" s="12" t="s">
        <v>78</v>
      </c>
      <c r="AY162" s="154" t="s">
        <v>151</v>
      </c>
    </row>
    <row r="163" spans="2:65" s="1" customFormat="1" ht="55.5" customHeight="1">
      <c r="B163" s="133"/>
      <c r="C163" s="134" t="s">
        <v>9</v>
      </c>
      <c r="D163" s="134" t="s">
        <v>153</v>
      </c>
      <c r="E163" s="135" t="s">
        <v>274</v>
      </c>
      <c r="F163" s="136" t="s">
        <v>275</v>
      </c>
      <c r="G163" s="137" t="s">
        <v>156</v>
      </c>
      <c r="H163" s="138">
        <v>3285.9</v>
      </c>
      <c r="I163" s="139"/>
      <c r="J163" s="140">
        <f>ROUND(I163*H163,2)</f>
        <v>0</v>
      </c>
      <c r="K163" s="141"/>
      <c r="L163" s="33"/>
      <c r="M163" s="142" t="s">
        <v>3</v>
      </c>
      <c r="N163" s="143" t="s">
        <v>42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157</v>
      </c>
      <c r="AT163" s="146" t="s">
        <v>153</v>
      </c>
      <c r="AU163" s="146" t="s">
        <v>80</v>
      </c>
      <c r="AY163" s="18" t="s">
        <v>151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78</v>
      </c>
      <c r="BK163" s="147">
        <f>ROUND(I163*H163,2)</f>
        <v>0</v>
      </c>
      <c r="BL163" s="18" t="s">
        <v>157</v>
      </c>
      <c r="BM163" s="146" t="s">
        <v>909</v>
      </c>
    </row>
    <row r="164" spans="2:65" s="1" customFormat="1" ht="11.25">
      <c r="B164" s="33"/>
      <c r="D164" s="148" t="s">
        <v>159</v>
      </c>
      <c r="F164" s="149" t="s">
        <v>277</v>
      </c>
      <c r="I164" s="150"/>
      <c r="L164" s="33"/>
      <c r="M164" s="151"/>
      <c r="T164" s="54"/>
      <c r="AT164" s="18" t="s">
        <v>159</v>
      </c>
      <c r="AU164" s="18" t="s">
        <v>80</v>
      </c>
    </row>
    <row r="165" spans="2:65" s="1" customFormat="1" ht="24.2" customHeight="1">
      <c r="B165" s="133"/>
      <c r="C165" s="134" t="s">
        <v>278</v>
      </c>
      <c r="D165" s="134" t="s">
        <v>153</v>
      </c>
      <c r="E165" s="135" t="s">
        <v>279</v>
      </c>
      <c r="F165" s="136" t="s">
        <v>280</v>
      </c>
      <c r="G165" s="137" t="s">
        <v>156</v>
      </c>
      <c r="H165" s="138">
        <v>3285.9</v>
      </c>
      <c r="I165" s="139"/>
      <c r="J165" s="140">
        <f>ROUND(I165*H165,2)</f>
        <v>0</v>
      </c>
      <c r="K165" s="141"/>
      <c r="L165" s="33"/>
      <c r="M165" s="142" t="s">
        <v>3</v>
      </c>
      <c r="N165" s="143" t="s">
        <v>42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157</v>
      </c>
      <c r="AT165" s="146" t="s">
        <v>153</v>
      </c>
      <c r="AU165" s="146" t="s">
        <v>80</v>
      </c>
      <c r="AY165" s="18" t="s">
        <v>151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8" t="s">
        <v>78</v>
      </c>
      <c r="BK165" s="147">
        <f>ROUND(I165*H165,2)</f>
        <v>0</v>
      </c>
      <c r="BL165" s="18" t="s">
        <v>157</v>
      </c>
      <c r="BM165" s="146" t="s">
        <v>910</v>
      </c>
    </row>
    <row r="166" spans="2:65" s="1" customFormat="1" ht="11.25">
      <c r="B166" s="33"/>
      <c r="D166" s="148" t="s">
        <v>159</v>
      </c>
      <c r="F166" s="149" t="s">
        <v>282</v>
      </c>
      <c r="I166" s="150"/>
      <c r="L166" s="33"/>
      <c r="M166" s="151"/>
      <c r="T166" s="54"/>
      <c r="AT166" s="18" t="s">
        <v>159</v>
      </c>
      <c r="AU166" s="18" t="s">
        <v>80</v>
      </c>
    </row>
    <row r="167" spans="2:65" s="12" customFormat="1" ht="11.25">
      <c r="B167" s="152"/>
      <c r="D167" s="153" t="s">
        <v>161</v>
      </c>
      <c r="E167" s="154" t="s">
        <v>3</v>
      </c>
      <c r="F167" s="155" t="s">
        <v>901</v>
      </c>
      <c r="H167" s="156">
        <v>1013</v>
      </c>
      <c r="I167" s="157"/>
      <c r="L167" s="152"/>
      <c r="M167" s="158"/>
      <c r="T167" s="159"/>
      <c r="AT167" s="154" t="s">
        <v>161</v>
      </c>
      <c r="AU167" s="154" t="s">
        <v>80</v>
      </c>
      <c r="AV167" s="12" t="s">
        <v>80</v>
      </c>
      <c r="AW167" s="12" t="s">
        <v>32</v>
      </c>
      <c r="AX167" s="12" t="s">
        <v>71</v>
      </c>
      <c r="AY167" s="154" t="s">
        <v>151</v>
      </c>
    </row>
    <row r="168" spans="2:65" s="12" customFormat="1" ht="11.25">
      <c r="B168" s="152"/>
      <c r="D168" s="153" t="s">
        <v>161</v>
      </c>
      <c r="E168" s="154" t="s">
        <v>3</v>
      </c>
      <c r="F168" s="155" t="s">
        <v>902</v>
      </c>
      <c r="H168" s="156">
        <v>1017.9</v>
      </c>
      <c r="I168" s="157"/>
      <c r="L168" s="152"/>
      <c r="M168" s="158"/>
      <c r="T168" s="159"/>
      <c r="AT168" s="154" t="s">
        <v>161</v>
      </c>
      <c r="AU168" s="154" t="s">
        <v>80</v>
      </c>
      <c r="AV168" s="12" t="s">
        <v>80</v>
      </c>
      <c r="AW168" s="12" t="s">
        <v>32</v>
      </c>
      <c r="AX168" s="12" t="s">
        <v>71</v>
      </c>
      <c r="AY168" s="154" t="s">
        <v>151</v>
      </c>
    </row>
    <row r="169" spans="2:65" s="12" customFormat="1" ht="11.25">
      <c r="B169" s="152"/>
      <c r="D169" s="153" t="s">
        <v>161</v>
      </c>
      <c r="E169" s="154" t="s">
        <v>3</v>
      </c>
      <c r="F169" s="155" t="s">
        <v>903</v>
      </c>
      <c r="H169" s="156">
        <v>179</v>
      </c>
      <c r="I169" s="157"/>
      <c r="L169" s="152"/>
      <c r="M169" s="158"/>
      <c r="T169" s="159"/>
      <c r="AT169" s="154" t="s">
        <v>161</v>
      </c>
      <c r="AU169" s="154" t="s">
        <v>80</v>
      </c>
      <c r="AV169" s="12" t="s">
        <v>80</v>
      </c>
      <c r="AW169" s="12" t="s">
        <v>32</v>
      </c>
      <c r="AX169" s="12" t="s">
        <v>71</v>
      </c>
      <c r="AY169" s="154" t="s">
        <v>151</v>
      </c>
    </row>
    <row r="170" spans="2:65" s="12" customFormat="1" ht="11.25">
      <c r="B170" s="152"/>
      <c r="D170" s="153" t="s">
        <v>161</v>
      </c>
      <c r="E170" s="154" t="s">
        <v>3</v>
      </c>
      <c r="F170" s="155" t="s">
        <v>904</v>
      </c>
      <c r="H170" s="156">
        <v>344</v>
      </c>
      <c r="I170" s="157"/>
      <c r="L170" s="152"/>
      <c r="M170" s="158"/>
      <c r="T170" s="159"/>
      <c r="AT170" s="154" t="s">
        <v>161</v>
      </c>
      <c r="AU170" s="154" t="s">
        <v>80</v>
      </c>
      <c r="AV170" s="12" t="s">
        <v>80</v>
      </c>
      <c r="AW170" s="12" t="s">
        <v>32</v>
      </c>
      <c r="AX170" s="12" t="s">
        <v>71</v>
      </c>
      <c r="AY170" s="154" t="s">
        <v>151</v>
      </c>
    </row>
    <row r="171" spans="2:65" s="12" customFormat="1" ht="11.25">
      <c r="B171" s="152"/>
      <c r="D171" s="153" t="s">
        <v>161</v>
      </c>
      <c r="E171" s="154" t="s">
        <v>3</v>
      </c>
      <c r="F171" s="155" t="s">
        <v>905</v>
      </c>
      <c r="H171" s="156">
        <v>434</v>
      </c>
      <c r="I171" s="157"/>
      <c r="L171" s="152"/>
      <c r="M171" s="158"/>
      <c r="T171" s="159"/>
      <c r="AT171" s="154" t="s">
        <v>161</v>
      </c>
      <c r="AU171" s="154" t="s">
        <v>80</v>
      </c>
      <c r="AV171" s="12" t="s">
        <v>80</v>
      </c>
      <c r="AW171" s="12" t="s">
        <v>32</v>
      </c>
      <c r="AX171" s="12" t="s">
        <v>71</v>
      </c>
      <c r="AY171" s="154" t="s">
        <v>151</v>
      </c>
    </row>
    <row r="172" spans="2:65" s="12" customFormat="1" ht="11.25">
      <c r="B172" s="152"/>
      <c r="D172" s="153" t="s">
        <v>161</v>
      </c>
      <c r="E172" s="154" t="s">
        <v>3</v>
      </c>
      <c r="F172" s="155" t="s">
        <v>906</v>
      </c>
      <c r="H172" s="156">
        <v>298</v>
      </c>
      <c r="I172" s="157"/>
      <c r="L172" s="152"/>
      <c r="M172" s="158"/>
      <c r="T172" s="159"/>
      <c r="AT172" s="154" t="s">
        <v>161</v>
      </c>
      <c r="AU172" s="154" t="s">
        <v>80</v>
      </c>
      <c r="AV172" s="12" t="s">
        <v>80</v>
      </c>
      <c r="AW172" s="12" t="s">
        <v>32</v>
      </c>
      <c r="AX172" s="12" t="s">
        <v>71</v>
      </c>
      <c r="AY172" s="154" t="s">
        <v>151</v>
      </c>
    </row>
    <row r="173" spans="2:65" s="14" customFormat="1" ht="11.25">
      <c r="B173" s="166"/>
      <c r="D173" s="153" t="s">
        <v>161</v>
      </c>
      <c r="E173" s="167" t="s">
        <v>3</v>
      </c>
      <c r="F173" s="168" t="s">
        <v>241</v>
      </c>
      <c r="H173" s="169">
        <v>3285.9</v>
      </c>
      <c r="I173" s="170"/>
      <c r="L173" s="166"/>
      <c r="M173" s="171"/>
      <c r="T173" s="172"/>
      <c r="AT173" s="167" t="s">
        <v>161</v>
      </c>
      <c r="AU173" s="167" t="s">
        <v>80</v>
      </c>
      <c r="AV173" s="14" t="s">
        <v>157</v>
      </c>
      <c r="AW173" s="14" t="s">
        <v>32</v>
      </c>
      <c r="AX173" s="14" t="s">
        <v>78</v>
      </c>
      <c r="AY173" s="167" t="s">
        <v>151</v>
      </c>
    </row>
    <row r="174" spans="2:65" s="1" customFormat="1" ht="24.2" customHeight="1">
      <c r="B174" s="133"/>
      <c r="C174" s="134" t="s">
        <v>283</v>
      </c>
      <c r="D174" s="134" t="s">
        <v>153</v>
      </c>
      <c r="E174" s="135" t="s">
        <v>284</v>
      </c>
      <c r="F174" s="136" t="s">
        <v>285</v>
      </c>
      <c r="G174" s="137" t="s">
        <v>156</v>
      </c>
      <c r="H174" s="138">
        <v>295731</v>
      </c>
      <c r="I174" s="139"/>
      <c r="J174" s="140">
        <f>ROUND(I174*H174,2)</f>
        <v>0</v>
      </c>
      <c r="K174" s="141"/>
      <c r="L174" s="33"/>
      <c r="M174" s="142" t="s">
        <v>3</v>
      </c>
      <c r="N174" s="143" t="s">
        <v>42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157</v>
      </c>
      <c r="AT174" s="146" t="s">
        <v>153</v>
      </c>
      <c r="AU174" s="146" t="s">
        <v>80</v>
      </c>
      <c r="AY174" s="18" t="s">
        <v>151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8" t="s">
        <v>78</v>
      </c>
      <c r="BK174" s="147">
        <f>ROUND(I174*H174,2)</f>
        <v>0</v>
      </c>
      <c r="BL174" s="18" t="s">
        <v>157</v>
      </c>
      <c r="BM174" s="146" t="s">
        <v>911</v>
      </c>
    </row>
    <row r="175" spans="2:65" s="1" customFormat="1" ht="11.25">
      <c r="B175" s="33"/>
      <c r="D175" s="148" t="s">
        <v>159</v>
      </c>
      <c r="F175" s="149" t="s">
        <v>287</v>
      </c>
      <c r="I175" s="150"/>
      <c r="L175" s="33"/>
      <c r="M175" s="151"/>
      <c r="T175" s="54"/>
      <c r="AT175" s="18" t="s">
        <v>159</v>
      </c>
      <c r="AU175" s="18" t="s">
        <v>80</v>
      </c>
    </row>
    <row r="176" spans="2:65" s="12" customFormat="1" ht="11.25">
      <c r="B176" s="152"/>
      <c r="D176" s="153" t="s">
        <v>161</v>
      </c>
      <c r="F176" s="155" t="s">
        <v>908</v>
      </c>
      <c r="H176" s="156">
        <v>295731</v>
      </c>
      <c r="I176" s="157"/>
      <c r="L176" s="152"/>
      <c r="M176" s="158"/>
      <c r="T176" s="159"/>
      <c r="AT176" s="154" t="s">
        <v>161</v>
      </c>
      <c r="AU176" s="154" t="s">
        <v>80</v>
      </c>
      <c r="AV176" s="12" t="s">
        <v>80</v>
      </c>
      <c r="AW176" s="12" t="s">
        <v>4</v>
      </c>
      <c r="AX176" s="12" t="s">
        <v>78</v>
      </c>
      <c r="AY176" s="154" t="s">
        <v>151</v>
      </c>
    </row>
    <row r="177" spans="2:65" s="1" customFormat="1" ht="24.2" customHeight="1">
      <c r="B177" s="133"/>
      <c r="C177" s="134" t="s">
        <v>288</v>
      </c>
      <c r="D177" s="134" t="s">
        <v>153</v>
      </c>
      <c r="E177" s="135" t="s">
        <v>289</v>
      </c>
      <c r="F177" s="136" t="s">
        <v>290</v>
      </c>
      <c r="G177" s="137" t="s">
        <v>156</v>
      </c>
      <c r="H177" s="138">
        <v>3285.9</v>
      </c>
      <c r="I177" s="139"/>
      <c r="J177" s="140">
        <f>ROUND(I177*H177,2)</f>
        <v>0</v>
      </c>
      <c r="K177" s="141"/>
      <c r="L177" s="33"/>
      <c r="M177" s="142" t="s">
        <v>3</v>
      </c>
      <c r="N177" s="143" t="s">
        <v>42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157</v>
      </c>
      <c r="AT177" s="146" t="s">
        <v>153</v>
      </c>
      <c r="AU177" s="146" t="s">
        <v>80</v>
      </c>
      <c r="AY177" s="18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8" t="s">
        <v>78</v>
      </c>
      <c r="BK177" s="147">
        <f>ROUND(I177*H177,2)</f>
        <v>0</v>
      </c>
      <c r="BL177" s="18" t="s">
        <v>157</v>
      </c>
      <c r="BM177" s="146" t="s">
        <v>912</v>
      </c>
    </row>
    <row r="178" spans="2:65" s="1" customFormat="1" ht="11.25">
      <c r="B178" s="33"/>
      <c r="D178" s="148" t="s">
        <v>159</v>
      </c>
      <c r="F178" s="149" t="s">
        <v>292</v>
      </c>
      <c r="I178" s="150"/>
      <c r="L178" s="33"/>
      <c r="M178" s="151"/>
      <c r="T178" s="54"/>
      <c r="AT178" s="18" t="s">
        <v>159</v>
      </c>
      <c r="AU178" s="18" t="s">
        <v>80</v>
      </c>
    </row>
    <row r="179" spans="2:65" s="1" customFormat="1" ht="33" customHeight="1">
      <c r="B179" s="133"/>
      <c r="C179" s="134" t="s">
        <v>293</v>
      </c>
      <c r="D179" s="134" t="s">
        <v>153</v>
      </c>
      <c r="E179" s="135" t="s">
        <v>294</v>
      </c>
      <c r="F179" s="136" t="s">
        <v>295</v>
      </c>
      <c r="G179" s="137" t="s">
        <v>296</v>
      </c>
      <c r="H179" s="138">
        <v>90</v>
      </c>
      <c r="I179" s="139"/>
      <c r="J179" s="140">
        <f>ROUND(I179*H179,2)</f>
        <v>0</v>
      </c>
      <c r="K179" s="141"/>
      <c r="L179" s="33"/>
      <c r="M179" s="142" t="s">
        <v>3</v>
      </c>
      <c r="N179" s="143" t="s">
        <v>42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157</v>
      </c>
      <c r="AT179" s="146" t="s">
        <v>153</v>
      </c>
      <c r="AU179" s="146" t="s">
        <v>80</v>
      </c>
      <c r="AY179" s="18" t="s">
        <v>151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8" t="s">
        <v>78</v>
      </c>
      <c r="BK179" s="147">
        <f>ROUND(I179*H179,2)</f>
        <v>0</v>
      </c>
      <c r="BL179" s="18" t="s">
        <v>157</v>
      </c>
      <c r="BM179" s="146" t="s">
        <v>913</v>
      </c>
    </row>
    <row r="180" spans="2:65" s="1" customFormat="1" ht="11.25">
      <c r="B180" s="33"/>
      <c r="D180" s="148" t="s">
        <v>159</v>
      </c>
      <c r="F180" s="149" t="s">
        <v>298</v>
      </c>
      <c r="I180" s="150"/>
      <c r="L180" s="33"/>
      <c r="M180" s="151"/>
      <c r="T180" s="54"/>
      <c r="AT180" s="18" t="s">
        <v>159</v>
      </c>
      <c r="AU180" s="18" t="s">
        <v>80</v>
      </c>
    </row>
    <row r="181" spans="2:65" s="1" customFormat="1" ht="37.9" customHeight="1">
      <c r="B181" s="133"/>
      <c r="C181" s="134" t="s">
        <v>299</v>
      </c>
      <c r="D181" s="134" t="s">
        <v>153</v>
      </c>
      <c r="E181" s="135" t="s">
        <v>300</v>
      </c>
      <c r="F181" s="136" t="s">
        <v>301</v>
      </c>
      <c r="G181" s="137" t="s">
        <v>156</v>
      </c>
      <c r="H181" s="138">
        <v>100</v>
      </c>
      <c r="I181" s="139"/>
      <c r="J181" s="140">
        <f>ROUND(I181*H181,2)</f>
        <v>0</v>
      </c>
      <c r="K181" s="141"/>
      <c r="L181" s="33"/>
      <c r="M181" s="142" t="s">
        <v>3</v>
      </c>
      <c r="N181" s="143" t="s">
        <v>42</v>
      </c>
      <c r="P181" s="144">
        <f>O181*H181</f>
        <v>0</v>
      </c>
      <c r="Q181" s="144">
        <v>1.2999999999999999E-4</v>
      </c>
      <c r="R181" s="144">
        <f>Q181*H181</f>
        <v>1.2999999999999999E-2</v>
      </c>
      <c r="S181" s="144">
        <v>0</v>
      </c>
      <c r="T181" s="145">
        <f>S181*H181</f>
        <v>0</v>
      </c>
      <c r="AR181" s="146" t="s">
        <v>157</v>
      </c>
      <c r="AT181" s="146" t="s">
        <v>153</v>
      </c>
      <c r="AU181" s="146" t="s">
        <v>80</v>
      </c>
      <c r="AY181" s="18" t="s">
        <v>151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8" t="s">
        <v>78</v>
      </c>
      <c r="BK181" s="147">
        <f>ROUND(I181*H181,2)</f>
        <v>0</v>
      </c>
      <c r="BL181" s="18" t="s">
        <v>157</v>
      </c>
      <c r="BM181" s="146" t="s">
        <v>914</v>
      </c>
    </row>
    <row r="182" spans="2:65" s="1" customFormat="1" ht="11.25">
      <c r="B182" s="33"/>
      <c r="D182" s="148" t="s">
        <v>159</v>
      </c>
      <c r="F182" s="149" t="s">
        <v>303</v>
      </c>
      <c r="I182" s="150"/>
      <c r="L182" s="33"/>
      <c r="M182" s="151"/>
      <c r="T182" s="54"/>
      <c r="AT182" s="18" t="s">
        <v>159</v>
      </c>
      <c r="AU182" s="18" t="s">
        <v>80</v>
      </c>
    </row>
    <row r="183" spans="2:65" s="1" customFormat="1" ht="24.2" customHeight="1">
      <c r="B183" s="133"/>
      <c r="C183" s="134" t="s">
        <v>8</v>
      </c>
      <c r="D183" s="134" t="s">
        <v>153</v>
      </c>
      <c r="E183" s="135" t="s">
        <v>304</v>
      </c>
      <c r="F183" s="136" t="s">
        <v>305</v>
      </c>
      <c r="G183" s="137" t="s">
        <v>156</v>
      </c>
      <c r="H183" s="138">
        <v>13.69</v>
      </c>
      <c r="I183" s="139"/>
      <c r="J183" s="140">
        <f>ROUND(I183*H183,2)</f>
        <v>0</v>
      </c>
      <c r="K183" s="141"/>
      <c r="L183" s="33"/>
      <c r="M183" s="142" t="s">
        <v>3</v>
      </c>
      <c r="N183" s="143" t="s">
        <v>42</v>
      </c>
      <c r="P183" s="144">
        <f>O183*H183</f>
        <v>0</v>
      </c>
      <c r="Q183" s="144">
        <v>0</v>
      </c>
      <c r="R183" s="144">
        <f>Q183*H183</f>
        <v>0</v>
      </c>
      <c r="S183" s="144">
        <v>1.4E-2</v>
      </c>
      <c r="T183" s="145">
        <f>S183*H183</f>
        <v>0.19166</v>
      </c>
      <c r="AR183" s="146" t="s">
        <v>157</v>
      </c>
      <c r="AT183" s="146" t="s">
        <v>153</v>
      </c>
      <c r="AU183" s="146" t="s">
        <v>80</v>
      </c>
      <c r="AY183" s="18" t="s">
        <v>151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78</v>
      </c>
      <c r="BK183" s="147">
        <f>ROUND(I183*H183,2)</f>
        <v>0</v>
      </c>
      <c r="BL183" s="18" t="s">
        <v>157</v>
      </c>
      <c r="BM183" s="146" t="s">
        <v>915</v>
      </c>
    </row>
    <row r="184" spans="2:65" s="1" customFormat="1" ht="11.25">
      <c r="B184" s="33"/>
      <c r="D184" s="148" t="s">
        <v>159</v>
      </c>
      <c r="F184" s="149" t="s">
        <v>307</v>
      </c>
      <c r="I184" s="150"/>
      <c r="L184" s="33"/>
      <c r="M184" s="151"/>
      <c r="T184" s="54"/>
      <c r="AT184" s="18" t="s">
        <v>159</v>
      </c>
      <c r="AU184" s="18" t="s">
        <v>80</v>
      </c>
    </row>
    <row r="185" spans="2:65" s="12" customFormat="1" ht="11.25">
      <c r="B185" s="152"/>
      <c r="D185" s="153" t="s">
        <v>161</v>
      </c>
      <c r="E185" s="154" t="s">
        <v>3</v>
      </c>
      <c r="F185" s="155" t="s">
        <v>891</v>
      </c>
      <c r="H185" s="156">
        <v>2.64</v>
      </c>
      <c r="I185" s="157"/>
      <c r="L185" s="152"/>
      <c r="M185" s="158"/>
      <c r="T185" s="159"/>
      <c r="AT185" s="154" t="s">
        <v>161</v>
      </c>
      <c r="AU185" s="154" t="s">
        <v>80</v>
      </c>
      <c r="AV185" s="12" t="s">
        <v>80</v>
      </c>
      <c r="AW185" s="12" t="s">
        <v>32</v>
      </c>
      <c r="AX185" s="12" t="s">
        <v>71</v>
      </c>
      <c r="AY185" s="154" t="s">
        <v>151</v>
      </c>
    </row>
    <row r="186" spans="2:65" s="12" customFormat="1" ht="11.25">
      <c r="B186" s="152"/>
      <c r="D186" s="153" t="s">
        <v>161</v>
      </c>
      <c r="E186" s="154" t="s">
        <v>3</v>
      </c>
      <c r="F186" s="155" t="s">
        <v>892</v>
      </c>
      <c r="H186" s="156">
        <v>2.125</v>
      </c>
      <c r="I186" s="157"/>
      <c r="L186" s="152"/>
      <c r="M186" s="158"/>
      <c r="T186" s="159"/>
      <c r="AT186" s="154" t="s">
        <v>161</v>
      </c>
      <c r="AU186" s="154" t="s">
        <v>80</v>
      </c>
      <c r="AV186" s="12" t="s">
        <v>80</v>
      </c>
      <c r="AW186" s="12" t="s">
        <v>32</v>
      </c>
      <c r="AX186" s="12" t="s">
        <v>71</v>
      </c>
      <c r="AY186" s="154" t="s">
        <v>151</v>
      </c>
    </row>
    <row r="187" spans="2:65" s="12" customFormat="1" ht="11.25">
      <c r="B187" s="152"/>
      <c r="D187" s="153" t="s">
        <v>161</v>
      </c>
      <c r="E187" s="154" t="s">
        <v>3</v>
      </c>
      <c r="F187" s="155" t="s">
        <v>893</v>
      </c>
      <c r="H187" s="156">
        <v>3.66</v>
      </c>
      <c r="I187" s="157"/>
      <c r="L187" s="152"/>
      <c r="M187" s="158"/>
      <c r="T187" s="159"/>
      <c r="AT187" s="154" t="s">
        <v>161</v>
      </c>
      <c r="AU187" s="154" t="s">
        <v>80</v>
      </c>
      <c r="AV187" s="12" t="s">
        <v>80</v>
      </c>
      <c r="AW187" s="12" t="s">
        <v>32</v>
      </c>
      <c r="AX187" s="12" t="s">
        <v>71</v>
      </c>
      <c r="AY187" s="154" t="s">
        <v>151</v>
      </c>
    </row>
    <row r="188" spans="2:65" s="12" customFormat="1" ht="11.25">
      <c r="B188" s="152"/>
      <c r="D188" s="153" t="s">
        <v>161</v>
      </c>
      <c r="E188" s="154" t="s">
        <v>3</v>
      </c>
      <c r="F188" s="155" t="s">
        <v>894</v>
      </c>
      <c r="H188" s="156">
        <v>1.82</v>
      </c>
      <c r="I188" s="157"/>
      <c r="L188" s="152"/>
      <c r="M188" s="158"/>
      <c r="T188" s="159"/>
      <c r="AT188" s="154" t="s">
        <v>161</v>
      </c>
      <c r="AU188" s="154" t="s">
        <v>80</v>
      </c>
      <c r="AV188" s="12" t="s">
        <v>80</v>
      </c>
      <c r="AW188" s="12" t="s">
        <v>32</v>
      </c>
      <c r="AX188" s="12" t="s">
        <v>71</v>
      </c>
      <c r="AY188" s="154" t="s">
        <v>151</v>
      </c>
    </row>
    <row r="189" spans="2:65" s="12" customFormat="1" ht="11.25">
      <c r="B189" s="152"/>
      <c r="D189" s="153" t="s">
        <v>161</v>
      </c>
      <c r="E189" s="154" t="s">
        <v>3</v>
      </c>
      <c r="F189" s="155" t="s">
        <v>895</v>
      </c>
      <c r="H189" s="156">
        <v>1.6990000000000001</v>
      </c>
      <c r="I189" s="157"/>
      <c r="L189" s="152"/>
      <c r="M189" s="158"/>
      <c r="T189" s="159"/>
      <c r="AT189" s="154" t="s">
        <v>161</v>
      </c>
      <c r="AU189" s="154" t="s">
        <v>80</v>
      </c>
      <c r="AV189" s="12" t="s">
        <v>80</v>
      </c>
      <c r="AW189" s="12" t="s">
        <v>32</v>
      </c>
      <c r="AX189" s="12" t="s">
        <v>71</v>
      </c>
      <c r="AY189" s="154" t="s">
        <v>151</v>
      </c>
    </row>
    <row r="190" spans="2:65" s="12" customFormat="1" ht="11.25">
      <c r="B190" s="152"/>
      <c r="D190" s="153" t="s">
        <v>161</v>
      </c>
      <c r="E190" s="154" t="s">
        <v>3</v>
      </c>
      <c r="F190" s="155" t="s">
        <v>896</v>
      </c>
      <c r="H190" s="156">
        <v>1.746</v>
      </c>
      <c r="I190" s="157"/>
      <c r="L190" s="152"/>
      <c r="M190" s="158"/>
      <c r="T190" s="159"/>
      <c r="AT190" s="154" t="s">
        <v>161</v>
      </c>
      <c r="AU190" s="154" t="s">
        <v>80</v>
      </c>
      <c r="AV190" s="12" t="s">
        <v>80</v>
      </c>
      <c r="AW190" s="12" t="s">
        <v>32</v>
      </c>
      <c r="AX190" s="12" t="s">
        <v>71</v>
      </c>
      <c r="AY190" s="154" t="s">
        <v>151</v>
      </c>
    </row>
    <row r="191" spans="2:65" s="14" customFormat="1" ht="11.25">
      <c r="B191" s="166"/>
      <c r="D191" s="153" t="s">
        <v>161</v>
      </c>
      <c r="E191" s="167" t="s">
        <v>3</v>
      </c>
      <c r="F191" s="168" t="s">
        <v>241</v>
      </c>
      <c r="H191" s="169">
        <v>13.690000000000001</v>
      </c>
      <c r="I191" s="170"/>
      <c r="L191" s="166"/>
      <c r="M191" s="171"/>
      <c r="T191" s="172"/>
      <c r="AT191" s="167" t="s">
        <v>161</v>
      </c>
      <c r="AU191" s="167" t="s">
        <v>80</v>
      </c>
      <c r="AV191" s="14" t="s">
        <v>157</v>
      </c>
      <c r="AW191" s="14" t="s">
        <v>32</v>
      </c>
      <c r="AX191" s="14" t="s">
        <v>78</v>
      </c>
      <c r="AY191" s="167" t="s">
        <v>151</v>
      </c>
    </row>
    <row r="192" spans="2:65" s="1" customFormat="1" ht="24.2" customHeight="1">
      <c r="B192" s="133"/>
      <c r="C192" s="134" t="s">
        <v>308</v>
      </c>
      <c r="D192" s="134" t="s">
        <v>153</v>
      </c>
      <c r="E192" s="135" t="s">
        <v>309</v>
      </c>
      <c r="F192" s="136" t="s">
        <v>310</v>
      </c>
      <c r="G192" s="137" t="s">
        <v>156</v>
      </c>
      <c r="H192" s="138">
        <v>363.89</v>
      </c>
      <c r="I192" s="139"/>
      <c r="J192" s="140">
        <f>ROUND(I192*H192,2)</f>
        <v>0</v>
      </c>
      <c r="K192" s="141"/>
      <c r="L192" s="33"/>
      <c r="M192" s="142" t="s">
        <v>3</v>
      </c>
      <c r="N192" s="143" t="s">
        <v>42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157</v>
      </c>
      <c r="AT192" s="146" t="s">
        <v>153</v>
      </c>
      <c r="AU192" s="146" t="s">
        <v>80</v>
      </c>
      <c r="AY192" s="18" t="s">
        <v>151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8" t="s">
        <v>78</v>
      </c>
      <c r="BK192" s="147">
        <f>ROUND(I192*H192,2)</f>
        <v>0</v>
      </c>
      <c r="BL192" s="18" t="s">
        <v>157</v>
      </c>
      <c r="BM192" s="146" t="s">
        <v>916</v>
      </c>
    </row>
    <row r="193" spans="2:65" s="1" customFormat="1" ht="11.25">
      <c r="B193" s="33"/>
      <c r="D193" s="148" t="s">
        <v>159</v>
      </c>
      <c r="F193" s="149" t="s">
        <v>312</v>
      </c>
      <c r="I193" s="150"/>
      <c r="L193" s="33"/>
      <c r="M193" s="151"/>
      <c r="T193" s="54"/>
      <c r="AT193" s="18" t="s">
        <v>159</v>
      </c>
      <c r="AU193" s="18" t="s">
        <v>80</v>
      </c>
    </row>
    <row r="194" spans="2:65" s="12" customFormat="1" ht="11.25">
      <c r="B194" s="152"/>
      <c r="D194" s="153" t="s">
        <v>161</v>
      </c>
      <c r="E194" s="154" t="s">
        <v>3</v>
      </c>
      <c r="F194" s="155" t="s">
        <v>917</v>
      </c>
      <c r="H194" s="156">
        <v>263.7</v>
      </c>
      <c r="I194" s="157"/>
      <c r="L194" s="152"/>
      <c r="M194" s="158"/>
      <c r="T194" s="159"/>
      <c r="AT194" s="154" t="s">
        <v>161</v>
      </c>
      <c r="AU194" s="154" t="s">
        <v>80</v>
      </c>
      <c r="AV194" s="12" t="s">
        <v>80</v>
      </c>
      <c r="AW194" s="12" t="s">
        <v>32</v>
      </c>
      <c r="AX194" s="12" t="s">
        <v>71</v>
      </c>
      <c r="AY194" s="154" t="s">
        <v>151</v>
      </c>
    </row>
    <row r="195" spans="2:65" s="12" customFormat="1" ht="11.25">
      <c r="B195" s="152"/>
      <c r="D195" s="153" t="s">
        <v>161</v>
      </c>
      <c r="E195" s="154" t="s">
        <v>3</v>
      </c>
      <c r="F195" s="155" t="s">
        <v>918</v>
      </c>
      <c r="H195" s="156">
        <v>86.5</v>
      </c>
      <c r="I195" s="157"/>
      <c r="L195" s="152"/>
      <c r="M195" s="158"/>
      <c r="T195" s="159"/>
      <c r="AT195" s="154" t="s">
        <v>161</v>
      </c>
      <c r="AU195" s="154" t="s">
        <v>80</v>
      </c>
      <c r="AV195" s="12" t="s">
        <v>80</v>
      </c>
      <c r="AW195" s="12" t="s">
        <v>32</v>
      </c>
      <c r="AX195" s="12" t="s">
        <v>71</v>
      </c>
      <c r="AY195" s="154" t="s">
        <v>151</v>
      </c>
    </row>
    <row r="196" spans="2:65" s="13" customFormat="1" ht="11.25">
      <c r="B196" s="160"/>
      <c r="D196" s="153" t="s">
        <v>161</v>
      </c>
      <c r="E196" s="161" t="s">
        <v>3</v>
      </c>
      <c r="F196" s="162" t="s">
        <v>210</v>
      </c>
      <c r="H196" s="161" t="s">
        <v>3</v>
      </c>
      <c r="I196" s="163"/>
      <c r="L196" s="160"/>
      <c r="M196" s="164"/>
      <c r="T196" s="165"/>
      <c r="AT196" s="161" t="s">
        <v>161</v>
      </c>
      <c r="AU196" s="161" t="s">
        <v>80</v>
      </c>
      <c r="AV196" s="13" t="s">
        <v>78</v>
      </c>
      <c r="AW196" s="13" t="s">
        <v>32</v>
      </c>
      <c r="AX196" s="13" t="s">
        <v>71</v>
      </c>
      <c r="AY196" s="161" t="s">
        <v>151</v>
      </c>
    </row>
    <row r="197" spans="2:65" s="12" customFormat="1" ht="11.25">
      <c r="B197" s="152"/>
      <c r="D197" s="153" t="s">
        <v>161</v>
      </c>
      <c r="E197" s="154" t="s">
        <v>3</v>
      </c>
      <c r="F197" s="155" t="s">
        <v>891</v>
      </c>
      <c r="H197" s="156">
        <v>2.64</v>
      </c>
      <c r="I197" s="157"/>
      <c r="L197" s="152"/>
      <c r="M197" s="158"/>
      <c r="T197" s="159"/>
      <c r="AT197" s="154" t="s">
        <v>161</v>
      </c>
      <c r="AU197" s="154" t="s">
        <v>80</v>
      </c>
      <c r="AV197" s="12" t="s">
        <v>80</v>
      </c>
      <c r="AW197" s="12" t="s">
        <v>32</v>
      </c>
      <c r="AX197" s="12" t="s">
        <v>71</v>
      </c>
      <c r="AY197" s="154" t="s">
        <v>151</v>
      </c>
    </row>
    <row r="198" spans="2:65" s="12" customFormat="1" ht="11.25">
      <c r="B198" s="152"/>
      <c r="D198" s="153" t="s">
        <v>161</v>
      </c>
      <c r="E198" s="154" t="s">
        <v>3</v>
      </c>
      <c r="F198" s="155" t="s">
        <v>892</v>
      </c>
      <c r="H198" s="156">
        <v>2.125</v>
      </c>
      <c r="I198" s="157"/>
      <c r="L198" s="152"/>
      <c r="M198" s="158"/>
      <c r="T198" s="159"/>
      <c r="AT198" s="154" t="s">
        <v>161</v>
      </c>
      <c r="AU198" s="154" t="s">
        <v>80</v>
      </c>
      <c r="AV198" s="12" t="s">
        <v>80</v>
      </c>
      <c r="AW198" s="12" t="s">
        <v>32</v>
      </c>
      <c r="AX198" s="12" t="s">
        <v>71</v>
      </c>
      <c r="AY198" s="154" t="s">
        <v>151</v>
      </c>
    </row>
    <row r="199" spans="2:65" s="12" customFormat="1" ht="11.25">
      <c r="B199" s="152"/>
      <c r="D199" s="153" t="s">
        <v>161</v>
      </c>
      <c r="E199" s="154" t="s">
        <v>3</v>
      </c>
      <c r="F199" s="155" t="s">
        <v>893</v>
      </c>
      <c r="H199" s="156">
        <v>3.66</v>
      </c>
      <c r="I199" s="157"/>
      <c r="L199" s="152"/>
      <c r="M199" s="158"/>
      <c r="T199" s="159"/>
      <c r="AT199" s="154" t="s">
        <v>161</v>
      </c>
      <c r="AU199" s="154" t="s">
        <v>80</v>
      </c>
      <c r="AV199" s="12" t="s">
        <v>80</v>
      </c>
      <c r="AW199" s="12" t="s">
        <v>32</v>
      </c>
      <c r="AX199" s="12" t="s">
        <v>71</v>
      </c>
      <c r="AY199" s="154" t="s">
        <v>151</v>
      </c>
    </row>
    <row r="200" spans="2:65" s="12" customFormat="1" ht="11.25">
      <c r="B200" s="152"/>
      <c r="D200" s="153" t="s">
        <v>161</v>
      </c>
      <c r="E200" s="154" t="s">
        <v>3</v>
      </c>
      <c r="F200" s="155" t="s">
        <v>894</v>
      </c>
      <c r="H200" s="156">
        <v>1.82</v>
      </c>
      <c r="I200" s="157"/>
      <c r="L200" s="152"/>
      <c r="M200" s="158"/>
      <c r="T200" s="159"/>
      <c r="AT200" s="154" t="s">
        <v>161</v>
      </c>
      <c r="AU200" s="154" t="s">
        <v>80</v>
      </c>
      <c r="AV200" s="12" t="s">
        <v>80</v>
      </c>
      <c r="AW200" s="12" t="s">
        <v>32</v>
      </c>
      <c r="AX200" s="12" t="s">
        <v>71</v>
      </c>
      <c r="AY200" s="154" t="s">
        <v>151</v>
      </c>
    </row>
    <row r="201" spans="2:65" s="12" customFormat="1" ht="11.25">
      <c r="B201" s="152"/>
      <c r="D201" s="153" t="s">
        <v>161</v>
      </c>
      <c r="E201" s="154" t="s">
        <v>3</v>
      </c>
      <c r="F201" s="155" t="s">
        <v>895</v>
      </c>
      <c r="H201" s="156">
        <v>1.6990000000000001</v>
      </c>
      <c r="I201" s="157"/>
      <c r="L201" s="152"/>
      <c r="M201" s="158"/>
      <c r="T201" s="159"/>
      <c r="AT201" s="154" t="s">
        <v>161</v>
      </c>
      <c r="AU201" s="154" t="s">
        <v>80</v>
      </c>
      <c r="AV201" s="12" t="s">
        <v>80</v>
      </c>
      <c r="AW201" s="12" t="s">
        <v>32</v>
      </c>
      <c r="AX201" s="12" t="s">
        <v>71</v>
      </c>
      <c r="AY201" s="154" t="s">
        <v>151</v>
      </c>
    </row>
    <row r="202" spans="2:65" s="12" customFormat="1" ht="11.25">
      <c r="B202" s="152"/>
      <c r="D202" s="153" t="s">
        <v>161</v>
      </c>
      <c r="E202" s="154" t="s">
        <v>3</v>
      </c>
      <c r="F202" s="155" t="s">
        <v>896</v>
      </c>
      <c r="H202" s="156">
        <v>1.746</v>
      </c>
      <c r="I202" s="157"/>
      <c r="L202" s="152"/>
      <c r="M202" s="158"/>
      <c r="T202" s="159"/>
      <c r="AT202" s="154" t="s">
        <v>161</v>
      </c>
      <c r="AU202" s="154" t="s">
        <v>80</v>
      </c>
      <c r="AV202" s="12" t="s">
        <v>80</v>
      </c>
      <c r="AW202" s="12" t="s">
        <v>32</v>
      </c>
      <c r="AX202" s="12" t="s">
        <v>71</v>
      </c>
      <c r="AY202" s="154" t="s">
        <v>151</v>
      </c>
    </row>
    <row r="203" spans="2:65" s="14" customFormat="1" ht="11.25">
      <c r="B203" s="166"/>
      <c r="D203" s="153" t="s">
        <v>161</v>
      </c>
      <c r="E203" s="167" t="s">
        <v>3</v>
      </c>
      <c r="F203" s="168" t="s">
        <v>241</v>
      </c>
      <c r="H203" s="169">
        <v>363.89</v>
      </c>
      <c r="I203" s="170"/>
      <c r="L203" s="166"/>
      <c r="M203" s="171"/>
      <c r="T203" s="172"/>
      <c r="AT203" s="167" t="s">
        <v>161</v>
      </c>
      <c r="AU203" s="167" t="s">
        <v>80</v>
      </c>
      <c r="AV203" s="14" t="s">
        <v>157</v>
      </c>
      <c r="AW203" s="14" t="s">
        <v>32</v>
      </c>
      <c r="AX203" s="14" t="s">
        <v>78</v>
      </c>
      <c r="AY203" s="167" t="s">
        <v>151</v>
      </c>
    </row>
    <row r="204" spans="2:65" s="1" customFormat="1" ht="24.2" customHeight="1">
      <c r="B204" s="133"/>
      <c r="C204" s="134" t="s">
        <v>318</v>
      </c>
      <c r="D204" s="134" t="s">
        <v>153</v>
      </c>
      <c r="E204" s="135" t="s">
        <v>319</v>
      </c>
      <c r="F204" s="136" t="s">
        <v>320</v>
      </c>
      <c r="G204" s="137" t="s">
        <v>156</v>
      </c>
      <c r="H204" s="138">
        <v>350.2</v>
      </c>
      <c r="I204" s="139"/>
      <c r="J204" s="140">
        <f>ROUND(I204*H204,2)</f>
        <v>0</v>
      </c>
      <c r="K204" s="141"/>
      <c r="L204" s="33"/>
      <c r="M204" s="142" t="s">
        <v>3</v>
      </c>
      <c r="N204" s="143" t="s">
        <v>42</v>
      </c>
      <c r="P204" s="144">
        <f>O204*H204</f>
        <v>0</v>
      </c>
      <c r="Q204" s="144">
        <v>1.9429999999999999E-2</v>
      </c>
      <c r="R204" s="144">
        <f>Q204*H204</f>
        <v>6.8043859999999992</v>
      </c>
      <c r="S204" s="144">
        <v>0</v>
      </c>
      <c r="T204" s="145">
        <f>S204*H204</f>
        <v>0</v>
      </c>
      <c r="AR204" s="146" t="s">
        <v>157</v>
      </c>
      <c r="AT204" s="146" t="s">
        <v>153</v>
      </c>
      <c r="AU204" s="146" t="s">
        <v>80</v>
      </c>
      <c r="AY204" s="18" t="s">
        <v>151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8" t="s">
        <v>78</v>
      </c>
      <c r="BK204" s="147">
        <f>ROUND(I204*H204,2)</f>
        <v>0</v>
      </c>
      <c r="BL204" s="18" t="s">
        <v>157</v>
      </c>
      <c r="BM204" s="146" t="s">
        <v>919</v>
      </c>
    </row>
    <row r="205" spans="2:65" s="1" customFormat="1" ht="11.25">
      <c r="B205" s="33"/>
      <c r="D205" s="148" t="s">
        <v>159</v>
      </c>
      <c r="F205" s="149" t="s">
        <v>322</v>
      </c>
      <c r="I205" s="150"/>
      <c r="L205" s="33"/>
      <c r="M205" s="151"/>
      <c r="T205" s="54"/>
      <c r="AT205" s="18" t="s">
        <v>159</v>
      </c>
      <c r="AU205" s="18" t="s">
        <v>80</v>
      </c>
    </row>
    <row r="206" spans="2:65" s="12" customFormat="1" ht="11.25">
      <c r="B206" s="152"/>
      <c r="D206" s="153" t="s">
        <v>161</v>
      </c>
      <c r="E206" s="154" t="s">
        <v>3</v>
      </c>
      <c r="F206" s="155" t="s">
        <v>917</v>
      </c>
      <c r="H206" s="156">
        <v>263.7</v>
      </c>
      <c r="I206" s="157"/>
      <c r="L206" s="152"/>
      <c r="M206" s="158"/>
      <c r="T206" s="159"/>
      <c r="AT206" s="154" t="s">
        <v>161</v>
      </c>
      <c r="AU206" s="154" t="s">
        <v>80</v>
      </c>
      <c r="AV206" s="12" t="s">
        <v>80</v>
      </c>
      <c r="AW206" s="12" t="s">
        <v>32</v>
      </c>
      <c r="AX206" s="12" t="s">
        <v>71</v>
      </c>
      <c r="AY206" s="154" t="s">
        <v>151</v>
      </c>
    </row>
    <row r="207" spans="2:65" s="12" customFormat="1" ht="11.25">
      <c r="B207" s="152"/>
      <c r="D207" s="153" t="s">
        <v>161</v>
      </c>
      <c r="E207" s="154" t="s">
        <v>3</v>
      </c>
      <c r="F207" s="155" t="s">
        <v>918</v>
      </c>
      <c r="H207" s="156">
        <v>86.5</v>
      </c>
      <c r="I207" s="157"/>
      <c r="L207" s="152"/>
      <c r="M207" s="158"/>
      <c r="T207" s="159"/>
      <c r="AT207" s="154" t="s">
        <v>161</v>
      </c>
      <c r="AU207" s="154" t="s">
        <v>80</v>
      </c>
      <c r="AV207" s="12" t="s">
        <v>80</v>
      </c>
      <c r="AW207" s="12" t="s">
        <v>32</v>
      </c>
      <c r="AX207" s="12" t="s">
        <v>71</v>
      </c>
      <c r="AY207" s="154" t="s">
        <v>151</v>
      </c>
    </row>
    <row r="208" spans="2:65" s="14" customFormat="1" ht="11.25">
      <c r="B208" s="166"/>
      <c r="D208" s="153" t="s">
        <v>161</v>
      </c>
      <c r="E208" s="167" t="s">
        <v>3</v>
      </c>
      <c r="F208" s="168" t="s">
        <v>241</v>
      </c>
      <c r="H208" s="169">
        <v>350.2</v>
      </c>
      <c r="I208" s="170"/>
      <c r="L208" s="166"/>
      <c r="M208" s="171"/>
      <c r="T208" s="172"/>
      <c r="AT208" s="167" t="s">
        <v>161</v>
      </c>
      <c r="AU208" s="167" t="s">
        <v>80</v>
      </c>
      <c r="AV208" s="14" t="s">
        <v>157</v>
      </c>
      <c r="AW208" s="14" t="s">
        <v>32</v>
      </c>
      <c r="AX208" s="14" t="s">
        <v>78</v>
      </c>
      <c r="AY208" s="167" t="s">
        <v>151</v>
      </c>
    </row>
    <row r="209" spans="2:65" s="11" customFormat="1" ht="22.9" customHeight="1">
      <c r="B209" s="121"/>
      <c r="D209" s="122" t="s">
        <v>70</v>
      </c>
      <c r="E209" s="131" t="s">
        <v>323</v>
      </c>
      <c r="F209" s="131" t="s">
        <v>324</v>
      </c>
      <c r="I209" s="124"/>
      <c r="J209" s="132">
        <f>BK209</f>
        <v>0</v>
      </c>
      <c r="L209" s="121"/>
      <c r="M209" s="126"/>
      <c r="P209" s="127">
        <f>SUM(P210:P220)</f>
        <v>0</v>
      </c>
      <c r="R209" s="127">
        <f>SUM(R210:R220)</f>
        <v>0</v>
      </c>
      <c r="T209" s="128">
        <f>SUM(T210:T220)</f>
        <v>0</v>
      </c>
      <c r="AR209" s="122" t="s">
        <v>78</v>
      </c>
      <c r="AT209" s="129" t="s">
        <v>70</v>
      </c>
      <c r="AU209" s="129" t="s">
        <v>78</v>
      </c>
      <c r="AY209" s="122" t="s">
        <v>151</v>
      </c>
      <c r="BK209" s="130">
        <f>SUM(BK210:BK220)</f>
        <v>0</v>
      </c>
    </row>
    <row r="210" spans="2:65" s="1" customFormat="1" ht="44.25" customHeight="1">
      <c r="B210" s="133"/>
      <c r="C210" s="134" t="s">
        <v>325</v>
      </c>
      <c r="D210" s="134" t="s">
        <v>153</v>
      </c>
      <c r="E210" s="135" t="s">
        <v>326</v>
      </c>
      <c r="F210" s="136" t="s">
        <v>327</v>
      </c>
      <c r="G210" s="137" t="s">
        <v>328</v>
      </c>
      <c r="H210" s="138">
        <v>144.57</v>
      </c>
      <c r="I210" s="139"/>
      <c r="J210" s="140">
        <f>ROUND(I210*H210,2)</f>
        <v>0</v>
      </c>
      <c r="K210" s="141"/>
      <c r="L210" s="33"/>
      <c r="M210" s="142" t="s">
        <v>3</v>
      </c>
      <c r="N210" s="143" t="s">
        <v>42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AR210" s="146" t="s">
        <v>157</v>
      </c>
      <c r="AT210" s="146" t="s">
        <v>153</v>
      </c>
      <c r="AU210" s="146" t="s">
        <v>80</v>
      </c>
      <c r="AY210" s="18" t="s">
        <v>151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8" t="s">
        <v>78</v>
      </c>
      <c r="BK210" s="147">
        <f>ROUND(I210*H210,2)</f>
        <v>0</v>
      </c>
      <c r="BL210" s="18" t="s">
        <v>157</v>
      </c>
      <c r="BM210" s="146" t="s">
        <v>920</v>
      </c>
    </row>
    <row r="211" spans="2:65" s="1" customFormat="1" ht="11.25">
      <c r="B211" s="33"/>
      <c r="D211" s="148" t="s">
        <v>159</v>
      </c>
      <c r="F211" s="149" t="s">
        <v>330</v>
      </c>
      <c r="I211" s="150"/>
      <c r="L211" s="33"/>
      <c r="M211" s="151"/>
      <c r="T211" s="54"/>
      <c r="AT211" s="18" t="s">
        <v>159</v>
      </c>
      <c r="AU211" s="18" t="s">
        <v>80</v>
      </c>
    </row>
    <row r="212" spans="2:65" s="1" customFormat="1" ht="33" customHeight="1">
      <c r="B212" s="133"/>
      <c r="C212" s="134" t="s">
        <v>331</v>
      </c>
      <c r="D212" s="134" t="s">
        <v>153</v>
      </c>
      <c r="E212" s="135" t="s">
        <v>332</v>
      </c>
      <c r="F212" s="136" t="s">
        <v>333</v>
      </c>
      <c r="G212" s="137" t="s">
        <v>328</v>
      </c>
      <c r="H212" s="138">
        <v>144.57</v>
      </c>
      <c r="I212" s="139"/>
      <c r="J212" s="140">
        <f>ROUND(I212*H212,2)</f>
        <v>0</v>
      </c>
      <c r="K212" s="141"/>
      <c r="L212" s="33"/>
      <c r="M212" s="142" t="s">
        <v>3</v>
      </c>
      <c r="N212" s="143" t="s">
        <v>42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157</v>
      </c>
      <c r="AT212" s="146" t="s">
        <v>153</v>
      </c>
      <c r="AU212" s="146" t="s">
        <v>80</v>
      </c>
      <c r="AY212" s="18" t="s">
        <v>151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8" t="s">
        <v>78</v>
      </c>
      <c r="BK212" s="147">
        <f>ROUND(I212*H212,2)</f>
        <v>0</v>
      </c>
      <c r="BL212" s="18" t="s">
        <v>157</v>
      </c>
      <c r="BM212" s="146" t="s">
        <v>921</v>
      </c>
    </row>
    <row r="213" spans="2:65" s="1" customFormat="1" ht="11.25">
      <c r="B213" s="33"/>
      <c r="D213" s="148" t="s">
        <v>159</v>
      </c>
      <c r="F213" s="149" t="s">
        <v>335</v>
      </c>
      <c r="I213" s="150"/>
      <c r="L213" s="33"/>
      <c r="M213" s="151"/>
      <c r="T213" s="54"/>
      <c r="AT213" s="18" t="s">
        <v>159</v>
      </c>
      <c r="AU213" s="18" t="s">
        <v>80</v>
      </c>
    </row>
    <row r="214" spans="2:65" s="1" customFormat="1" ht="44.25" customHeight="1">
      <c r="B214" s="133"/>
      <c r="C214" s="134" t="s">
        <v>336</v>
      </c>
      <c r="D214" s="134" t="s">
        <v>153</v>
      </c>
      <c r="E214" s="135" t="s">
        <v>337</v>
      </c>
      <c r="F214" s="136" t="s">
        <v>338</v>
      </c>
      <c r="G214" s="137" t="s">
        <v>328</v>
      </c>
      <c r="H214" s="138">
        <v>2023.98</v>
      </c>
      <c r="I214" s="139"/>
      <c r="J214" s="140">
        <f>ROUND(I214*H214,2)</f>
        <v>0</v>
      </c>
      <c r="K214" s="141"/>
      <c r="L214" s="33"/>
      <c r="M214" s="142" t="s">
        <v>3</v>
      </c>
      <c r="N214" s="143" t="s">
        <v>42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AR214" s="146" t="s">
        <v>157</v>
      </c>
      <c r="AT214" s="146" t="s">
        <v>153</v>
      </c>
      <c r="AU214" s="146" t="s">
        <v>80</v>
      </c>
      <c r="AY214" s="18" t="s">
        <v>151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8" t="s">
        <v>78</v>
      </c>
      <c r="BK214" s="147">
        <f>ROUND(I214*H214,2)</f>
        <v>0</v>
      </c>
      <c r="BL214" s="18" t="s">
        <v>157</v>
      </c>
      <c r="BM214" s="146" t="s">
        <v>922</v>
      </c>
    </row>
    <row r="215" spans="2:65" s="1" customFormat="1" ht="11.25">
      <c r="B215" s="33"/>
      <c r="D215" s="148" t="s">
        <v>159</v>
      </c>
      <c r="F215" s="149" t="s">
        <v>340</v>
      </c>
      <c r="I215" s="150"/>
      <c r="L215" s="33"/>
      <c r="M215" s="151"/>
      <c r="T215" s="54"/>
      <c r="AT215" s="18" t="s">
        <v>159</v>
      </c>
      <c r="AU215" s="18" t="s">
        <v>80</v>
      </c>
    </row>
    <row r="216" spans="2:65" s="1" customFormat="1" ht="29.25">
      <c r="B216" s="33"/>
      <c r="D216" s="153" t="s">
        <v>271</v>
      </c>
      <c r="F216" s="173" t="s">
        <v>341</v>
      </c>
      <c r="I216" s="150"/>
      <c r="L216" s="33"/>
      <c r="M216" s="151"/>
      <c r="T216" s="54"/>
      <c r="AT216" s="18" t="s">
        <v>271</v>
      </c>
      <c r="AU216" s="18" t="s">
        <v>80</v>
      </c>
    </row>
    <row r="217" spans="2:65" s="12" customFormat="1" ht="11.25">
      <c r="B217" s="152"/>
      <c r="D217" s="153" t="s">
        <v>161</v>
      </c>
      <c r="F217" s="155" t="s">
        <v>923</v>
      </c>
      <c r="H217" s="156">
        <v>2023.98</v>
      </c>
      <c r="I217" s="157"/>
      <c r="L217" s="152"/>
      <c r="M217" s="158"/>
      <c r="T217" s="159"/>
      <c r="AT217" s="154" t="s">
        <v>161</v>
      </c>
      <c r="AU217" s="154" t="s">
        <v>80</v>
      </c>
      <c r="AV217" s="12" t="s">
        <v>80</v>
      </c>
      <c r="AW217" s="12" t="s">
        <v>4</v>
      </c>
      <c r="AX217" s="12" t="s">
        <v>78</v>
      </c>
      <c r="AY217" s="154" t="s">
        <v>151</v>
      </c>
    </row>
    <row r="218" spans="2:65" s="1" customFormat="1" ht="24.2" customHeight="1">
      <c r="B218" s="133"/>
      <c r="C218" s="134" t="s">
        <v>343</v>
      </c>
      <c r="D218" s="134" t="s">
        <v>153</v>
      </c>
      <c r="E218" s="135" t="s">
        <v>344</v>
      </c>
      <c r="F218" s="136" t="s">
        <v>345</v>
      </c>
      <c r="G218" s="137" t="s">
        <v>328</v>
      </c>
      <c r="H218" s="138">
        <v>144.57</v>
      </c>
      <c r="I218" s="139"/>
      <c r="J218" s="140">
        <f>ROUND(I218*H218,2)</f>
        <v>0</v>
      </c>
      <c r="K218" s="141"/>
      <c r="L218" s="33"/>
      <c r="M218" s="142" t="s">
        <v>3</v>
      </c>
      <c r="N218" s="143" t="s">
        <v>42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157</v>
      </c>
      <c r="AT218" s="146" t="s">
        <v>153</v>
      </c>
      <c r="AU218" s="146" t="s">
        <v>80</v>
      </c>
      <c r="AY218" s="18" t="s">
        <v>151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8" t="s">
        <v>78</v>
      </c>
      <c r="BK218" s="147">
        <f>ROUND(I218*H218,2)</f>
        <v>0</v>
      </c>
      <c r="BL218" s="18" t="s">
        <v>157</v>
      </c>
      <c r="BM218" s="146" t="s">
        <v>924</v>
      </c>
    </row>
    <row r="219" spans="2:65" s="1" customFormat="1" ht="11.25">
      <c r="B219" s="33"/>
      <c r="D219" s="148" t="s">
        <v>159</v>
      </c>
      <c r="F219" s="149" t="s">
        <v>347</v>
      </c>
      <c r="I219" s="150"/>
      <c r="L219" s="33"/>
      <c r="M219" s="151"/>
      <c r="T219" s="54"/>
      <c r="AT219" s="18" t="s">
        <v>159</v>
      </c>
      <c r="AU219" s="18" t="s">
        <v>80</v>
      </c>
    </row>
    <row r="220" spans="2:65" s="1" customFormat="1" ht="29.25">
      <c r="B220" s="33"/>
      <c r="D220" s="153" t="s">
        <v>271</v>
      </c>
      <c r="F220" s="173" t="s">
        <v>348</v>
      </c>
      <c r="I220" s="150"/>
      <c r="L220" s="33"/>
      <c r="M220" s="151"/>
      <c r="T220" s="54"/>
      <c r="AT220" s="18" t="s">
        <v>271</v>
      </c>
      <c r="AU220" s="18" t="s">
        <v>80</v>
      </c>
    </row>
    <row r="221" spans="2:65" s="11" customFormat="1" ht="22.9" customHeight="1">
      <c r="B221" s="121"/>
      <c r="D221" s="122" t="s">
        <v>70</v>
      </c>
      <c r="E221" s="131" t="s">
        <v>349</v>
      </c>
      <c r="F221" s="131" t="s">
        <v>350</v>
      </c>
      <c r="I221" s="124"/>
      <c r="J221" s="132">
        <f>BK221</f>
        <v>0</v>
      </c>
      <c r="L221" s="121"/>
      <c r="M221" s="126"/>
      <c r="P221" s="127">
        <f>SUM(P222:P223)</f>
        <v>0</v>
      </c>
      <c r="R221" s="127">
        <f>SUM(R222:R223)</f>
        <v>0</v>
      </c>
      <c r="T221" s="128">
        <f>SUM(T222:T223)</f>
        <v>0</v>
      </c>
      <c r="AR221" s="122" t="s">
        <v>78</v>
      </c>
      <c r="AT221" s="129" t="s">
        <v>70</v>
      </c>
      <c r="AU221" s="129" t="s">
        <v>78</v>
      </c>
      <c r="AY221" s="122" t="s">
        <v>151</v>
      </c>
      <c r="BK221" s="130">
        <f>SUM(BK222:BK223)</f>
        <v>0</v>
      </c>
    </row>
    <row r="222" spans="2:65" s="1" customFormat="1" ht="55.5" customHeight="1">
      <c r="B222" s="133"/>
      <c r="C222" s="134" t="s">
        <v>351</v>
      </c>
      <c r="D222" s="134" t="s">
        <v>153</v>
      </c>
      <c r="E222" s="135" t="s">
        <v>352</v>
      </c>
      <c r="F222" s="136" t="s">
        <v>353</v>
      </c>
      <c r="G222" s="137" t="s">
        <v>328</v>
      </c>
      <c r="H222" s="138">
        <v>55.122999999999998</v>
      </c>
      <c r="I222" s="139"/>
      <c r="J222" s="140">
        <f>ROUND(I222*H222,2)</f>
        <v>0</v>
      </c>
      <c r="K222" s="141"/>
      <c r="L222" s="33"/>
      <c r="M222" s="142" t="s">
        <v>3</v>
      </c>
      <c r="N222" s="143" t="s">
        <v>42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157</v>
      </c>
      <c r="AT222" s="146" t="s">
        <v>153</v>
      </c>
      <c r="AU222" s="146" t="s">
        <v>80</v>
      </c>
      <c r="AY222" s="18" t="s">
        <v>151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8" t="s">
        <v>78</v>
      </c>
      <c r="BK222" s="147">
        <f>ROUND(I222*H222,2)</f>
        <v>0</v>
      </c>
      <c r="BL222" s="18" t="s">
        <v>157</v>
      </c>
      <c r="BM222" s="146" t="s">
        <v>925</v>
      </c>
    </row>
    <row r="223" spans="2:65" s="1" customFormat="1" ht="11.25">
      <c r="B223" s="33"/>
      <c r="D223" s="148" t="s">
        <v>159</v>
      </c>
      <c r="F223" s="149" t="s">
        <v>355</v>
      </c>
      <c r="I223" s="150"/>
      <c r="L223" s="33"/>
      <c r="M223" s="151"/>
      <c r="T223" s="54"/>
      <c r="AT223" s="18" t="s">
        <v>159</v>
      </c>
      <c r="AU223" s="18" t="s">
        <v>80</v>
      </c>
    </row>
    <row r="224" spans="2:65" s="11" customFormat="1" ht="25.9" customHeight="1">
      <c r="B224" s="121"/>
      <c r="D224" s="122" t="s">
        <v>70</v>
      </c>
      <c r="E224" s="123" t="s">
        <v>356</v>
      </c>
      <c r="F224" s="123" t="s">
        <v>357</v>
      </c>
      <c r="I224" s="124"/>
      <c r="J224" s="125">
        <f>BK224</f>
        <v>0</v>
      </c>
      <c r="L224" s="121"/>
      <c r="M224" s="126"/>
      <c r="P224" s="127">
        <f>P225</f>
        <v>0</v>
      </c>
      <c r="R224" s="127">
        <f>R225</f>
        <v>2.3131349999999999</v>
      </c>
      <c r="T224" s="128">
        <f>T225</f>
        <v>5.0999999999999995E-3</v>
      </c>
      <c r="AR224" s="122" t="s">
        <v>80</v>
      </c>
      <c r="AT224" s="129" t="s">
        <v>70</v>
      </c>
      <c r="AU224" s="129" t="s">
        <v>71</v>
      </c>
      <c r="AY224" s="122" t="s">
        <v>151</v>
      </c>
      <c r="BK224" s="130">
        <f>BK225</f>
        <v>0</v>
      </c>
    </row>
    <row r="225" spans="2:65" s="11" customFormat="1" ht="22.9" customHeight="1">
      <c r="B225" s="121"/>
      <c r="D225" s="122" t="s">
        <v>70</v>
      </c>
      <c r="E225" s="131" t="s">
        <v>358</v>
      </c>
      <c r="F225" s="131" t="s">
        <v>359</v>
      </c>
      <c r="I225" s="124"/>
      <c r="J225" s="132">
        <f>BK225</f>
        <v>0</v>
      </c>
      <c r="L225" s="121"/>
      <c r="M225" s="126"/>
      <c r="P225" s="127">
        <f>SUM(P226:P239)</f>
        <v>0</v>
      </c>
      <c r="R225" s="127">
        <f>SUM(R226:R239)</f>
        <v>2.3131349999999999</v>
      </c>
      <c r="T225" s="128">
        <f>SUM(T226:T239)</f>
        <v>5.0999999999999995E-3</v>
      </c>
      <c r="AR225" s="122" t="s">
        <v>80</v>
      </c>
      <c r="AT225" s="129" t="s">
        <v>70</v>
      </c>
      <c r="AU225" s="129" t="s">
        <v>78</v>
      </c>
      <c r="AY225" s="122" t="s">
        <v>151</v>
      </c>
      <c r="BK225" s="130">
        <f>SUM(BK226:BK239)</f>
        <v>0</v>
      </c>
    </row>
    <row r="226" spans="2:65" s="1" customFormat="1" ht="33" customHeight="1">
      <c r="B226" s="133"/>
      <c r="C226" s="134" t="s">
        <v>360</v>
      </c>
      <c r="D226" s="134" t="s">
        <v>153</v>
      </c>
      <c r="E226" s="135" t="s">
        <v>361</v>
      </c>
      <c r="F226" s="136" t="s">
        <v>362</v>
      </c>
      <c r="G226" s="137" t="s">
        <v>363</v>
      </c>
      <c r="H226" s="138">
        <v>17</v>
      </c>
      <c r="I226" s="139"/>
      <c r="J226" s="140">
        <f>ROUND(I226*H226,2)</f>
        <v>0</v>
      </c>
      <c r="K226" s="141"/>
      <c r="L226" s="33"/>
      <c r="M226" s="142" t="s">
        <v>3</v>
      </c>
      <c r="N226" s="143" t="s">
        <v>42</v>
      </c>
      <c r="P226" s="144">
        <f>O226*H226</f>
        <v>0</v>
      </c>
      <c r="Q226" s="144">
        <v>0</v>
      </c>
      <c r="R226" s="144">
        <f>Q226*H226</f>
        <v>0</v>
      </c>
      <c r="S226" s="144">
        <v>2.9999999999999997E-4</v>
      </c>
      <c r="T226" s="145">
        <f>S226*H226</f>
        <v>5.0999999999999995E-3</v>
      </c>
      <c r="AR226" s="146" t="s">
        <v>278</v>
      </c>
      <c r="AT226" s="146" t="s">
        <v>153</v>
      </c>
      <c r="AU226" s="146" t="s">
        <v>80</v>
      </c>
      <c r="AY226" s="18" t="s">
        <v>151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78</v>
      </c>
      <c r="BK226" s="147">
        <f>ROUND(I226*H226,2)</f>
        <v>0</v>
      </c>
      <c r="BL226" s="18" t="s">
        <v>278</v>
      </c>
      <c r="BM226" s="146" t="s">
        <v>926</v>
      </c>
    </row>
    <row r="227" spans="2:65" s="1" customFormat="1" ht="11.25">
      <c r="B227" s="33"/>
      <c r="D227" s="148" t="s">
        <v>159</v>
      </c>
      <c r="F227" s="149" t="s">
        <v>365</v>
      </c>
      <c r="I227" s="150"/>
      <c r="L227" s="33"/>
      <c r="M227" s="151"/>
      <c r="T227" s="54"/>
      <c r="AT227" s="18" t="s">
        <v>159</v>
      </c>
      <c r="AU227" s="18" t="s">
        <v>80</v>
      </c>
    </row>
    <row r="228" spans="2:65" s="1" customFormat="1" ht="33" customHeight="1">
      <c r="B228" s="133"/>
      <c r="C228" s="134" t="s">
        <v>366</v>
      </c>
      <c r="D228" s="134" t="s">
        <v>153</v>
      </c>
      <c r="E228" s="135" t="s">
        <v>367</v>
      </c>
      <c r="F228" s="136" t="s">
        <v>368</v>
      </c>
      <c r="G228" s="137" t="s">
        <v>156</v>
      </c>
      <c r="H228" s="138">
        <v>382.33600000000001</v>
      </c>
      <c r="I228" s="139"/>
      <c r="J228" s="140">
        <f>ROUND(I228*H228,2)</f>
        <v>0</v>
      </c>
      <c r="K228" s="141"/>
      <c r="L228" s="33"/>
      <c r="M228" s="142" t="s">
        <v>3</v>
      </c>
      <c r="N228" s="143" t="s">
        <v>42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278</v>
      </c>
      <c r="AT228" s="146" t="s">
        <v>153</v>
      </c>
      <c r="AU228" s="146" t="s">
        <v>80</v>
      </c>
      <c r="AY228" s="18" t="s">
        <v>151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8" t="s">
        <v>78</v>
      </c>
      <c r="BK228" s="147">
        <f>ROUND(I228*H228,2)</f>
        <v>0</v>
      </c>
      <c r="BL228" s="18" t="s">
        <v>278</v>
      </c>
      <c r="BM228" s="146" t="s">
        <v>927</v>
      </c>
    </row>
    <row r="229" spans="2:65" s="1" customFormat="1" ht="11.25">
      <c r="B229" s="33"/>
      <c r="D229" s="148" t="s">
        <v>159</v>
      </c>
      <c r="F229" s="149" t="s">
        <v>370</v>
      </c>
      <c r="I229" s="150"/>
      <c r="L229" s="33"/>
      <c r="M229" s="151"/>
      <c r="T229" s="54"/>
      <c r="AT229" s="18" t="s">
        <v>159</v>
      </c>
      <c r="AU229" s="18" t="s">
        <v>80</v>
      </c>
    </row>
    <row r="230" spans="2:65" s="12" customFormat="1" ht="11.25">
      <c r="B230" s="152"/>
      <c r="D230" s="153" t="s">
        <v>161</v>
      </c>
      <c r="E230" s="154" t="s">
        <v>3</v>
      </c>
      <c r="F230" s="155" t="s">
        <v>928</v>
      </c>
      <c r="H230" s="156">
        <v>129</v>
      </c>
      <c r="I230" s="157"/>
      <c r="L230" s="152"/>
      <c r="M230" s="158"/>
      <c r="T230" s="159"/>
      <c r="AT230" s="154" t="s">
        <v>161</v>
      </c>
      <c r="AU230" s="154" t="s">
        <v>80</v>
      </c>
      <c r="AV230" s="12" t="s">
        <v>80</v>
      </c>
      <c r="AW230" s="12" t="s">
        <v>32</v>
      </c>
      <c r="AX230" s="12" t="s">
        <v>71</v>
      </c>
      <c r="AY230" s="154" t="s">
        <v>151</v>
      </c>
    </row>
    <row r="231" spans="2:65" s="12" customFormat="1" ht="11.25">
      <c r="B231" s="152"/>
      <c r="D231" s="153" t="s">
        <v>161</v>
      </c>
      <c r="E231" s="154" t="s">
        <v>3</v>
      </c>
      <c r="F231" s="155" t="s">
        <v>929</v>
      </c>
      <c r="H231" s="156">
        <v>242.2</v>
      </c>
      <c r="I231" s="157"/>
      <c r="L231" s="152"/>
      <c r="M231" s="158"/>
      <c r="T231" s="159"/>
      <c r="AT231" s="154" t="s">
        <v>161</v>
      </c>
      <c r="AU231" s="154" t="s">
        <v>80</v>
      </c>
      <c r="AV231" s="12" t="s">
        <v>80</v>
      </c>
      <c r="AW231" s="12" t="s">
        <v>32</v>
      </c>
      <c r="AX231" s="12" t="s">
        <v>71</v>
      </c>
      <c r="AY231" s="154" t="s">
        <v>151</v>
      </c>
    </row>
    <row r="232" spans="2:65" s="15" customFormat="1" ht="11.25">
      <c r="B232" s="174"/>
      <c r="D232" s="153" t="s">
        <v>161</v>
      </c>
      <c r="E232" s="175" t="s">
        <v>3</v>
      </c>
      <c r="F232" s="176" t="s">
        <v>313</v>
      </c>
      <c r="H232" s="177">
        <v>371.2</v>
      </c>
      <c r="I232" s="178"/>
      <c r="L232" s="174"/>
      <c r="M232" s="179"/>
      <c r="T232" s="180"/>
      <c r="AT232" s="175" t="s">
        <v>161</v>
      </c>
      <c r="AU232" s="175" t="s">
        <v>80</v>
      </c>
      <c r="AV232" s="15" t="s">
        <v>167</v>
      </c>
      <c r="AW232" s="15" t="s">
        <v>32</v>
      </c>
      <c r="AX232" s="15" t="s">
        <v>71</v>
      </c>
      <c r="AY232" s="175" t="s">
        <v>151</v>
      </c>
    </row>
    <row r="233" spans="2:65" s="12" customFormat="1" ht="11.25">
      <c r="B233" s="152"/>
      <c r="D233" s="153" t="s">
        <v>161</v>
      </c>
      <c r="E233" s="154" t="s">
        <v>3</v>
      </c>
      <c r="F233" s="155" t="s">
        <v>930</v>
      </c>
      <c r="H233" s="156">
        <v>11.135999999999999</v>
      </c>
      <c r="I233" s="157"/>
      <c r="L233" s="152"/>
      <c r="M233" s="158"/>
      <c r="T233" s="159"/>
      <c r="AT233" s="154" t="s">
        <v>161</v>
      </c>
      <c r="AU233" s="154" t="s">
        <v>80</v>
      </c>
      <c r="AV233" s="12" t="s">
        <v>80</v>
      </c>
      <c r="AW233" s="12" t="s">
        <v>32</v>
      </c>
      <c r="AX233" s="12" t="s">
        <v>71</v>
      </c>
      <c r="AY233" s="154" t="s">
        <v>151</v>
      </c>
    </row>
    <row r="234" spans="2:65" s="14" customFormat="1" ht="11.25">
      <c r="B234" s="166"/>
      <c r="D234" s="153" t="s">
        <v>161</v>
      </c>
      <c r="E234" s="167" t="s">
        <v>3</v>
      </c>
      <c r="F234" s="168" t="s">
        <v>241</v>
      </c>
      <c r="H234" s="169">
        <v>382.33600000000001</v>
      </c>
      <c r="I234" s="170"/>
      <c r="L234" s="166"/>
      <c r="M234" s="171"/>
      <c r="T234" s="172"/>
      <c r="AT234" s="167" t="s">
        <v>161</v>
      </c>
      <c r="AU234" s="167" t="s">
        <v>80</v>
      </c>
      <c r="AV234" s="14" t="s">
        <v>157</v>
      </c>
      <c r="AW234" s="14" t="s">
        <v>32</v>
      </c>
      <c r="AX234" s="14" t="s">
        <v>78</v>
      </c>
      <c r="AY234" s="167" t="s">
        <v>151</v>
      </c>
    </row>
    <row r="235" spans="2:65" s="1" customFormat="1" ht="49.15" customHeight="1">
      <c r="B235" s="133"/>
      <c r="C235" s="181" t="s">
        <v>377</v>
      </c>
      <c r="D235" s="181" t="s">
        <v>378</v>
      </c>
      <c r="E235" s="182" t="s">
        <v>379</v>
      </c>
      <c r="F235" s="183" t="s">
        <v>380</v>
      </c>
      <c r="G235" s="184" t="s">
        <v>156</v>
      </c>
      <c r="H235" s="185">
        <v>420.57</v>
      </c>
      <c r="I235" s="186"/>
      <c r="J235" s="187">
        <f>ROUND(I235*H235,2)</f>
        <v>0</v>
      </c>
      <c r="K235" s="188"/>
      <c r="L235" s="189"/>
      <c r="M235" s="190" t="s">
        <v>3</v>
      </c>
      <c r="N235" s="191" t="s">
        <v>42</v>
      </c>
      <c r="P235" s="144">
        <f>O235*H235</f>
        <v>0</v>
      </c>
      <c r="Q235" s="144">
        <v>5.4999999999999997E-3</v>
      </c>
      <c r="R235" s="144">
        <f>Q235*H235</f>
        <v>2.3131349999999999</v>
      </c>
      <c r="S235" s="144">
        <v>0</v>
      </c>
      <c r="T235" s="145">
        <f>S235*H235</f>
        <v>0</v>
      </c>
      <c r="AR235" s="146" t="s">
        <v>381</v>
      </c>
      <c r="AT235" s="146" t="s">
        <v>378</v>
      </c>
      <c r="AU235" s="146" t="s">
        <v>80</v>
      </c>
      <c r="AY235" s="18" t="s">
        <v>151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8" t="s">
        <v>78</v>
      </c>
      <c r="BK235" s="147">
        <f>ROUND(I235*H235,2)</f>
        <v>0</v>
      </c>
      <c r="BL235" s="18" t="s">
        <v>278</v>
      </c>
      <c r="BM235" s="146" t="s">
        <v>931</v>
      </c>
    </row>
    <row r="236" spans="2:65" s="1" customFormat="1" ht="11.25">
      <c r="B236" s="33"/>
      <c r="D236" s="148" t="s">
        <v>159</v>
      </c>
      <c r="F236" s="149" t="s">
        <v>383</v>
      </c>
      <c r="I236" s="150"/>
      <c r="L236" s="33"/>
      <c r="M236" s="151"/>
      <c r="T236" s="54"/>
      <c r="AT236" s="18" t="s">
        <v>159</v>
      </c>
      <c r="AU236" s="18" t="s">
        <v>80</v>
      </c>
    </row>
    <row r="237" spans="2:65" s="12" customFormat="1" ht="11.25">
      <c r="B237" s="152"/>
      <c r="D237" s="153" t="s">
        <v>161</v>
      </c>
      <c r="F237" s="155" t="s">
        <v>932</v>
      </c>
      <c r="H237" s="156">
        <v>420.57</v>
      </c>
      <c r="I237" s="157"/>
      <c r="L237" s="152"/>
      <c r="M237" s="158"/>
      <c r="T237" s="159"/>
      <c r="AT237" s="154" t="s">
        <v>161</v>
      </c>
      <c r="AU237" s="154" t="s">
        <v>80</v>
      </c>
      <c r="AV237" s="12" t="s">
        <v>80</v>
      </c>
      <c r="AW237" s="12" t="s">
        <v>4</v>
      </c>
      <c r="AX237" s="12" t="s">
        <v>78</v>
      </c>
      <c r="AY237" s="154" t="s">
        <v>151</v>
      </c>
    </row>
    <row r="238" spans="2:65" s="1" customFormat="1" ht="49.15" customHeight="1">
      <c r="B238" s="133"/>
      <c r="C238" s="134" t="s">
        <v>381</v>
      </c>
      <c r="D238" s="134" t="s">
        <v>153</v>
      </c>
      <c r="E238" s="135" t="s">
        <v>385</v>
      </c>
      <c r="F238" s="136" t="s">
        <v>386</v>
      </c>
      <c r="G238" s="137" t="s">
        <v>328</v>
      </c>
      <c r="H238" s="138">
        <v>2.3130000000000002</v>
      </c>
      <c r="I238" s="139"/>
      <c r="J238" s="140">
        <f>ROUND(I238*H238,2)</f>
        <v>0</v>
      </c>
      <c r="K238" s="141"/>
      <c r="L238" s="33"/>
      <c r="M238" s="142" t="s">
        <v>3</v>
      </c>
      <c r="N238" s="143" t="s">
        <v>42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278</v>
      </c>
      <c r="AT238" s="146" t="s">
        <v>153</v>
      </c>
      <c r="AU238" s="146" t="s">
        <v>80</v>
      </c>
      <c r="AY238" s="18" t="s">
        <v>151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8" t="s">
        <v>78</v>
      </c>
      <c r="BK238" s="147">
        <f>ROUND(I238*H238,2)</f>
        <v>0</v>
      </c>
      <c r="BL238" s="18" t="s">
        <v>278</v>
      </c>
      <c r="BM238" s="146" t="s">
        <v>933</v>
      </c>
    </row>
    <row r="239" spans="2:65" s="1" customFormat="1" ht="11.25">
      <c r="B239" s="33"/>
      <c r="D239" s="148" t="s">
        <v>159</v>
      </c>
      <c r="F239" s="149" t="s">
        <v>388</v>
      </c>
      <c r="I239" s="150"/>
      <c r="L239" s="33"/>
      <c r="M239" s="151"/>
      <c r="T239" s="54"/>
      <c r="AT239" s="18" t="s">
        <v>159</v>
      </c>
      <c r="AU239" s="18" t="s">
        <v>80</v>
      </c>
    </row>
    <row r="240" spans="2:65" s="11" customFormat="1" ht="25.9" customHeight="1">
      <c r="B240" s="121"/>
      <c r="D240" s="122" t="s">
        <v>70</v>
      </c>
      <c r="E240" s="123" t="s">
        <v>389</v>
      </c>
      <c r="F240" s="123" t="s">
        <v>390</v>
      </c>
      <c r="I240" s="124"/>
      <c r="J240" s="125">
        <f>BK240</f>
        <v>0</v>
      </c>
      <c r="L240" s="121"/>
      <c r="M240" s="126"/>
      <c r="P240" s="127">
        <f>SUM(P241:P243)</f>
        <v>0</v>
      </c>
      <c r="R240" s="127">
        <f>SUM(R241:R243)</f>
        <v>2.7200000000000002E-3</v>
      </c>
      <c r="T240" s="128">
        <f>SUM(T241:T243)</f>
        <v>0</v>
      </c>
      <c r="AR240" s="122" t="s">
        <v>80</v>
      </c>
      <c r="AT240" s="129" t="s">
        <v>70</v>
      </c>
      <c r="AU240" s="129" t="s">
        <v>71</v>
      </c>
      <c r="AY240" s="122" t="s">
        <v>151</v>
      </c>
      <c r="BK240" s="130">
        <f>SUM(BK241:BK243)</f>
        <v>0</v>
      </c>
    </row>
    <row r="241" spans="2:65" s="1" customFormat="1" ht="16.5" customHeight="1">
      <c r="B241" s="133"/>
      <c r="C241" s="134" t="s">
        <v>391</v>
      </c>
      <c r="D241" s="134" t="s">
        <v>153</v>
      </c>
      <c r="E241" s="135" t="s">
        <v>392</v>
      </c>
      <c r="F241" s="136" t="s">
        <v>393</v>
      </c>
      <c r="G241" s="137" t="s">
        <v>363</v>
      </c>
      <c r="H241" s="138">
        <v>17</v>
      </c>
      <c r="I241" s="139"/>
      <c r="J241" s="140">
        <f>ROUND(I241*H241,2)</f>
        <v>0</v>
      </c>
      <c r="K241" s="141"/>
      <c r="L241" s="33"/>
      <c r="M241" s="142" t="s">
        <v>3</v>
      </c>
      <c r="N241" s="143" t="s">
        <v>42</v>
      </c>
      <c r="P241" s="144">
        <f>O241*H241</f>
        <v>0</v>
      </c>
      <c r="Q241" s="144">
        <v>1.6000000000000001E-4</v>
      </c>
      <c r="R241" s="144">
        <f>Q241*H241</f>
        <v>2.7200000000000002E-3</v>
      </c>
      <c r="S241" s="144">
        <v>0</v>
      </c>
      <c r="T241" s="145">
        <f>S241*H241</f>
        <v>0</v>
      </c>
      <c r="AR241" s="146" t="s">
        <v>278</v>
      </c>
      <c r="AT241" s="146" t="s">
        <v>153</v>
      </c>
      <c r="AU241" s="146" t="s">
        <v>78</v>
      </c>
      <c r="AY241" s="18" t="s">
        <v>151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8" t="s">
        <v>78</v>
      </c>
      <c r="BK241" s="147">
        <f>ROUND(I241*H241,2)</f>
        <v>0</v>
      </c>
      <c r="BL241" s="18" t="s">
        <v>278</v>
      </c>
      <c r="BM241" s="146" t="s">
        <v>934</v>
      </c>
    </row>
    <row r="242" spans="2:65" s="1" customFormat="1" ht="44.25" customHeight="1">
      <c r="B242" s="133"/>
      <c r="C242" s="134" t="s">
        <v>395</v>
      </c>
      <c r="D242" s="134" t="s">
        <v>153</v>
      </c>
      <c r="E242" s="135" t="s">
        <v>396</v>
      </c>
      <c r="F242" s="136" t="s">
        <v>397</v>
      </c>
      <c r="G242" s="137" t="s">
        <v>398</v>
      </c>
      <c r="H242" s="192"/>
      <c r="I242" s="139"/>
      <c r="J242" s="140">
        <f>ROUND(I242*H242,2)</f>
        <v>0</v>
      </c>
      <c r="K242" s="141"/>
      <c r="L242" s="33"/>
      <c r="M242" s="142" t="s">
        <v>3</v>
      </c>
      <c r="N242" s="143" t="s">
        <v>42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278</v>
      </c>
      <c r="AT242" s="146" t="s">
        <v>153</v>
      </c>
      <c r="AU242" s="146" t="s">
        <v>78</v>
      </c>
      <c r="AY242" s="18" t="s">
        <v>151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8" t="s">
        <v>78</v>
      </c>
      <c r="BK242" s="147">
        <f>ROUND(I242*H242,2)</f>
        <v>0</v>
      </c>
      <c r="BL242" s="18" t="s">
        <v>278</v>
      </c>
      <c r="BM242" s="146" t="s">
        <v>935</v>
      </c>
    </row>
    <row r="243" spans="2:65" s="1" customFormat="1" ht="11.25">
      <c r="B243" s="33"/>
      <c r="D243" s="148" t="s">
        <v>159</v>
      </c>
      <c r="F243" s="149" t="s">
        <v>400</v>
      </c>
      <c r="I243" s="150"/>
      <c r="L243" s="33"/>
      <c r="M243" s="151"/>
      <c r="T243" s="54"/>
      <c r="AT243" s="18" t="s">
        <v>159</v>
      </c>
      <c r="AU243" s="18" t="s">
        <v>78</v>
      </c>
    </row>
    <row r="244" spans="2:65" s="11" customFormat="1" ht="25.9" customHeight="1">
      <c r="B244" s="121"/>
      <c r="D244" s="122" t="s">
        <v>70</v>
      </c>
      <c r="E244" s="123" t="s">
        <v>401</v>
      </c>
      <c r="F244" s="123" t="s">
        <v>402</v>
      </c>
      <c r="I244" s="124"/>
      <c r="J244" s="125">
        <f>BK244</f>
        <v>0</v>
      </c>
      <c r="L244" s="121"/>
      <c r="M244" s="126"/>
      <c r="P244" s="127">
        <f>SUM(P245:P256)</f>
        <v>0</v>
      </c>
      <c r="R244" s="127">
        <f>SUM(R245:R256)</f>
        <v>4.8000000000000004E-3</v>
      </c>
      <c r="T244" s="128">
        <f>SUM(T245:T256)</f>
        <v>2.8E-3</v>
      </c>
      <c r="AR244" s="122" t="s">
        <v>80</v>
      </c>
      <c r="AT244" s="129" t="s">
        <v>70</v>
      </c>
      <c r="AU244" s="129" t="s">
        <v>71</v>
      </c>
      <c r="AY244" s="122" t="s">
        <v>151</v>
      </c>
      <c r="BK244" s="130">
        <f>SUM(BK245:BK256)</f>
        <v>0</v>
      </c>
    </row>
    <row r="245" spans="2:65" s="1" customFormat="1" ht="24.2" customHeight="1">
      <c r="B245" s="133"/>
      <c r="C245" s="134" t="s">
        <v>403</v>
      </c>
      <c r="D245" s="134" t="s">
        <v>153</v>
      </c>
      <c r="E245" s="135" t="s">
        <v>404</v>
      </c>
      <c r="F245" s="136" t="s">
        <v>405</v>
      </c>
      <c r="G245" s="137" t="s">
        <v>363</v>
      </c>
      <c r="H245" s="138">
        <v>28</v>
      </c>
      <c r="I245" s="139"/>
      <c r="J245" s="140">
        <f>ROUND(I245*H245,2)</f>
        <v>0</v>
      </c>
      <c r="K245" s="141"/>
      <c r="L245" s="33"/>
      <c r="M245" s="142" t="s">
        <v>3</v>
      </c>
      <c r="N245" s="143" t="s">
        <v>42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278</v>
      </c>
      <c r="AT245" s="146" t="s">
        <v>153</v>
      </c>
      <c r="AU245" s="146" t="s">
        <v>78</v>
      </c>
      <c r="AY245" s="18" t="s">
        <v>151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78</v>
      </c>
      <c r="BK245" s="147">
        <f>ROUND(I245*H245,2)</f>
        <v>0</v>
      </c>
      <c r="BL245" s="18" t="s">
        <v>278</v>
      </c>
      <c r="BM245" s="146" t="s">
        <v>936</v>
      </c>
    </row>
    <row r="246" spans="2:65" s="1" customFormat="1" ht="11.25">
      <c r="B246" s="33"/>
      <c r="D246" s="148" t="s">
        <v>159</v>
      </c>
      <c r="F246" s="149" t="s">
        <v>407</v>
      </c>
      <c r="I246" s="150"/>
      <c r="L246" s="33"/>
      <c r="M246" s="151"/>
      <c r="T246" s="54"/>
      <c r="AT246" s="18" t="s">
        <v>159</v>
      </c>
      <c r="AU246" s="18" t="s">
        <v>78</v>
      </c>
    </row>
    <row r="247" spans="2:65" s="1" customFormat="1" ht="24.2" customHeight="1">
      <c r="B247" s="133"/>
      <c r="C247" s="181" t="s">
        <v>411</v>
      </c>
      <c r="D247" s="181" t="s">
        <v>378</v>
      </c>
      <c r="E247" s="182" t="s">
        <v>412</v>
      </c>
      <c r="F247" s="183" t="s">
        <v>413</v>
      </c>
      <c r="G247" s="184" t="s">
        <v>363</v>
      </c>
      <c r="H247" s="185">
        <v>6</v>
      </c>
      <c r="I247" s="186"/>
      <c r="J247" s="187">
        <f>ROUND(I247*H247,2)</f>
        <v>0</v>
      </c>
      <c r="K247" s="188"/>
      <c r="L247" s="189"/>
      <c r="M247" s="190" t="s">
        <v>3</v>
      </c>
      <c r="N247" s="191" t="s">
        <v>42</v>
      </c>
      <c r="P247" s="144">
        <f>O247*H247</f>
        <v>0</v>
      </c>
      <c r="Q247" s="144">
        <v>8.0000000000000004E-4</v>
      </c>
      <c r="R247" s="144">
        <f>Q247*H247</f>
        <v>4.8000000000000004E-3</v>
      </c>
      <c r="S247" s="144">
        <v>0</v>
      </c>
      <c r="T247" s="145">
        <f>S247*H247</f>
        <v>0</v>
      </c>
      <c r="AR247" s="146" t="s">
        <v>381</v>
      </c>
      <c r="AT247" s="146" t="s">
        <v>378</v>
      </c>
      <c r="AU247" s="146" t="s">
        <v>78</v>
      </c>
      <c r="AY247" s="18" t="s">
        <v>151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8" t="s">
        <v>78</v>
      </c>
      <c r="BK247" s="147">
        <f>ROUND(I247*H247,2)</f>
        <v>0</v>
      </c>
      <c r="BL247" s="18" t="s">
        <v>278</v>
      </c>
      <c r="BM247" s="146" t="s">
        <v>937</v>
      </c>
    </row>
    <row r="248" spans="2:65" s="1" customFormat="1" ht="11.25">
      <c r="B248" s="33"/>
      <c r="D248" s="148" t="s">
        <v>159</v>
      </c>
      <c r="F248" s="149" t="s">
        <v>415</v>
      </c>
      <c r="I248" s="150"/>
      <c r="L248" s="33"/>
      <c r="M248" s="151"/>
      <c r="T248" s="54"/>
      <c r="AT248" s="18" t="s">
        <v>159</v>
      </c>
      <c r="AU248" s="18" t="s">
        <v>78</v>
      </c>
    </row>
    <row r="249" spans="2:65" s="12" customFormat="1" ht="11.25">
      <c r="B249" s="152"/>
      <c r="D249" s="153" t="s">
        <v>161</v>
      </c>
      <c r="E249" s="154" t="s">
        <v>3</v>
      </c>
      <c r="F249" s="155" t="s">
        <v>938</v>
      </c>
      <c r="H249" s="156">
        <v>6</v>
      </c>
      <c r="I249" s="157"/>
      <c r="L249" s="152"/>
      <c r="M249" s="158"/>
      <c r="T249" s="159"/>
      <c r="AT249" s="154" t="s">
        <v>161</v>
      </c>
      <c r="AU249" s="154" t="s">
        <v>78</v>
      </c>
      <c r="AV249" s="12" t="s">
        <v>80</v>
      </c>
      <c r="AW249" s="12" t="s">
        <v>32</v>
      </c>
      <c r="AX249" s="12" t="s">
        <v>78</v>
      </c>
      <c r="AY249" s="154" t="s">
        <v>151</v>
      </c>
    </row>
    <row r="250" spans="2:65" s="1" customFormat="1" ht="33" customHeight="1">
      <c r="B250" s="133"/>
      <c r="C250" s="134" t="s">
        <v>416</v>
      </c>
      <c r="D250" s="134" t="s">
        <v>153</v>
      </c>
      <c r="E250" s="135" t="s">
        <v>417</v>
      </c>
      <c r="F250" s="136" t="s">
        <v>418</v>
      </c>
      <c r="G250" s="137" t="s">
        <v>363</v>
      </c>
      <c r="H250" s="138">
        <v>28</v>
      </c>
      <c r="I250" s="139"/>
      <c r="J250" s="140">
        <f>ROUND(I250*H250,2)</f>
        <v>0</v>
      </c>
      <c r="K250" s="141"/>
      <c r="L250" s="33"/>
      <c r="M250" s="142" t="s">
        <v>3</v>
      </c>
      <c r="N250" s="143" t="s">
        <v>42</v>
      </c>
      <c r="P250" s="144">
        <f>O250*H250</f>
        <v>0</v>
      </c>
      <c r="Q250" s="144">
        <v>0</v>
      </c>
      <c r="R250" s="144">
        <f>Q250*H250</f>
        <v>0</v>
      </c>
      <c r="S250" s="144">
        <v>1E-4</v>
      </c>
      <c r="T250" s="145">
        <f>S250*H250</f>
        <v>2.8E-3</v>
      </c>
      <c r="AR250" s="146" t="s">
        <v>278</v>
      </c>
      <c r="AT250" s="146" t="s">
        <v>153</v>
      </c>
      <c r="AU250" s="146" t="s">
        <v>78</v>
      </c>
      <c r="AY250" s="18" t="s">
        <v>151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8" t="s">
        <v>78</v>
      </c>
      <c r="BK250" s="147">
        <f>ROUND(I250*H250,2)</f>
        <v>0</v>
      </c>
      <c r="BL250" s="18" t="s">
        <v>278</v>
      </c>
      <c r="BM250" s="146" t="s">
        <v>939</v>
      </c>
    </row>
    <row r="251" spans="2:65" s="1" customFormat="1" ht="11.25">
      <c r="B251" s="33"/>
      <c r="D251" s="148" t="s">
        <v>159</v>
      </c>
      <c r="F251" s="149" t="s">
        <v>420</v>
      </c>
      <c r="I251" s="150"/>
      <c r="L251" s="33"/>
      <c r="M251" s="151"/>
      <c r="T251" s="54"/>
      <c r="AT251" s="18" t="s">
        <v>159</v>
      </c>
      <c r="AU251" s="18" t="s">
        <v>78</v>
      </c>
    </row>
    <row r="252" spans="2:65" s="12" customFormat="1" ht="11.25">
      <c r="B252" s="152"/>
      <c r="D252" s="153" t="s">
        <v>161</v>
      </c>
      <c r="E252" s="154" t="s">
        <v>3</v>
      </c>
      <c r="F252" s="155" t="s">
        <v>940</v>
      </c>
      <c r="H252" s="156">
        <v>22</v>
      </c>
      <c r="I252" s="157"/>
      <c r="L252" s="152"/>
      <c r="M252" s="158"/>
      <c r="T252" s="159"/>
      <c r="AT252" s="154" t="s">
        <v>161</v>
      </c>
      <c r="AU252" s="154" t="s">
        <v>78</v>
      </c>
      <c r="AV252" s="12" t="s">
        <v>80</v>
      </c>
      <c r="AW252" s="12" t="s">
        <v>32</v>
      </c>
      <c r="AX252" s="12" t="s">
        <v>71</v>
      </c>
      <c r="AY252" s="154" t="s">
        <v>151</v>
      </c>
    </row>
    <row r="253" spans="2:65" s="12" customFormat="1" ht="11.25">
      <c r="B253" s="152"/>
      <c r="D253" s="153" t="s">
        <v>161</v>
      </c>
      <c r="E253" s="154" t="s">
        <v>3</v>
      </c>
      <c r="F253" s="155" t="s">
        <v>941</v>
      </c>
      <c r="H253" s="156">
        <v>6</v>
      </c>
      <c r="I253" s="157"/>
      <c r="L253" s="152"/>
      <c r="M253" s="158"/>
      <c r="T253" s="159"/>
      <c r="AT253" s="154" t="s">
        <v>161</v>
      </c>
      <c r="AU253" s="154" t="s">
        <v>78</v>
      </c>
      <c r="AV253" s="12" t="s">
        <v>80</v>
      </c>
      <c r="AW253" s="12" t="s">
        <v>32</v>
      </c>
      <c r="AX253" s="12" t="s">
        <v>71</v>
      </c>
      <c r="AY253" s="154" t="s">
        <v>151</v>
      </c>
    </row>
    <row r="254" spans="2:65" s="14" customFormat="1" ht="11.25">
      <c r="B254" s="166"/>
      <c r="D254" s="153" t="s">
        <v>161</v>
      </c>
      <c r="E254" s="167" t="s">
        <v>3</v>
      </c>
      <c r="F254" s="168" t="s">
        <v>241</v>
      </c>
      <c r="H254" s="169">
        <v>28</v>
      </c>
      <c r="I254" s="170"/>
      <c r="L254" s="166"/>
      <c r="M254" s="171"/>
      <c r="T254" s="172"/>
      <c r="AT254" s="167" t="s">
        <v>161</v>
      </c>
      <c r="AU254" s="167" t="s">
        <v>78</v>
      </c>
      <c r="AV254" s="14" t="s">
        <v>157</v>
      </c>
      <c r="AW254" s="14" t="s">
        <v>32</v>
      </c>
      <c r="AX254" s="14" t="s">
        <v>78</v>
      </c>
      <c r="AY254" s="167" t="s">
        <v>151</v>
      </c>
    </row>
    <row r="255" spans="2:65" s="1" customFormat="1" ht="44.25" customHeight="1">
      <c r="B255" s="133"/>
      <c r="C255" s="134" t="s">
        <v>422</v>
      </c>
      <c r="D255" s="134" t="s">
        <v>153</v>
      </c>
      <c r="E255" s="135" t="s">
        <v>435</v>
      </c>
      <c r="F255" s="136" t="s">
        <v>436</v>
      </c>
      <c r="G255" s="137" t="s">
        <v>398</v>
      </c>
      <c r="H255" s="192"/>
      <c r="I255" s="139"/>
      <c r="J255" s="140">
        <f>ROUND(I255*H255,2)</f>
        <v>0</v>
      </c>
      <c r="K255" s="141"/>
      <c r="L255" s="33"/>
      <c r="M255" s="142" t="s">
        <v>3</v>
      </c>
      <c r="N255" s="143" t="s">
        <v>42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278</v>
      </c>
      <c r="AT255" s="146" t="s">
        <v>153</v>
      </c>
      <c r="AU255" s="146" t="s">
        <v>78</v>
      </c>
      <c r="AY255" s="18" t="s">
        <v>151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8" t="s">
        <v>78</v>
      </c>
      <c r="BK255" s="147">
        <f>ROUND(I255*H255,2)</f>
        <v>0</v>
      </c>
      <c r="BL255" s="18" t="s">
        <v>278</v>
      </c>
      <c r="BM255" s="146" t="s">
        <v>942</v>
      </c>
    </row>
    <row r="256" spans="2:65" s="1" customFormat="1" ht="11.25">
      <c r="B256" s="33"/>
      <c r="D256" s="148" t="s">
        <v>159</v>
      </c>
      <c r="F256" s="149" t="s">
        <v>438</v>
      </c>
      <c r="I256" s="150"/>
      <c r="L256" s="33"/>
      <c r="M256" s="151"/>
      <c r="T256" s="54"/>
      <c r="AT256" s="18" t="s">
        <v>159</v>
      </c>
      <c r="AU256" s="18" t="s">
        <v>78</v>
      </c>
    </row>
    <row r="257" spans="2:65" s="11" customFormat="1" ht="25.9" customHeight="1">
      <c r="B257" s="121"/>
      <c r="D257" s="122" t="s">
        <v>70</v>
      </c>
      <c r="E257" s="123" t="s">
        <v>439</v>
      </c>
      <c r="F257" s="123" t="s">
        <v>440</v>
      </c>
      <c r="I257" s="124"/>
      <c r="J257" s="125">
        <f>BK257</f>
        <v>0</v>
      </c>
      <c r="L257" s="121"/>
      <c r="M257" s="126"/>
      <c r="P257" s="127">
        <f>SUM(P258:P297)</f>
        <v>0</v>
      </c>
      <c r="R257" s="127">
        <f>SUM(R258:R297)</f>
        <v>6.3150675700000001</v>
      </c>
      <c r="T257" s="128">
        <f>SUM(T258:T297)</f>
        <v>8.7899999999999991</v>
      </c>
      <c r="AR257" s="122" t="s">
        <v>80</v>
      </c>
      <c r="AT257" s="129" t="s">
        <v>70</v>
      </c>
      <c r="AU257" s="129" t="s">
        <v>71</v>
      </c>
      <c r="AY257" s="122" t="s">
        <v>151</v>
      </c>
      <c r="BK257" s="130">
        <f>SUM(BK258:BK297)</f>
        <v>0</v>
      </c>
    </row>
    <row r="258" spans="2:65" s="1" customFormat="1" ht="37.9" customHeight="1">
      <c r="B258" s="133"/>
      <c r="C258" s="134" t="s">
        <v>428</v>
      </c>
      <c r="D258" s="134" t="s">
        <v>153</v>
      </c>
      <c r="E258" s="135" t="s">
        <v>442</v>
      </c>
      <c r="F258" s="136" t="s">
        <v>443</v>
      </c>
      <c r="G258" s="137" t="s">
        <v>156</v>
      </c>
      <c r="H258" s="138">
        <v>64.5</v>
      </c>
      <c r="I258" s="139"/>
      <c r="J258" s="140">
        <f>ROUND(I258*H258,2)</f>
        <v>0</v>
      </c>
      <c r="K258" s="141"/>
      <c r="L258" s="33"/>
      <c r="M258" s="142" t="s">
        <v>3</v>
      </c>
      <c r="N258" s="143" t="s">
        <v>42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278</v>
      </c>
      <c r="AT258" s="146" t="s">
        <v>153</v>
      </c>
      <c r="AU258" s="146" t="s">
        <v>78</v>
      </c>
      <c r="AY258" s="18" t="s">
        <v>151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8" t="s">
        <v>78</v>
      </c>
      <c r="BK258" s="147">
        <f>ROUND(I258*H258,2)</f>
        <v>0</v>
      </c>
      <c r="BL258" s="18" t="s">
        <v>278</v>
      </c>
      <c r="BM258" s="146" t="s">
        <v>943</v>
      </c>
    </row>
    <row r="259" spans="2:65" s="1" customFormat="1" ht="11.25">
      <c r="B259" s="33"/>
      <c r="D259" s="148" t="s">
        <v>159</v>
      </c>
      <c r="F259" s="149" t="s">
        <v>445</v>
      </c>
      <c r="I259" s="150"/>
      <c r="L259" s="33"/>
      <c r="M259" s="151"/>
      <c r="T259" s="54"/>
      <c r="AT259" s="18" t="s">
        <v>159</v>
      </c>
      <c r="AU259" s="18" t="s">
        <v>78</v>
      </c>
    </row>
    <row r="260" spans="2:65" s="12" customFormat="1" ht="11.25">
      <c r="B260" s="152"/>
      <c r="D260" s="153" t="s">
        <v>161</v>
      </c>
      <c r="E260" s="154" t="s">
        <v>3</v>
      </c>
      <c r="F260" s="155" t="s">
        <v>944</v>
      </c>
      <c r="H260" s="156">
        <v>64.5</v>
      </c>
      <c r="I260" s="157"/>
      <c r="L260" s="152"/>
      <c r="M260" s="158"/>
      <c r="T260" s="159"/>
      <c r="AT260" s="154" t="s">
        <v>161</v>
      </c>
      <c r="AU260" s="154" t="s">
        <v>78</v>
      </c>
      <c r="AV260" s="12" t="s">
        <v>80</v>
      </c>
      <c r="AW260" s="12" t="s">
        <v>32</v>
      </c>
      <c r="AX260" s="12" t="s">
        <v>78</v>
      </c>
      <c r="AY260" s="154" t="s">
        <v>151</v>
      </c>
    </row>
    <row r="261" spans="2:65" s="1" customFormat="1" ht="16.5" customHeight="1">
      <c r="B261" s="133"/>
      <c r="C261" s="181" t="s">
        <v>434</v>
      </c>
      <c r="D261" s="181" t="s">
        <v>378</v>
      </c>
      <c r="E261" s="182" t="s">
        <v>448</v>
      </c>
      <c r="F261" s="183" t="s">
        <v>449</v>
      </c>
      <c r="G261" s="184" t="s">
        <v>170</v>
      </c>
      <c r="H261" s="185">
        <v>1.5609999999999999</v>
      </c>
      <c r="I261" s="186"/>
      <c r="J261" s="187">
        <f>ROUND(I261*H261,2)</f>
        <v>0</v>
      </c>
      <c r="K261" s="188"/>
      <c r="L261" s="189"/>
      <c r="M261" s="190" t="s">
        <v>3</v>
      </c>
      <c r="N261" s="191" t="s">
        <v>42</v>
      </c>
      <c r="P261" s="144">
        <f>O261*H261</f>
        <v>0</v>
      </c>
      <c r="Q261" s="144">
        <v>0.55000000000000004</v>
      </c>
      <c r="R261" s="144">
        <f>Q261*H261</f>
        <v>0.85855000000000004</v>
      </c>
      <c r="S261" s="144">
        <v>0</v>
      </c>
      <c r="T261" s="145">
        <f>S261*H261</f>
        <v>0</v>
      </c>
      <c r="AR261" s="146" t="s">
        <v>381</v>
      </c>
      <c r="AT261" s="146" t="s">
        <v>378</v>
      </c>
      <c r="AU261" s="146" t="s">
        <v>78</v>
      </c>
      <c r="AY261" s="18" t="s">
        <v>151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8" t="s">
        <v>78</v>
      </c>
      <c r="BK261" s="147">
        <f>ROUND(I261*H261,2)</f>
        <v>0</v>
      </c>
      <c r="BL261" s="18" t="s">
        <v>278</v>
      </c>
      <c r="BM261" s="146" t="s">
        <v>945</v>
      </c>
    </row>
    <row r="262" spans="2:65" s="1" customFormat="1" ht="11.25">
      <c r="B262" s="33"/>
      <c r="D262" s="148" t="s">
        <v>159</v>
      </c>
      <c r="F262" s="149" t="s">
        <v>451</v>
      </c>
      <c r="I262" s="150"/>
      <c r="L262" s="33"/>
      <c r="M262" s="151"/>
      <c r="T262" s="54"/>
      <c r="AT262" s="18" t="s">
        <v>159</v>
      </c>
      <c r="AU262" s="18" t="s">
        <v>78</v>
      </c>
    </row>
    <row r="263" spans="2:65" s="12" customFormat="1" ht="11.25">
      <c r="B263" s="152"/>
      <c r="D263" s="153" t="s">
        <v>161</v>
      </c>
      <c r="E263" s="154" t="s">
        <v>3</v>
      </c>
      <c r="F263" s="155" t="s">
        <v>946</v>
      </c>
      <c r="H263" s="156">
        <v>1.419</v>
      </c>
      <c r="I263" s="157"/>
      <c r="L263" s="152"/>
      <c r="M263" s="158"/>
      <c r="T263" s="159"/>
      <c r="AT263" s="154" t="s">
        <v>161</v>
      </c>
      <c r="AU263" s="154" t="s">
        <v>78</v>
      </c>
      <c r="AV263" s="12" t="s">
        <v>80</v>
      </c>
      <c r="AW263" s="12" t="s">
        <v>32</v>
      </c>
      <c r="AX263" s="12" t="s">
        <v>78</v>
      </c>
      <c r="AY263" s="154" t="s">
        <v>151</v>
      </c>
    </row>
    <row r="264" spans="2:65" s="12" customFormat="1" ht="11.25">
      <c r="B264" s="152"/>
      <c r="D264" s="153" t="s">
        <v>161</v>
      </c>
      <c r="F264" s="155" t="s">
        <v>947</v>
      </c>
      <c r="H264" s="156">
        <v>1.5609999999999999</v>
      </c>
      <c r="I264" s="157"/>
      <c r="L264" s="152"/>
      <c r="M264" s="158"/>
      <c r="T264" s="159"/>
      <c r="AT264" s="154" t="s">
        <v>161</v>
      </c>
      <c r="AU264" s="154" t="s">
        <v>78</v>
      </c>
      <c r="AV264" s="12" t="s">
        <v>80</v>
      </c>
      <c r="AW264" s="12" t="s">
        <v>4</v>
      </c>
      <c r="AX264" s="12" t="s">
        <v>78</v>
      </c>
      <c r="AY264" s="154" t="s">
        <v>151</v>
      </c>
    </row>
    <row r="265" spans="2:65" s="1" customFormat="1" ht="49.15" customHeight="1">
      <c r="B265" s="133"/>
      <c r="C265" s="134" t="s">
        <v>441</v>
      </c>
      <c r="D265" s="134" t="s">
        <v>153</v>
      </c>
      <c r="E265" s="135" t="s">
        <v>455</v>
      </c>
      <c r="F265" s="136" t="s">
        <v>456</v>
      </c>
      <c r="G265" s="137" t="s">
        <v>156</v>
      </c>
      <c r="H265" s="138">
        <v>64.5</v>
      </c>
      <c r="I265" s="139"/>
      <c r="J265" s="140">
        <f>ROUND(I265*H265,2)</f>
        <v>0</v>
      </c>
      <c r="K265" s="141"/>
      <c r="L265" s="33"/>
      <c r="M265" s="142" t="s">
        <v>3</v>
      </c>
      <c r="N265" s="143" t="s">
        <v>42</v>
      </c>
      <c r="P265" s="144">
        <f>O265*H265</f>
        <v>0</v>
      </c>
      <c r="Q265" s="144">
        <v>0</v>
      </c>
      <c r="R265" s="144">
        <f>Q265*H265</f>
        <v>0</v>
      </c>
      <c r="S265" s="144">
        <v>1.4999999999999999E-2</v>
      </c>
      <c r="T265" s="145">
        <f>S265*H265</f>
        <v>0.96749999999999992</v>
      </c>
      <c r="AR265" s="146" t="s">
        <v>278</v>
      </c>
      <c r="AT265" s="146" t="s">
        <v>153</v>
      </c>
      <c r="AU265" s="146" t="s">
        <v>78</v>
      </c>
      <c r="AY265" s="18" t="s">
        <v>151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8" t="s">
        <v>78</v>
      </c>
      <c r="BK265" s="147">
        <f>ROUND(I265*H265,2)</f>
        <v>0</v>
      </c>
      <c r="BL265" s="18" t="s">
        <v>278</v>
      </c>
      <c r="BM265" s="146" t="s">
        <v>948</v>
      </c>
    </row>
    <row r="266" spans="2:65" s="1" customFormat="1" ht="11.25">
      <c r="B266" s="33"/>
      <c r="D266" s="148" t="s">
        <v>159</v>
      </c>
      <c r="F266" s="149" t="s">
        <v>458</v>
      </c>
      <c r="I266" s="150"/>
      <c r="L266" s="33"/>
      <c r="M266" s="151"/>
      <c r="T266" s="54"/>
      <c r="AT266" s="18" t="s">
        <v>159</v>
      </c>
      <c r="AU266" s="18" t="s">
        <v>78</v>
      </c>
    </row>
    <row r="267" spans="2:65" s="12" customFormat="1" ht="11.25">
      <c r="B267" s="152"/>
      <c r="D267" s="153" t="s">
        <v>161</v>
      </c>
      <c r="E267" s="154" t="s">
        <v>3</v>
      </c>
      <c r="F267" s="155" t="s">
        <v>944</v>
      </c>
      <c r="H267" s="156">
        <v>64.5</v>
      </c>
      <c r="I267" s="157"/>
      <c r="L267" s="152"/>
      <c r="M267" s="158"/>
      <c r="T267" s="159"/>
      <c r="AT267" s="154" t="s">
        <v>161</v>
      </c>
      <c r="AU267" s="154" t="s">
        <v>78</v>
      </c>
      <c r="AV267" s="12" t="s">
        <v>80</v>
      </c>
      <c r="AW267" s="12" t="s">
        <v>32</v>
      </c>
      <c r="AX267" s="12" t="s">
        <v>78</v>
      </c>
      <c r="AY267" s="154" t="s">
        <v>151</v>
      </c>
    </row>
    <row r="268" spans="2:65" s="1" customFormat="1" ht="37.9" customHeight="1">
      <c r="B268" s="133"/>
      <c r="C268" s="134" t="s">
        <v>447</v>
      </c>
      <c r="D268" s="134" t="s">
        <v>153</v>
      </c>
      <c r="E268" s="135" t="s">
        <v>949</v>
      </c>
      <c r="F268" s="136" t="s">
        <v>950</v>
      </c>
      <c r="G268" s="137" t="s">
        <v>156</v>
      </c>
      <c r="H268" s="138">
        <v>750</v>
      </c>
      <c r="I268" s="139"/>
      <c r="J268" s="140">
        <f>ROUND(I268*H268,2)</f>
        <v>0</v>
      </c>
      <c r="K268" s="141"/>
      <c r="L268" s="33"/>
      <c r="M268" s="142" t="s">
        <v>3</v>
      </c>
      <c r="N268" s="143" t="s">
        <v>42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278</v>
      </c>
      <c r="AT268" s="146" t="s">
        <v>153</v>
      </c>
      <c r="AU268" s="146" t="s">
        <v>78</v>
      </c>
      <c r="AY268" s="18" t="s">
        <v>151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8" t="s">
        <v>78</v>
      </c>
      <c r="BK268" s="147">
        <f>ROUND(I268*H268,2)</f>
        <v>0</v>
      </c>
      <c r="BL268" s="18" t="s">
        <v>278</v>
      </c>
      <c r="BM268" s="146" t="s">
        <v>951</v>
      </c>
    </row>
    <row r="269" spans="2:65" s="1" customFormat="1" ht="11.25">
      <c r="B269" s="33"/>
      <c r="D269" s="148" t="s">
        <v>159</v>
      </c>
      <c r="F269" s="149" t="s">
        <v>952</v>
      </c>
      <c r="I269" s="150"/>
      <c r="L269" s="33"/>
      <c r="M269" s="151"/>
      <c r="T269" s="54"/>
      <c r="AT269" s="18" t="s">
        <v>159</v>
      </c>
      <c r="AU269" s="18" t="s">
        <v>78</v>
      </c>
    </row>
    <row r="270" spans="2:65" s="12" customFormat="1" ht="11.25">
      <c r="B270" s="152"/>
      <c r="D270" s="153" t="s">
        <v>161</v>
      </c>
      <c r="E270" s="154" t="s">
        <v>3</v>
      </c>
      <c r="F270" s="155" t="s">
        <v>953</v>
      </c>
      <c r="H270" s="156">
        <v>750</v>
      </c>
      <c r="I270" s="157"/>
      <c r="L270" s="152"/>
      <c r="M270" s="158"/>
      <c r="T270" s="159"/>
      <c r="AT270" s="154" t="s">
        <v>161</v>
      </c>
      <c r="AU270" s="154" t="s">
        <v>78</v>
      </c>
      <c r="AV270" s="12" t="s">
        <v>80</v>
      </c>
      <c r="AW270" s="12" t="s">
        <v>32</v>
      </c>
      <c r="AX270" s="12" t="s">
        <v>78</v>
      </c>
      <c r="AY270" s="154" t="s">
        <v>151</v>
      </c>
    </row>
    <row r="271" spans="2:65" s="1" customFormat="1" ht="24.2" customHeight="1">
      <c r="B271" s="133"/>
      <c r="C271" s="134" t="s">
        <v>454</v>
      </c>
      <c r="D271" s="134" t="s">
        <v>153</v>
      </c>
      <c r="E271" s="135" t="s">
        <v>461</v>
      </c>
      <c r="F271" s="136" t="s">
        <v>462</v>
      </c>
      <c r="G271" s="137" t="s">
        <v>246</v>
      </c>
      <c r="H271" s="138">
        <v>1318.5</v>
      </c>
      <c r="I271" s="139"/>
      <c r="J271" s="140">
        <f>ROUND(I271*H271,2)</f>
        <v>0</v>
      </c>
      <c r="K271" s="141"/>
      <c r="L271" s="33"/>
      <c r="M271" s="142" t="s">
        <v>3</v>
      </c>
      <c r="N271" s="143" t="s">
        <v>42</v>
      </c>
      <c r="P271" s="144">
        <f>O271*H271</f>
        <v>0</v>
      </c>
      <c r="Q271" s="144">
        <v>2.0000000000000002E-5</v>
      </c>
      <c r="R271" s="144">
        <f>Q271*H271</f>
        <v>2.6370000000000001E-2</v>
      </c>
      <c r="S271" s="144">
        <v>0</v>
      </c>
      <c r="T271" s="145">
        <f>S271*H271</f>
        <v>0</v>
      </c>
      <c r="AR271" s="146" t="s">
        <v>278</v>
      </c>
      <c r="AT271" s="146" t="s">
        <v>153</v>
      </c>
      <c r="AU271" s="146" t="s">
        <v>78</v>
      </c>
      <c r="AY271" s="18" t="s">
        <v>151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8" t="s">
        <v>78</v>
      </c>
      <c r="BK271" s="147">
        <f>ROUND(I271*H271,2)</f>
        <v>0</v>
      </c>
      <c r="BL271" s="18" t="s">
        <v>278</v>
      </c>
      <c r="BM271" s="146" t="s">
        <v>954</v>
      </c>
    </row>
    <row r="272" spans="2:65" s="1" customFormat="1" ht="11.25">
      <c r="B272" s="33"/>
      <c r="D272" s="148" t="s">
        <v>159</v>
      </c>
      <c r="F272" s="149" t="s">
        <v>464</v>
      </c>
      <c r="I272" s="150"/>
      <c r="L272" s="33"/>
      <c r="M272" s="151"/>
      <c r="T272" s="54"/>
      <c r="AT272" s="18" t="s">
        <v>159</v>
      </c>
      <c r="AU272" s="18" t="s">
        <v>78</v>
      </c>
    </row>
    <row r="273" spans="2:65" s="12" customFormat="1" ht="11.25">
      <c r="B273" s="152"/>
      <c r="D273" s="153" t="s">
        <v>161</v>
      </c>
      <c r="E273" s="154" t="s">
        <v>3</v>
      </c>
      <c r="F273" s="155" t="s">
        <v>955</v>
      </c>
      <c r="H273" s="156">
        <v>193.5</v>
      </c>
      <c r="I273" s="157"/>
      <c r="L273" s="152"/>
      <c r="M273" s="158"/>
      <c r="T273" s="159"/>
      <c r="AT273" s="154" t="s">
        <v>161</v>
      </c>
      <c r="AU273" s="154" t="s">
        <v>78</v>
      </c>
      <c r="AV273" s="12" t="s">
        <v>80</v>
      </c>
      <c r="AW273" s="12" t="s">
        <v>32</v>
      </c>
      <c r="AX273" s="12" t="s">
        <v>71</v>
      </c>
      <c r="AY273" s="154" t="s">
        <v>151</v>
      </c>
    </row>
    <row r="274" spans="2:65" s="12" customFormat="1" ht="11.25">
      <c r="B274" s="152"/>
      <c r="D274" s="153" t="s">
        <v>161</v>
      </c>
      <c r="E274" s="154" t="s">
        <v>3</v>
      </c>
      <c r="F274" s="155" t="s">
        <v>956</v>
      </c>
      <c r="H274" s="156">
        <v>1125</v>
      </c>
      <c r="I274" s="157"/>
      <c r="L274" s="152"/>
      <c r="M274" s="158"/>
      <c r="T274" s="159"/>
      <c r="AT274" s="154" t="s">
        <v>161</v>
      </c>
      <c r="AU274" s="154" t="s">
        <v>78</v>
      </c>
      <c r="AV274" s="12" t="s">
        <v>80</v>
      </c>
      <c r="AW274" s="12" t="s">
        <v>32</v>
      </c>
      <c r="AX274" s="12" t="s">
        <v>71</v>
      </c>
      <c r="AY274" s="154" t="s">
        <v>151</v>
      </c>
    </row>
    <row r="275" spans="2:65" s="14" customFormat="1" ht="11.25">
      <c r="B275" s="166"/>
      <c r="D275" s="153" t="s">
        <v>161</v>
      </c>
      <c r="E275" s="167" t="s">
        <v>3</v>
      </c>
      <c r="F275" s="168" t="s">
        <v>241</v>
      </c>
      <c r="H275" s="169">
        <v>1318.5</v>
      </c>
      <c r="I275" s="170"/>
      <c r="L275" s="166"/>
      <c r="M275" s="171"/>
      <c r="T275" s="172"/>
      <c r="AT275" s="167" t="s">
        <v>161</v>
      </c>
      <c r="AU275" s="167" t="s">
        <v>78</v>
      </c>
      <c r="AV275" s="14" t="s">
        <v>157</v>
      </c>
      <c r="AW275" s="14" t="s">
        <v>32</v>
      </c>
      <c r="AX275" s="14" t="s">
        <v>78</v>
      </c>
      <c r="AY275" s="167" t="s">
        <v>151</v>
      </c>
    </row>
    <row r="276" spans="2:65" s="1" customFormat="1" ht="16.5" customHeight="1">
      <c r="B276" s="133"/>
      <c r="C276" s="181" t="s">
        <v>460</v>
      </c>
      <c r="D276" s="181" t="s">
        <v>378</v>
      </c>
      <c r="E276" s="182" t="s">
        <v>467</v>
      </c>
      <c r="F276" s="183" t="s">
        <v>468</v>
      </c>
      <c r="G276" s="184" t="s">
        <v>170</v>
      </c>
      <c r="H276" s="185">
        <v>9.42</v>
      </c>
      <c r="I276" s="186"/>
      <c r="J276" s="187">
        <f>ROUND(I276*H276,2)</f>
        <v>0</v>
      </c>
      <c r="K276" s="188"/>
      <c r="L276" s="189"/>
      <c r="M276" s="190" t="s">
        <v>3</v>
      </c>
      <c r="N276" s="191" t="s">
        <v>42</v>
      </c>
      <c r="P276" s="144">
        <f>O276*H276</f>
        <v>0</v>
      </c>
      <c r="Q276" s="144">
        <v>0.55000000000000004</v>
      </c>
      <c r="R276" s="144">
        <f>Q276*H276</f>
        <v>5.181</v>
      </c>
      <c r="S276" s="144">
        <v>0</v>
      </c>
      <c r="T276" s="145">
        <f>S276*H276</f>
        <v>0</v>
      </c>
      <c r="AR276" s="146" t="s">
        <v>381</v>
      </c>
      <c r="AT276" s="146" t="s">
        <v>378</v>
      </c>
      <c r="AU276" s="146" t="s">
        <v>78</v>
      </c>
      <c r="AY276" s="18" t="s">
        <v>151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8" t="s">
        <v>78</v>
      </c>
      <c r="BK276" s="147">
        <f>ROUND(I276*H276,2)</f>
        <v>0</v>
      </c>
      <c r="BL276" s="18" t="s">
        <v>278</v>
      </c>
      <c r="BM276" s="146" t="s">
        <v>957</v>
      </c>
    </row>
    <row r="277" spans="2:65" s="1" customFormat="1" ht="11.25">
      <c r="B277" s="33"/>
      <c r="D277" s="148" t="s">
        <v>159</v>
      </c>
      <c r="F277" s="149" t="s">
        <v>470</v>
      </c>
      <c r="I277" s="150"/>
      <c r="L277" s="33"/>
      <c r="M277" s="151"/>
      <c r="T277" s="54"/>
      <c r="AT277" s="18" t="s">
        <v>159</v>
      </c>
      <c r="AU277" s="18" t="s">
        <v>78</v>
      </c>
    </row>
    <row r="278" spans="2:65" s="12" customFormat="1" ht="22.5">
      <c r="B278" s="152"/>
      <c r="D278" s="153" t="s">
        <v>161</v>
      </c>
      <c r="E278" s="154" t="s">
        <v>3</v>
      </c>
      <c r="F278" s="155" t="s">
        <v>958</v>
      </c>
      <c r="H278" s="156">
        <v>0.46400000000000002</v>
      </c>
      <c r="I278" s="157"/>
      <c r="L278" s="152"/>
      <c r="M278" s="158"/>
      <c r="T278" s="159"/>
      <c r="AT278" s="154" t="s">
        <v>161</v>
      </c>
      <c r="AU278" s="154" t="s">
        <v>78</v>
      </c>
      <c r="AV278" s="12" t="s">
        <v>80</v>
      </c>
      <c r="AW278" s="12" t="s">
        <v>32</v>
      </c>
      <c r="AX278" s="12" t="s">
        <v>71</v>
      </c>
      <c r="AY278" s="154" t="s">
        <v>151</v>
      </c>
    </row>
    <row r="279" spans="2:65" s="12" customFormat="1" ht="11.25">
      <c r="B279" s="152"/>
      <c r="D279" s="153" t="s">
        <v>161</v>
      </c>
      <c r="E279" s="154" t="s">
        <v>3</v>
      </c>
      <c r="F279" s="155" t="s">
        <v>959</v>
      </c>
      <c r="H279" s="156">
        <v>2.7</v>
      </c>
      <c r="I279" s="157"/>
      <c r="L279" s="152"/>
      <c r="M279" s="158"/>
      <c r="T279" s="159"/>
      <c r="AT279" s="154" t="s">
        <v>161</v>
      </c>
      <c r="AU279" s="154" t="s">
        <v>78</v>
      </c>
      <c r="AV279" s="12" t="s">
        <v>80</v>
      </c>
      <c r="AW279" s="12" t="s">
        <v>32</v>
      </c>
      <c r="AX279" s="12" t="s">
        <v>71</v>
      </c>
      <c r="AY279" s="154" t="s">
        <v>151</v>
      </c>
    </row>
    <row r="280" spans="2:65" s="12" customFormat="1" ht="11.25">
      <c r="B280" s="152"/>
      <c r="D280" s="153" t="s">
        <v>161</v>
      </c>
      <c r="E280" s="154" t="s">
        <v>3</v>
      </c>
      <c r="F280" s="155" t="s">
        <v>960</v>
      </c>
      <c r="H280" s="156">
        <v>5.4</v>
      </c>
      <c r="I280" s="157"/>
      <c r="L280" s="152"/>
      <c r="M280" s="158"/>
      <c r="T280" s="159"/>
      <c r="AT280" s="154" t="s">
        <v>161</v>
      </c>
      <c r="AU280" s="154" t="s">
        <v>78</v>
      </c>
      <c r="AV280" s="12" t="s">
        <v>80</v>
      </c>
      <c r="AW280" s="12" t="s">
        <v>32</v>
      </c>
      <c r="AX280" s="12" t="s">
        <v>71</v>
      </c>
      <c r="AY280" s="154" t="s">
        <v>151</v>
      </c>
    </row>
    <row r="281" spans="2:65" s="14" customFormat="1" ht="11.25">
      <c r="B281" s="166"/>
      <c r="D281" s="153" t="s">
        <v>161</v>
      </c>
      <c r="E281" s="167" t="s">
        <v>3</v>
      </c>
      <c r="F281" s="168" t="s">
        <v>241</v>
      </c>
      <c r="H281" s="169">
        <v>8.5640000000000001</v>
      </c>
      <c r="I281" s="170"/>
      <c r="L281" s="166"/>
      <c r="M281" s="171"/>
      <c r="T281" s="172"/>
      <c r="AT281" s="167" t="s">
        <v>161</v>
      </c>
      <c r="AU281" s="167" t="s">
        <v>78</v>
      </c>
      <c r="AV281" s="14" t="s">
        <v>157</v>
      </c>
      <c r="AW281" s="14" t="s">
        <v>32</v>
      </c>
      <c r="AX281" s="14" t="s">
        <v>78</v>
      </c>
      <c r="AY281" s="167" t="s">
        <v>151</v>
      </c>
    </row>
    <row r="282" spans="2:65" s="12" customFormat="1" ht="11.25">
      <c r="B282" s="152"/>
      <c r="D282" s="153" t="s">
        <v>161</v>
      </c>
      <c r="F282" s="155" t="s">
        <v>961</v>
      </c>
      <c r="H282" s="156">
        <v>9.42</v>
      </c>
      <c r="I282" s="157"/>
      <c r="L282" s="152"/>
      <c r="M282" s="158"/>
      <c r="T282" s="159"/>
      <c r="AT282" s="154" t="s">
        <v>161</v>
      </c>
      <c r="AU282" s="154" t="s">
        <v>78</v>
      </c>
      <c r="AV282" s="12" t="s">
        <v>80</v>
      </c>
      <c r="AW282" s="12" t="s">
        <v>4</v>
      </c>
      <c r="AX282" s="12" t="s">
        <v>78</v>
      </c>
      <c r="AY282" s="154" t="s">
        <v>151</v>
      </c>
    </row>
    <row r="283" spans="2:65" s="1" customFormat="1" ht="49.15" customHeight="1">
      <c r="B283" s="133"/>
      <c r="C283" s="134" t="s">
        <v>466</v>
      </c>
      <c r="D283" s="134" t="s">
        <v>153</v>
      </c>
      <c r="E283" s="135" t="s">
        <v>474</v>
      </c>
      <c r="F283" s="136" t="s">
        <v>475</v>
      </c>
      <c r="G283" s="137" t="s">
        <v>156</v>
      </c>
      <c r="H283" s="138">
        <v>1564.5</v>
      </c>
      <c r="I283" s="139"/>
      <c r="J283" s="140">
        <f>ROUND(I283*H283,2)</f>
        <v>0</v>
      </c>
      <c r="K283" s="141"/>
      <c r="L283" s="33"/>
      <c r="M283" s="142" t="s">
        <v>3</v>
      </c>
      <c r="N283" s="143" t="s">
        <v>42</v>
      </c>
      <c r="P283" s="144">
        <f>O283*H283</f>
        <v>0</v>
      </c>
      <c r="Q283" s="144">
        <v>0</v>
      </c>
      <c r="R283" s="144">
        <f>Q283*H283</f>
        <v>0</v>
      </c>
      <c r="S283" s="144">
        <v>5.0000000000000001E-3</v>
      </c>
      <c r="T283" s="145">
        <f>S283*H283</f>
        <v>7.8224999999999998</v>
      </c>
      <c r="AR283" s="146" t="s">
        <v>278</v>
      </c>
      <c r="AT283" s="146" t="s">
        <v>153</v>
      </c>
      <c r="AU283" s="146" t="s">
        <v>78</v>
      </c>
      <c r="AY283" s="18" t="s">
        <v>151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8" t="s">
        <v>78</v>
      </c>
      <c r="BK283" s="147">
        <f>ROUND(I283*H283,2)</f>
        <v>0</v>
      </c>
      <c r="BL283" s="18" t="s">
        <v>278</v>
      </c>
      <c r="BM283" s="146" t="s">
        <v>962</v>
      </c>
    </row>
    <row r="284" spans="2:65" s="1" customFormat="1" ht="11.25">
      <c r="B284" s="33"/>
      <c r="D284" s="148" t="s">
        <v>159</v>
      </c>
      <c r="F284" s="149" t="s">
        <v>477</v>
      </c>
      <c r="I284" s="150"/>
      <c r="L284" s="33"/>
      <c r="M284" s="151"/>
      <c r="T284" s="54"/>
      <c r="AT284" s="18" t="s">
        <v>159</v>
      </c>
      <c r="AU284" s="18" t="s">
        <v>78</v>
      </c>
    </row>
    <row r="285" spans="2:65" s="12" customFormat="1" ht="11.25">
      <c r="B285" s="152"/>
      <c r="D285" s="153" t="s">
        <v>161</v>
      </c>
      <c r="E285" s="154" t="s">
        <v>3</v>
      </c>
      <c r="F285" s="155" t="s">
        <v>944</v>
      </c>
      <c r="H285" s="156">
        <v>64.5</v>
      </c>
      <c r="I285" s="157"/>
      <c r="L285" s="152"/>
      <c r="M285" s="158"/>
      <c r="T285" s="159"/>
      <c r="AT285" s="154" t="s">
        <v>161</v>
      </c>
      <c r="AU285" s="154" t="s">
        <v>78</v>
      </c>
      <c r="AV285" s="12" t="s">
        <v>80</v>
      </c>
      <c r="AW285" s="12" t="s">
        <v>32</v>
      </c>
      <c r="AX285" s="12" t="s">
        <v>71</v>
      </c>
      <c r="AY285" s="154" t="s">
        <v>151</v>
      </c>
    </row>
    <row r="286" spans="2:65" s="12" customFormat="1" ht="11.25">
      <c r="B286" s="152"/>
      <c r="D286" s="153" t="s">
        <v>161</v>
      </c>
      <c r="E286" s="154" t="s">
        <v>3</v>
      </c>
      <c r="F286" s="155" t="s">
        <v>963</v>
      </c>
      <c r="H286" s="156">
        <v>1500</v>
      </c>
      <c r="I286" s="157"/>
      <c r="L286" s="152"/>
      <c r="M286" s="158"/>
      <c r="T286" s="159"/>
      <c r="AT286" s="154" t="s">
        <v>161</v>
      </c>
      <c r="AU286" s="154" t="s">
        <v>78</v>
      </c>
      <c r="AV286" s="12" t="s">
        <v>80</v>
      </c>
      <c r="AW286" s="12" t="s">
        <v>32</v>
      </c>
      <c r="AX286" s="12" t="s">
        <v>71</v>
      </c>
      <c r="AY286" s="154" t="s">
        <v>151</v>
      </c>
    </row>
    <row r="287" spans="2:65" s="14" customFormat="1" ht="11.25">
      <c r="B287" s="166"/>
      <c r="D287" s="153" t="s">
        <v>161</v>
      </c>
      <c r="E287" s="167" t="s">
        <v>3</v>
      </c>
      <c r="F287" s="168" t="s">
        <v>241</v>
      </c>
      <c r="H287" s="169">
        <v>1564.5</v>
      </c>
      <c r="I287" s="170"/>
      <c r="L287" s="166"/>
      <c r="M287" s="171"/>
      <c r="T287" s="172"/>
      <c r="AT287" s="167" t="s">
        <v>161</v>
      </c>
      <c r="AU287" s="167" t="s">
        <v>78</v>
      </c>
      <c r="AV287" s="14" t="s">
        <v>157</v>
      </c>
      <c r="AW287" s="14" t="s">
        <v>32</v>
      </c>
      <c r="AX287" s="14" t="s">
        <v>78</v>
      </c>
      <c r="AY287" s="167" t="s">
        <v>151</v>
      </c>
    </row>
    <row r="288" spans="2:65" s="1" customFormat="1" ht="37.9" customHeight="1">
      <c r="B288" s="133"/>
      <c r="C288" s="134" t="s">
        <v>473</v>
      </c>
      <c r="D288" s="134" t="s">
        <v>153</v>
      </c>
      <c r="E288" s="135" t="s">
        <v>485</v>
      </c>
      <c r="F288" s="136" t="s">
        <v>486</v>
      </c>
      <c r="G288" s="137" t="s">
        <v>170</v>
      </c>
      <c r="H288" s="138">
        <v>10.661</v>
      </c>
      <c r="I288" s="139"/>
      <c r="J288" s="140">
        <f>ROUND(I288*H288,2)</f>
        <v>0</v>
      </c>
      <c r="K288" s="141"/>
      <c r="L288" s="33"/>
      <c r="M288" s="142" t="s">
        <v>3</v>
      </c>
      <c r="N288" s="143" t="s">
        <v>42</v>
      </c>
      <c r="P288" s="144">
        <f>O288*H288</f>
        <v>0</v>
      </c>
      <c r="Q288" s="144">
        <v>2.3369999999999998E-2</v>
      </c>
      <c r="R288" s="144">
        <f>Q288*H288</f>
        <v>0.24914756999999998</v>
      </c>
      <c r="S288" s="144">
        <v>0</v>
      </c>
      <c r="T288" s="145">
        <f>S288*H288</f>
        <v>0</v>
      </c>
      <c r="AR288" s="146" t="s">
        <v>278</v>
      </c>
      <c r="AT288" s="146" t="s">
        <v>153</v>
      </c>
      <c r="AU288" s="146" t="s">
        <v>78</v>
      </c>
      <c r="AY288" s="18" t="s">
        <v>151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8" t="s">
        <v>78</v>
      </c>
      <c r="BK288" s="147">
        <f>ROUND(I288*H288,2)</f>
        <v>0</v>
      </c>
      <c r="BL288" s="18" t="s">
        <v>278</v>
      </c>
      <c r="BM288" s="146" t="s">
        <v>964</v>
      </c>
    </row>
    <row r="289" spans="2:65" s="1" customFormat="1" ht="11.25">
      <c r="B289" s="33"/>
      <c r="D289" s="148" t="s">
        <v>159</v>
      </c>
      <c r="F289" s="149" t="s">
        <v>488</v>
      </c>
      <c r="I289" s="150"/>
      <c r="L289" s="33"/>
      <c r="M289" s="151"/>
      <c r="T289" s="54"/>
      <c r="AT289" s="18" t="s">
        <v>159</v>
      </c>
      <c r="AU289" s="18" t="s">
        <v>78</v>
      </c>
    </row>
    <row r="290" spans="2:65" s="12" customFormat="1" ht="11.25">
      <c r="B290" s="152"/>
      <c r="D290" s="153" t="s">
        <v>161</v>
      </c>
      <c r="E290" s="154" t="s">
        <v>3</v>
      </c>
      <c r="F290" s="155" t="s">
        <v>965</v>
      </c>
      <c r="H290" s="156">
        <v>0.67800000000000005</v>
      </c>
      <c r="I290" s="157"/>
      <c r="L290" s="152"/>
      <c r="M290" s="158"/>
      <c r="T290" s="159"/>
      <c r="AT290" s="154" t="s">
        <v>161</v>
      </c>
      <c r="AU290" s="154" t="s">
        <v>78</v>
      </c>
      <c r="AV290" s="12" t="s">
        <v>80</v>
      </c>
      <c r="AW290" s="12" t="s">
        <v>32</v>
      </c>
      <c r="AX290" s="12" t="s">
        <v>71</v>
      </c>
      <c r="AY290" s="154" t="s">
        <v>151</v>
      </c>
    </row>
    <row r="291" spans="2:65" s="12" customFormat="1" ht="11.25">
      <c r="B291" s="152"/>
      <c r="D291" s="153" t="s">
        <v>161</v>
      </c>
      <c r="E291" s="154" t="s">
        <v>3</v>
      </c>
      <c r="F291" s="155" t="s">
        <v>966</v>
      </c>
      <c r="H291" s="156">
        <v>0.46400000000000002</v>
      </c>
      <c r="I291" s="157"/>
      <c r="L291" s="152"/>
      <c r="M291" s="158"/>
      <c r="T291" s="159"/>
      <c r="AT291" s="154" t="s">
        <v>161</v>
      </c>
      <c r="AU291" s="154" t="s">
        <v>78</v>
      </c>
      <c r="AV291" s="12" t="s">
        <v>80</v>
      </c>
      <c r="AW291" s="12" t="s">
        <v>32</v>
      </c>
      <c r="AX291" s="12" t="s">
        <v>71</v>
      </c>
      <c r="AY291" s="154" t="s">
        <v>151</v>
      </c>
    </row>
    <row r="292" spans="2:65" s="12" customFormat="1" ht="11.25">
      <c r="B292" s="152"/>
      <c r="D292" s="153" t="s">
        <v>161</v>
      </c>
      <c r="E292" s="154" t="s">
        <v>3</v>
      </c>
      <c r="F292" s="155" t="s">
        <v>967</v>
      </c>
      <c r="H292" s="156">
        <v>1.419</v>
      </c>
      <c r="I292" s="157"/>
      <c r="L292" s="152"/>
      <c r="M292" s="158"/>
      <c r="T292" s="159"/>
      <c r="AT292" s="154" t="s">
        <v>161</v>
      </c>
      <c r="AU292" s="154" t="s">
        <v>78</v>
      </c>
      <c r="AV292" s="12" t="s">
        <v>80</v>
      </c>
      <c r="AW292" s="12" t="s">
        <v>32</v>
      </c>
      <c r="AX292" s="12" t="s">
        <v>71</v>
      </c>
      <c r="AY292" s="154" t="s">
        <v>151</v>
      </c>
    </row>
    <row r="293" spans="2:65" s="12" customFormat="1" ht="11.25">
      <c r="B293" s="152"/>
      <c r="D293" s="153" t="s">
        <v>161</v>
      </c>
      <c r="E293" s="154" t="s">
        <v>3</v>
      </c>
      <c r="F293" s="155" t="s">
        <v>959</v>
      </c>
      <c r="H293" s="156">
        <v>2.7</v>
      </c>
      <c r="I293" s="157"/>
      <c r="L293" s="152"/>
      <c r="M293" s="158"/>
      <c r="T293" s="159"/>
      <c r="AT293" s="154" t="s">
        <v>161</v>
      </c>
      <c r="AU293" s="154" t="s">
        <v>78</v>
      </c>
      <c r="AV293" s="12" t="s">
        <v>80</v>
      </c>
      <c r="AW293" s="12" t="s">
        <v>32</v>
      </c>
      <c r="AX293" s="12" t="s">
        <v>71</v>
      </c>
      <c r="AY293" s="154" t="s">
        <v>151</v>
      </c>
    </row>
    <row r="294" spans="2:65" s="12" customFormat="1" ht="11.25">
      <c r="B294" s="152"/>
      <c r="D294" s="153" t="s">
        <v>161</v>
      </c>
      <c r="E294" s="154" t="s">
        <v>3</v>
      </c>
      <c r="F294" s="155" t="s">
        <v>960</v>
      </c>
      <c r="H294" s="156">
        <v>5.4</v>
      </c>
      <c r="I294" s="157"/>
      <c r="L294" s="152"/>
      <c r="M294" s="158"/>
      <c r="T294" s="159"/>
      <c r="AT294" s="154" t="s">
        <v>161</v>
      </c>
      <c r="AU294" s="154" t="s">
        <v>78</v>
      </c>
      <c r="AV294" s="12" t="s">
        <v>80</v>
      </c>
      <c r="AW294" s="12" t="s">
        <v>32</v>
      </c>
      <c r="AX294" s="12" t="s">
        <v>71</v>
      </c>
      <c r="AY294" s="154" t="s">
        <v>151</v>
      </c>
    </row>
    <row r="295" spans="2:65" s="14" customFormat="1" ht="11.25">
      <c r="B295" s="166"/>
      <c r="D295" s="153" t="s">
        <v>161</v>
      </c>
      <c r="E295" s="167" t="s">
        <v>3</v>
      </c>
      <c r="F295" s="168" t="s">
        <v>241</v>
      </c>
      <c r="H295" s="169">
        <v>10.661000000000001</v>
      </c>
      <c r="I295" s="170"/>
      <c r="L295" s="166"/>
      <c r="M295" s="171"/>
      <c r="T295" s="172"/>
      <c r="AT295" s="167" t="s">
        <v>161</v>
      </c>
      <c r="AU295" s="167" t="s">
        <v>78</v>
      </c>
      <c r="AV295" s="14" t="s">
        <v>157</v>
      </c>
      <c r="AW295" s="14" t="s">
        <v>32</v>
      </c>
      <c r="AX295" s="14" t="s">
        <v>78</v>
      </c>
      <c r="AY295" s="167" t="s">
        <v>151</v>
      </c>
    </row>
    <row r="296" spans="2:65" s="1" customFormat="1" ht="49.15" customHeight="1">
      <c r="B296" s="133"/>
      <c r="C296" s="134" t="s">
        <v>478</v>
      </c>
      <c r="D296" s="134" t="s">
        <v>153</v>
      </c>
      <c r="E296" s="135" t="s">
        <v>494</v>
      </c>
      <c r="F296" s="136" t="s">
        <v>495</v>
      </c>
      <c r="G296" s="137" t="s">
        <v>328</v>
      </c>
      <c r="H296" s="138">
        <v>6.3150000000000004</v>
      </c>
      <c r="I296" s="139"/>
      <c r="J296" s="140">
        <f>ROUND(I296*H296,2)</f>
        <v>0</v>
      </c>
      <c r="K296" s="141"/>
      <c r="L296" s="33"/>
      <c r="M296" s="142" t="s">
        <v>3</v>
      </c>
      <c r="N296" s="143" t="s">
        <v>42</v>
      </c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AR296" s="146" t="s">
        <v>278</v>
      </c>
      <c r="AT296" s="146" t="s">
        <v>153</v>
      </c>
      <c r="AU296" s="146" t="s">
        <v>78</v>
      </c>
      <c r="AY296" s="18" t="s">
        <v>151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8" t="s">
        <v>78</v>
      </c>
      <c r="BK296" s="147">
        <f>ROUND(I296*H296,2)</f>
        <v>0</v>
      </c>
      <c r="BL296" s="18" t="s">
        <v>278</v>
      </c>
      <c r="BM296" s="146" t="s">
        <v>968</v>
      </c>
    </row>
    <row r="297" spans="2:65" s="1" customFormat="1" ht="11.25">
      <c r="B297" s="33"/>
      <c r="D297" s="148" t="s">
        <v>159</v>
      </c>
      <c r="F297" s="149" t="s">
        <v>497</v>
      </c>
      <c r="I297" s="150"/>
      <c r="L297" s="33"/>
      <c r="M297" s="151"/>
      <c r="T297" s="54"/>
      <c r="AT297" s="18" t="s">
        <v>159</v>
      </c>
      <c r="AU297" s="18" t="s">
        <v>78</v>
      </c>
    </row>
    <row r="298" spans="2:65" s="11" customFormat="1" ht="25.9" customHeight="1">
      <c r="B298" s="121"/>
      <c r="D298" s="122" t="s">
        <v>70</v>
      </c>
      <c r="E298" s="123" t="s">
        <v>498</v>
      </c>
      <c r="F298" s="123" t="s">
        <v>499</v>
      </c>
      <c r="I298" s="124"/>
      <c r="J298" s="125">
        <f>BK298</f>
        <v>0</v>
      </c>
      <c r="L298" s="121"/>
      <c r="M298" s="126"/>
      <c r="P298" s="127">
        <f>SUM(P299:P364)</f>
        <v>0</v>
      </c>
      <c r="R298" s="127">
        <f>SUM(R299:R364)</f>
        <v>5.2489154000000005</v>
      </c>
      <c r="T298" s="128">
        <f>SUM(T299:T364)</f>
        <v>5.3596460000000006</v>
      </c>
      <c r="AR298" s="122" t="s">
        <v>80</v>
      </c>
      <c r="AT298" s="129" t="s">
        <v>70</v>
      </c>
      <c r="AU298" s="129" t="s">
        <v>71</v>
      </c>
      <c r="AY298" s="122" t="s">
        <v>151</v>
      </c>
      <c r="BK298" s="130">
        <f>SUM(BK299:BK364)</f>
        <v>0</v>
      </c>
    </row>
    <row r="299" spans="2:65" s="1" customFormat="1" ht="24.2" customHeight="1">
      <c r="B299" s="133"/>
      <c r="C299" s="134" t="s">
        <v>484</v>
      </c>
      <c r="D299" s="134" t="s">
        <v>153</v>
      </c>
      <c r="E299" s="135" t="s">
        <v>501</v>
      </c>
      <c r="F299" s="136" t="s">
        <v>502</v>
      </c>
      <c r="G299" s="137" t="s">
        <v>156</v>
      </c>
      <c r="H299" s="138">
        <v>304</v>
      </c>
      <c r="I299" s="139"/>
      <c r="J299" s="140">
        <f>ROUND(I299*H299,2)</f>
        <v>0</v>
      </c>
      <c r="K299" s="141"/>
      <c r="L299" s="33"/>
      <c r="M299" s="142" t="s">
        <v>3</v>
      </c>
      <c r="N299" s="143" t="s">
        <v>42</v>
      </c>
      <c r="P299" s="144">
        <f>O299*H299</f>
        <v>0</v>
      </c>
      <c r="Q299" s="144">
        <v>0</v>
      </c>
      <c r="R299" s="144">
        <f>Q299*H299</f>
        <v>0</v>
      </c>
      <c r="S299" s="144">
        <v>5.94E-3</v>
      </c>
      <c r="T299" s="145">
        <f>S299*H299</f>
        <v>1.80576</v>
      </c>
      <c r="AR299" s="146" t="s">
        <v>278</v>
      </c>
      <c r="AT299" s="146" t="s">
        <v>153</v>
      </c>
      <c r="AU299" s="146" t="s">
        <v>78</v>
      </c>
      <c r="AY299" s="18" t="s">
        <v>151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8" t="s">
        <v>78</v>
      </c>
      <c r="BK299" s="147">
        <f>ROUND(I299*H299,2)</f>
        <v>0</v>
      </c>
      <c r="BL299" s="18" t="s">
        <v>278</v>
      </c>
      <c r="BM299" s="146" t="s">
        <v>969</v>
      </c>
    </row>
    <row r="300" spans="2:65" s="1" customFormat="1" ht="11.25">
      <c r="B300" s="33"/>
      <c r="D300" s="148" t="s">
        <v>159</v>
      </c>
      <c r="F300" s="149" t="s">
        <v>504</v>
      </c>
      <c r="I300" s="150"/>
      <c r="L300" s="33"/>
      <c r="M300" s="151"/>
      <c r="T300" s="54"/>
      <c r="AT300" s="18" t="s">
        <v>159</v>
      </c>
      <c r="AU300" s="18" t="s">
        <v>78</v>
      </c>
    </row>
    <row r="301" spans="2:65" s="12" customFormat="1" ht="11.25">
      <c r="B301" s="152"/>
      <c r="D301" s="153" t="s">
        <v>161</v>
      </c>
      <c r="E301" s="154" t="s">
        <v>3</v>
      </c>
      <c r="F301" s="155" t="s">
        <v>970</v>
      </c>
      <c r="H301" s="156">
        <v>175</v>
      </c>
      <c r="I301" s="157"/>
      <c r="L301" s="152"/>
      <c r="M301" s="158"/>
      <c r="T301" s="159"/>
      <c r="AT301" s="154" t="s">
        <v>161</v>
      </c>
      <c r="AU301" s="154" t="s">
        <v>78</v>
      </c>
      <c r="AV301" s="12" t="s">
        <v>80</v>
      </c>
      <c r="AW301" s="12" t="s">
        <v>32</v>
      </c>
      <c r="AX301" s="12" t="s">
        <v>71</v>
      </c>
      <c r="AY301" s="154" t="s">
        <v>151</v>
      </c>
    </row>
    <row r="302" spans="2:65" s="12" customFormat="1" ht="11.25">
      <c r="B302" s="152"/>
      <c r="D302" s="153" t="s">
        <v>161</v>
      </c>
      <c r="E302" s="154" t="s">
        <v>3</v>
      </c>
      <c r="F302" s="155" t="s">
        <v>971</v>
      </c>
      <c r="H302" s="156">
        <v>129</v>
      </c>
      <c r="I302" s="157"/>
      <c r="L302" s="152"/>
      <c r="M302" s="158"/>
      <c r="T302" s="159"/>
      <c r="AT302" s="154" t="s">
        <v>161</v>
      </c>
      <c r="AU302" s="154" t="s">
        <v>78</v>
      </c>
      <c r="AV302" s="12" t="s">
        <v>80</v>
      </c>
      <c r="AW302" s="12" t="s">
        <v>32</v>
      </c>
      <c r="AX302" s="12" t="s">
        <v>71</v>
      </c>
      <c r="AY302" s="154" t="s">
        <v>151</v>
      </c>
    </row>
    <row r="303" spans="2:65" s="14" customFormat="1" ht="11.25">
      <c r="B303" s="166"/>
      <c r="D303" s="153" t="s">
        <v>161</v>
      </c>
      <c r="E303" s="167" t="s">
        <v>3</v>
      </c>
      <c r="F303" s="168" t="s">
        <v>241</v>
      </c>
      <c r="H303" s="169">
        <v>304</v>
      </c>
      <c r="I303" s="170"/>
      <c r="L303" s="166"/>
      <c r="M303" s="171"/>
      <c r="T303" s="172"/>
      <c r="AT303" s="167" t="s">
        <v>161</v>
      </c>
      <c r="AU303" s="167" t="s">
        <v>78</v>
      </c>
      <c r="AV303" s="14" t="s">
        <v>157</v>
      </c>
      <c r="AW303" s="14" t="s">
        <v>32</v>
      </c>
      <c r="AX303" s="14" t="s">
        <v>78</v>
      </c>
      <c r="AY303" s="167" t="s">
        <v>151</v>
      </c>
    </row>
    <row r="304" spans="2:65" s="1" customFormat="1" ht="24.2" customHeight="1">
      <c r="B304" s="133"/>
      <c r="C304" s="134" t="s">
        <v>493</v>
      </c>
      <c r="D304" s="134" t="s">
        <v>153</v>
      </c>
      <c r="E304" s="135" t="s">
        <v>508</v>
      </c>
      <c r="F304" s="136" t="s">
        <v>509</v>
      </c>
      <c r="G304" s="137" t="s">
        <v>246</v>
      </c>
      <c r="H304" s="138">
        <v>8</v>
      </c>
      <c r="I304" s="139"/>
      <c r="J304" s="140">
        <f>ROUND(I304*H304,2)</f>
        <v>0</v>
      </c>
      <c r="K304" s="141"/>
      <c r="L304" s="33"/>
      <c r="M304" s="142" t="s">
        <v>3</v>
      </c>
      <c r="N304" s="143" t="s">
        <v>42</v>
      </c>
      <c r="P304" s="144">
        <f>O304*H304</f>
        <v>0</v>
      </c>
      <c r="Q304" s="144">
        <v>0</v>
      </c>
      <c r="R304" s="144">
        <f>Q304*H304</f>
        <v>0</v>
      </c>
      <c r="S304" s="144">
        <v>3.48E-3</v>
      </c>
      <c r="T304" s="145">
        <f>S304*H304</f>
        <v>2.784E-2</v>
      </c>
      <c r="AR304" s="146" t="s">
        <v>278</v>
      </c>
      <c r="AT304" s="146" t="s">
        <v>153</v>
      </c>
      <c r="AU304" s="146" t="s">
        <v>78</v>
      </c>
      <c r="AY304" s="18" t="s">
        <v>151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8" t="s">
        <v>78</v>
      </c>
      <c r="BK304" s="147">
        <f>ROUND(I304*H304,2)</f>
        <v>0</v>
      </c>
      <c r="BL304" s="18" t="s">
        <v>278</v>
      </c>
      <c r="BM304" s="146" t="s">
        <v>972</v>
      </c>
    </row>
    <row r="305" spans="2:65" s="1" customFormat="1" ht="11.25">
      <c r="B305" s="33"/>
      <c r="D305" s="148" t="s">
        <v>159</v>
      </c>
      <c r="F305" s="149" t="s">
        <v>511</v>
      </c>
      <c r="I305" s="150"/>
      <c r="L305" s="33"/>
      <c r="M305" s="151"/>
      <c r="T305" s="54"/>
      <c r="AT305" s="18" t="s">
        <v>159</v>
      </c>
      <c r="AU305" s="18" t="s">
        <v>78</v>
      </c>
    </row>
    <row r="306" spans="2:65" s="1" customFormat="1" ht="24.2" customHeight="1">
      <c r="B306" s="133"/>
      <c r="C306" s="134" t="s">
        <v>500</v>
      </c>
      <c r="D306" s="134" t="s">
        <v>153</v>
      </c>
      <c r="E306" s="135" t="s">
        <v>513</v>
      </c>
      <c r="F306" s="136" t="s">
        <v>514</v>
      </c>
      <c r="G306" s="137" t="s">
        <v>246</v>
      </c>
      <c r="H306" s="138">
        <v>173</v>
      </c>
      <c r="I306" s="139"/>
      <c r="J306" s="140">
        <f>ROUND(I306*H306,2)</f>
        <v>0</v>
      </c>
      <c r="K306" s="141"/>
      <c r="L306" s="33"/>
      <c r="M306" s="142" t="s">
        <v>3</v>
      </c>
      <c r="N306" s="143" t="s">
        <v>42</v>
      </c>
      <c r="P306" s="144">
        <f>O306*H306</f>
        <v>0</v>
      </c>
      <c r="Q306" s="144">
        <v>0</v>
      </c>
      <c r="R306" s="144">
        <f>Q306*H306</f>
        <v>0</v>
      </c>
      <c r="S306" s="144">
        <v>1.91E-3</v>
      </c>
      <c r="T306" s="145">
        <f>S306*H306</f>
        <v>0.33043</v>
      </c>
      <c r="AR306" s="146" t="s">
        <v>278</v>
      </c>
      <c r="AT306" s="146" t="s">
        <v>153</v>
      </c>
      <c r="AU306" s="146" t="s">
        <v>78</v>
      </c>
      <c r="AY306" s="18" t="s">
        <v>151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8" t="s">
        <v>78</v>
      </c>
      <c r="BK306" s="147">
        <f>ROUND(I306*H306,2)</f>
        <v>0</v>
      </c>
      <c r="BL306" s="18" t="s">
        <v>278</v>
      </c>
      <c r="BM306" s="146" t="s">
        <v>973</v>
      </c>
    </row>
    <row r="307" spans="2:65" s="1" customFormat="1" ht="11.25">
      <c r="B307" s="33"/>
      <c r="D307" s="148" t="s">
        <v>159</v>
      </c>
      <c r="F307" s="149" t="s">
        <v>516</v>
      </c>
      <c r="I307" s="150"/>
      <c r="L307" s="33"/>
      <c r="M307" s="151"/>
      <c r="T307" s="54"/>
      <c r="AT307" s="18" t="s">
        <v>159</v>
      </c>
      <c r="AU307" s="18" t="s">
        <v>78</v>
      </c>
    </row>
    <row r="308" spans="2:65" s="12" customFormat="1" ht="11.25">
      <c r="B308" s="152"/>
      <c r="D308" s="153" t="s">
        <v>161</v>
      </c>
      <c r="E308" s="154" t="s">
        <v>3</v>
      </c>
      <c r="F308" s="155" t="s">
        <v>974</v>
      </c>
      <c r="H308" s="156">
        <v>173</v>
      </c>
      <c r="I308" s="157"/>
      <c r="L308" s="152"/>
      <c r="M308" s="158"/>
      <c r="T308" s="159"/>
      <c r="AT308" s="154" t="s">
        <v>161</v>
      </c>
      <c r="AU308" s="154" t="s">
        <v>78</v>
      </c>
      <c r="AV308" s="12" t="s">
        <v>80</v>
      </c>
      <c r="AW308" s="12" t="s">
        <v>32</v>
      </c>
      <c r="AX308" s="12" t="s">
        <v>78</v>
      </c>
      <c r="AY308" s="154" t="s">
        <v>151</v>
      </c>
    </row>
    <row r="309" spans="2:65" s="1" customFormat="1" ht="24.2" customHeight="1">
      <c r="B309" s="133"/>
      <c r="C309" s="134" t="s">
        <v>507</v>
      </c>
      <c r="D309" s="134" t="s">
        <v>153</v>
      </c>
      <c r="E309" s="135" t="s">
        <v>518</v>
      </c>
      <c r="F309" s="136" t="s">
        <v>519</v>
      </c>
      <c r="G309" s="137" t="s">
        <v>246</v>
      </c>
      <c r="H309" s="138">
        <v>143</v>
      </c>
      <c r="I309" s="139"/>
      <c r="J309" s="140">
        <f>ROUND(I309*H309,2)</f>
        <v>0</v>
      </c>
      <c r="K309" s="141"/>
      <c r="L309" s="33"/>
      <c r="M309" s="142" t="s">
        <v>3</v>
      </c>
      <c r="N309" s="143" t="s">
        <v>42</v>
      </c>
      <c r="P309" s="144">
        <f>O309*H309</f>
        <v>0</v>
      </c>
      <c r="Q309" s="144">
        <v>0</v>
      </c>
      <c r="R309" s="144">
        <f>Q309*H309</f>
        <v>0</v>
      </c>
      <c r="S309" s="144">
        <v>2.2300000000000002E-3</v>
      </c>
      <c r="T309" s="145">
        <f>S309*H309</f>
        <v>0.31889000000000001</v>
      </c>
      <c r="AR309" s="146" t="s">
        <v>278</v>
      </c>
      <c r="AT309" s="146" t="s">
        <v>153</v>
      </c>
      <c r="AU309" s="146" t="s">
        <v>78</v>
      </c>
      <c r="AY309" s="18" t="s">
        <v>151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8" t="s">
        <v>78</v>
      </c>
      <c r="BK309" s="147">
        <f>ROUND(I309*H309,2)</f>
        <v>0</v>
      </c>
      <c r="BL309" s="18" t="s">
        <v>278</v>
      </c>
      <c r="BM309" s="146" t="s">
        <v>975</v>
      </c>
    </row>
    <row r="310" spans="2:65" s="1" customFormat="1" ht="11.25">
      <c r="B310" s="33"/>
      <c r="D310" s="148" t="s">
        <v>159</v>
      </c>
      <c r="F310" s="149" t="s">
        <v>521</v>
      </c>
      <c r="I310" s="150"/>
      <c r="L310" s="33"/>
      <c r="M310" s="151"/>
      <c r="T310" s="54"/>
      <c r="AT310" s="18" t="s">
        <v>159</v>
      </c>
      <c r="AU310" s="18" t="s">
        <v>78</v>
      </c>
    </row>
    <row r="311" spans="2:65" s="1" customFormat="1" ht="21.75" customHeight="1">
      <c r="B311" s="133"/>
      <c r="C311" s="134" t="s">
        <v>512</v>
      </c>
      <c r="D311" s="134" t="s">
        <v>153</v>
      </c>
      <c r="E311" s="135" t="s">
        <v>523</v>
      </c>
      <c r="F311" s="136" t="s">
        <v>524</v>
      </c>
      <c r="G311" s="137" t="s">
        <v>246</v>
      </c>
      <c r="H311" s="138">
        <v>35.700000000000003</v>
      </c>
      <c r="I311" s="139"/>
      <c r="J311" s="140">
        <f>ROUND(I311*H311,2)</f>
        <v>0</v>
      </c>
      <c r="K311" s="141"/>
      <c r="L311" s="33"/>
      <c r="M311" s="142" t="s">
        <v>3</v>
      </c>
      <c r="N311" s="143" t="s">
        <v>42</v>
      </c>
      <c r="P311" s="144">
        <f>O311*H311</f>
        <v>0</v>
      </c>
      <c r="Q311" s="144">
        <v>0</v>
      </c>
      <c r="R311" s="144">
        <f>Q311*H311</f>
        <v>0</v>
      </c>
      <c r="S311" s="144">
        <v>1.75E-3</v>
      </c>
      <c r="T311" s="145">
        <f>S311*H311</f>
        <v>6.247500000000001E-2</v>
      </c>
      <c r="AR311" s="146" t="s">
        <v>278</v>
      </c>
      <c r="AT311" s="146" t="s">
        <v>153</v>
      </c>
      <c r="AU311" s="146" t="s">
        <v>78</v>
      </c>
      <c r="AY311" s="18" t="s">
        <v>151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8" t="s">
        <v>78</v>
      </c>
      <c r="BK311" s="147">
        <f>ROUND(I311*H311,2)</f>
        <v>0</v>
      </c>
      <c r="BL311" s="18" t="s">
        <v>278</v>
      </c>
      <c r="BM311" s="146" t="s">
        <v>976</v>
      </c>
    </row>
    <row r="312" spans="2:65" s="1" customFormat="1" ht="11.25">
      <c r="B312" s="33"/>
      <c r="D312" s="148" t="s">
        <v>159</v>
      </c>
      <c r="F312" s="149" t="s">
        <v>526</v>
      </c>
      <c r="I312" s="150"/>
      <c r="L312" s="33"/>
      <c r="M312" s="151"/>
      <c r="T312" s="54"/>
      <c r="AT312" s="18" t="s">
        <v>159</v>
      </c>
      <c r="AU312" s="18" t="s">
        <v>78</v>
      </c>
    </row>
    <row r="313" spans="2:65" s="12" customFormat="1" ht="11.25">
      <c r="B313" s="152"/>
      <c r="D313" s="153" t="s">
        <v>161</v>
      </c>
      <c r="E313" s="154" t="s">
        <v>3</v>
      </c>
      <c r="F313" s="155" t="s">
        <v>977</v>
      </c>
      <c r="H313" s="156">
        <v>35.700000000000003</v>
      </c>
      <c r="I313" s="157"/>
      <c r="L313" s="152"/>
      <c r="M313" s="158"/>
      <c r="T313" s="159"/>
      <c r="AT313" s="154" t="s">
        <v>161</v>
      </c>
      <c r="AU313" s="154" t="s">
        <v>78</v>
      </c>
      <c r="AV313" s="12" t="s">
        <v>80</v>
      </c>
      <c r="AW313" s="12" t="s">
        <v>32</v>
      </c>
      <c r="AX313" s="12" t="s">
        <v>78</v>
      </c>
      <c r="AY313" s="154" t="s">
        <v>151</v>
      </c>
    </row>
    <row r="314" spans="2:65" s="1" customFormat="1" ht="24.2" customHeight="1">
      <c r="B314" s="133"/>
      <c r="C314" s="134" t="s">
        <v>517</v>
      </c>
      <c r="D314" s="134" t="s">
        <v>153</v>
      </c>
      <c r="E314" s="135" t="s">
        <v>528</v>
      </c>
      <c r="F314" s="136" t="s">
        <v>529</v>
      </c>
      <c r="G314" s="137" t="s">
        <v>246</v>
      </c>
      <c r="H314" s="138">
        <v>5.37</v>
      </c>
      <c r="I314" s="139"/>
      <c r="J314" s="140">
        <f>ROUND(I314*H314,2)</f>
        <v>0</v>
      </c>
      <c r="K314" s="141"/>
      <c r="L314" s="33"/>
      <c r="M314" s="142" t="s">
        <v>3</v>
      </c>
      <c r="N314" s="143" t="s">
        <v>42</v>
      </c>
      <c r="P314" s="144">
        <f>O314*H314</f>
        <v>0</v>
      </c>
      <c r="Q314" s="144">
        <v>0</v>
      </c>
      <c r="R314" s="144">
        <f>Q314*H314</f>
        <v>0</v>
      </c>
      <c r="S314" s="144">
        <v>2.5999999999999999E-3</v>
      </c>
      <c r="T314" s="145">
        <f>S314*H314</f>
        <v>1.3962E-2</v>
      </c>
      <c r="AR314" s="146" t="s">
        <v>278</v>
      </c>
      <c r="AT314" s="146" t="s">
        <v>153</v>
      </c>
      <c r="AU314" s="146" t="s">
        <v>78</v>
      </c>
      <c r="AY314" s="18" t="s">
        <v>151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8" t="s">
        <v>78</v>
      </c>
      <c r="BK314" s="147">
        <f>ROUND(I314*H314,2)</f>
        <v>0</v>
      </c>
      <c r="BL314" s="18" t="s">
        <v>278</v>
      </c>
      <c r="BM314" s="146" t="s">
        <v>978</v>
      </c>
    </row>
    <row r="315" spans="2:65" s="1" customFormat="1" ht="11.25">
      <c r="B315" s="33"/>
      <c r="D315" s="148" t="s">
        <v>159</v>
      </c>
      <c r="F315" s="149" t="s">
        <v>531</v>
      </c>
      <c r="I315" s="150"/>
      <c r="L315" s="33"/>
      <c r="M315" s="151"/>
      <c r="T315" s="54"/>
      <c r="AT315" s="18" t="s">
        <v>159</v>
      </c>
      <c r="AU315" s="18" t="s">
        <v>78</v>
      </c>
    </row>
    <row r="316" spans="2:65" s="1" customFormat="1" ht="24.2" customHeight="1">
      <c r="B316" s="133"/>
      <c r="C316" s="134" t="s">
        <v>522</v>
      </c>
      <c r="D316" s="134" t="s">
        <v>153</v>
      </c>
      <c r="E316" s="135" t="s">
        <v>533</v>
      </c>
      <c r="F316" s="136" t="s">
        <v>534</v>
      </c>
      <c r="G316" s="137" t="s">
        <v>246</v>
      </c>
      <c r="H316" s="138">
        <v>173</v>
      </c>
      <c r="I316" s="139"/>
      <c r="J316" s="140">
        <f>ROUND(I316*H316,2)</f>
        <v>0</v>
      </c>
      <c r="K316" s="141"/>
      <c r="L316" s="33"/>
      <c r="M316" s="142" t="s">
        <v>3</v>
      </c>
      <c r="N316" s="143" t="s">
        <v>42</v>
      </c>
      <c r="P316" s="144">
        <f>O316*H316</f>
        <v>0</v>
      </c>
      <c r="Q316" s="144">
        <v>0</v>
      </c>
      <c r="R316" s="144">
        <f>Q316*H316</f>
        <v>0</v>
      </c>
      <c r="S316" s="144">
        <v>1.069E-2</v>
      </c>
      <c r="T316" s="145">
        <f>S316*H316</f>
        <v>1.84937</v>
      </c>
      <c r="AR316" s="146" t="s">
        <v>278</v>
      </c>
      <c r="AT316" s="146" t="s">
        <v>153</v>
      </c>
      <c r="AU316" s="146" t="s">
        <v>78</v>
      </c>
      <c r="AY316" s="18" t="s">
        <v>151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8" t="s">
        <v>78</v>
      </c>
      <c r="BK316" s="147">
        <f>ROUND(I316*H316,2)</f>
        <v>0</v>
      </c>
      <c r="BL316" s="18" t="s">
        <v>278</v>
      </c>
      <c r="BM316" s="146" t="s">
        <v>979</v>
      </c>
    </row>
    <row r="317" spans="2:65" s="1" customFormat="1" ht="11.25">
      <c r="B317" s="33"/>
      <c r="D317" s="148" t="s">
        <v>159</v>
      </c>
      <c r="F317" s="149" t="s">
        <v>536</v>
      </c>
      <c r="I317" s="150"/>
      <c r="L317" s="33"/>
      <c r="M317" s="151"/>
      <c r="T317" s="54"/>
      <c r="AT317" s="18" t="s">
        <v>159</v>
      </c>
      <c r="AU317" s="18" t="s">
        <v>78</v>
      </c>
    </row>
    <row r="318" spans="2:65" s="12" customFormat="1" ht="11.25">
      <c r="B318" s="152"/>
      <c r="D318" s="153" t="s">
        <v>161</v>
      </c>
      <c r="E318" s="154" t="s">
        <v>3</v>
      </c>
      <c r="F318" s="155" t="s">
        <v>980</v>
      </c>
      <c r="H318" s="156">
        <v>173</v>
      </c>
      <c r="I318" s="157"/>
      <c r="L318" s="152"/>
      <c r="M318" s="158"/>
      <c r="T318" s="159"/>
      <c r="AT318" s="154" t="s">
        <v>161</v>
      </c>
      <c r="AU318" s="154" t="s">
        <v>78</v>
      </c>
      <c r="AV318" s="12" t="s">
        <v>80</v>
      </c>
      <c r="AW318" s="12" t="s">
        <v>32</v>
      </c>
      <c r="AX318" s="12" t="s">
        <v>78</v>
      </c>
      <c r="AY318" s="154" t="s">
        <v>151</v>
      </c>
    </row>
    <row r="319" spans="2:65" s="1" customFormat="1" ht="16.5" customHeight="1">
      <c r="B319" s="133"/>
      <c r="C319" s="134" t="s">
        <v>527</v>
      </c>
      <c r="D319" s="134" t="s">
        <v>153</v>
      </c>
      <c r="E319" s="135" t="s">
        <v>543</v>
      </c>
      <c r="F319" s="136" t="s">
        <v>544</v>
      </c>
      <c r="G319" s="137" t="s">
        <v>246</v>
      </c>
      <c r="H319" s="138">
        <v>241.35</v>
      </c>
      <c r="I319" s="139"/>
      <c r="J319" s="140">
        <f>ROUND(I319*H319,2)</f>
        <v>0</v>
      </c>
      <c r="K319" s="141"/>
      <c r="L319" s="33"/>
      <c r="M319" s="142" t="s">
        <v>3</v>
      </c>
      <c r="N319" s="143" t="s">
        <v>42</v>
      </c>
      <c r="P319" s="144">
        <f>O319*H319</f>
        <v>0</v>
      </c>
      <c r="Q319" s="144">
        <v>0</v>
      </c>
      <c r="R319" s="144">
        <f>Q319*H319</f>
        <v>0</v>
      </c>
      <c r="S319" s="144">
        <v>3.9399999999999999E-3</v>
      </c>
      <c r="T319" s="145">
        <f>S319*H319</f>
        <v>0.95091899999999996</v>
      </c>
      <c r="AR319" s="146" t="s">
        <v>278</v>
      </c>
      <c r="AT319" s="146" t="s">
        <v>153</v>
      </c>
      <c r="AU319" s="146" t="s">
        <v>78</v>
      </c>
      <c r="AY319" s="18" t="s">
        <v>151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8" t="s">
        <v>78</v>
      </c>
      <c r="BK319" s="147">
        <f>ROUND(I319*H319,2)</f>
        <v>0</v>
      </c>
      <c r="BL319" s="18" t="s">
        <v>278</v>
      </c>
      <c r="BM319" s="146" t="s">
        <v>981</v>
      </c>
    </row>
    <row r="320" spans="2:65" s="1" customFormat="1" ht="11.25">
      <c r="B320" s="33"/>
      <c r="D320" s="148" t="s">
        <v>159</v>
      </c>
      <c r="F320" s="149" t="s">
        <v>546</v>
      </c>
      <c r="I320" s="150"/>
      <c r="L320" s="33"/>
      <c r="M320" s="151"/>
      <c r="T320" s="54"/>
      <c r="AT320" s="18" t="s">
        <v>159</v>
      </c>
      <c r="AU320" s="18" t="s">
        <v>78</v>
      </c>
    </row>
    <row r="321" spans="2:65" s="12" customFormat="1" ht="11.25">
      <c r="B321" s="152"/>
      <c r="D321" s="153" t="s">
        <v>161</v>
      </c>
      <c r="E321" s="154" t="s">
        <v>3</v>
      </c>
      <c r="F321" s="155" t="s">
        <v>982</v>
      </c>
      <c r="H321" s="156">
        <v>241.35</v>
      </c>
      <c r="I321" s="157"/>
      <c r="L321" s="152"/>
      <c r="M321" s="158"/>
      <c r="T321" s="159"/>
      <c r="AT321" s="154" t="s">
        <v>161</v>
      </c>
      <c r="AU321" s="154" t="s">
        <v>78</v>
      </c>
      <c r="AV321" s="12" t="s">
        <v>80</v>
      </c>
      <c r="AW321" s="12" t="s">
        <v>32</v>
      </c>
      <c r="AX321" s="12" t="s">
        <v>78</v>
      </c>
      <c r="AY321" s="154" t="s">
        <v>151</v>
      </c>
    </row>
    <row r="322" spans="2:65" s="1" customFormat="1" ht="55.5" customHeight="1">
      <c r="B322" s="133"/>
      <c r="C322" s="134" t="s">
        <v>532</v>
      </c>
      <c r="D322" s="134" t="s">
        <v>153</v>
      </c>
      <c r="E322" s="135" t="s">
        <v>548</v>
      </c>
      <c r="F322" s="136" t="s">
        <v>983</v>
      </c>
      <c r="G322" s="137" t="s">
        <v>156</v>
      </c>
      <c r="H322" s="138">
        <v>175</v>
      </c>
      <c r="I322" s="139"/>
      <c r="J322" s="140">
        <f>ROUND(I322*H322,2)</f>
        <v>0</v>
      </c>
      <c r="K322" s="141"/>
      <c r="L322" s="33"/>
      <c r="M322" s="142" t="s">
        <v>3</v>
      </c>
      <c r="N322" s="143" t="s">
        <v>42</v>
      </c>
      <c r="P322" s="144">
        <f>O322*H322</f>
        <v>0</v>
      </c>
      <c r="Q322" s="144">
        <v>6.7200000000000003E-3</v>
      </c>
      <c r="R322" s="144">
        <f>Q322*H322</f>
        <v>1.1760000000000002</v>
      </c>
      <c r="S322" s="144">
        <v>0</v>
      </c>
      <c r="T322" s="145">
        <f>S322*H322</f>
        <v>0</v>
      </c>
      <c r="AR322" s="146" t="s">
        <v>278</v>
      </c>
      <c r="AT322" s="146" t="s">
        <v>153</v>
      </c>
      <c r="AU322" s="146" t="s">
        <v>78</v>
      </c>
      <c r="AY322" s="18" t="s">
        <v>151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8" t="s">
        <v>78</v>
      </c>
      <c r="BK322" s="147">
        <f>ROUND(I322*H322,2)</f>
        <v>0</v>
      </c>
      <c r="BL322" s="18" t="s">
        <v>278</v>
      </c>
      <c r="BM322" s="146" t="s">
        <v>984</v>
      </c>
    </row>
    <row r="323" spans="2:65" s="1" customFormat="1" ht="11.25">
      <c r="B323" s="33"/>
      <c r="D323" s="148" t="s">
        <v>159</v>
      </c>
      <c r="F323" s="149" t="s">
        <v>551</v>
      </c>
      <c r="I323" s="150"/>
      <c r="L323" s="33"/>
      <c r="M323" s="151"/>
      <c r="T323" s="54"/>
      <c r="AT323" s="18" t="s">
        <v>159</v>
      </c>
      <c r="AU323" s="18" t="s">
        <v>78</v>
      </c>
    </row>
    <row r="324" spans="2:65" s="12" customFormat="1" ht="11.25">
      <c r="B324" s="152"/>
      <c r="D324" s="153" t="s">
        <v>161</v>
      </c>
      <c r="E324" s="154" t="s">
        <v>3</v>
      </c>
      <c r="F324" s="155" t="s">
        <v>985</v>
      </c>
      <c r="H324" s="156">
        <v>175</v>
      </c>
      <c r="I324" s="157"/>
      <c r="L324" s="152"/>
      <c r="M324" s="158"/>
      <c r="T324" s="159"/>
      <c r="AT324" s="154" t="s">
        <v>161</v>
      </c>
      <c r="AU324" s="154" t="s">
        <v>78</v>
      </c>
      <c r="AV324" s="12" t="s">
        <v>80</v>
      </c>
      <c r="AW324" s="12" t="s">
        <v>32</v>
      </c>
      <c r="AX324" s="12" t="s">
        <v>78</v>
      </c>
      <c r="AY324" s="154" t="s">
        <v>151</v>
      </c>
    </row>
    <row r="325" spans="2:65" s="1" customFormat="1" ht="37.9" customHeight="1">
      <c r="B325" s="133"/>
      <c r="C325" s="134" t="s">
        <v>537</v>
      </c>
      <c r="D325" s="134" t="s">
        <v>153</v>
      </c>
      <c r="E325" s="135" t="s">
        <v>554</v>
      </c>
      <c r="F325" s="136" t="s">
        <v>986</v>
      </c>
      <c r="G325" s="137" t="s">
        <v>156</v>
      </c>
      <c r="H325" s="138">
        <v>132.87</v>
      </c>
      <c r="I325" s="139"/>
      <c r="J325" s="140">
        <f>ROUND(I325*H325,2)</f>
        <v>0</v>
      </c>
      <c r="K325" s="141"/>
      <c r="L325" s="33"/>
      <c r="M325" s="142" t="s">
        <v>3</v>
      </c>
      <c r="N325" s="143" t="s">
        <v>42</v>
      </c>
      <c r="P325" s="144">
        <f>O325*H325</f>
        <v>0</v>
      </c>
      <c r="Q325" s="144">
        <v>6.7000000000000002E-3</v>
      </c>
      <c r="R325" s="144">
        <f>Q325*H325</f>
        <v>0.89022900000000005</v>
      </c>
      <c r="S325" s="144">
        <v>0</v>
      </c>
      <c r="T325" s="145">
        <f>S325*H325</f>
        <v>0</v>
      </c>
      <c r="AR325" s="146" t="s">
        <v>278</v>
      </c>
      <c r="AT325" s="146" t="s">
        <v>153</v>
      </c>
      <c r="AU325" s="146" t="s">
        <v>78</v>
      </c>
      <c r="AY325" s="18" t="s">
        <v>151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78</v>
      </c>
      <c r="BK325" s="147">
        <f>ROUND(I325*H325,2)</f>
        <v>0</v>
      </c>
      <c r="BL325" s="18" t="s">
        <v>278</v>
      </c>
      <c r="BM325" s="146" t="s">
        <v>987</v>
      </c>
    </row>
    <row r="326" spans="2:65" s="1" customFormat="1" ht="11.25">
      <c r="B326" s="33"/>
      <c r="D326" s="148" t="s">
        <v>159</v>
      </c>
      <c r="F326" s="149" t="s">
        <v>557</v>
      </c>
      <c r="I326" s="150"/>
      <c r="L326" s="33"/>
      <c r="M326" s="151"/>
      <c r="T326" s="54"/>
      <c r="AT326" s="18" t="s">
        <v>159</v>
      </c>
      <c r="AU326" s="18" t="s">
        <v>78</v>
      </c>
    </row>
    <row r="327" spans="2:65" s="12" customFormat="1" ht="11.25">
      <c r="B327" s="152"/>
      <c r="D327" s="153" t="s">
        <v>161</v>
      </c>
      <c r="E327" s="154" t="s">
        <v>3</v>
      </c>
      <c r="F327" s="155" t="s">
        <v>988</v>
      </c>
      <c r="H327" s="156">
        <v>132.87</v>
      </c>
      <c r="I327" s="157"/>
      <c r="L327" s="152"/>
      <c r="M327" s="158"/>
      <c r="T327" s="159"/>
      <c r="AT327" s="154" t="s">
        <v>161</v>
      </c>
      <c r="AU327" s="154" t="s">
        <v>78</v>
      </c>
      <c r="AV327" s="12" t="s">
        <v>80</v>
      </c>
      <c r="AW327" s="12" t="s">
        <v>32</v>
      </c>
      <c r="AX327" s="12" t="s">
        <v>78</v>
      </c>
      <c r="AY327" s="154" t="s">
        <v>151</v>
      </c>
    </row>
    <row r="328" spans="2:65" s="1" customFormat="1" ht="33" customHeight="1">
      <c r="B328" s="133"/>
      <c r="C328" s="134" t="s">
        <v>542</v>
      </c>
      <c r="D328" s="134" t="s">
        <v>153</v>
      </c>
      <c r="E328" s="135" t="s">
        <v>560</v>
      </c>
      <c r="F328" s="136" t="s">
        <v>561</v>
      </c>
      <c r="G328" s="137" t="s">
        <v>246</v>
      </c>
      <c r="H328" s="138">
        <v>49.5</v>
      </c>
      <c r="I328" s="139"/>
      <c r="J328" s="140">
        <f>ROUND(I328*H328,2)</f>
        <v>0</v>
      </c>
      <c r="K328" s="141"/>
      <c r="L328" s="33"/>
      <c r="M328" s="142" t="s">
        <v>3</v>
      </c>
      <c r="N328" s="143" t="s">
        <v>42</v>
      </c>
      <c r="P328" s="144">
        <f>O328*H328</f>
        <v>0</v>
      </c>
      <c r="Q328" s="144">
        <v>9.1E-4</v>
      </c>
      <c r="R328" s="144">
        <f>Q328*H328</f>
        <v>4.5045000000000002E-2</v>
      </c>
      <c r="S328" s="144">
        <v>0</v>
      </c>
      <c r="T328" s="145">
        <f>S328*H328</f>
        <v>0</v>
      </c>
      <c r="AR328" s="146" t="s">
        <v>278</v>
      </c>
      <c r="AT328" s="146" t="s">
        <v>153</v>
      </c>
      <c r="AU328" s="146" t="s">
        <v>78</v>
      </c>
      <c r="AY328" s="18" t="s">
        <v>151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8" t="s">
        <v>78</v>
      </c>
      <c r="BK328" s="147">
        <f>ROUND(I328*H328,2)</f>
        <v>0</v>
      </c>
      <c r="BL328" s="18" t="s">
        <v>278</v>
      </c>
      <c r="BM328" s="146" t="s">
        <v>989</v>
      </c>
    </row>
    <row r="329" spans="2:65" s="1" customFormat="1" ht="11.25">
      <c r="B329" s="33"/>
      <c r="D329" s="148" t="s">
        <v>159</v>
      </c>
      <c r="F329" s="149" t="s">
        <v>563</v>
      </c>
      <c r="I329" s="150"/>
      <c r="L329" s="33"/>
      <c r="M329" s="151"/>
      <c r="T329" s="54"/>
      <c r="AT329" s="18" t="s">
        <v>159</v>
      </c>
      <c r="AU329" s="18" t="s">
        <v>78</v>
      </c>
    </row>
    <row r="330" spans="2:65" s="12" customFormat="1" ht="11.25">
      <c r="B330" s="152"/>
      <c r="D330" s="153" t="s">
        <v>161</v>
      </c>
      <c r="E330" s="154" t="s">
        <v>3</v>
      </c>
      <c r="F330" s="155" t="s">
        <v>990</v>
      </c>
      <c r="H330" s="156">
        <v>49.5</v>
      </c>
      <c r="I330" s="157"/>
      <c r="L330" s="152"/>
      <c r="M330" s="158"/>
      <c r="T330" s="159"/>
      <c r="AT330" s="154" t="s">
        <v>161</v>
      </c>
      <c r="AU330" s="154" t="s">
        <v>78</v>
      </c>
      <c r="AV330" s="12" t="s">
        <v>80</v>
      </c>
      <c r="AW330" s="12" t="s">
        <v>32</v>
      </c>
      <c r="AX330" s="12" t="s">
        <v>78</v>
      </c>
      <c r="AY330" s="154" t="s">
        <v>151</v>
      </c>
    </row>
    <row r="331" spans="2:65" s="1" customFormat="1" ht="37.9" customHeight="1">
      <c r="B331" s="133"/>
      <c r="C331" s="134" t="s">
        <v>547</v>
      </c>
      <c r="D331" s="134" t="s">
        <v>153</v>
      </c>
      <c r="E331" s="135" t="s">
        <v>566</v>
      </c>
      <c r="F331" s="136" t="s">
        <v>567</v>
      </c>
      <c r="G331" s="137" t="s">
        <v>156</v>
      </c>
      <c r="H331" s="138">
        <v>229.18</v>
      </c>
      <c r="I331" s="139"/>
      <c r="J331" s="140">
        <f>ROUND(I331*H331,2)</f>
        <v>0</v>
      </c>
      <c r="K331" s="141"/>
      <c r="L331" s="33"/>
      <c r="M331" s="142" t="s">
        <v>3</v>
      </c>
      <c r="N331" s="143" t="s">
        <v>42</v>
      </c>
      <c r="P331" s="144">
        <f>O331*H331</f>
        <v>0</v>
      </c>
      <c r="Q331" s="144">
        <v>5.8399999999999997E-3</v>
      </c>
      <c r="R331" s="144">
        <f>Q331*H331</f>
        <v>1.3384111999999999</v>
      </c>
      <c r="S331" s="144">
        <v>0</v>
      </c>
      <c r="T331" s="145">
        <f>S331*H331</f>
        <v>0</v>
      </c>
      <c r="AR331" s="146" t="s">
        <v>278</v>
      </c>
      <c r="AT331" s="146" t="s">
        <v>153</v>
      </c>
      <c r="AU331" s="146" t="s">
        <v>78</v>
      </c>
      <c r="AY331" s="18" t="s">
        <v>151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8" t="s">
        <v>78</v>
      </c>
      <c r="BK331" s="147">
        <f>ROUND(I331*H331,2)</f>
        <v>0</v>
      </c>
      <c r="BL331" s="18" t="s">
        <v>278</v>
      </c>
      <c r="BM331" s="146" t="s">
        <v>991</v>
      </c>
    </row>
    <row r="332" spans="2:65" s="1" customFormat="1" ht="11.25">
      <c r="B332" s="33"/>
      <c r="D332" s="148" t="s">
        <v>159</v>
      </c>
      <c r="F332" s="149" t="s">
        <v>569</v>
      </c>
      <c r="I332" s="150"/>
      <c r="L332" s="33"/>
      <c r="M332" s="151"/>
      <c r="T332" s="54"/>
      <c r="AT332" s="18" t="s">
        <v>159</v>
      </c>
      <c r="AU332" s="18" t="s">
        <v>78</v>
      </c>
    </row>
    <row r="333" spans="2:65" s="12" customFormat="1" ht="11.25">
      <c r="B333" s="152"/>
      <c r="D333" s="153" t="s">
        <v>161</v>
      </c>
      <c r="E333" s="154" t="s">
        <v>3</v>
      </c>
      <c r="F333" s="155" t="s">
        <v>992</v>
      </c>
      <c r="H333" s="156">
        <v>97.24</v>
      </c>
      <c r="I333" s="157"/>
      <c r="L333" s="152"/>
      <c r="M333" s="158"/>
      <c r="T333" s="159"/>
      <c r="AT333" s="154" t="s">
        <v>161</v>
      </c>
      <c r="AU333" s="154" t="s">
        <v>78</v>
      </c>
      <c r="AV333" s="12" t="s">
        <v>80</v>
      </c>
      <c r="AW333" s="12" t="s">
        <v>32</v>
      </c>
      <c r="AX333" s="12" t="s">
        <v>71</v>
      </c>
      <c r="AY333" s="154" t="s">
        <v>151</v>
      </c>
    </row>
    <row r="334" spans="2:65" s="12" customFormat="1" ht="11.25">
      <c r="B334" s="152"/>
      <c r="D334" s="153" t="s">
        <v>161</v>
      </c>
      <c r="E334" s="154" t="s">
        <v>3</v>
      </c>
      <c r="F334" s="155" t="s">
        <v>993</v>
      </c>
      <c r="H334" s="156">
        <v>111.54</v>
      </c>
      <c r="I334" s="157"/>
      <c r="L334" s="152"/>
      <c r="M334" s="158"/>
      <c r="T334" s="159"/>
      <c r="AT334" s="154" t="s">
        <v>161</v>
      </c>
      <c r="AU334" s="154" t="s">
        <v>78</v>
      </c>
      <c r="AV334" s="12" t="s">
        <v>80</v>
      </c>
      <c r="AW334" s="12" t="s">
        <v>32</v>
      </c>
      <c r="AX334" s="12" t="s">
        <v>71</v>
      </c>
      <c r="AY334" s="154" t="s">
        <v>151</v>
      </c>
    </row>
    <row r="335" spans="2:65" s="12" customFormat="1" ht="11.25">
      <c r="B335" s="152"/>
      <c r="D335" s="153" t="s">
        <v>161</v>
      </c>
      <c r="E335" s="154" t="s">
        <v>3</v>
      </c>
      <c r="F335" s="155" t="s">
        <v>994</v>
      </c>
      <c r="H335" s="156">
        <v>20.399999999999999</v>
      </c>
      <c r="I335" s="157"/>
      <c r="L335" s="152"/>
      <c r="M335" s="158"/>
      <c r="T335" s="159"/>
      <c r="AT335" s="154" t="s">
        <v>161</v>
      </c>
      <c r="AU335" s="154" t="s">
        <v>78</v>
      </c>
      <c r="AV335" s="12" t="s">
        <v>80</v>
      </c>
      <c r="AW335" s="12" t="s">
        <v>32</v>
      </c>
      <c r="AX335" s="12" t="s">
        <v>71</v>
      </c>
      <c r="AY335" s="154" t="s">
        <v>151</v>
      </c>
    </row>
    <row r="336" spans="2:65" s="14" customFormat="1" ht="11.25">
      <c r="B336" s="166"/>
      <c r="D336" s="153" t="s">
        <v>161</v>
      </c>
      <c r="E336" s="167" t="s">
        <v>3</v>
      </c>
      <c r="F336" s="168" t="s">
        <v>241</v>
      </c>
      <c r="H336" s="169">
        <v>229.18</v>
      </c>
      <c r="I336" s="170"/>
      <c r="L336" s="166"/>
      <c r="M336" s="171"/>
      <c r="T336" s="172"/>
      <c r="AT336" s="167" t="s">
        <v>161</v>
      </c>
      <c r="AU336" s="167" t="s">
        <v>78</v>
      </c>
      <c r="AV336" s="14" t="s">
        <v>157</v>
      </c>
      <c r="AW336" s="14" t="s">
        <v>32</v>
      </c>
      <c r="AX336" s="14" t="s">
        <v>78</v>
      </c>
      <c r="AY336" s="167" t="s">
        <v>151</v>
      </c>
    </row>
    <row r="337" spans="2:65" s="1" customFormat="1" ht="24.2" customHeight="1">
      <c r="B337" s="133"/>
      <c r="C337" s="134" t="s">
        <v>553</v>
      </c>
      <c r="D337" s="134" t="s">
        <v>153</v>
      </c>
      <c r="E337" s="135" t="s">
        <v>995</v>
      </c>
      <c r="F337" s="136" t="s">
        <v>996</v>
      </c>
      <c r="G337" s="137" t="s">
        <v>246</v>
      </c>
      <c r="H337" s="138">
        <v>15</v>
      </c>
      <c r="I337" s="139"/>
      <c r="J337" s="140">
        <f>ROUND(I337*H337,2)</f>
        <v>0</v>
      </c>
      <c r="K337" s="141"/>
      <c r="L337" s="33"/>
      <c r="M337" s="142" t="s">
        <v>3</v>
      </c>
      <c r="N337" s="143" t="s">
        <v>42</v>
      </c>
      <c r="P337" s="144">
        <f>O337*H337</f>
        <v>0</v>
      </c>
      <c r="Q337" s="144">
        <v>1.47E-3</v>
      </c>
      <c r="R337" s="144">
        <f>Q337*H337</f>
        <v>2.205E-2</v>
      </c>
      <c r="S337" s="144">
        <v>0</v>
      </c>
      <c r="T337" s="145">
        <f>S337*H337</f>
        <v>0</v>
      </c>
      <c r="AR337" s="146" t="s">
        <v>278</v>
      </c>
      <c r="AT337" s="146" t="s">
        <v>153</v>
      </c>
      <c r="AU337" s="146" t="s">
        <v>78</v>
      </c>
      <c r="AY337" s="18" t="s">
        <v>151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8" t="s">
        <v>78</v>
      </c>
      <c r="BK337" s="147">
        <f>ROUND(I337*H337,2)</f>
        <v>0</v>
      </c>
      <c r="BL337" s="18" t="s">
        <v>278</v>
      </c>
      <c r="BM337" s="146" t="s">
        <v>997</v>
      </c>
    </row>
    <row r="338" spans="2:65" s="12" customFormat="1" ht="11.25">
      <c r="B338" s="152"/>
      <c r="D338" s="153" t="s">
        <v>161</v>
      </c>
      <c r="E338" s="154" t="s">
        <v>3</v>
      </c>
      <c r="F338" s="155" t="s">
        <v>998</v>
      </c>
      <c r="H338" s="156">
        <v>15</v>
      </c>
      <c r="I338" s="157"/>
      <c r="L338" s="152"/>
      <c r="M338" s="158"/>
      <c r="T338" s="159"/>
      <c r="AT338" s="154" t="s">
        <v>161</v>
      </c>
      <c r="AU338" s="154" t="s">
        <v>78</v>
      </c>
      <c r="AV338" s="12" t="s">
        <v>80</v>
      </c>
      <c r="AW338" s="12" t="s">
        <v>32</v>
      </c>
      <c r="AX338" s="12" t="s">
        <v>78</v>
      </c>
      <c r="AY338" s="154" t="s">
        <v>151</v>
      </c>
    </row>
    <row r="339" spans="2:65" s="1" customFormat="1" ht="24.2" customHeight="1">
      <c r="B339" s="133"/>
      <c r="C339" s="134" t="s">
        <v>559</v>
      </c>
      <c r="D339" s="134" t="s">
        <v>153</v>
      </c>
      <c r="E339" s="135" t="s">
        <v>584</v>
      </c>
      <c r="F339" s="136" t="s">
        <v>585</v>
      </c>
      <c r="G339" s="137" t="s">
        <v>246</v>
      </c>
      <c r="H339" s="138">
        <v>5.37</v>
      </c>
      <c r="I339" s="139"/>
      <c r="J339" s="140">
        <f>ROUND(I339*H339,2)</f>
        <v>0</v>
      </c>
      <c r="K339" s="141"/>
      <c r="L339" s="33"/>
      <c r="M339" s="142" t="s">
        <v>3</v>
      </c>
      <c r="N339" s="143" t="s">
        <v>42</v>
      </c>
      <c r="P339" s="144">
        <f>O339*H339</f>
        <v>0</v>
      </c>
      <c r="Q339" s="144">
        <v>2.0100000000000001E-3</v>
      </c>
      <c r="R339" s="144">
        <f>Q339*H339</f>
        <v>1.07937E-2</v>
      </c>
      <c r="S339" s="144">
        <v>0</v>
      </c>
      <c r="T339" s="145">
        <f>S339*H339</f>
        <v>0</v>
      </c>
      <c r="AR339" s="146" t="s">
        <v>278</v>
      </c>
      <c r="AT339" s="146" t="s">
        <v>153</v>
      </c>
      <c r="AU339" s="146" t="s">
        <v>78</v>
      </c>
      <c r="AY339" s="18" t="s">
        <v>151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8" t="s">
        <v>78</v>
      </c>
      <c r="BK339" s="147">
        <f>ROUND(I339*H339,2)</f>
        <v>0</v>
      </c>
      <c r="BL339" s="18" t="s">
        <v>278</v>
      </c>
      <c r="BM339" s="146" t="s">
        <v>999</v>
      </c>
    </row>
    <row r="340" spans="2:65" s="1" customFormat="1" ht="11.25">
      <c r="B340" s="33"/>
      <c r="D340" s="148" t="s">
        <v>159</v>
      </c>
      <c r="F340" s="149" t="s">
        <v>587</v>
      </c>
      <c r="I340" s="150"/>
      <c r="L340" s="33"/>
      <c r="M340" s="151"/>
      <c r="T340" s="54"/>
      <c r="AT340" s="18" t="s">
        <v>159</v>
      </c>
      <c r="AU340" s="18" t="s">
        <v>78</v>
      </c>
    </row>
    <row r="341" spans="2:65" s="12" customFormat="1" ht="11.25">
      <c r="B341" s="152"/>
      <c r="D341" s="153" t="s">
        <v>161</v>
      </c>
      <c r="E341" s="154" t="s">
        <v>3</v>
      </c>
      <c r="F341" s="155" t="s">
        <v>1000</v>
      </c>
      <c r="H341" s="156">
        <v>5.37</v>
      </c>
      <c r="I341" s="157"/>
      <c r="L341" s="152"/>
      <c r="M341" s="158"/>
      <c r="T341" s="159"/>
      <c r="AT341" s="154" t="s">
        <v>161</v>
      </c>
      <c r="AU341" s="154" t="s">
        <v>78</v>
      </c>
      <c r="AV341" s="12" t="s">
        <v>80</v>
      </c>
      <c r="AW341" s="12" t="s">
        <v>32</v>
      </c>
      <c r="AX341" s="12" t="s">
        <v>78</v>
      </c>
      <c r="AY341" s="154" t="s">
        <v>151</v>
      </c>
    </row>
    <row r="342" spans="2:65" s="1" customFormat="1" ht="24.2" customHeight="1">
      <c r="B342" s="133"/>
      <c r="C342" s="134" t="s">
        <v>565</v>
      </c>
      <c r="D342" s="134" t="s">
        <v>153</v>
      </c>
      <c r="E342" s="135" t="s">
        <v>590</v>
      </c>
      <c r="F342" s="136" t="s">
        <v>591</v>
      </c>
      <c r="G342" s="137" t="s">
        <v>246</v>
      </c>
      <c r="H342" s="138">
        <v>4.9000000000000004</v>
      </c>
      <c r="I342" s="139"/>
      <c r="J342" s="140">
        <f>ROUND(I342*H342,2)</f>
        <v>0</v>
      </c>
      <c r="K342" s="141"/>
      <c r="L342" s="33"/>
      <c r="M342" s="142" t="s">
        <v>3</v>
      </c>
      <c r="N342" s="143" t="s">
        <v>42</v>
      </c>
      <c r="P342" s="144">
        <f>O342*H342</f>
        <v>0</v>
      </c>
      <c r="Q342" s="144">
        <v>3.47E-3</v>
      </c>
      <c r="R342" s="144">
        <f>Q342*H342</f>
        <v>1.7003000000000001E-2</v>
      </c>
      <c r="S342" s="144">
        <v>0</v>
      </c>
      <c r="T342" s="145">
        <f>S342*H342</f>
        <v>0</v>
      </c>
      <c r="AR342" s="146" t="s">
        <v>278</v>
      </c>
      <c r="AT342" s="146" t="s">
        <v>153</v>
      </c>
      <c r="AU342" s="146" t="s">
        <v>78</v>
      </c>
      <c r="AY342" s="18" t="s">
        <v>151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8" t="s">
        <v>78</v>
      </c>
      <c r="BK342" s="147">
        <f>ROUND(I342*H342,2)</f>
        <v>0</v>
      </c>
      <c r="BL342" s="18" t="s">
        <v>278</v>
      </c>
      <c r="BM342" s="146" t="s">
        <v>1001</v>
      </c>
    </row>
    <row r="343" spans="2:65" s="1" customFormat="1" ht="11.25">
      <c r="B343" s="33"/>
      <c r="D343" s="148" t="s">
        <v>159</v>
      </c>
      <c r="F343" s="149" t="s">
        <v>593</v>
      </c>
      <c r="I343" s="150"/>
      <c r="L343" s="33"/>
      <c r="M343" s="151"/>
      <c r="T343" s="54"/>
      <c r="AT343" s="18" t="s">
        <v>159</v>
      </c>
      <c r="AU343" s="18" t="s">
        <v>78</v>
      </c>
    </row>
    <row r="344" spans="2:65" s="12" customFormat="1" ht="11.25">
      <c r="B344" s="152"/>
      <c r="D344" s="153" t="s">
        <v>161</v>
      </c>
      <c r="E344" s="154" t="s">
        <v>3</v>
      </c>
      <c r="F344" s="155" t="s">
        <v>1002</v>
      </c>
      <c r="H344" s="156">
        <v>4.9000000000000004</v>
      </c>
      <c r="I344" s="157"/>
      <c r="L344" s="152"/>
      <c r="M344" s="158"/>
      <c r="T344" s="159"/>
      <c r="AT344" s="154" t="s">
        <v>161</v>
      </c>
      <c r="AU344" s="154" t="s">
        <v>78</v>
      </c>
      <c r="AV344" s="12" t="s">
        <v>80</v>
      </c>
      <c r="AW344" s="12" t="s">
        <v>32</v>
      </c>
      <c r="AX344" s="12" t="s">
        <v>78</v>
      </c>
      <c r="AY344" s="154" t="s">
        <v>151</v>
      </c>
    </row>
    <row r="345" spans="2:65" s="1" customFormat="1" ht="24.2" customHeight="1">
      <c r="B345" s="133"/>
      <c r="C345" s="134" t="s">
        <v>571</v>
      </c>
      <c r="D345" s="134" t="s">
        <v>153</v>
      </c>
      <c r="E345" s="135" t="s">
        <v>596</v>
      </c>
      <c r="F345" s="136" t="s">
        <v>597</v>
      </c>
      <c r="G345" s="137" t="s">
        <v>246</v>
      </c>
      <c r="H345" s="138">
        <v>2.4500000000000002</v>
      </c>
      <c r="I345" s="139"/>
      <c r="J345" s="140">
        <f>ROUND(I345*H345,2)</f>
        <v>0</v>
      </c>
      <c r="K345" s="141"/>
      <c r="L345" s="33"/>
      <c r="M345" s="142" t="s">
        <v>3</v>
      </c>
      <c r="N345" s="143" t="s">
        <v>42</v>
      </c>
      <c r="P345" s="144">
        <f>O345*H345</f>
        <v>0</v>
      </c>
      <c r="Q345" s="144">
        <v>3.0699999999999998E-3</v>
      </c>
      <c r="R345" s="144">
        <f>Q345*H345</f>
        <v>7.5215000000000004E-3</v>
      </c>
      <c r="S345" s="144">
        <v>0</v>
      </c>
      <c r="T345" s="145">
        <f>S345*H345</f>
        <v>0</v>
      </c>
      <c r="AR345" s="146" t="s">
        <v>278</v>
      </c>
      <c r="AT345" s="146" t="s">
        <v>153</v>
      </c>
      <c r="AU345" s="146" t="s">
        <v>78</v>
      </c>
      <c r="AY345" s="18" t="s">
        <v>151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8" t="s">
        <v>78</v>
      </c>
      <c r="BK345" s="147">
        <f>ROUND(I345*H345,2)</f>
        <v>0</v>
      </c>
      <c r="BL345" s="18" t="s">
        <v>278</v>
      </c>
      <c r="BM345" s="146" t="s">
        <v>1003</v>
      </c>
    </row>
    <row r="346" spans="2:65" s="1" customFormat="1" ht="11.25">
      <c r="B346" s="33"/>
      <c r="D346" s="148" t="s">
        <v>159</v>
      </c>
      <c r="F346" s="149" t="s">
        <v>599</v>
      </c>
      <c r="I346" s="150"/>
      <c r="L346" s="33"/>
      <c r="M346" s="151"/>
      <c r="T346" s="54"/>
      <c r="AT346" s="18" t="s">
        <v>159</v>
      </c>
      <c r="AU346" s="18" t="s">
        <v>78</v>
      </c>
    </row>
    <row r="347" spans="2:65" s="12" customFormat="1" ht="11.25">
      <c r="B347" s="152"/>
      <c r="D347" s="153" t="s">
        <v>161</v>
      </c>
      <c r="E347" s="154" t="s">
        <v>3</v>
      </c>
      <c r="F347" s="155" t="s">
        <v>1004</v>
      </c>
      <c r="H347" s="156">
        <v>2.4500000000000002</v>
      </c>
      <c r="I347" s="157"/>
      <c r="L347" s="152"/>
      <c r="M347" s="158"/>
      <c r="T347" s="159"/>
      <c r="AT347" s="154" t="s">
        <v>161</v>
      </c>
      <c r="AU347" s="154" t="s">
        <v>78</v>
      </c>
      <c r="AV347" s="12" t="s">
        <v>80</v>
      </c>
      <c r="AW347" s="12" t="s">
        <v>32</v>
      </c>
      <c r="AX347" s="12" t="s">
        <v>78</v>
      </c>
      <c r="AY347" s="154" t="s">
        <v>151</v>
      </c>
    </row>
    <row r="348" spans="2:65" s="1" customFormat="1" ht="24.2" customHeight="1">
      <c r="B348" s="133"/>
      <c r="C348" s="134" t="s">
        <v>577</v>
      </c>
      <c r="D348" s="134" t="s">
        <v>153</v>
      </c>
      <c r="E348" s="135" t="s">
        <v>602</v>
      </c>
      <c r="F348" s="136" t="s">
        <v>603</v>
      </c>
      <c r="G348" s="137" t="s">
        <v>246</v>
      </c>
      <c r="H348" s="138">
        <v>8</v>
      </c>
      <c r="I348" s="139"/>
      <c r="J348" s="140">
        <f>ROUND(I348*H348,2)</f>
        <v>0</v>
      </c>
      <c r="K348" s="141"/>
      <c r="L348" s="33"/>
      <c r="M348" s="142" t="s">
        <v>3</v>
      </c>
      <c r="N348" s="143" t="s">
        <v>42</v>
      </c>
      <c r="P348" s="144">
        <f>O348*H348</f>
        <v>0</v>
      </c>
      <c r="Q348" s="144">
        <v>5.7200000000000003E-3</v>
      </c>
      <c r="R348" s="144">
        <f>Q348*H348</f>
        <v>4.5760000000000002E-2</v>
      </c>
      <c r="S348" s="144">
        <v>0</v>
      </c>
      <c r="T348" s="145">
        <f>S348*H348</f>
        <v>0</v>
      </c>
      <c r="AR348" s="146" t="s">
        <v>278</v>
      </c>
      <c r="AT348" s="146" t="s">
        <v>153</v>
      </c>
      <c r="AU348" s="146" t="s">
        <v>78</v>
      </c>
      <c r="AY348" s="18" t="s">
        <v>151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8" t="s">
        <v>78</v>
      </c>
      <c r="BK348" s="147">
        <f>ROUND(I348*H348,2)</f>
        <v>0</v>
      </c>
      <c r="BL348" s="18" t="s">
        <v>278</v>
      </c>
      <c r="BM348" s="146" t="s">
        <v>1005</v>
      </c>
    </row>
    <row r="349" spans="2:65" s="12" customFormat="1" ht="11.25">
      <c r="B349" s="152"/>
      <c r="D349" s="153" t="s">
        <v>161</v>
      </c>
      <c r="E349" s="154" t="s">
        <v>3</v>
      </c>
      <c r="F349" s="155" t="s">
        <v>1006</v>
      </c>
      <c r="H349" s="156">
        <v>8</v>
      </c>
      <c r="I349" s="157"/>
      <c r="L349" s="152"/>
      <c r="M349" s="158"/>
      <c r="T349" s="159"/>
      <c r="AT349" s="154" t="s">
        <v>161</v>
      </c>
      <c r="AU349" s="154" t="s">
        <v>78</v>
      </c>
      <c r="AV349" s="12" t="s">
        <v>80</v>
      </c>
      <c r="AW349" s="12" t="s">
        <v>32</v>
      </c>
      <c r="AX349" s="12" t="s">
        <v>78</v>
      </c>
      <c r="AY349" s="154" t="s">
        <v>151</v>
      </c>
    </row>
    <row r="350" spans="2:65" s="1" customFormat="1" ht="37.9" customHeight="1">
      <c r="B350" s="133"/>
      <c r="C350" s="134" t="s">
        <v>583</v>
      </c>
      <c r="D350" s="134" t="s">
        <v>153</v>
      </c>
      <c r="E350" s="135" t="s">
        <v>1007</v>
      </c>
      <c r="F350" s="136" t="s">
        <v>1008</v>
      </c>
      <c r="G350" s="137" t="s">
        <v>246</v>
      </c>
      <c r="H350" s="138">
        <v>20.7</v>
      </c>
      <c r="I350" s="139"/>
      <c r="J350" s="140">
        <f>ROUND(I350*H350,2)</f>
        <v>0</v>
      </c>
      <c r="K350" s="141"/>
      <c r="L350" s="33"/>
      <c r="M350" s="142" t="s">
        <v>3</v>
      </c>
      <c r="N350" s="143" t="s">
        <v>42</v>
      </c>
      <c r="P350" s="144">
        <f>O350*H350</f>
        <v>0</v>
      </c>
      <c r="Q350" s="144">
        <v>3.7599999999999999E-3</v>
      </c>
      <c r="R350" s="144">
        <f>Q350*H350</f>
        <v>7.7831999999999998E-2</v>
      </c>
      <c r="S350" s="144">
        <v>0</v>
      </c>
      <c r="T350" s="145">
        <f>S350*H350</f>
        <v>0</v>
      </c>
      <c r="AR350" s="146" t="s">
        <v>278</v>
      </c>
      <c r="AT350" s="146" t="s">
        <v>153</v>
      </c>
      <c r="AU350" s="146" t="s">
        <v>78</v>
      </c>
      <c r="AY350" s="18" t="s">
        <v>151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78</v>
      </c>
      <c r="BK350" s="147">
        <f>ROUND(I350*H350,2)</f>
        <v>0</v>
      </c>
      <c r="BL350" s="18" t="s">
        <v>278</v>
      </c>
      <c r="BM350" s="146" t="s">
        <v>1009</v>
      </c>
    </row>
    <row r="351" spans="2:65" s="12" customFormat="1" ht="11.25">
      <c r="B351" s="152"/>
      <c r="D351" s="153" t="s">
        <v>161</v>
      </c>
      <c r="E351" s="154" t="s">
        <v>3</v>
      </c>
      <c r="F351" s="155" t="s">
        <v>1010</v>
      </c>
      <c r="H351" s="156">
        <v>20.7</v>
      </c>
      <c r="I351" s="157"/>
      <c r="L351" s="152"/>
      <c r="M351" s="158"/>
      <c r="T351" s="159"/>
      <c r="AT351" s="154" t="s">
        <v>161</v>
      </c>
      <c r="AU351" s="154" t="s">
        <v>78</v>
      </c>
      <c r="AV351" s="12" t="s">
        <v>80</v>
      </c>
      <c r="AW351" s="12" t="s">
        <v>32</v>
      </c>
      <c r="AX351" s="12" t="s">
        <v>78</v>
      </c>
      <c r="AY351" s="154" t="s">
        <v>151</v>
      </c>
    </row>
    <row r="352" spans="2:65" s="1" customFormat="1" ht="33" customHeight="1">
      <c r="B352" s="133"/>
      <c r="C352" s="134" t="s">
        <v>589</v>
      </c>
      <c r="D352" s="134" t="s">
        <v>153</v>
      </c>
      <c r="E352" s="135" t="s">
        <v>635</v>
      </c>
      <c r="F352" s="136" t="s">
        <v>636</v>
      </c>
      <c r="G352" s="137" t="s">
        <v>363</v>
      </c>
      <c r="H352" s="138">
        <v>6</v>
      </c>
      <c r="I352" s="139"/>
      <c r="J352" s="140">
        <f>ROUND(I352*H352,2)</f>
        <v>0</v>
      </c>
      <c r="K352" s="141"/>
      <c r="L352" s="33"/>
      <c r="M352" s="142" t="s">
        <v>3</v>
      </c>
      <c r="N352" s="143" t="s">
        <v>42</v>
      </c>
      <c r="P352" s="144">
        <f>O352*H352</f>
        <v>0</v>
      </c>
      <c r="Q352" s="144">
        <v>3.29E-3</v>
      </c>
      <c r="R352" s="144">
        <f>Q352*H352</f>
        <v>1.9740000000000001E-2</v>
      </c>
      <c r="S352" s="144">
        <v>0</v>
      </c>
      <c r="T352" s="145">
        <f>S352*H352</f>
        <v>0</v>
      </c>
      <c r="AR352" s="146" t="s">
        <v>278</v>
      </c>
      <c r="AT352" s="146" t="s">
        <v>153</v>
      </c>
      <c r="AU352" s="146" t="s">
        <v>78</v>
      </c>
      <c r="AY352" s="18" t="s">
        <v>151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8" t="s">
        <v>78</v>
      </c>
      <c r="BK352" s="147">
        <f>ROUND(I352*H352,2)</f>
        <v>0</v>
      </c>
      <c r="BL352" s="18" t="s">
        <v>278</v>
      </c>
      <c r="BM352" s="146" t="s">
        <v>1011</v>
      </c>
    </row>
    <row r="353" spans="2:65" s="12" customFormat="1" ht="11.25">
      <c r="B353" s="152"/>
      <c r="D353" s="153" t="s">
        <v>161</v>
      </c>
      <c r="E353" s="154" t="s">
        <v>3</v>
      </c>
      <c r="F353" s="155" t="s">
        <v>1012</v>
      </c>
      <c r="H353" s="156">
        <v>6</v>
      </c>
      <c r="I353" s="157"/>
      <c r="L353" s="152"/>
      <c r="M353" s="158"/>
      <c r="T353" s="159"/>
      <c r="AT353" s="154" t="s">
        <v>161</v>
      </c>
      <c r="AU353" s="154" t="s">
        <v>78</v>
      </c>
      <c r="AV353" s="12" t="s">
        <v>80</v>
      </c>
      <c r="AW353" s="12" t="s">
        <v>32</v>
      </c>
      <c r="AX353" s="12" t="s">
        <v>78</v>
      </c>
      <c r="AY353" s="154" t="s">
        <v>151</v>
      </c>
    </row>
    <row r="354" spans="2:65" s="1" customFormat="1" ht="37.9" customHeight="1">
      <c r="B354" s="133"/>
      <c r="C354" s="134" t="s">
        <v>595</v>
      </c>
      <c r="D354" s="134" t="s">
        <v>153</v>
      </c>
      <c r="E354" s="135" t="s">
        <v>640</v>
      </c>
      <c r="F354" s="136" t="s">
        <v>641</v>
      </c>
      <c r="G354" s="137" t="s">
        <v>246</v>
      </c>
      <c r="H354" s="138">
        <v>19.100000000000001</v>
      </c>
      <c r="I354" s="139"/>
      <c r="J354" s="140">
        <f>ROUND(I354*H354,2)</f>
        <v>0</v>
      </c>
      <c r="K354" s="141"/>
      <c r="L354" s="33"/>
      <c r="M354" s="142" t="s">
        <v>3</v>
      </c>
      <c r="N354" s="143" t="s">
        <v>42</v>
      </c>
      <c r="P354" s="144">
        <f>O354*H354</f>
        <v>0</v>
      </c>
      <c r="Q354" s="144">
        <v>6.8900000000000003E-3</v>
      </c>
      <c r="R354" s="144">
        <f>Q354*H354</f>
        <v>0.13159900000000002</v>
      </c>
      <c r="S354" s="144">
        <v>0</v>
      </c>
      <c r="T354" s="145">
        <f>S354*H354</f>
        <v>0</v>
      </c>
      <c r="AR354" s="146" t="s">
        <v>278</v>
      </c>
      <c r="AT354" s="146" t="s">
        <v>153</v>
      </c>
      <c r="AU354" s="146" t="s">
        <v>78</v>
      </c>
      <c r="AY354" s="18" t="s">
        <v>151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8" t="s">
        <v>78</v>
      </c>
      <c r="BK354" s="147">
        <f>ROUND(I354*H354,2)</f>
        <v>0</v>
      </c>
      <c r="BL354" s="18" t="s">
        <v>278</v>
      </c>
      <c r="BM354" s="146" t="s">
        <v>1013</v>
      </c>
    </row>
    <row r="355" spans="2:65" s="12" customFormat="1" ht="11.25">
      <c r="B355" s="152"/>
      <c r="D355" s="153" t="s">
        <v>161</v>
      </c>
      <c r="E355" s="154" t="s">
        <v>3</v>
      </c>
      <c r="F355" s="155" t="s">
        <v>1014</v>
      </c>
      <c r="H355" s="156">
        <v>19.100000000000001</v>
      </c>
      <c r="I355" s="157"/>
      <c r="L355" s="152"/>
      <c r="M355" s="158"/>
      <c r="T355" s="159"/>
      <c r="AT355" s="154" t="s">
        <v>161</v>
      </c>
      <c r="AU355" s="154" t="s">
        <v>78</v>
      </c>
      <c r="AV355" s="12" t="s">
        <v>80</v>
      </c>
      <c r="AW355" s="12" t="s">
        <v>32</v>
      </c>
      <c r="AX355" s="12" t="s">
        <v>78</v>
      </c>
      <c r="AY355" s="154" t="s">
        <v>151</v>
      </c>
    </row>
    <row r="356" spans="2:65" s="1" customFormat="1" ht="37.9" customHeight="1">
      <c r="B356" s="133"/>
      <c r="C356" s="134" t="s">
        <v>601</v>
      </c>
      <c r="D356" s="134" t="s">
        <v>153</v>
      </c>
      <c r="E356" s="135" t="s">
        <v>1015</v>
      </c>
      <c r="F356" s="136" t="s">
        <v>1016</v>
      </c>
      <c r="G356" s="137" t="s">
        <v>246</v>
      </c>
      <c r="H356" s="138">
        <v>153.9</v>
      </c>
      <c r="I356" s="139"/>
      <c r="J356" s="140">
        <f>ROUND(I356*H356,2)</f>
        <v>0</v>
      </c>
      <c r="K356" s="141"/>
      <c r="L356" s="33"/>
      <c r="M356" s="142" t="s">
        <v>3</v>
      </c>
      <c r="N356" s="143" t="s">
        <v>42</v>
      </c>
      <c r="P356" s="144">
        <f>O356*H356</f>
        <v>0</v>
      </c>
      <c r="Q356" s="144">
        <v>6.8900000000000003E-3</v>
      </c>
      <c r="R356" s="144">
        <f>Q356*H356</f>
        <v>1.0603710000000002</v>
      </c>
      <c r="S356" s="144">
        <v>0</v>
      </c>
      <c r="T356" s="145">
        <f>S356*H356</f>
        <v>0</v>
      </c>
      <c r="AR356" s="146" t="s">
        <v>278</v>
      </c>
      <c r="AT356" s="146" t="s">
        <v>153</v>
      </c>
      <c r="AU356" s="146" t="s">
        <v>78</v>
      </c>
      <c r="AY356" s="18" t="s">
        <v>151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78</v>
      </c>
      <c r="BK356" s="147">
        <f>ROUND(I356*H356,2)</f>
        <v>0</v>
      </c>
      <c r="BL356" s="18" t="s">
        <v>278</v>
      </c>
      <c r="BM356" s="146" t="s">
        <v>1017</v>
      </c>
    </row>
    <row r="357" spans="2:65" s="12" customFormat="1" ht="11.25">
      <c r="B357" s="152"/>
      <c r="D357" s="153" t="s">
        <v>161</v>
      </c>
      <c r="E357" s="154" t="s">
        <v>3</v>
      </c>
      <c r="F357" s="155" t="s">
        <v>1018</v>
      </c>
      <c r="H357" s="156">
        <v>153.9</v>
      </c>
      <c r="I357" s="157"/>
      <c r="L357" s="152"/>
      <c r="M357" s="158"/>
      <c r="T357" s="159"/>
      <c r="AT357" s="154" t="s">
        <v>161</v>
      </c>
      <c r="AU357" s="154" t="s">
        <v>78</v>
      </c>
      <c r="AV357" s="12" t="s">
        <v>80</v>
      </c>
      <c r="AW357" s="12" t="s">
        <v>32</v>
      </c>
      <c r="AX357" s="12" t="s">
        <v>78</v>
      </c>
      <c r="AY357" s="154" t="s">
        <v>151</v>
      </c>
    </row>
    <row r="358" spans="2:65" s="1" customFormat="1" ht="24.2" customHeight="1">
      <c r="B358" s="133"/>
      <c r="C358" s="134" t="s">
        <v>606</v>
      </c>
      <c r="D358" s="134" t="s">
        <v>153</v>
      </c>
      <c r="E358" s="135" t="s">
        <v>668</v>
      </c>
      <c r="F358" s="136" t="s">
        <v>669</v>
      </c>
      <c r="G358" s="137" t="s">
        <v>246</v>
      </c>
      <c r="H358" s="138">
        <v>84</v>
      </c>
      <c r="I358" s="139"/>
      <c r="J358" s="140">
        <f>ROUND(I358*H358,2)</f>
        <v>0</v>
      </c>
      <c r="K358" s="141"/>
      <c r="L358" s="33"/>
      <c r="M358" s="142" t="s">
        <v>3</v>
      </c>
      <c r="N358" s="143" t="s">
        <v>42</v>
      </c>
      <c r="P358" s="144">
        <f>O358*H358</f>
        <v>0</v>
      </c>
      <c r="Q358" s="144">
        <v>4.8399999999999997E-3</v>
      </c>
      <c r="R358" s="144">
        <f>Q358*H358</f>
        <v>0.40655999999999998</v>
      </c>
      <c r="S358" s="144">
        <v>0</v>
      </c>
      <c r="T358" s="145">
        <f>S358*H358</f>
        <v>0</v>
      </c>
      <c r="AR358" s="146" t="s">
        <v>278</v>
      </c>
      <c r="AT358" s="146" t="s">
        <v>153</v>
      </c>
      <c r="AU358" s="146" t="s">
        <v>78</v>
      </c>
      <c r="AY358" s="18" t="s">
        <v>151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8" t="s">
        <v>78</v>
      </c>
      <c r="BK358" s="147">
        <f>ROUND(I358*H358,2)</f>
        <v>0</v>
      </c>
      <c r="BL358" s="18" t="s">
        <v>278</v>
      </c>
      <c r="BM358" s="146" t="s">
        <v>1019</v>
      </c>
    </row>
    <row r="359" spans="2:65" s="12" customFormat="1" ht="11.25">
      <c r="B359" s="152"/>
      <c r="D359" s="153" t="s">
        <v>161</v>
      </c>
      <c r="E359" s="154" t="s">
        <v>3</v>
      </c>
      <c r="F359" s="155" t="s">
        <v>1020</v>
      </c>
      <c r="H359" s="156">
        <v>84</v>
      </c>
      <c r="I359" s="157"/>
      <c r="L359" s="152"/>
      <c r="M359" s="158"/>
      <c r="T359" s="159"/>
      <c r="AT359" s="154" t="s">
        <v>161</v>
      </c>
      <c r="AU359" s="154" t="s">
        <v>78</v>
      </c>
      <c r="AV359" s="12" t="s">
        <v>80</v>
      </c>
      <c r="AW359" s="12" t="s">
        <v>32</v>
      </c>
      <c r="AX359" s="12" t="s">
        <v>78</v>
      </c>
      <c r="AY359" s="154" t="s">
        <v>151</v>
      </c>
    </row>
    <row r="360" spans="2:65" s="1" customFormat="1" ht="24.2" customHeight="1">
      <c r="B360" s="133"/>
      <c r="C360" s="134" t="s">
        <v>611</v>
      </c>
      <c r="D360" s="134" t="s">
        <v>153</v>
      </c>
      <c r="E360" s="135" t="s">
        <v>673</v>
      </c>
      <c r="F360" s="136" t="s">
        <v>674</v>
      </c>
      <c r="G360" s="137" t="s">
        <v>675</v>
      </c>
      <c r="H360" s="138">
        <v>1</v>
      </c>
      <c r="I360" s="139"/>
      <c r="J360" s="140">
        <f>ROUND(I360*H360,2)</f>
        <v>0</v>
      </c>
      <c r="K360" s="141"/>
      <c r="L360" s="33"/>
      <c r="M360" s="142" t="s">
        <v>3</v>
      </c>
      <c r="N360" s="143" t="s">
        <v>42</v>
      </c>
      <c r="P360" s="144">
        <f>O360*H360</f>
        <v>0</v>
      </c>
      <c r="Q360" s="144">
        <v>0</v>
      </c>
      <c r="R360" s="144">
        <f>Q360*H360</f>
        <v>0</v>
      </c>
      <c r="S360" s="144">
        <v>0</v>
      </c>
      <c r="T360" s="145">
        <f>S360*H360</f>
        <v>0</v>
      </c>
      <c r="AR360" s="146" t="s">
        <v>278</v>
      </c>
      <c r="AT360" s="146" t="s">
        <v>153</v>
      </c>
      <c r="AU360" s="146" t="s">
        <v>78</v>
      </c>
      <c r="AY360" s="18" t="s">
        <v>151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8" t="s">
        <v>78</v>
      </c>
      <c r="BK360" s="147">
        <f>ROUND(I360*H360,2)</f>
        <v>0</v>
      </c>
      <c r="BL360" s="18" t="s">
        <v>278</v>
      </c>
      <c r="BM360" s="146" t="s">
        <v>1021</v>
      </c>
    </row>
    <row r="361" spans="2:65" s="1" customFormat="1" ht="16.5" customHeight="1">
      <c r="B361" s="133"/>
      <c r="C361" s="134" t="s">
        <v>616</v>
      </c>
      <c r="D361" s="134" t="s">
        <v>153</v>
      </c>
      <c r="E361" s="135" t="s">
        <v>1022</v>
      </c>
      <c r="F361" s="136" t="s">
        <v>1023</v>
      </c>
      <c r="G361" s="137" t="s">
        <v>363</v>
      </c>
      <c r="H361" s="138">
        <v>466</v>
      </c>
      <c r="I361" s="139"/>
      <c r="J361" s="140">
        <f>ROUND(I361*H361,2)</f>
        <v>0</v>
      </c>
      <c r="K361" s="141"/>
      <c r="L361" s="33"/>
      <c r="M361" s="142" t="s">
        <v>3</v>
      </c>
      <c r="N361" s="143" t="s">
        <v>42</v>
      </c>
      <c r="P361" s="144">
        <f>O361*H361</f>
        <v>0</v>
      </c>
      <c r="Q361" s="144">
        <v>0</v>
      </c>
      <c r="R361" s="144">
        <f>Q361*H361</f>
        <v>0</v>
      </c>
      <c r="S361" s="144">
        <v>0</v>
      </c>
      <c r="T361" s="145">
        <f>S361*H361</f>
        <v>0</v>
      </c>
      <c r="AR361" s="146" t="s">
        <v>859</v>
      </c>
      <c r="AT361" s="146" t="s">
        <v>153</v>
      </c>
      <c r="AU361" s="146" t="s">
        <v>78</v>
      </c>
      <c r="AY361" s="18" t="s">
        <v>151</v>
      </c>
      <c r="BE361" s="147">
        <f>IF(N361="základní",J361,0)</f>
        <v>0</v>
      </c>
      <c r="BF361" s="147">
        <f>IF(N361="snížená",J361,0)</f>
        <v>0</v>
      </c>
      <c r="BG361" s="147">
        <f>IF(N361="zákl. přenesená",J361,0)</f>
        <v>0</v>
      </c>
      <c r="BH361" s="147">
        <f>IF(N361="sníž. přenesená",J361,0)</f>
        <v>0</v>
      </c>
      <c r="BI361" s="147">
        <f>IF(N361="nulová",J361,0)</f>
        <v>0</v>
      </c>
      <c r="BJ361" s="18" t="s">
        <v>78</v>
      </c>
      <c r="BK361" s="147">
        <f>ROUND(I361*H361,2)</f>
        <v>0</v>
      </c>
      <c r="BL361" s="18" t="s">
        <v>859</v>
      </c>
      <c r="BM361" s="146" t="s">
        <v>1024</v>
      </c>
    </row>
    <row r="362" spans="2:65" s="12" customFormat="1" ht="11.25">
      <c r="B362" s="152"/>
      <c r="D362" s="153" t="s">
        <v>161</v>
      </c>
      <c r="E362" s="154" t="s">
        <v>3</v>
      </c>
      <c r="F362" s="155" t="s">
        <v>1025</v>
      </c>
      <c r="H362" s="156">
        <v>466</v>
      </c>
      <c r="I362" s="157"/>
      <c r="L362" s="152"/>
      <c r="M362" s="158"/>
      <c r="T362" s="159"/>
      <c r="AT362" s="154" t="s">
        <v>161</v>
      </c>
      <c r="AU362" s="154" t="s">
        <v>78</v>
      </c>
      <c r="AV362" s="12" t="s">
        <v>80</v>
      </c>
      <c r="AW362" s="12" t="s">
        <v>32</v>
      </c>
      <c r="AX362" s="12" t="s">
        <v>78</v>
      </c>
      <c r="AY362" s="154" t="s">
        <v>151</v>
      </c>
    </row>
    <row r="363" spans="2:65" s="1" customFormat="1" ht="49.15" customHeight="1">
      <c r="B363" s="133"/>
      <c r="C363" s="134" t="s">
        <v>621</v>
      </c>
      <c r="D363" s="134" t="s">
        <v>153</v>
      </c>
      <c r="E363" s="135" t="s">
        <v>678</v>
      </c>
      <c r="F363" s="136" t="s">
        <v>679</v>
      </c>
      <c r="G363" s="137" t="s">
        <v>328</v>
      </c>
      <c r="H363" s="138">
        <v>5.2489999999999997</v>
      </c>
      <c r="I363" s="139"/>
      <c r="J363" s="140">
        <f>ROUND(I363*H363,2)</f>
        <v>0</v>
      </c>
      <c r="K363" s="141"/>
      <c r="L363" s="33"/>
      <c r="M363" s="142" t="s">
        <v>3</v>
      </c>
      <c r="N363" s="143" t="s">
        <v>42</v>
      </c>
      <c r="P363" s="144">
        <f>O363*H363</f>
        <v>0</v>
      </c>
      <c r="Q363" s="144">
        <v>0</v>
      </c>
      <c r="R363" s="144">
        <f>Q363*H363</f>
        <v>0</v>
      </c>
      <c r="S363" s="144">
        <v>0</v>
      </c>
      <c r="T363" s="145">
        <f>S363*H363</f>
        <v>0</v>
      </c>
      <c r="AR363" s="146" t="s">
        <v>278</v>
      </c>
      <c r="AT363" s="146" t="s">
        <v>153</v>
      </c>
      <c r="AU363" s="146" t="s">
        <v>78</v>
      </c>
      <c r="AY363" s="18" t="s">
        <v>151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8" t="s">
        <v>78</v>
      </c>
      <c r="BK363" s="147">
        <f>ROUND(I363*H363,2)</f>
        <v>0</v>
      </c>
      <c r="BL363" s="18" t="s">
        <v>278</v>
      </c>
      <c r="BM363" s="146" t="s">
        <v>1026</v>
      </c>
    </row>
    <row r="364" spans="2:65" s="1" customFormat="1" ht="11.25">
      <c r="B364" s="33"/>
      <c r="D364" s="148" t="s">
        <v>159</v>
      </c>
      <c r="F364" s="149" t="s">
        <v>681</v>
      </c>
      <c r="I364" s="150"/>
      <c r="L364" s="33"/>
      <c r="M364" s="151"/>
      <c r="T364" s="54"/>
      <c r="AT364" s="18" t="s">
        <v>159</v>
      </c>
      <c r="AU364" s="18" t="s">
        <v>78</v>
      </c>
    </row>
    <row r="365" spans="2:65" s="11" customFormat="1" ht="25.9" customHeight="1">
      <c r="B365" s="121"/>
      <c r="D365" s="122" t="s">
        <v>70</v>
      </c>
      <c r="E365" s="123" t="s">
        <v>682</v>
      </c>
      <c r="F365" s="123" t="s">
        <v>683</v>
      </c>
      <c r="I365" s="124"/>
      <c r="J365" s="125">
        <f>BK365</f>
        <v>0</v>
      </c>
      <c r="L365" s="121"/>
      <c r="M365" s="126"/>
      <c r="P365" s="127">
        <f>SUM(P366:P397)</f>
        <v>0</v>
      </c>
      <c r="R365" s="127">
        <f>SUM(R366:R397)</f>
        <v>89.651195000000001</v>
      </c>
      <c r="T365" s="128">
        <f>SUM(T366:T397)</f>
        <v>90.481769999999997</v>
      </c>
      <c r="AR365" s="122" t="s">
        <v>80</v>
      </c>
      <c r="AT365" s="129" t="s">
        <v>70</v>
      </c>
      <c r="AU365" s="129" t="s">
        <v>71</v>
      </c>
      <c r="AY365" s="122" t="s">
        <v>151</v>
      </c>
      <c r="BK365" s="130">
        <f>SUM(BK366:BK397)</f>
        <v>0</v>
      </c>
    </row>
    <row r="366" spans="2:65" s="1" customFormat="1" ht="24.2" customHeight="1">
      <c r="B366" s="133"/>
      <c r="C366" s="134" t="s">
        <v>625</v>
      </c>
      <c r="D366" s="134" t="s">
        <v>153</v>
      </c>
      <c r="E366" s="135" t="s">
        <v>1027</v>
      </c>
      <c r="F366" s="136" t="s">
        <v>1028</v>
      </c>
      <c r="G366" s="137" t="s">
        <v>156</v>
      </c>
      <c r="H366" s="138">
        <v>750</v>
      </c>
      <c r="I366" s="139"/>
      <c r="J366" s="140">
        <f>ROUND(I366*H366,2)</f>
        <v>0</v>
      </c>
      <c r="K366" s="141"/>
      <c r="L366" s="33"/>
      <c r="M366" s="142" t="s">
        <v>3</v>
      </c>
      <c r="N366" s="143" t="s">
        <v>42</v>
      </c>
      <c r="P366" s="144">
        <f>O366*H366</f>
        <v>0</v>
      </c>
      <c r="Q366" s="144">
        <v>0</v>
      </c>
      <c r="R366" s="144">
        <f>Q366*H366</f>
        <v>0</v>
      </c>
      <c r="S366" s="144">
        <v>0.12062</v>
      </c>
      <c r="T366" s="145">
        <f>S366*H366</f>
        <v>90.465000000000003</v>
      </c>
      <c r="AR366" s="146" t="s">
        <v>278</v>
      </c>
      <c r="AT366" s="146" t="s">
        <v>153</v>
      </c>
      <c r="AU366" s="146" t="s">
        <v>78</v>
      </c>
      <c r="AY366" s="18" t="s">
        <v>151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8" t="s">
        <v>78</v>
      </c>
      <c r="BK366" s="147">
        <f>ROUND(I366*H366,2)</f>
        <v>0</v>
      </c>
      <c r="BL366" s="18" t="s">
        <v>278</v>
      </c>
      <c r="BM366" s="146" t="s">
        <v>1029</v>
      </c>
    </row>
    <row r="367" spans="2:65" s="1" customFormat="1" ht="11.25">
      <c r="B367" s="33"/>
      <c r="D367" s="148" t="s">
        <v>159</v>
      </c>
      <c r="F367" s="149" t="s">
        <v>1030</v>
      </c>
      <c r="I367" s="150"/>
      <c r="L367" s="33"/>
      <c r="M367" s="151"/>
      <c r="T367" s="54"/>
      <c r="AT367" s="18" t="s">
        <v>159</v>
      </c>
      <c r="AU367" s="18" t="s">
        <v>78</v>
      </c>
    </row>
    <row r="368" spans="2:65" s="12" customFormat="1" ht="11.25">
      <c r="B368" s="152"/>
      <c r="D368" s="153" t="s">
        <v>161</v>
      </c>
      <c r="E368" s="154" t="s">
        <v>3</v>
      </c>
      <c r="F368" s="155" t="s">
        <v>953</v>
      </c>
      <c r="H368" s="156">
        <v>750</v>
      </c>
      <c r="I368" s="157"/>
      <c r="L368" s="152"/>
      <c r="M368" s="158"/>
      <c r="T368" s="159"/>
      <c r="AT368" s="154" t="s">
        <v>161</v>
      </c>
      <c r="AU368" s="154" t="s">
        <v>78</v>
      </c>
      <c r="AV368" s="12" t="s">
        <v>80</v>
      </c>
      <c r="AW368" s="12" t="s">
        <v>32</v>
      </c>
      <c r="AX368" s="12" t="s">
        <v>78</v>
      </c>
      <c r="AY368" s="154" t="s">
        <v>151</v>
      </c>
    </row>
    <row r="369" spans="2:65" s="1" customFormat="1" ht="24.2" customHeight="1">
      <c r="B369" s="133"/>
      <c r="C369" s="134" t="s">
        <v>629</v>
      </c>
      <c r="D369" s="134" t="s">
        <v>153</v>
      </c>
      <c r="E369" s="135" t="s">
        <v>1031</v>
      </c>
      <c r="F369" s="136" t="s">
        <v>1032</v>
      </c>
      <c r="G369" s="137" t="s">
        <v>156</v>
      </c>
      <c r="H369" s="138">
        <v>750</v>
      </c>
      <c r="I369" s="139"/>
      <c r="J369" s="140">
        <f>ROUND(I369*H369,2)</f>
        <v>0</v>
      </c>
      <c r="K369" s="141"/>
      <c r="L369" s="33"/>
      <c r="M369" s="142" t="s">
        <v>3</v>
      </c>
      <c r="N369" s="143" t="s">
        <v>42</v>
      </c>
      <c r="P369" s="144">
        <f>O369*H369</f>
        <v>0</v>
      </c>
      <c r="Q369" s="144">
        <v>0</v>
      </c>
      <c r="R369" s="144">
        <f>Q369*H369</f>
        <v>0</v>
      </c>
      <c r="S369" s="144">
        <v>0</v>
      </c>
      <c r="T369" s="145">
        <f>S369*H369</f>
        <v>0</v>
      </c>
      <c r="AR369" s="146" t="s">
        <v>278</v>
      </c>
      <c r="AT369" s="146" t="s">
        <v>153</v>
      </c>
      <c r="AU369" s="146" t="s">
        <v>78</v>
      </c>
      <c r="AY369" s="18" t="s">
        <v>151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8" t="s">
        <v>78</v>
      </c>
      <c r="BK369" s="147">
        <f>ROUND(I369*H369,2)</f>
        <v>0</v>
      </c>
      <c r="BL369" s="18" t="s">
        <v>278</v>
      </c>
      <c r="BM369" s="146" t="s">
        <v>1033</v>
      </c>
    </row>
    <row r="370" spans="2:65" s="1" customFormat="1" ht="11.25">
      <c r="B370" s="33"/>
      <c r="D370" s="148" t="s">
        <v>159</v>
      </c>
      <c r="F370" s="149" t="s">
        <v>1034</v>
      </c>
      <c r="I370" s="150"/>
      <c r="L370" s="33"/>
      <c r="M370" s="151"/>
      <c r="T370" s="54"/>
      <c r="AT370" s="18" t="s">
        <v>159</v>
      </c>
      <c r="AU370" s="18" t="s">
        <v>78</v>
      </c>
    </row>
    <row r="371" spans="2:65" s="1" customFormat="1" ht="24.2" customHeight="1">
      <c r="B371" s="133"/>
      <c r="C371" s="134" t="s">
        <v>634</v>
      </c>
      <c r="D371" s="134" t="s">
        <v>153</v>
      </c>
      <c r="E371" s="135" t="s">
        <v>1035</v>
      </c>
      <c r="F371" s="136" t="s">
        <v>1036</v>
      </c>
      <c r="G371" s="137" t="s">
        <v>156</v>
      </c>
      <c r="H371" s="138">
        <v>750</v>
      </c>
      <c r="I371" s="139"/>
      <c r="J371" s="140">
        <f>ROUND(I371*H371,2)</f>
        <v>0</v>
      </c>
      <c r="K371" s="141"/>
      <c r="L371" s="33"/>
      <c r="M371" s="142" t="s">
        <v>3</v>
      </c>
      <c r="N371" s="143" t="s">
        <v>42</v>
      </c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AR371" s="146" t="s">
        <v>278</v>
      </c>
      <c r="AT371" s="146" t="s">
        <v>153</v>
      </c>
      <c r="AU371" s="146" t="s">
        <v>78</v>
      </c>
      <c r="AY371" s="18" t="s">
        <v>151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8" t="s">
        <v>78</v>
      </c>
      <c r="BK371" s="147">
        <f>ROUND(I371*H371,2)</f>
        <v>0</v>
      </c>
      <c r="BL371" s="18" t="s">
        <v>278</v>
      </c>
      <c r="BM371" s="146" t="s">
        <v>1037</v>
      </c>
    </row>
    <row r="372" spans="2:65" s="1" customFormat="1" ht="11.25">
      <c r="B372" s="33"/>
      <c r="D372" s="148" t="s">
        <v>159</v>
      </c>
      <c r="F372" s="149" t="s">
        <v>1038</v>
      </c>
      <c r="I372" s="150"/>
      <c r="L372" s="33"/>
      <c r="M372" s="151"/>
      <c r="T372" s="54"/>
      <c r="AT372" s="18" t="s">
        <v>159</v>
      </c>
      <c r="AU372" s="18" t="s">
        <v>78</v>
      </c>
    </row>
    <row r="373" spans="2:65" s="12" customFormat="1" ht="11.25">
      <c r="B373" s="152"/>
      <c r="D373" s="153" t="s">
        <v>161</v>
      </c>
      <c r="E373" s="154" t="s">
        <v>3</v>
      </c>
      <c r="F373" s="155" t="s">
        <v>953</v>
      </c>
      <c r="H373" s="156">
        <v>750</v>
      </c>
      <c r="I373" s="157"/>
      <c r="L373" s="152"/>
      <c r="M373" s="158"/>
      <c r="T373" s="159"/>
      <c r="AT373" s="154" t="s">
        <v>161</v>
      </c>
      <c r="AU373" s="154" t="s">
        <v>78</v>
      </c>
      <c r="AV373" s="12" t="s">
        <v>80</v>
      </c>
      <c r="AW373" s="12" t="s">
        <v>32</v>
      </c>
      <c r="AX373" s="12" t="s">
        <v>78</v>
      </c>
      <c r="AY373" s="154" t="s">
        <v>151</v>
      </c>
    </row>
    <row r="374" spans="2:65" s="1" customFormat="1" ht="16.5" customHeight="1">
      <c r="B374" s="133"/>
      <c r="C374" s="181" t="s">
        <v>639</v>
      </c>
      <c r="D374" s="181" t="s">
        <v>378</v>
      </c>
      <c r="E374" s="182" t="s">
        <v>1039</v>
      </c>
      <c r="F374" s="183" t="s">
        <v>1040</v>
      </c>
      <c r="G374" s="184" t="s">
        <v>156</v>
      </c>
      <c r="H374" s="185">
        <v>825</v>
      </c>
      <c r="I374" s="186"/>
      <c r="J374" s="187">
        <f>ROUND(I374*H374,2)</f>
        <v>0</v>
      </c>
      <c r="K374" s="188"/>
      <c r="L374" s="189"/>
      <c r="M374" s="190" t="s">
        <v>3</v>
      </c>
      <c r="N374" s="191" t="s">
        <v>42</v>
      </c>
      <c r="P374" s="144">
        <f>O374*H374</f>
        <v>0</v>
      </c>
      <c r="Q374" s="144">
        <v>1.3999999999999999E-4</v>
      </c>
      <c r="R374" s="144">
        <f>Q374*H374</f>
        <v>0.11549999999999999</v>
      </c>
      <c r="S374" s="144">
        <v>0</v>
      </c>
      <c r="T374" s="145">
        <f>S374*H374</f>
        <v>0</v>
      </c>
      <c r="AR374" s="146" t="s">
        <v>381</v>
      </c>
      <c r="AT374" s="146" t="s">
        <v>378</v>
      </c>
      <c r="AU374" s="146" t="s">
        <v>78</v>
      </c>
      <c r="AY374" s="18" t="s">
        <v>151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8" t="s">
        <v>78</v>
      </c>
      <c r="BK374" s="147">
        <f>ROUND(I374*H374,2)</f>
        <v>0</v>
      </c>
      <c r="BL374" s="18" t="s">
        <v>278</v>
      </c>
      <c r="BM374" s="146" t="s">
        <v>1041</v>
      </c>
    </row>
    <row r="375" spans="2:65" s="1" customFormat="1" ht="11.25">
      <c r="B375" s="33"/>
      <c r="D375" s="148" t="s">
        <v>159</v>
      </c>
      <c r="F375" s="149" t="s">
        <v>1042</v>
      </c>
      <c r="I375" s="150"/>
      <c r="L375" s="33"/>
      <c r="M375" s="151"/>
      <c r="T375" s="54"/>
      <c r="AT375" s="18" t="s">
        <v>159</v>
      </c>
      <c r="AU375" s="18" t="s">
        <v>78</v>
      </c>
    </row>
    <row r="376" spans="2:65" s="12" customFormat="1" ht="11.25">
      <c r="B376" s="152"/>
      <c r="D376" s="153" t="s">
        <v>161</v>
      </c>
      <c r="F376" s="155" t="s">
        <v>1043</v>
      </c>
      <c r="H376" s="156">
        <v>825</v>
      </c>
      <c r="I376" s="157"/>
      <c r="L376" s="152"/>
      <c r="M376" s="158"/>
      <c r="T376" s="159"/>
      <c r="AT376" s="154" t="s">
        <v>161</v>
      </c>
      <c r="AU376" s="154" t="s">
        <v>78</v>
      </c>
      <c r="AV376" s="12" t="s">
        <v>80</v>
      </c>
      <c r="AW376" s="12" t="s">
        <v>4</v>
      </c>
      <c r="AX376" s="12" t="s">
        <v>78</v>
      </c>
      <c r="AY376" s="154" t="s">
        <v>151</v>
      </c>
    </row>
    <row r="377" spans="2:65" s="1" customFormat="1" ht="37.9" customHeight="1">
      <c r="B377" s="133"/>
      <c r="C377" s="134" t="s">
        <v>644</v>
      </c>
      <c r="D377" s="134" t="s">
        <v>153</v>
      </c>
      <c r="E377" s="135" t="s">
        <v>685</v>
      </c>
      <c r="F377" s="136" t="s">
        <v>686</v>
      </c>
      <c r="G377" s="137" t="s">
        <v>156</v>
      </c>
      <c r="H377" s="138">
        <v>1054</v>
      </c>
      <c r="I377" s="139"/>
      <c r="J377" s="140">
        <f>ROUND(I377*H377,2)</f>
        <v>0</v>
      </c>
      <c r="K377" s="141"/>
      <c r="L377" s="33"/>
      <c r="M377" s="142" t="s">
        <v>3</v>
      </c>
      <c r="N377" s="143" t="s">
        <v>42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278</v>
      </c>
      <c r="AT377" s="146" t="s">
        <v>153</v>
      </c>
      <c r="AU377" s="146" t="s">
        <v>78</v>
      </c>
      <c r="AY377" s="18" t="s">
        <v>151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8" t="s">
        <v>78</v>
      </c>
      <c r="BK377" s="147">
        <f>ROUND(I377*H377,2)</f>
        <v>0</v>
      </c>
      <c r="BL377" s="18" t="s">
        <v>278</v>
      </c>
      <c r="BM377" s="146" t="s">
        <v>1044</v>
      </c>
    </row>
    <row r="378" spans="2:65" s="1" customFormat="1" ht="11.25">
      <c r="B378" s="33"/>
      <c r="D378" s="148" t="s">
        <v>159</v>
      </c>
      <c r="F378" s="149" t="s">
        <v>688</v>
      </c>
      <c r="I378" s="150"/>
      <c r="L378" s="33"/>
      <c r="M378" s="151"/>
      <c r="T378" s="54"/>
      <c r="AT378" s="18" t="s">
        <v>159</v>
      </c>
      <c r="AU378" s="18" t="s">
        <v>78</v>
      </c>
    </row>
    <row r="379" spans="2:65" s="12" customFormat="1" ht="11.25">
      <c r="B379" s="152"/>
      <c r="D379" s="153" t="s">
        <v>161</v>
      </c>
      <c r="E379" s="154" t="s">
        <v>3</v>
      </c>
      <c r="F379" s="155" t="s">
        <v>1045</v>
      </c>
      <c r="H379" s="156">
        <v>1054</v>
      </c>
      <c r="I379" s="157"/>
      <c r="L379" s="152"/>
      <c r="M379" s="158"/>
      <c r="T379" s="159"/>
      <c r="AT379" s="154" t="s">
        <v>161</v>
      </c>
      <c r="AU379" s="154" t="s">
        <v>78</v>
      </c>
      <c r="AV379" s="12" t="s">
        <v>80</v>
      </c>
      <c r="AW379" s="12" t="s">
        <v>32</v>
      </c>
      <c r="AX379" s="12" t="s">
        <v>78</v>
      </c>
      <c r="AY379" s="154" t="s">
        <v>151</v>
      </c>
    </row>
    <row r="380" spans="2:65" s="1" customFormat="1" ht="16.5" customHeight="1">
      <c r="B380" s="133"/>
      <c r="C380" s="181" t="s">
        <v>649</v>
      </c>
      <c r="D380" s="181" t="s">
        <v>378</v>
      </c>
      <c r="E380" s="182" t="s">
        <v>691</v>
      </c>
      <c r="F380" s="183" t="s">
        <v>692</v>
      </c>
      <c r="G380" s="184" t="s">
        <v>156</v>
      </c>
      <c r="H380" s="185">
        <v>1159.4000000000001</v>
      </c>
      <c r="I380" s="186"/>
      <c r="J380" s="187">
        <f>ROUND(I380*H380,2)</f>
        <v>0</v>
      </c>
      <c r="K380" s="188"/>
      <c r="L380" s="189"/>
      <c r="M380" s="190" t="s">
        <v>3</v>
      </c>
      <c r="N380" s="191" t="s">
        <v>42</v>
      </c>
      <c r="P380" s="144">
        <f>O380*H380</f>
        <v>0</v>
      </c>
      <c r="Q380" s="144">
        <v>4.0000000000000002E-4</v>
      </c>
      <c r="R380" s="144">
        <f>Q380*H380</f>
        <v>0.46376000000000006</v>
      </c>
      <c r="S380" s="144">
        <v>0</v>
      </c>
      <c r="T380" s="145">
        <f>S380*H380</f>
        <v>0</v>
      </c>
      <c r="AR380" s="146" t="s">
        <v>381</v>
      </c>
      <c r="AT380" s="146" t="s">
        <v>378</v>
      </c>
      <c r="AU380" s="146" t="s">
        <v>78</v>
      </c>
      <c r="AY380" s="18" t="s">
        <v>151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8" t="s">
        <v>78</v>
      </c>
      <c r="BK380" s="147">
        <f>ROUND(I380*H380,2)</f>
        <v>0</v>
      </c>
      <c r="BL380" s="18" t="s">
        <v>278</v>
      </c>
      <c r="BM380" s="146" t="s">
        <v>1046</v>
      </c>
    </row>
    <row r="381" spans="2:65" s="1" customFormat="1" ht="11.25">
      <c r="B381" s="33"/>
      <c r="D381" s="148" t="s">
        <v>159</v>
      </c>
      <c r="F381" s="149" t="s">
        <v>694</v>
      </c>
      <c r="I381" s="150"/>
      <c r="L381" s="33"/>
      <c r="M381" s="151"/>
      <c r="T381" s="54"/>
      <c r="AT381" s="18" t="s">
        <v>159</v>
      </c>
      <c r="AU381" s="18" t="s">
        <v>78</v>
      </c>
    </row>
    <row r="382" spans="2:65" s="12" customFormat="1" ht="11.25">
      <c r="B382" s="152"/>
      <c r="D382" s="153" t="s">
        <v>161</v>
      </c>
      <c r="F382" s="155" t="s">
        <v>1047</v>
      </c>
      <c r="H382" s="156">
        <v>1159.4000000000001</v>
      </c>
      <c r="I382" s="157"/>
      <c r="L382" s="152"/>
      <c r="M382" s="158"/>
      <c r="T382" s="159"/>
      <c r="AT382" s="154" t="s">
        <v>161</v>
      </c>
      <c r="AU382" s="154" t="s">
        <v>78</v>
      </c>
      <c r="AV382" s="12" t="s">
        <v>80</v>
      </c>
      <c r="AW382" s="12" t="s">
        <v>4</v>
      </c>
      <c r="AX382" s="12" t="s">
        <v>78</v>
      </c>
      <c r="AY382" s="154" t="s">
        <v>151</v>
      </c>
    </row>
    <row r="383" spans="2:65" s="1" customFormat="1" ht="24.2" customHeight="1">
      <c r="B383" s="133"/>
      <c r="C383" s="134" t="s">
        <v>654</v>
      </c>
      <c r="D383" s="134" t="s">
        <v>153</v>
      </c>
      <c r="E383" s="135" t="s">
        <v>697</v>
      </c>
      <c r="F383" s="136" t="s">
        <v>698</v>
      </c>
      <c r="G383" s="137" t="s">
        <v>156</v>
      </c>
      <c r="H383" s="138">
        <v>129</v>
      </c>
      <c r="I383" s="139"/>
      <c r="J383" s="140">
        <f>ROUND(I383*H383,2)</f>
        <v>0</v>
      </c>
      <c r="K383" s="141"/>
      <c r="L383" s="33"/>
      <c r="M383" s="142" t="s">
        <v>3</v>
      </c>
      <c r="N383" s="143" t="s">
        <v>42</v>
      </c>
      <c r="P383" s="144">
        <f>O383*H383</f>
        <v>0</v>
      </c>
      <c r="Q383" s="144">
        <v>0</v>
      </c>
      <c r="R383" s="144">
        <f>Q383*H383</f>
        <v>0</v>
      </c>
      <c r="S383" s="144">
        <v>1.2999999999999999E-4</v>
      </c>
      <c r="T383" s="145">
        <f>S383*H383</f>
        <v>1.677E-2</v>
      </c>
      <c r="AR383" s="146" t="s">
        <v>278</v>
      </c>
      <c r="AT383" s="146" t="s">
        <v>153</v>
      </c>
      <c r="AU383" s="146" t="s">
        <v>78</v>
      </c>
      <c r="AY383" s="18" t="s">
        <v>151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8" t="s">
        <v>78</v>
      </c>
      <c r="BK383" s="147">
        <f>ROUND(I383*H383,2)</f>
        <v>0</v>
      </c>
      <c r="BL383" s="18" t="s">
        <v>278</v>
      </c>
      <c r="BM383" s="146" t="s">
        <v>1048</v>
      </c>
    </row>
    <row r="384" spans="2:65" s="1" customFormat="1" ht="11.25">
      <c r="B384" s="33"/>
      <c r="D384" s="148" t="s">
        <v>159</v>
      </c>
      <c r="F384" s="149" t="s">
        <v>700</v>
      </c>
      <c r="I384" s="150"/>
      <c r="L384" s="33"/>
      <c r="M384" s="151"/>
      <c r="T384" s="54"/>
      <c r="AT384" s="18" t="s">
        <v>159</v>
      </c>
      <c r="AU384" s="18" t="s">
        <v>78</v>
      </c>
    </row>
    <row r="385" spans="2:65" s="12" customFormat="1" ht="11.25">
      <c r="B385" s="152"/>
      <c r="D385" s="153" t="s">
        <v>161</v>
      </c>
      <c r="E385" s="154" t="s">
        <v>3</v>
      </c>
      <c r="F385" s="155" t="s">
        <v>928</v>
      </c>
      <c r="H385" s="156">
        <v>129</v>
      </c>
      <c r="I385" s="157"/>
      <c r="L385" s="152"/>
      <c r="M385" s="158"/>
      <c r="T385" s="159"/>
      <c r="AT385" s="154" t="s">
        <v>161</v>
      </c>
      <c r="AU385" s="154" t="s">
        <v>78</v>
      </c>
      <c r="AV385" s="12" t="s">
        <v>80</v>
      </c>
      <c r="AW385" s="12" t="s">
        <v>32</v>
      </c>
      <c r="AX385" s="12" t="s">
        <v>78</v>
      </c>
      <c r="AY385" s="154" t="s">
        <v>151</v>
      </c>
    </row>
    <row r="386" spans="2:65" s="1" customFormat="1" ht="16.5" customHeight="1">
      <c r="B386" s="133"/>
      <c r="C386" s="134" t="s">
        <v>658</v>
      </c>
      <c r="D386" s="134" t="s">
        <v>153</v>
      </c>
      <c r="E386" s="135" t="s">
        <v>703</v>
      </c>
      <c r="F386" s="136" t="s">
        <v>704</v>
      </c>
      <c r="G386" s="137" t="s">
        <v>156</v>
      </c>
      <c r="H386" s="138">
        <v>129</v>
      </c>
      <c r="I386" s="139"/>
      <c r="J386" s="140">
        <f>ROUND(I386*H386,2)</f>
        <v>0</v>
      </c>
      <c r="K386" s="141"/>
      <c r="L386" s="33"/>
      <c r="M386" s="142" t="s">
        <v>3</v>
      </c>
      <c r="N386" s="143" t="s">
        <v>42</v>
      </c>
      <c r="P386" s="144">
        <f>O386*H386</f>
        <v>0</v>
      </c>
      <c r="Q386" s="144">
        <v>0</v>
      </c>
      <c r="R386" s="144">
        <f>Q386*H386</f>
        <v>0</v>
      </c>
      <c r="S386" s="144">
        <v>0</v>
      </c>
      <c r="T386" s="145">
        <f>S386*H386</f>
        <v>0</v>
      </c>
      <c r="AR386" s="146" t="s">
        <v>278</v>
      </c>
      <c r="AT386" s="146" t="s">
        <v>153</v>
      </c>
      <c r="AU386" s="146" t="s">
        <v>78</v>
      </c>
      <c r="AY386" s="18" t="s">
        <v>151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8" t="s">
        <v>78</v>
      </c>
      <c r="BK386" s="147">
        <f>ROUND(I386*H386,2)</f>
        <v>0</v>
      </c>
      <c r="BL386" s="18" t="s">
        <v>278</v>
      </c>
      <c r="BM386" s="146" t="s">
        <v>1049</v>
      </c>
    </row>
    <row r="387" spans="2:65" s="1" customFormat="1" ht="11.25">
      <c r="B387" s="33"/>
      <c r="D387" s="148" t="s">
        <v>159</v>
      </c>
      <c r="F387" s="149" t="s">
        <v>706</v>
      </c>
      <c r="I387" s="150"/>
      <c r="L387" s="33"/>
      <c r="M387" s="151"/>
      <c r="T387" s="54"/>
      <c r="AT387" s="18" t="s">
        <v>159</v>
      </c>
      <c r="AU387" s="18" t="s">
        <v>78</v>
      </c>
    </row>
    <row r="388" spans="2:65" s="12" customFormat="1" ht="11.25">
      <c r="B388" s="152"/>
      <c r="D388" s="153" t="s">
        <v>161</v>
      </c>
      <c r="E388" s="154" t="s">
        <v>3</v>
      </c>
      <c r="F388" s="155" t="s">
        <v>928</v>
      </c>
      <c r="H388" s="156">
        <v>129</v>
      </c>
      <c r="I388" s="157"/>
      <c r="L388" s="152"/>
      <c r="M388" s="158"/>
      <c r="T388" s="159"/>
      <c r="AT388" s="154" t="s">
        <v>161</v>
      </c>
      <c r="AU388" s="154" t="s">
        <v>78</v>
      </c>
      <c r="AV388" s="12" t="s">
        <v>80</v>
      </c>
      <c r="AW388" s="12" t="s">
        <v>32</v>
      </c>
      <c r="AX388" s="12" t="s">
        <v>78</v>
      </c>
      <c r="AY388" s="154" t="s">
        <v>151</v>
      </c>
    </row>
    <row r="389" spans="2:65" s="1" customFormat="1" ht="44.25" customHeight="1">
      <c r="B389" s="133"/>
      <c r="C389" s="181" t="s">
        <v>662</v>
      </c>
      <c r="D389" s="181" t="s">
        <v>378</v>
      </c>
      <c r="E389" s="182" t="s">
        <v>708</v>
      </c>
      <c r="F389" s="183" t="s">
        <v>709</v>
      </c>
      <c r="G389" s="184" t="s">
        <v>156</v>
      </c>
      <c r="H389" s="185">
        <v>141.9</v>
      </c>
      <c r="I389" s="186"/>
      <c r="J389" s="187">
        <f>ROUND(I389*H389,2)</f>
        <v>0</v>
      </c>
      <c r="K389" s="188"/>
      <c r="L389" s="189"/>
      <c r="M389" s="190" t="s">
        <v>3</v>
      </c>
      <c r="N389" s="191" t="s">
        <v>42</v>
      </c>
      <c r="P389" s="144">
        <f>O389*H389</f>
        <v>0</v>
      </c>
      <c r="Q389" s="144">
        <v>4.0000000000000002E-4</v>
      </c>
      <c r="R389" s="144">
        <f>Q389*H389</f>
        <v>5.6760000000000005E-2</v>
      </c>
      <c r="S389" s="144">
        <v>0</v>
      </c>
      <c r="T389" s="145">
        <f>S389*H389</f>
        <v>0</v>
      </c>
      <c r="AR389" s="146" t="s">
        <v>381</v>
      </c>
      <c r="AT389" s="146" t="s">
        <v>378</v>
      </c>
      <c r="AU389" s="146" t="s">
        <v>78</v>
      </c>
      <c r="AY389" s="18" t="s">
        <v>151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8" t="s">
        <v>78</v>
      </c>
      <c r="BK389" s="147">
        <f>ROUND(I389*H389,2)</f>
        <v>0</v>
      </c>
      <c r="BL389" s="18" t="s">
        <v>278</v>
      </c>
      <c r="BM389" s="146" t="s">
        <v>1050</v>
      </c>
    </row>
    <row r="390" spans="2:65" s="1" customFormat="1" ht="11.25">
      <c r="B390" s="33"/>
      <c r="D390" s="148" t="s">
        <v>159</v>
      </c>
      <c r="F390" s="149" t="s">
        <v>711</v>
      </c>
      <c r="I390" s="150"/>
      <c r="L390" s="33"/>
      <c r="M390" s="151"/>
      <c r="T390" s="54"/>
      <c r="AT390" s="18" t="s">
        <v>159</v>
      </c>
      <c r="AU390" s="18" t="s">
        <v>78</v>
      </c>
    </row>
    <row r="391" spans="2:65" s="12" customFormat="1" ht="11.25">
      <c r="B391" s="152"/>
      <c r="D391" s="153" t="s">
        <v>161</v>
      </c>
      <c r="F391" s="155" t="s">
        <v>1051</v>
      </c>
      <c r="H391" s="156">
        <v>141.9</v>
      </c>
      <c r="I391" s="157"/>
      <c r="L391" s="152"/>
      <c r="M391" s="158"/>
      <c r="T391" s="159"/>
      <c r="AT391" s="154" t="s">
        <v>161</v>
      </c>
      <c r="AU391" s="154" t="s">
        <v>78</v>
      </c>
      <c r="AV391" s="12" t="s">
        <v>80</v>
      </c>
      <c r="AW391" s="12" t="s">
        <v>4</v>
      </c>
      <c r="AX391" s="12" t="s">
        <v>78</v>
      </c>
      <c r="AY391" s="154" t="s">
        <v>151</v>
      </c>
    </row>
    <row r="392" spans="2:65" s="1" customFormat="1" ht="37.9" customHeight="1">
      <c r="B392" s="133"/>
      <c r="C392" s="134" t="s">
        <v>667</v>
      </c>
      <c r="D392" s="134" t="s">
        <v>153</v>
      </c>
      <c r="E392" s="135" t="s">
        <v>1052</v>
      </c>
      <c r="F392" s="136" t="s">
        <v>1053</v>
      </c>
      <c r="G392" s="137" t="s">
        <v>156</v>
      </c>
      <c r="H392" s="138">
        <v>772.5</v>
      </c>
      <c r="I392" s="139"/>
      <c r="J392" s="140">
        <f>ROUND(I392*H392,2)</f>
        <v>0</v>
      </c>
      <c r="K392" s="141"/>
      <c r="L392" s="33"/>
      <c r="M392" s="142" t="s">
        <v>3</v>
      </c>
      <c r="N392" s="143" t="s">
        <v>42</v>
      </c>
      <c r="P392" s="144">
        <f>O392*H392</f>
        <v>0</v>
      </c>
      <c r="Q392" s="144">
        <v>0.11523</v>
      </c>
      <c r="R392" s="144">
        <f>Q392*H392</f>
        <v>89.015174999999999</v>
      </c>
      <c r="S392" s="144">
        <v>0</v>
      </c>
      <c r="T392" s="145">
        <f>S392*H392</f>
        <v>0</v>
      </c>
      <c r="AR392" s="146" t="s">
        <v>278</v>
      </c>
      <c r="AT392" s="146" t="s">
        <v>153</v>
      </c>
      <c r="AU392" s="146" t="s">
        <v>78</v>
      </c>
      <c r="AY392" s="18" t="s">
        <v>151</v>
      </c>
      <c r="BE392" s="147">
        <f>IF(N392="základní",J392,0)</f>
        <v>0</v>
      </c>
      <c r="BF392" s="147">
        <f>IF(N392="snížená",J392,0)</f>
        <v>0</v>
      </c>
      <c r="BG392" s="147">
        <f>IF(N392="zákl. přenesená",J392,0)</f>
        <v>0</v>
      </c>
      <c r="BH392" s="147">
        <f>IF(N392="sníž. přenesená",J392,0)</f>
        <v>0</v>
      </c>
      <c r="BI392" s="147">
        <f>IF(N392="nulová",J392,0)</f>
        <v>0</v>
      </c>
      <c r="BJ392" s="18" t="s">
        <v>78</v>
      </c>
      <c r="BK392" s="147">
        <f>ROUND(I392*H392,2)</f>
        <v>0</v>
      </c>
      <c r="BL392" s="18" t="s">
        <v>278</v>
      </c>
      <c r="BM392" s="146" t="s">
        <v>1054</v>
      </c>
    </row>
    <row r="393" spans="2:65" s="12" customFormat="1" ht="11.25">
      <c r="B393" s="152"/>
      <c r="D393" s="153" t="s">
        <v>161</v>
      </c>
      <c r="E393" s="154" t="s">
        <v>3</v>
      </c>
      <c r="F393" s="155" t="s">
        <v>953</v>
      </c>
      <c r="H393" s="156">
        <v>750</v>
      </c>
      <c r="I393" s="157"/>
      <c r="L393" s="152"/>
      <c r="M393" s="158"/>
      <c r="T393" s="159"/>
      <c r="AT393" s="154" t="s">
        <v>161</v>
      </c>
      <c r="AU393" s="154" t="s">
        <v>78</v>
      </c>
      <c r="AV393" s="12" t="s">
        <v>80</v>
      </c>
      <c r="AW393" s="12" t="s">
        <v>32</v>
      </c>
      <c r="AX393" s="12" t="s">
        <v>71</v>
      </c>
      <c r="AY393" s="154" t="s">
        <v>151</v>
      </c>
    </row>
    <row r="394" spans="2:65" s="12" customFormat="1" ht="11.25">
      <c r="B394" s="152"/>
      <c r="D394" s="153" t="s">
        <v>161</v>
      </c>
      <c r="E394" s="154" t="s">
        <v>3</v>
      </c>
      <c r="F394" s="155" t="s">
        <v>1055</v>
      </c>
      <c r="H394" s="156">
        <v>22.5</v>
      </c>
      <c r="I394" s="157"/>
      <c r="L394" s="152"/>
      <c r="M394" s="158"/>
      <c r="T394" s="159"/>
      <c r="AT394" s="154" t="s">
        <v>161</v>
      </c>
      <c r="AU394" s="154" t="s">
        <v>78</v>
      </c>
      <c r="AV394" s="12" t="s">
        <v>80</v>
      </c>
      <c r="AW394" s="12" t="s">
        <v>32</v>
      </c>
      <c r="AX394" s="12" t="s">
        <v>71</v>
      </c>
      <c r="AY394" s="154" t="s">
        <v>151</v>
      </c>
    </row>
    <row r="395" spans="2:65" s="14" customFormat="1" ht="11.25">
      <c r="B395" s="166"/>
      <c r="D395" s="153" t="s">
        <v>161</v>
      </c>
      <c r="E395" s="167" t="s">
        <v>3</v>
      </c>
      <c r="F395" s="168" t="s">
        <v>241</v>
      </c>
      <c r="H395" s="169">
        <v>772.5</v>
      </c>
      <c r="I395" s="170"/>
      <c r="L395" s="166"/>
      <c r="M395" s="171"/>
      <c r="T395" s="172"/>
      <c r="AT395" s="167" t="s">
        <v>161</v>
      </c>
      <c r="AU395" s="167" t="s">
        <v>78</v>
      </c>
      <c r="AV395" s="14" t="s">
        <v>157</v>
      </c>
      <c r="AW395" s="14" t="s">
        <v>32</v>
      </c>
      <c r="AX395" s="14" t="s">
        <v>78</v>
      </c>
      <c r="AY395" s="167" t="s">
        <v>151</v>
      </c>
    </row>
    <row r="396" spans="2:65" s="1" customFormat="1" ht="49.15" customHeight="1">
      <c r="B396" s="133"/>
      <c r="C396" s="134" t="s">
        <v>672</v>
      </c>
      <c r="D396" s="134" t="s">
        <v>153</v>
      </c>
      <c r="E396" s="135" t="s">
        <v>714</v>
      </c>
      <c r="F396" s="136" t="s">
        <v>715</v>
      </c>
      <c r="G396" s="137" t="s">
        <v>328</v>
      </c>
      <c r="H396" s="138">
        <v>89.650999999999996</v>
      </c>
      <c r="I396" s="139"/>
      <c r="J396" s="140">
        <f>ROUND(I396*H396,2)</f>
        <v>0</v>
      </c>
      <c r="K396" s="141"/>
      <c r="L396" s="33"/>
      <c r="M396" s="142" t="s">
        <v>3</v>
      </c>
      <c r="N396" s="143" t="s">
        <v>42</v>
      </c>
      <c r="P396" s="144">
        <f>O396*H396</f>
        <v>0</v>
      </c>
      <c r="Q396" s="144">
        <v>0</v>
      </c>
      <c r="R396" s="144">
        <f>Q396*H396</f>
        <v>0</v>
      </c>
      <c r="S396" s="144">
        <v>0</v>
      </c>
      <c r="T396" s="145">
        <f>S396*H396</f>
        <v>0</v>
      </c>
      <c r="AR396" s="146" t="s">
        <v>278</v>
      </c>
      <c r="AT396" s="146" t="s">
        <v>153</v>
      </c>
      <c r="AU396" s="146" t="s">
        <v>78</v>
      </c>
      <c r="AY396" s="18" t="s">
        <v>151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8" t="s">
        <v>78</v>
      </c>
      <c r="BK396" s="147">
        <f>ROUND(I396*H396,2)</f>
        <v>0</v>
      </c>
      <c r="BL396" s="18" t="s">
        <v>278</v>
      </c>
      <c r="BM396" s="146" t="s">
        <v>1056</v>
      </c>
    </row>
    <row r="397" spans="2:65" s="1" customFormat="1" ht="11.25">
      <c r="B397" s="33"/>
      <c r="D397" s="148" t="s">
        <v>159</v>
      </c>
      <c r="F397" s="149" t="s">
        <v>717</v>
      </c>
      <c r="I397" s="150"/>
      <c r="L397" s="33"/>
      <c r="M397" s="151"/>
      <c r="T397" s="54"/>
      <c r="AT397" s="18" t="s">
        <v>159</v>
      </c>
      <c r="AU397" s="18" t="s">
        <v>78</v>
      </c>
    </row>
    <row r="398" spans="2:65" s="11" customFormat="1" ht="25.9" customHeight="1">
      <c r="B398" s="121"/>
      <c r="D398" s="122" t="s">
        <v>70</v>
      </c>
      <c r="E398" s="123" t="s">
        <v>718</v>
      </c>
      <c r="F398" s="123" t="s">
        <v>719</v>
      </c>
      <c r="I398" s="124"/>
      <c r="J398" s="125">
        <f>BK398</f>
        <v>0</v>
      </c>
      <c r="L398" s="121"/>
      <c r="M398" s="126"/>
      <c r="P398" s="127">
        <f>SUM(P399:P433)</f>
        <v>0</v>
      </c>
      <c r="R398" s="127">
        <f>SUM(R399:R433)</f>
        <v>3.2772999999999999</v>
      </c>
      <c r="T398" s="128">
        <f>SUM(T399:T433)</f>
        <v>2.6950000000000003</v>
      </c>
      <c r="AR398" s="122" t="s">
        <v>80</v>
      </c>
      <c r="AT398" s="129" t="s">
        <v>70</v>
      </c>
      <c r="AU398" s="129" t="s">
        <v>71</v>
      </c>
      <c r="AY398" s="122" t="s">
        <v>151</v>
      </c>
      <c r="BK398" s="130">
        <f>SUM(BK399:BK433)</f>
        <v>0</v>
      </c>
    </row>
    <row r="399" spans="2:65" s="1" customFormat="1" ht="16.5" customHeight="1">
      <c r="B399" s="133"/>
      <c r="C399" s="134" t="s">
        <v>677</v>
      </c>
      <c r="D399" s="134" t="s">
        <v>153</v>
      </c>
      <c r="E399" s="135" t="s">
        <v>727</v>
      </c>
      <c r="F399" s="136" t="s">
        <v>728</v>
      </c>
      <c r="G399" s="137" t="s">
        <v>246</v>
      </c>
      <c r="H399" s="138">
        <v>77</v>
      </c>
      <c r="I399" s="139"/>
      <c r="J399" s="140">
        <f>ROUND(I399*H399,2)</f>
        <v>0</v>
      </c>
      <c r="K399" s="141"/>
      <c r="L399" s="33"/>
      <c r="M399" s="142" t="s">
        <v>3</v>
      </c>
      <c r="N399" s="143" t="s">
        <v>42</v>
      </c>
      <c r="P399" s="144">
        <f>O399*H399</f>
        <v>0</v>
      </c>
      <c r="Q399" s="144">
        <v>0</v>
      </c>
      <c r="R399" s="144">
        <f>Q399*H399</f>
        <v>0</v>
      </c>
      <c r="S399" s="144">
        <v>0</v>
      </c>
      <c r="T399" s="145">
        <f>S399*H399</f>
        <v>0</v>
      </c>
      <c r="AR399" s="146" t="s">
        <v>278</v>
      </c>
      <c r="AT399" s="146" t="s">
        <v>153</v>
      </c>
      <c r="AU399" s="146" t="s">
        <v>78</v>
      </c>
      <c r="AY399" s="18" t="s">
        <v>151</v>
      </c>
      <c r="BE399" s="147">
        <f>IF(N399="základní",J399,0)</f>
        <v>0</v>
      </c>
      <c r="BF399" s="147">
        <f>IF(N399="snížená",J399,0)</f>
        <v>0</v>
      </c>
      <c r="BG399" s="147">
        <f>IF(N399="zákl. přenesená",J399,0)</f>
        <v>0</v>
      </c>
      <c r="BH399" s="147">
        <f>IF(N399="sníž. přenesená",J399,0)</f>
        <v>0</v>
      </c>
      <c r="BI399" s="147">
        <f>IF(N399="nulová",J399,0)</f>
        <v>0</v>
      </c>
      <c r="BJ399" s="18" t="s">
        <v>78</v>
      </c>
      <c r="BK399" s="147">
        <f>ROUND(I399*H399,2)</f>
        <v>0</v>
      </c>
      <c r="BL399" s="18" t="s">
        <v>278</v>
      </c>
      <c r="BM399" s="146" t="s">
        <v>1057</v>
      </c>
    </row>
    <row r="400" spans="2:65" s="1" customFormat="1" ht="11.25">
      <c r="B400" s="33"/>
      <c r="D400" s="148" t="s">
        <v>159</v>
      </c>
      <c r="F400" s="149" t="s">
        <v>730</v>
      </c>
      <c r="I400" s="150"/>
      <c r="L400" s="33"/>
      <c r="M400" s="151"/>
      <c r="T400" s="54"/>
      <c r="AT400" s="18" t="s">
        <v>159</v>
      </c>
      <c r="AU400" s="18" t="s">
        <v>78</v>
      </c>
    </row>
    <row r="401" spans="2:65" s="1" customFormat="1" ht="16.5" customHeight="1">
      <c r="B401" s="133"/>
      <c r="C401" s="181" t="s">
        <v>684</v>
      </c>
      <c r="D401" s="181" t="s">
        <v>378</v>
      </c>
      <c r="E401" s="182" t="s">
        <v>733</v>
      </c>
      <c r="F401" s="183" t="s">
        <v>734</v>
      </c>
      <c r="G401" s="184" t="s">
        <v>328</v>
      </c>
      <c r="H401" s="185">
        <v>1.4870000000000001</v>
      </c>
      <c r="I401" s="186"/>
      <c r="J401" s="187">
        <f>ROUND(I401*H401,2)</f>
        <v>0</v>
      </c>
      <c r="K401" s="188"/>
      <c r="L401" s="189"/>
      <c r="M401" s="190" t="s">
        <v>3</v>
      </c>
      <c r="N401" s="191" t="s">
        <v>42</v>
      </c>
      <c r="P401" s="144">
        <f>O401*H401</f>
        <v>0</v>
      </c>
      <c r="Q401" s="144">
        <v>1</v>
      </c>
      <c r="R401" s="144">
        <f>Q401*H401</f>
        <v>1.4870000000000001</v>
      </c>
      <c r="S401" s="144">
        <v>0</v>
      </c>
      <c r="T401" s="145">
        <f>S401*H401</f>
        <v>0</v>
      </c>
      <c r="AR401" s="146" t="s">
        <v>381</v>
      </c>
      <c r="AT401" s="146" t="s">
        <v>378</v>
      </c>
      <c r="AU401" s="146" t="s">
        <v>78</v>
      </c>
      <c r="AY401" s="18" t="s">
        <v>151</v>
      </c>
      <c r="BE401" s="147">
        <f>IF(N401="základní",J401,0)</f>
        <v>0</v>
      </c>
      <c r="BF401" s="147">
        <f>IF(N401="snížená",J401,0)</f>
        <v>0</v>
      </c>
      <c r="BG401" s="147">
        <f>IF(N401="zákl. přenesená",J401,0)</f>
        <v>0</v>
      </c>
      <c r="BH401" s="147">
        <f>IF(N401="sníž. přenesená",J401,0)</f>
        <v>0</v>
      </c>
      <c r="BI401" s="147">
        <f>IF(N401="nulová",J401,0)</f>
        <v>0</v>
      </c>
      <c r="BJ401" s="18" t="s">
        <v>78</v>
      </c>
      <c r="BK401" s="147">
        <f>ROUND(I401*H401,2)</f>
        <v>0</v>
      </c>
      <c r="BL401" s="18" t="s">
        <v>278</v>
      </c>
      <c r="BM401" s="146" t="s">
        <v>1058</v>
      </c>
    </row>
    <row r="402" spans="2:65" s="1" customFormat="1" ht="11.25">
      <c r="B402" s="33"/>
      <c r="D402" s="148" t="s">
        <v>159</v>
      </c>
      <c r="F402" s="149" t="s">
        <v>736</v>
      </c>
      <c r="I402" s="150"/>
      <c r="L402" s="33"/>
      <c r="M402" s="151"/>
      <c r="T402" s="54"/>
      <c r="AT402" s="18" t="s">
        <v>159</v>
      </c>
      <c r="AU402" s="18" t="s">
        <v>78</v>
      </c>
    </row>
    <row r="403" spans="2:65" s="12" customFormat="1" ht="11.25">
      <c r="B403" s="152"/>
      <c r="D403" s="153" t="s">
        <v>161</v>
      </c>
      <c r="E403" s="154" t="s">
        <v>3</v>
      </c>
      <c r="F403" s="155" t="s">
        <v>1059</v>
      </c>
      <c r="H403" s="156">
        <v>1.0780000000000001</v>
      </c>
      <c r="I403" s="157"/>
      <c r="L403" s="152"/>
      <c r="M403" s="158"/>
      <c r="T403" s="159"/>
      <c r="AT403" s="154" t="s">
        <v>161</v>
      </c>
      <c r="AU403" s="154" t="s">
        <v>78</v>
      </c>
      <c r="AV403" s="12" t="s">
        <v>80</v>
      </c>
      <c r="AW403" s="12" t="s">
        <v>32</v>
      </c>
      <c r="AX403" s="12" t="s">
        <v>71</v>
      </c>
      <c r="AY403" s="154" t="s">
        <v>151</v>
      </c>
    </row>
    <row r="404" spans="2:65" s="12" customFormat="1" ht="11.25">
      <c r="B404" s="152"/>
      <c r="D404" s="153" t="s">
        <v>161</v>
      </c>
      <c r="E404" s="154" t="s">
        <v>3</v>
      </c>
      <c r="F404" s="155" t="s">
        <v>1060</v>
      </c>
      <c r="H404" s="156">
        <v>0.216</v>
      </c>
      <c r="I404" s="157"/>
      <c r="L404" s="152"/>
      <c r="M404" s="158"/>
      <c r="T404" s="159"/>
      <c r="AT404" s="154" t="s">
        <v>161</v>
      </c>
      <c r="AU404" s="154" t="s">
        <v>78</v>
      </c>
      <c r="AV404" s="12" t="s">
        <v>80</v>
      </c>
      <c r="AW404" s="12" t="s">
        <v>32</v>
      </c>
      <c r="AX404" s="12" t="s">
        <v>71</v>
      </c>
      <c r="AY404" s="154" t="s">
        <v>151</v>
      </c>
    </row>
    <row r="405" spans="2:65" s="12" customFormat="1" ht="11.25">
      <c r="B405" s="152"/>
      <c r="D405" s="153" t="s">
        <v>161</v>
      </c>
      <c r="E405" s="154" t="s">
        <v>3</v>
      </c>
      <c r="F405" s="155" t="s">
        <v>1061</v>
      </c>
      <c r="H405" s="156">
        <v>0.15</v>
      </c>
      <c r="I405" s="157"/>
      <c r="L405" s="152"/>
      <c r="M405" s="158"/>
      <c r="T405" s="159"/>
      <c r="AT405" s="154" t="s">
        <v>161</v>
      </c>
      <c r="AU405" s="154" t="s">
        <v>78</v>
      </c>
      <c r="AV405" s="12" t="s">
        <v>80</v>
      </c>
      <c r="AW405" s="12" t="s">
        <v>32</v>
      </c>
      <c r="AX405" s="12" t="s">
        <v>71</v>
      </c>
      <c r="AY405" s="154" t="s">
        <v>151</v>
      </c>
    </row>
    <row r="406" spans="2:65" s="14" customFormat="1" ht="11.25">
      <c r="B406" s="166"/>
      <c r="D406" s="153" t="s">
        <v>161</v>
      </c>
      <c r="E406" s="167" t="s">
        <v>3</v>
      </c>
      <c r="F406" s="168" t="s">
        <v>241</v>
      </c>
      <c r="H406" s="169">
        <v>1.444</v>
      </c>
      <c r="I406" s="170"/>
      <c r="L406" s="166"/>
      <c r="M406" s="171"/>
      <c r="T406" s="172"/>
      <c r="AT406" s="167" t="s">
        <v>161</v>
      </c>
      <c r="AU406" s="167" t="s">
        <v>78</v>
      </c>
      <c r="AV406" s="14" t="s">
        <v>157</v>
      </c>
      <c r="AW406" s="14" t="s">
        <v>32</v>
      </c>
      <c r="AX406" s="14" t="s">
        <v>78</v>
      </c>
      <c r="AY406" s="167" t="s">
        <v>151</v>
      </c>
    </row>
    <row r="407" spans="2:65" s="12" customFormat="1" ht="11.25">
      <c r="B407" s="152"/>
      <c r="D407" s="153" t="s">
        <v>161</v>
      </c>
      <c r="F407" s="155" t="s">
        <v>1062</v>
      </c>
      <c r="H407" s="156">
        <v>1.4870000000000001</v>
      </c>
      <c r="I407" s="157"/>
      <c r="L407" s="152"/>
      <c r="M407" s="158"/>
      <c r="T407" s="159"/>
      <c r="AT407" s="154" t="s">
        <v>161</v>
      </c>
      <c r="AU407" s="154" t="s">
        <v>78</v>
      </c>
      <c r="AV407" s="12" t="s">
        <v>80</v>
      </c>
      <c r="AW407" s="12" t="s">
        <v>4</v>
      </c>
      <c r="AX407" s="12" t="s">
        <v>78</v>
      </c>
      <c r="AY407" s="154" t="s">
        <v>151</v>
      </c>
    </row>
    <row r="408" spans="2:65" s="1" customFormat="1" ht="16.5" customHeight="1">
      <c r="B408" s="133"/>
      <c r="C408" s="181" t="s">
        <v>690</v>
      </c>
      <c r="D408" s="181" t="s">
        <v>378</v>
      </c>
      <c r="E408" s="182" t="s">
        <v>743</v>
      </c>
      <c r="F408" s="183" t="s">
        <v>744</v>
      </c>
      <c r="G408" s="184" t="s">
        <v>328</v>
      </c>
      <c r="H408" s="185">
        <v>0.52400000000000002</v>
      </c>
      <c r="I408" s="186"/>
      <c r="J408" s="187">
        <f>ROUND(I408*H408,2)</f>
        <v>0</v>
      </c>
      <c r="K408" s="188"/>
      <c r="L408" s="189"/>
      <c r="M408" s="190" t="s">
        <v>3</v>
      </c>
      <c r="N408" s="191" t="s">
        <v>42</v>
      </c>
      <c r="P408" s="144">
        <f>O408*H408</f>
        <v>0</v>
      </c>
      <c r="Q408" s="144">
        <v>1</v>
      </c>
      <c r="R408" s="144">
        <f>Q408*H408</f>
        <v>0.52400000000000002</v>
      </c>
      <c r="S408" s="144">
        <v>0</v>
      </c>
      <c r="T408" s="145">
        <f>S408*H408</f>
        <v>0</v>
      </c>
      <c r="AR408" s="146" t="s">
        <v>381</v>
      </c>
      <c r="AT408" s="146" t="s">
        <v>378</v>
      </c>
      <c r="AU408" s="146" t="s">
        <v>78</v>
      </c>
      <c r="AY408" s="18" t="s">
        <v>151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8" t="s">
        <v>78</v>
      </c>
      <c r="BK408" s="147">
        <f>ROUND(I408*H408,2)</f>
        <v>0</v>
      </c>
      <c r="BL408" s="18" t="s">
        <v>278</v>
      </c>
      <c r="BM408" s="146" t="s">
        <v>1063</v>
      </c>
    </row>
    <row r="409" spans="2:65" s="1" customFormat="1" ht="11.25">
      <c r="B409" s="33"/>
      <c r="D409" s="148" t="s">
        <v>159</v>
      </c>
      <c r="F409" s="149" t="s">
        <v>746</v>
      </c>
      <c r="I409" s="150"/>
      <c r="L409" s="33"/>
      <c r="M409" s="151"/>
      <c r="T409" s="54"/>
      <c r="AT409" s="18" t="s">
        <v>159</v>
      </c>
      <c r="AU409" s="18" t="s">
        <v>78</v>
      </c>
    </row>
    <row r="410" spans="2:65" s="12" customFormat="1" ht="11.25">
      <c r="B410" s="152"/>
      <c r="D410" s="153" t="s">
        <v>161</v>
      </c>
      <c r="E410" s="154" t="s">
        <v>3</v>
      </c>
      <c r="F410" s="155" t="s">
        <v>1064</v>
      </c>
      <c r="H410" s="156">
        <v>8.8999999999999996E-2</v>
      </c>
      <c r="I410" s="157"/>
      <c r="L410" s="152"/>
      <c r="M410" s="158"/>
      <c r="T410" s="159"/>
      <c r="AT410" s="154" t="s">
        <v>161</v>
      </c>
      <c r="AU410" s="154" t="s">
        <v>78</v>
      </c>
      <c r="AV410" s="12" t="s">
        <v>80</v>
      </c>
      <c r="AW410" s="12" t="s">
        <v>32</v>
      </c>
      <c r="AX410" s="12" t="s">
        <v>71</v>
      </c>
      <c r="AY410" s="154" t="s">
        <v>151</v>
      </c>
    </row>
    <row r="411" spans="2:65" s="12" customFormat="1" ht="11.25">
      <c r="B411" s="152"/>
      <c r="D411" s="153" t="s">
        <v>161</v>
      </c>
      <c r="E411" s="154" t="s">
        <v>3</v>
      </c>
      <c r="F411" s="155" t="s">
        <v>1065</v>
      </c>
      <c r="H411" s="156">
        <v>0.42</v>
      </c>
      <c r="I411" s="157"/>
      <c r="L411" s="152"/>
      <c r="M411" s="158"/>
      <c r="T411" s="159"/>
      <c r="AT411" s="154" t="s">
        <v>161</v>
      </c>
      <c r="AU411" s="154" t="s">
        <v>78</v>
      </c>
      <c r="AV411" s="12" t="s">
        <v>80</v>
      </c>
      <c r="AW411" s="12" t="s">
        <v>32</v>
      </c>
      <c r="AX411" s="12" t="s">
        <v>71</v>
      </c>
      <c r="AY411" s="154" t="s">
        <v>151</v>
      </c>
    </row>
    <row r="412" spans="2:65" s="14" customFormat="1" ht="11.25">
      <c r="B412" s="166"/>
      <c r="D412" s="153" t="s">
        <v>161</v>
      </c>
      <c r="E412" s="167" t="s">
        <v>3</v>
      </c>
      <c r="F412" s="168" t="s">
        <v>241</v>
      </c>
      <c r="H412" s="169">
        <v>0.50900000000000001</v>
      </c>
      <c r="I412" s="170"/>
      <c r="L412" s="166"/>
      <c r="M412" s="171"/>
      <c r="T412" s="172"/>
      <c r="AT412" s="167" t="s">
        <v>161</v>
      </c>
      <c r="AU412" s="167" t="s">
        <v>78</v>
      </c>
      <c r="AV412" s="14" t="s">
        <v>157</v>
      </c>
      <c r="AW412" s="14" t="s">
        <v>32</v>
      </c>
      <c r="AX412" s="14" t="s">
        <v>78</v>
      </c>
      <c r="AY412" s="167" t="s">
        <v>151</v>
      </c>
    </row>
    <row r="413" spans="2:65" s="12" customFormat="1" ht="11.25">
      <c r="B413" s="152"/>
      <c r="D413" s="153" t="s">
        <v>161</v>
      </c>
      <c r="F413" s="155" t="s">
        <v>1066</v>
      </c>
      <c r="H413" s="156">
        <v>0.52400000000000002</v>
      </c>
      <c r="I413" s="157"/>
      <c r="L413" s="152"/>
      <c r="M413" s="158"/>
      <c r="T413" s="159"/>
      <c r="AT413" s="154" t="s">
        <v>161</v>
      </c>
      <c r="AU413" s="154" t="s">
        <v>78</v>
      </c>
      <c r="AV413" s="12" t="s">
        <v>80</v>
      </c>
      <c r="AW413" s="12" t="s">
        <v>4</v>
      </c>
      <c r="AX413" s="12" t="s">
        <v>78</v>
      </c>
      <c r="AY413" s="154" t="s">
        <v>151</v>
      </c>
    </row>
    <row r="414" spans="2:65" s="1" customFormat="1" ht="16.5" customHeight="1">
      <c r="B414" s="133"/>
      <c r="C414" s="181" t="s">
        <v>696</v>
      </c>
      <c r="D414" s="181" t="s">
        <v>378</v>
      </c>
      <c r="E414" s="182" t="s">
        <v>751</v>
      </c>
      <c r="F414" s="183" t="s">
        <v>752</v>
      </c>
      <c r="G414" s="184" t="s">
        <v>328</v>
      </c>
      <c r="H414" s="185">
        <v>0.61799999999999999</v>
      </c>
      <c r="I414" s="186"/>
      <c r="J414" s="187">
        <f>ROUND(I414*H414,2)</f>
        <v>0</v>
      </c>
      <c r="K414" s="188"/>
      <c r="L414" s="189"/>
      <c r="M414" s="190" t="s">
        <v>3</v>
      </c>
      <c r="N414" s="191" t="s">
        <v>42</v>
      </c>
      <c r="P414" s="144">
        <f>O414*H414</f>
        <v>0</v>
      </c>
      <c r="Q414" s="144">
        <v>1</v>
      </c>
      <c r="R414" s="144">
        <f>Q414*H414</f>
        <v>0.61799999999999999</v>
      </c>
      <c r="S414" s="144">
        <v>0</v>
      </c>
      <c r="T414" s="145">
        <f>S414*H414</f>
        <v>0</v>
      </c>
      <c r="AR414" s="146" t="s">
        <v>381</v>
      </c>
      <c r="AT414" s="146" t="s">
        <v>378</v>
      </c>
      <c r="AU414" s="146" t="s">
        <v>78</v>
      </c>
      <c r="AY414" s="18" t="s">
        <v>151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8" t="s">
        <v>78</v>
      </c>
      <c r="BK414" s="147">
        <f>ROUND(I414*H414,2)</f>
        <v>0</v>
      </c>
      <c r="BL414" s="18" t="s">
        <v>278</v>
      </c>
      <c r="BM414" s="146" t="s">
        <v>1067</v>
      </c>
    </row>
    <row r="415" spans="2:65" s="1" customFormat="1" ht="11.25">
      <c r="B415" s="33"/>
      <c r="D415" s="148" t="s">
        <v>159</v>
      </c>
      <c r="F415" s="149" t="s">
        <v>754</v>
      </c>
      <c r="I415" s="150"/>
      <c r="L415" s="33"/>
      <c r="M415" s="151"/>
      <c r="T415" s="54"/>
      <c r="AT415" s="18" t="s">
        <v>159</v>
      </c>
      <c r="AU415" s="18" t="s">
        <v>78</v>
      </c>
    </row>
    <row r="416" spans="2:65" s="12" customFormat="1" ht="11.25">
      <c r="B416" s="152"/>
      <c r="D416" s="153" t="s">
        <v>161</v>
      </c>
      <c r="E416" s="154" t="s">
        <v>3</v>
      </c>
      <c r="F416" s="155" t="s">
        <v>1068</v>
      </c>
      <c r="H416" s="156">
        <v>0.30399999999999999</v>
      </c>
      <c r="I416" s="157"/>
      <c r="L416" s="152"/>
      <c r="M416" s="158"/>
      <c r="T416" s="159"/>
      <c r="AT416" s="154" t="s">
        <v>161</v>
      </c>
      <c r="AU416" s="154" t="s">
        <v>78</v>
      </c>
      <c r="AV416" s="12" t="s">
        <v>80</v>
      </c>
      <c r="AW416" s="12" t="s">
        <v>32</v>
      </c>
      <c r="AX416" s="12" t="s">
        <v>71</v>
      </c>
      <c r="AY416" s="154" t="s">
        <v>151</v>
      </c>
    </row>
    <row r="417" spans="2:65" s="12" customFormat="1" ht="11.25">
      <c r="B417" s="152"/>
      <c r="D417" s="153" t="s">
        <v>161</v>
      </c>
      <c r="E417" s="154" t="s">
        <v>3</v>
      </c>
      <c r="F417" s="155" t="s">
        <v>1069</v>
      </c>
      <c r="H417" s="156">
        <v>0.29599999999999999</v>
      </c>
      <c r="I417" s="157"/>
      <c r="L417" s="152"/>
      <c r="M417" s="158"/>
      <c r="T417" s="159"/>
      <c r="AT417" s="154" t="s">
        <v>161</v>
      </c>
      <c r="AU417" s="154" t="s">
        <v>78</v>
      </c>
      <c r="AV417" s="12" t="s">
        <v>80</v>
      </c>
      <c r="AW417" s="12" t="s">
        <v>32</v>
      </c>
      <c r="AX417" s="12" t="s">
        <v>71</v>
      </c>
      <c r="AY417" s="154" t="s">
        <v>151</v>
      </c>
    </row>
    <row r="418" spans="2:65" s="14" customFormat="1" ht="11.25">
      <c r="B418" s="166"/>
      <c r="D418" s="153" t="s">
        <v>161</v>
      </c>
      <c r="E418" s="167" t="s">
        <v>3</v>
      </c>
      <c r="F418" s="168" t="s">
        <v>241</v>
      </c>
      <c r="H418" s="169">
        <v>0.6</v>
      </c>
      <c r="I418" s="170"/>
      <c r="L418" s="166"/>
      <c r="M418" s="171"/>
      <c r="T418" s="172"/>
      <c r="AT418" s="167" t="s">
        <v>161</v>
      </c>
      <c r="AU418" s="167" t="s">
        <v>78</v>
      </c>
      <c r="AV418" s="14" t="s">
        <v>157</v>
      </c>
      <c r="AW418" s="14" t="s">
        <v>32</v>
      </c>
      <c r="AX418" s="14" t="s">
        <v>78</v>
      </c>
      <c r="AY418" s="167" t="s">
        <v>151</v>
      </c>
    </row>
    <row r="419" spans="2:65" s="12" customFormat="1" ht="11.25">
      <c r="B419" s="152"/>
      <c r="D419" s="153" t="s">
        <v>161</v>
      </c>
      <c r="F419" s="155" t="s">
        <v>1070</v>
      </c>
      <c r="H419" s="156">
        <v>0.61799999999999999</v>
      </c>
      <c r="I419" s="157"/>
      <c r="L419" s="152"/>
      <c r="M419" s="158"/>
      <c r="T419" s="159"/>
      <c r="AT419" s="154" t="s">
        <v>161</v>
      </c>
      <c r="AU419" s="154" t="s">
        <v>78</v>
      </c>
      <c r="AV419" s="12" t="s">
        <v>80</v>
      </c>
      <c r="AW419" s="12" t="s">
        <v>4</v>
      </c>
      <c r="AX419" s="12" t="s">
        <v>78</v>
      </c>
      <c r="AY419" s="154" t="s">
        <v>151</v>
      </c>
    </row>
    <row r="420" spans="2:65" s="1" customFormat="1" ht="21.75" customHeight="1">
      <c r="B420" s="133"/>
      <c r="C420" s="181" t="s">
        <v>702</v>
      </c>
      <c r="D420" s="181" t="s">
        <v>378</v>
      </c>
      <c r="E420" s="182" t="s">
        <v>759</v>
      </c>
      <c r="F420" s="183" t="s">
        <v>760</v>
      </c>
      <c r="G420" s="184" t="s">
        <v>328</v>
      </c>
      <c r="H420" s="185">
        <v>0.23799999999999999</v>
      </c>
      <c r="I420" s="186"/>
      <c r="J420" s="187">
        <f>ROUND(I420*H420,2)</f>
        <v>0</v>
      </c>
      <c r="K420" s="188"/>
      <c r="L420" s="189"/>
      <c r="M420" s="190" t="s">
        <v>3</v>
      </c>
      <c r="N420" s="191" t="s">
        <v>42</v>
      </c>
      <c r="P420" s="144">
        <f>O420*H420</f>
        <v>0</v>
      </c>
      <c r="Q420" s="144">
        <v>1</v>
      </c>
      <c r="R420" s="144">
        <f>Q420*H420</f>
        <v>0.23799999999999999</v>
      </c>
      <c r="S420" s="144">
        <v>0</v>
      </c>
      <c r="T420" s="145">
        <f>S420*H420</f>
        <v>0</v>
      </c>
      <c r="AR420" s="146" t="s">
        <v>381</v>
      </c>
      <c r="AT420" s="146" t="s">
        <v>378</v>
      </c>
      <c r="AU420" s="146" t="s">
        <v>78</v>
      </c>
      <c r="AY420" s="18" t="s">
        <v>151</v>
      </c>
      <c r="BE420" s="147">
        <f>IF(N420="základní",J420,0)</f>
        <v>0</v>
      </c>
      <c r="BF420" s="147">
        <f>IF(N420="snížená",J420,0)</f>
        <v>0</v>
      </c>
      <c r="BG420" s="147">
        <f>IF(N420="zákl. přenesená",J420,0)</f>
        <v>0</v>
      </c>
      <c r="BH420" s="147">
        <f>IF(N420="sníž. přenesená",J420,0)</f>
        <v>0</v>
      </c>
      <c r="BI420" s="147">
        <f>IF(N420="nulová",J420,0)</f>
        <v>0</v>
      </c>
      <c r="BJ420" s="18" t="s">
        <v>78</v>
      </c>
      <c r="BK420" s="147">
        <f>ROUND(I420*H420,2)</f>
        <v>0</v>
      </c>
      <c r="BL420" s="18" t="s">
        <v>278</v>
      </c>
      <c r="BM420" s="146" t="s">
        <v>1071</v>
      </c>
    </row>
    <row r="421" spans="2:65" s="1" customFormat="1" ht="11.25">
      <c r="B421" s="33"/>
      <c r="D421" s="148" t="s">
        <v>159</v>
      </c>
      <c r="F421" s="149" t="s">
        <v>762</v>
      </c>
      <c r="I421" s="150"/>
      <c r="L421" s="33"/>
      <c r="M421" s="151"/>
      <c r="T421" s="54"/>
      <c r="AT421" s="18" t="s">
        <v>159</v>
      </c>
      <c r="AU421" s="18" t="s">
        <v>78</v>
      </c>
    </row>
    <row r="422" spans="2:65" s="12" customFormat="1" ht="11.25">
      <c r="B422" s="152"/>
      <c r="D422" s="153" t="s">
        <v>161</v>
      </c>
      <c r="E422" s="154" t="s">
        <v>3</v>
      </c>
      <c r="F422" s="155" t="s">
        <v>1072</v>
      </c>
      <c r="H422" s="156">
        <v>0.23100000000000001</v>
      </c>
      <c r="I422" s="157"/>
      <c r="L422" s="152"/>
      <c r="M422" s="158"/>
      <c r="T422" s="159"/>
      <c r="AT422" s="154" t="s">
        <v>161</v>
      </c>
      <c r="AU422" s="154" t="s">
        <v>78</v>
      </c>
      <c r="AV422" s="12" t="s">
        <v>80</v>
      </c>
      <c r="AW422" s="12" t="s">
        <v>32</v>
      </c>
      <c r="AX422" s="12" t="s">
        <v>78</v>
      </c>
      <c r="AY422" s="154" t="s">
        <v>151</v>
      </c>
    </row>
    <row r="423" spans="2:65" s="12" customFormat="1" ht="11.25">
      <c r="B423" s="152"/>
      <c r="D423" s="153" t="s">
        <v>161</v>
      </c>
      <c r="F423" s="155" t="s">
        <v>1073</v>
      </c>
      <c r="H423" s="156">
        <v>0.23799999999999999</v>
      </c>
      <c r="I423" s="157"/>
      <c r="L423" s="152"/>
      <c r="M423" s="158"/>
      <c r="T423" s="159"/>
      <c r="AT423" s="154" t="s">
        <v>161</v>
      </c>
      <c r="AU423" s="154" t="s">
        <v>78</v>
      </c>
      <c r="AV423" s="12" t="s">
        <v>80</v>
      </c>
      <c r="AW423" s="12" t="s">
        <v>4</v>
      </c>
      <c r="AX423" s="12" t="s">
        <v>78</v>
      </c>
      <c r="AY423" s="154" t="s">
        <v>151</v>
      </c>
    </row>
    <row r="424" spans="2:65" s="1" customFormat="1" ht="24.2" customHeight="1">
      <c r="B424" s="133"/>
      <c r="C424" s="181" t="s">
        <v>707</v>
      </c>
      <c r="D424" s="181" t="s">
        <v>378</v>
      </c>
      <c r="E424" s="182" t="s">
        <v>766</v>
      </c>
      <c r="F424" s="183" t="s">
        <v>767</v>
      </c>
      <c r="G424" s="184" t="s">
        <v>170</v>
      </c>
      <c r="H424" s="185">
        <v>0.746</v>
      </c>
      <c r="I424" s="186"/>
      <c r="J424" s="187">
        <f>ROUND(I424*H424,2)</f>
        <v>0</v>
      </c>
      <c r="K424" s="188"/>
      <c r="L424" s="189"/>
      <c r="M424" s="190" t="s">
        <v>3</v>
      </c>
      <c r="N424" s="191" t="s">
        <v>42</v>
      </c>
      <c r="P424" s="144">
        <f>O424*H424</f>
        <v>0</v>
      </c>
      <c r="Q424" s="144">
        <v>0.55000000000000004</v>
      </c>
      <c r="R424" s="144">
        <f>Q424*H424</f>
        <v>0.41030000000000005</v>
      </c>
      <c r="S424" s="144">
        <v>0</v>
      </c>
      <c r="T424" s="145">
        <f>S424*H424</f>
        <v>0</v>
      </c>
      <c r="AR424" s="146" t="s">
        <v>381</v>
      </c>
      <c r="AT424" s="146" t="s">
        <v>378</v>
      </c>
      <c r="AU424" s="146" t="s">
        <v>78</v>
      </c>
      <c r="AY424" s="18" t="s">
        <v>151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8" t="s">
        <v>78</v>
      </c>
      <c r="BK424" s="147">
        <f>ROUND(I424*H424,2)</f>
        <v>0</v>
      </c>
      <c r="BL424" s="18" t="s">
        <v>278</v>
      </c>
      <c r="BM424" s="146" t="s">
        <v>1074</v>
      </c>
    </row>
    <row r="425" spans="2:65" s="1" customFormat="1" ht="11.25">
      <c r="B425" s="33"/>
      <c r="D425" s="148" t="s">
        <v>159</v>
      </c>
      <c r="F425" s="149" t="s">
        <v>769</v>
      </c>
      <c r="I425" s="150"/>
      <c r="L425" s="33"/>
      <c r="M425" s="151"/>
      <c r="T425" s="54"/>
      <c r="AT425" s="18" t="s">
        <v>159</v>
      </c>
      <c r="AU425" s="18" t="s">
        <v>78</v>
      </c>
    </row>
    <row r="426" spans="2:65" s="12" customFormat="1" ht="11.25">
      <c r="B426" s="152"/>
      <c r="D426" s="153" t="s">
        <v>161</v>
      </c>
      <c r="E426" s="154" t="s">
        <v>3</v>
      </c>
      <c r="F426" s="155" t="s">
        <v>965</v>
      </c>
      <c r="H426" s="156">
        <v>0.67800000000000005</v>
      </c>
      <c r="I426" s="157"/>
      <c r="L426" s="152"/>
      <c r="M426" s="158"/>
      <c r="T426" s="159"/>
      <c r="AT426" s="154" t="s">
        <v>161</v>
      </c>
      <c r="AU426" s="154" t="s">
        <v>78</v>
      </c>
      <c r="AV426" s="12" t="s">
        <v>80</v>
      </c>
      <c r="AW426" s="12" t="s">
        <v>32</v>
      </c>
      <c r="AX426" s="12" t="s">
        <v>78</v>
      </c>
      <c r="AY426" s="154" t="s">
        <v>151</v>
      </c>
    </row>
    <row r="427" spans="2:65" s="12" customFormat="1" ht="11.25">
      <c r="B427" s="152"/>
      <c r="D427" s="153" t="s">
        <v>161</v>
      </c>
      <c r="F427" s="155" t="s">
        <v>1075</v>
      </c>
      <c r="H427" s="156">
        <v>0.746</v>
      </c>
      <c r="I427" s="157"/>
      <c r="L427" s="152"/>
      <c r="M427" s="158"/>
      <c r="T427" s="159"/>
      <c r="AT427" s="154" t="s">
        <v>161</v>
      </c>
      <c r="AU427" s="154" t="s">
        <v>78</v>
      </c>
      <c r="AV427" s="12" t="s">
        <v>80</v>
      </c>
      <c r="AW427" s="12" t="s">
        <v>4</v>
      </c>
      <c r="AX427" s="12" t="s">
        <v>78</v>
      </c>
      <c r="AY427" s="154" t="s">
        <v>151</v>
      </c>
    </row>
    <row r="428" spans="2:65" s="1" customFormat="1" ht="16.5" customHeight="1">
      <c r="B428" s="133"/>
      <c r="C428" s="134" t="s">
        <v>713</v>
      </c>
      <c r="D428" s="134" t="s">
        <v>153</v>
      </c>
      <c r="E428" s="135" t="s">
        <v>771</v>
      </c>
      <c r="F428" s="136" t="s">
        <v>772</v>
      </c>
      <c r="G428" s="137" t="s">
        <v>246</v>
      </c>
      <c r="H428" s="138">
        <v>77</v>
      </c>
      <c r="I428" s="139"/>
      <c r="J428" s="140">
        <f>ROUND(I428*H428,2)</f>
        <v>0</v>
      </c>
      <c r="K428" s="141"/>
      <c r="L428" s="33"/>
      <c r="M428" s="142" t="s">
        <v>3</v>
      </c>
      <c r="N428" s="143" t="s">
        <v>42</v>
      </c>
      <c r="P428" s="144">
        <f>O428*H428</f>
        <v>0</v>
      </c>
      <c r="Q428" s="144">
        <v>0</v>
      </c>
      <c r="R428" s="144">
        <f>Q428*H428</f>
        <v>0</v>
      </c>
      <c r="S428" s="144">
        <v>3.5000000000000003E-2</v>
      </c>
      <c r="T428" s="145">
        <f>S428*H428</f>
        <v>2.6950000000000003</v>
      </c>
      <c r="AR428" s="146" t="s">
        <v>278</v>
      </c>
      <c r="AT428" s="146" t="s">
        <v>153</v>
      </c>
      <c r="AU428" s="146" t="s">
        <v>78</v>
      </c>
      <c r="AY428" s="18" t="s">
        <v>151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8" t="s">
        <v>78</v>
      </c>
      <c r="BK428" s="147">
        <f>ROUND(I428*H428,2)</f>
        <v>0</v>
      </c>
      <c r="BL428" s="18" t="s">
        <v>278</v>
      </c>
      <c r="BM428" s="146" t="s">
        <v>1076</v>
      </c>
    </row>
    <row r="429" spans="2:65" s="1" customFormat="1" ht="11.25">
      <c r="B429" s="33"/>
      <c r="D429" s="148" t="s">
        <v>159</v>
      </c>
      <c r="F429" s="149" t="s">
        <v>774</v>
      </c>
      <c r="I429" s="150"/>
      <c r="L429" s="33"/>
      <c r="M429" s="151"/>
      <c r="T429" s="54"/>
      <c r="AT429" s="18" t="s">
        <v>159</v>
      </c>
      <c r="AU429" s="18" t="s">
        <v>78</v>
      </c>
    </row>
    <row r="430" spans="2:65" s="1" customFormat="1" ht="24.2" customHeight="1">
      <c r="B430" s="133"/>
      <c r="C430" s="134" t="s">
        <v>720</v>
      </c>
      <c r="D430" s="134" t="s">
        <v>153</v>
      </c>
      <c r="E430" s="135" t="s">
        <v>782</v>
      </c>
      <c r="F430" s="136" t="s">
        <v>783</v>
      </c>
      <c r="G430" s="137" t="s">
        <v>675</v>
      </c>
      <c r="H430" s="138">
        <v>1</v>
      </c>
      <c r="I430" s="139"/>
      <c r="J430" s="140">
        <f>ROUND(I430*H430,2)</f>
        <v>0</v>
      </c>
      <c r="K430" s="141"/>
      <c r="L430" s="33"/>
      <c r="M430" s="142" t="s">
        <v>3</v>
      </c>
      <c r="N430" s="143" t="s">
        <v>42</v>
      </c>
      <c r="P430" s="144">
        <f>O430*H430</f>
        <v>0</v>
      </c>
      <c r="Q430" s="144">
        <v>0</v>
      </c>
      <c r="R430" s="144">
        <f>Q430*H430</f>
        <v>0</v>
      </c>
      <c r="S430" s="144">
        <v>0</v>
      </c>
      <c r="T430" s="145">
        <f>S430*H430</f>
        <v>0</v>
      </c>
      <c r="AR430" s="146" t="s">
        <v>278</v>
      </c>
      <c r="AT430" s="146" t="s">
        <v>153</v>
      </c>
      <c r="AU430" s="146" t="s">
        <v>78</v>
      </c>
      <c r="AY430" s="18" t="s">
        <v>151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8" t="s">
        <v>78</v>
      </c>
      <c r="BK430" s="147">
        <f>ROUND(I430*H430,2)</f>
        <v>0</v>
      </c>
      <c r="BL430" s="18" t="s">
        <v>278</v>
      </c>
      <c r="BM430" s="146" t="s">
        <v>1077</v>
      </c>
    </row>
    <row r="431" spans="2:65" s="1" customFormat="1" ht="16.5" customHeight="1">
      <c r="B431" s="133"/>
      <c r="C431" s="134" t="s">
        <v>726</v>
      </c>
      <c r="D431" s="134" t="s">
        <v>153</v>
      </c>
      <c r="E431" s="135" t="s">
        <v>786</v>
      </c>
      <c r="F431" s="136" t="s">
        <v>787</v>
      </c>
      <c r="G431" s="137" t="s">
        <v>675</v>
      </c>
      <c r="H431" s="138">
        <v>1</v>
      </c>
      <c r="I431" s="139"/>
      <c r="J431" s="140">
        <f>ROUND(I431*H431,2)</f>
        <v>0</v>
      </c>
      <c r="K431" s="141"/>
      <c r="L431" s="33"/>
      <c r="M431" s="142" t="s">
        <v>3</v>
      </c>
      <c r="N431" s="143" t="s">
        <v>42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278</v>
      </c>
      <c r="AT431" s="146" t="s">
        <v>153</v>
      </c>
      <c r="AU431" s="146" t="s">
        <v>78</v>
      </c>
      <c r="AY431" s="18" t="s">
        <v>151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8" t="s">
        <v>78</v>
      </c>
      <c r="BK431" s="147">
        <f>ROUND(I431*H431,2)</f>
        <v>0</v>
      </c>
      <c r="BL431" s="18" t="s">
        <v>278</v>
      </c>
      <c r="BM431" s="146" t="s">
        <v>1078</v>
      </c>
    </row>
    <row r="432" spans="2:65" s="1" customFormat="1" ht="44.25" customHeight="1">
      <c r="B432" s="133"/>
      <c r="C432" s="134" t="s">
        <v>732</v>
      </c>
      <c r="D432" s="134" t="s">
        <v>153</v>
      </c>
      <c r="E432" s="135" t="s">
        <v>790</v>
      </c>
      <c r="F432" s="136" t="s">
        <v>791</v>
      </c>
      <c r="G432" s="137" t="s">
        <v>398</v>
      </c>
      <c r="H432" s="192"/>
      <c r="I432" s="139"/>
      <c r="J432" s="140">
        <f>ROUND(I432*H432,2)</f>
        <v>0</v>
      </c>
      <c r="K432" s="141"/>
      <c r="L432" s="33"/>
      <c r="M432" s="142" t="s">
        <v>3</v>
      </c>
      <c r="N432" s="143" t="s">
        <v>42</v>
      </c>
      <c r="P432" s="144">
        <f>O432*H432</f>
        <v>0</v>
      </c>
      <c r="Q432" s="144">
        <v>0</v>
      </c>
      <c r="R432" s="144">
        <f>Q432*H432</f>
        <v>0</v>
      </c>
      <c r="S432" s="144">
        <v>0</v>
      </c>
      <c r="T432" s="145">
        <f>S432*H432</f>
        <v>0</v>
      </c>
      <c r="AR432" s="146" t="s">
        <v>278</v>
      </c>
      <c r="AT432" s="146" t="s">
        <v>153</v>
      </c>
      <c r="AU432" s="146" t="s">
        <v>78</v>
      </c>
      <c r="AY432" s="18" t="s">
        <v>151</v>
      </c>
      <c r="BE432" s="147">
        <f>IF(N432="základní",J432,0)</f>
        <v>0</v>
      </c>
      <c r="BF432" s="147">
        <f>IF(N432="snížená",J432,0)</f>
        <v>0</v>
      </c>
      <c r="BG432" s="147">
        <f>IF(N432="zákl. přenesená",J432,0)</f>
        <v>0</v>
      </c>
      <c r="BH432" s="147">
        <f>IF(N432="sníž. přenesená",J432,0)</f>
        <v>0</v>
      </c>
      <c r="BI432" s="147">
        <f>IF(N432="nulová",J432,0)</f>
        <v>0</v>
      </c>
      <c r="BJ432" s="18" t="s">
        <v>78</v>
      </c>
      <c r="BK432" s="147">
        <f>ROUND(I432*H432,2)</f>
        <v>0</v>
      </c>
      <c r="BL432" s="18" t="s">
        <v>278</v>
      </c>
      <c r="BM432" s="146" t="s">
        <v>1079</v>
      </c>
    </row>
    <row r="433" spans="2:65" s="1" customFormat="1" ht="11.25">
      <c r="B433" s="33"/>
      <c r="D433" s="148" t="s">
        <v>159</v>
      </c>
      <c r="F433" s="149" t="s">
        <v>793</v>
      </c>
      <c r="I433" s="150"/>
      <c r="L433" s="33"/>
      <c r="M433" s="151"/>
      <c r="T433" s="54"/>
      <c r="AT433" s="18" t="s">
        <v>159</v>
      </c>
      <c r="AU433" s="18" t="s">
        <v>78</v>
      </c>
    </row>
    <row r="434" spans="2:65" s="11" customFormat="1" ht="25.9" customHeight="1">
      <c r="B434" s="121"/>
      <c r="D434" s="122" t="s">
        <v>70</v>
      </c>
      <c r="E434" s="123" t="s">
        <v>794</v>
      </c>
      <c r="F434" s="123" t="s">
        <v>795</v>
      </c>
      <c r="I434" s="124"/>
      <c r="J434" s="125">
        <f>BK434</f>
        <v>0</v>
      </c>
      <c r="L434" s="121"/>
      <c r="M434" s="126"/>
      <c r="P434" s="127">
        <f>SUM(P435:P454)</f>
        <v>0</v>
      </c>
      <c r="R434" s="127">
        <f>SUM(R435:R454)</f>
        <v>8.8364960000000006E-2</v>
      </c>
      <c r="T434" s="128">
        <f>SUM(T435:T454)</f>
        <v>0</v>
      </c>
      <c r="AR434" s="122" t="s">
        <v>80</v>
      </c>
      <c r="AT434" s="129" t="s">
        <v>70</v>
      </c>
      <c r="AU434" s="129" t="s">
        <v>71</v>
      </c>
      <c r="AY434" s="122" t="s">
        <v>151</v>
      </c>
      <c r="BK434" s="130">
        <f>SUM(BK435:BK454)</f>
        <v>0</v>
      </c>
    </row>
    <row r="435" spans="2:65" s="1" customFormat="1" ht="44.25" customHeight="1">
      <c r="B435" s="133"/>
      <c r="C435" s="134" t="s">
        <v>742</v>
      </c>
      <c r="D435" s="134" t="s">
        <v>153</v>
      </c>
      <c r="E435" s="135" t="s">
        <v>797</v>
      </c>
      <c r="F435" s="136" t="s">
        <v>798</v>
      </c>
      <c r="G435" s="137" t="s">
        <v>156</v>
      </c>
      <c r="H435" s="138">
        <v>229.3</v>
      </c>
      <c r="I435" s="139"/>
      <c r="J435" s="140">
        <f>ROUND(I435*H435,2)</f>
        <v>0</v>
      </c>
      <c r="K435" s="141"/>
      <c r="L435" s="33"/>
      <c r="M435" s="142" t="s">
        <v>3</v>
      </c>
      <c r="N435" s="143" t="s">
        <v>42</v>
      </c>
      <c r="P435" s="144">
        <f>O435*H435</f>
        <v>0</v>
      </c>
      <c r="Q435" s="144">
        <v>2.2000000000000001E-4</v>
      </c>
      <c r="R435" s="144">
        <f>Q435*H435</f>
        <v>5.0446000000000005E-2</v>
      </c>
      <c r="S435" s="144">
        <v>0</v>
      </c>
      <c r="T435" s="145">
        <f>S435*H435</f>
        <v>0</v>
      </c>
      <c r="AR435" s="146" t="s">
        <v>278</v>
      </c>
      <c r="AT435" s="146" t="s">
        <v>153</v>
      </c>
      <c r="AU435" s="146" t="s">
        <v>78</v>
      </c>
      <c r="AY435" s="18" t="s">
        <v>151</v>
      </c>
      <c r="BE435" s="147">
        <f>IF(N435="základní",J435,0)</f>
        <v>0</v>
      </c>
      <c r="BF435" s="147">
        <f>IF(N435="snížená",J435,0)</f>
        <v>0</v>
      </c>
      <c r="BG435" s="147">
        <f>IF(N435="zákl. přenesená",J435,0)</f>
        <v>0</v>
      </c>
      <c r="BH435" s="147">
        <f>IF(N435="sníž. přenesená",J435,0)</f>
        <v>0</v>
      </c>
      <c r="BI435" s="147">
        <f>IF(N435="nulová",J435,0)</f>
        <v>0</v>
      </c>
      <c r="BJ435" s="18" t="s">
        <v>78</v>
      </c>
      <c r="BK435" s="147">
        <f>ROUND(I435*H435,2)</f>
        <v>0</v>
      </c>
      <c r="BL435" s="18" t="s">
        <v>278</v>
      </c>
      <c r="BM435" s="146" t="s">
        <v>1080</v>
      </c>
    </row>
    <row r="436" spans="2:65" s="1" customFormat="1" ht="11.25">
      <c r="B436" s="33"/>
      <c r="D436" s="148" t="s">
        <v>159</v>
      </c>
      <c r="F436" s="149" t="s">
        <v>800</v>
      </c>
      <c r="I436" s="150"/>
      <c r="L436" s="33"/>
      <c r="M436" s="151"/>
      <c r="T436" s="54"/>
      <c r="AT436" s="18" t="s">
        <v>159</v>
      </c>
      <c r="AU436" s="18" t="s">
        <v>78</v>
      </c>
    </row>
    <row r="437" spans="2:65" s="12" customFormat="1" ht="11.25">
      <c r="B437" s="152"/>
      <c r="D437" s="153" t="s">
        <v>161</v>
      </c>
      <c r="E437" s="154" t="s">
        <v>3</v>
      </c>
      <c r="F437" s="155" t="s">
        <v>1081</v>
      </c>
      <c r="H437" s="156">
        <v>61.6</v>
      </c>
      <c r="I437" s="157"/>
      <c r="L437" s="152"/>
      <c r="M437" s="158"/>
      <c r="T437" s="159"/>
      <c r="AT437" s="154" t="s">
        <v>161</v>
      </c>
      <c r="AU437" s="154" t="s">
        <v>78</v>
      </c>
      <c r="AV437" s="12" t="s">
        <v>80</v>
      </c>
      <c r="AW437" s="12" t="s">
        <v>32</v>
      </c>
      <c r="AX437" s="12" t="s">
        <v>71</v>
      </c>
      <c r="AY437" s="154" t="s">
        <v>151</v>
      </c>
    </row>
    <row r="438" spans="2:65" s="12" customFormat="1" ht="22.5">
      <c r="B438" s="152"/>
      <c r="D438" s="153" t="s">
        <v>161</v>
      </c>
      <c r="E438" s="154" t="s">
        <v>3</v>
      </c>
      <c r="F438" s="155" t="s">
        <v>1082</v>
      </c>
      <c r="H438" s="156">
        <v>38.700000000000003</v>
      </c>
      <c r="I438" s="157"/>
      <c r="L438" s="152"/>
      <c r="M438" s="158"/>
      <c r="T438" s="159"/>
      <c r="AT438" s="154" t="s">
        <v>161</v>
      </c>
      <c r="AU438" s="154" t="s">
        <v>78</v>
      </c>
      <c r="AV438" s="12" t="s">
        <v>80</v>
      </c>
      <c r="AW438" s="12" t="s">
        <v>32</v>
      </c>
      <c r="AX438" s="12" t="s">
        <v>71</v>
      </c>
      <c r="AY438" s="154" t="s">
        <v>151</v>
      </c>
    </row>
    <row r="439" spans="2:65" s="12" customFormat="1" ht="11.25">
      <c r="B439" s="152"/>
      <c r="D439" s="153" t="s">
        <v>161</v>
      </c>
      <c r="E439" s="154" t="s">
        <v>3</v>
      </c>
      <c r="F439" s="155" t="s">
        <v>1083</v>
      </c>
      <c r="H439" s="156">
        <v>129</v>
      </c>
      <c r="I439" s="157"/>
      <c r="L439" s="152"/>
      <c r="M439" s="158"/>
      <c r="T439" s="159"/>
      <c r="AT439" s="154" t="s">
        <v>161</v>
      </c>
      <c r="AU439" s="154" t="s">
        <v>78</v>
      </c>
      <c r="AV439" s="12" t="s">
        <v>80</v>
      </c>
      <c r="AW439" s="12" t="s">
        <v>32</v>
      </c>
      <c r="AX439" s="12" t="s">
        <v>71</v>
      </c>
      <c r="AY439" s="154" t="s">
        <v>151</v>
      </c>
    </row>
    <row r="440" spans="2:65" s="14" customFormat="1" ht="11.25">
      <c r="B440" s="166"/>
      <c r="D440" s="153" t="s">
        <v>161</v>
      </c>
      <c r="E440" s="167" t="s">
        <v>3</v>
      </c>
      <c r="F440" s="168" t="s">
        <v>241</v>
      </c>
      <c r="H440" s="169">
        <v>229.3</v>
      </c>
      <c r="I440" s="170"/>
      <c r="L440" s="166"/>
      <c r="M440" s="171"/>
      <c r="T440" s="172"/>
      <c r="AT440" s="167" t="s">
        <v>161</v>
      </c>
      <c r="AU440" s="167" t="s">
        <v>78</v>
      </c>
      <c r="AV440" s="14" t="s">
        <v>157</v>
      </c>
      <c r="AW440" s="14" t="s">
        <v>32</v>
      </c>
      <c r="AX440" s="14" t="s">
        <v>78</v>
      </c>
      <c r="AY440" s="167" t="s">
        <v>151</v>
      </c>
    </row>
    <row r="441" spans="2:65" s="1" customFormat="1" ht="44.25" customHeight="1">
      <c r="B441" s="133"/>
      <c r="C441" s="134" t="s">
        <v>750</v>
      </c>
      <c r="D441" s="134" t="s">
        <v>153</v>
      </c>
      <c r="E441" s="135" t="s">
        <v>804</v>
      </c>
      <c r="F441" s="136" t="s">
        <v>805</v>
      </c>
      <c r="G441" s="137" t="s">
        <v>156</v>
      </c>
      <c r="H441" s="138">
        <v>167.7</v>
      </c>
      <c r="I441" s="139"/>
      <c r="J441" s="140">
        <f>ROUND(I441*H441,2)</f>
        <v>0</v>
      </c>
      <c r="K441" s="141"/>
      <c r="L441" s="33"/>
      <c r="M441" s="142" t="s">
        <v>3</v>
      </c>
      <c r="N441" s="143" t="s">
        <v>42</v>
      </c>
      <c r="P441" s="144">
        <f>O441*H441</f>
        <v>0</v>
      </c>
      <c r="Q441" s="144">
        <v>2.2000000000000001E-4</v>
      </c>
      <c r="R441" s="144">
        <f>Q441*H441</f>
        <v>3.6893999999999996E-2</v>
      </c>
      <c r="S441" s="144">
        <v>0</v>
      </c>
      <c r="T441" s="145">
        <f>S441*H441</f>
        <v>0</v>
      </c>
      <c r="AR441" s="146" t="s">
        <v>278</v>
      </c>
      <c r="AT441" s="146" t="s">
        <v>153</v>
      </c>
      <c r="AU441" s="146" t="s">
        <v>78</v>
      </c>
      <c r="AY441" s="18" t="s">
        <v>151</v>
      </c>
      <c r="BE441" s="147">
        <f>IF(N441="základní",J441,0)</f>
        <v>0</v>
      </c>
      <c r="BF441" s="147">
        <f>IF(N441="snížená",J441,0)</f>
        <v>0</v>
      </c>
      <c r="BG441" s="147">
        <f>IF(N441="zákl. přenesená",J441,0)</f>
        <v>0</v>
      </c>
      <c r="BH441" s="147">
        <f>IF(N441="sníž. přenesená",J441,0)</f>
        <v>0</v>
      </c>
      <c r="BI441" s="147">
        <f>IF(N441="nulová",J441,0)</f>
        <v>0</v>
      </c>
      <c r="BJ441" s="18" t="s">
        <v>78</v>
      </c>
      <c r="BK441" s="147">
        <f>ROUND(I441*H441,2)</f>
        <v>0</v>
      </c>
      <c r="BL441" s="18" t="s">
        <v>278</v>
      </c>
      <c r="BM441" s="146" t="s">
        <v>1084</v>
      </c>
    </row>
    <row r="442" spans="2:65" s="1" customFormat="1" ht="11.25">
      <c r="B442" s="33"/>
      <c r="D442" s="148" t="s">
        <v>159</v>
      </c>
      <c r="F442" s="149" t="s">
        <v>807</v>
      </c>
      <c r="I442" s="150"/>
      <c r="L442" s="33"/>
      <c r="M442" s="151"/>
      <c r="T442" s="54"/>
      <c r="AT442" s="18" t="s">
        <v>159</v>
      </c>
      <c r="AU442" s="18" t="s">
        <v>78</v>
      </c>
    </row>
    <row r="443" spans="2:65" s="12" customFormat="1" ht="22.5">
      <c r="B443" s="152"/>
      <c r="D443" s="153" t="s">
        <v>161</v>
      </c>
      <c r="E443" s="154" t="s">
        <v>3</v>
      </c>
      <c r="F443" s="155" t="s">
        <v>1082</v>
      </c>
      <c r="H443" s="156">
        <v>38.700000000000003</v>
      </c>
      <c r="I443" s="157"/>
      <c r="L443" s="152"/>
      <c r="M443" s="158"/>
      <c r="T443" s="159"/>
      <c r="AT443" s="154" t="s">
        <v>161</v>
      </c>
      <c r="AU443" s="154" t="s">
        <v>78</v>
      </c>
      <c r="AV443" s="12" t="s">
        <v>80</v>
      </c>
      <c r="AW443" s="12" t="s">
        <v>32</v>
      </c>
      <c r="AX443" s="12" t="s">
        <v>71</v>
      </c>
      <c r="AY443" s="154" t="s">
        <v>151</v>
      </c>
    </row>
    <row r="444" spans="2:65" s="12" customFormat="1" ht="11.25">
      <c r="B444" s="152"/>
      <c r="D444" s="153" t="s">
        <v>161</v>
      </c>
      <c r="E444" s="154" t="s">
        <v>3</v>
      </c>
      <c r="F444" s="155" t="s">
        <v>1083</v>
      </c>
      <c r="H444" s="156">
        <v>129</v>
      </c>
      <c r="I444" s="157"/>
      <c r="L444" s="152"/>
      <c r="M444" s="158"/>
      <c r="T444" s="159"/>
      <c r="AT444" s="154" t="s">
        <v>161</v>
      </c>
      <c r="AU444" s="154" t="s">
        <v>78</v>
      </c>
      <c r="AV444" s="12" t="s">
        <v>80</v>
      </c>
      <c r="AW444" s="12" t="s">
        <v>32</v>
      </c>
      <c r="AX444" s="12" t="s">
        <v>71</v>
      </c>
      <c r="AY444" s="154" t="s">
        <v>151</v>
      </c>
    </row>
    <row r="445" spans="2:65" s="14" customFormat="1" ht="11.25">
      <c r="B445" s="166"/>
      <c r="D445" s="153" t="s">
        <v>161</v>
      </c>
      <c r="E445" s="167" t="s">
        <v>3</v>
      </c>
      <c r="F445" s="168" t="s">
        <v>241</v>
      </c>
      <c r="H445" s="169">
        <v>167.7</v>
      </c>
      <c r="I445" s="170"/>
      <c r="L445" s="166"/>
      <c r="M445" s="171"/>
      <c r="T445" s="172"/>
      <c r="AT445" s="167" t="s">
        <v>161</v>
      </c>
      <c r="AU445" s="167" t="s">
        <v>78</v>
      </c>
      <c r="AV445" s="14" t="s">
        <v>157</v>
      </c>
      <c r="AW445" s="14" t="s">
        <v>32</v>
      </c>
      <c r="AX445" s="14" t="s">
        <v>78</v>
      </c>
      <c r="AY445" s="167" t="s">
        <v>151</v>
      </c>
    </row>
    <row r="446" spans="2:65" s="1" customFormat="1" ht="24.2" customHeight="1">
      <c r="B446" s="133"/>
      <c r="C446" s="134" t="s">
        <v>758</v>
      </c>
      <c r="D446" s="134" t="s">
        <v>153</v>
      </c>
      <c r="E446" s="135" t="s">
        <v>811</v>
      </c>
      <c r="F446" s="136" t="s">
        <v>812</v>
      </c>
      <c r="G446" s="137" t="s">
        <v>156</v>
      </c>
      <c r="H446" s="138">
        <v>3.2029999999999998</v>
      </c>
      <c r="I446" s="139"/>
      <c r="J446" s="140">
        <f>ROUND(I446*H446,2)</f>
        <v>0</v>
      </c>
      <c r="K446" s="141"/>
      <c r="L446" s="33"/>
      <c r="M446" s="142" t="s">
        <v>3</v>
      </c>
      <c r="N446" s="143" t="s">
        <v>42</v>
      </c>
      <c r="P446" s="144">
        <f>O446*H446</f>
        <v>0</v>
      </c>
      <c r="Q446" s="144">
        <v>6.0000000000000002E-5</v>
      </c>
      <c r="R446" s="144">
        <f>Q446*H446</f>
        <v>1.9217999999999999E-4</v>
      </c>
      <c r="S446" s="144">
        <v>0</v>
      </c>
      <c r="T446" s="145">
        <f>S446*H446</f>
        <v>0</v>
      </c>
      <c r="AR446" s="146" t="s">
        <v>278</v>
      </c>
      <c r="AT446" s="146" t="s">
        <v>153</v>
      </c>
      <c r="AU446" s="146" t="s">
        <v>78</v>
      </c>
      <c r="AY446" s="18" t="s">
        <v>151</v>
      </c>
      <c r="BE446" s="147">
        <f>IF(N446="základní",J446,0)</f>
        <v>0</v>
      </c>
      <c r="BF446" s="147">
        <f>IF(N446="snížená",J446,0)</f>
        <v>0</v>
      </c>
      <c r="BG446" s="147">
        <f>IF(N446="zákl. přenesená",J446,0)</f>
        <v>0</v>
      </c>
      <c r="BH446" s="147">
        <f>IF(N446="sníž. přenesená",J446,0)</f>
        <v>0</v>
      </c>
      <c r="BI446" s="147">
        <f>IF(N446="nulová",J446,0)</f>
        <v>0</v>
      </c>
      <c r="BJ446" s="18" t="s">
        <v>78</v>
      </c>
      <c r="BK446" s="147">
        <f>ROUND(I446*H446,2)</f>
        <v>0</v>
      </c>
      <c r="BL446" s="18" t="s">
        <v>278</v>
      </c>
      <c r="BM446" s="146" t="s">
        <v>1085</v>
      </c>
    </row>
    <row r="447" spans="2:65" s="1" customFormat="1" ht="11.25">
      <c r="B447" s="33"/>
      <c r="D447" s="148" t="s">
        <v>159</v>
      </c>
      <c r="F447" s="149" t="s">
        <v>814</v>
      </c>
      <c r="I447" s="150"/>
      <c r="L447" s="33"/>
      <c r="M447" s="151"/>
      <c r="T447" s="54"/>
      <c r="AT447" s="18" t="s">
        <v>159</v>
      </c>
      <c r="AU447" s="18" t="s">
        <v>78</v>
      </c>
    </row>
    <row r="448" spans="2:65" s="12" customFormat="1" ht="11.25">
      <c r="B448" s="152"/>
      <c r="D448" s="153" t="s">
        <v>161</v>
      </c>
      <c r="E448" s="154" t="s">
        <v>3</v>
      </c>
      <c r="F448" s="155" t="s">
        <v>1086</v>
      </c>
      <c r="H448" s="156">
        <v>3.2029999999999998</v>
      </c>
      <c r="I448" s="157"/>
      <c r="L448" s="152"/>
      <c r="M448" s="158"/>
      <c r="T448" s="159"/>
      <c r="AT448" s="154" t="s">
        <v>161</v>
      </c>
      <c r="AU448" s="154" t="s">
        <v>78</v>
      </c>
      <c r="AV448" s="12" t="s">
        <v>80</v>
      </c>
      <c r="AW448" s="12" t="s">
        <v>32</v>
      </c>
      <c r="AX448" s="12" t="s">
        <v>78</v>
      </c>
      <c r="AY448" s="154" t="s">
        <v>151</v>
      </c>
    </row>
    <row r="449" spans="2:65" s="1" customFormat="1" ht="24.2" customHeight="1">
      <c r="B449" s="133"/>
      <c r="C449" s="134" t="s">
        <v>765</v>
      </c>
      <c r="D449" s="134" t="s">
        <v>153</v>
      </c>
      <c r="E449" s="135" t="s">
        <v>817</v>
      </c>
      <c r="F449" s="136" t="s">
        <v>818</v>
      </c>
      <c r="G449" s="137" t="s">
        <v>156</v>
      </c>
      <c r="H449" s="138">
        <v>3.2029999999999998</v>
      </c>
      <c r="I449" s="139"/>
      <c r="J449" s="140">
        <f>ROUND(I449*H449,2)</f>
        <v>0</v>
      </c>
      <c r="K449" s="141"/>
      <c r="L449" s="33"/>
      <c r="M449" s="142" t="s">
        <v>3</v>
      </c>
      <c r="N449" s="143" t="s">
        <v>42</v>
      </c>
      <c r="P449" s="144">
        <f>O449*H449</f>
        <v>0</v>
      </c>
      <c r="Q449" s="144">
        <v>1.3999999999999999E-4</v>
      </c>
      <c r="R449" s="144">
        <f>Q449*H449</f>
        <v>4.4841999999999994E-4</v>
      </c>
      <c r="S449" s="144">
        <v>0</v>
      </c>
      <c r="T449" s="145">
        <f>S449*H449</f>
        <v>0</v>
      </c>
      <c r="AR449" s="146" t="s">
        <v>278</v>
      </c>
      <c r="AT449" s="146" t="s">
        <v>153</v>
      </c>
      <c r="AU449" s="146" t="s">
        <v>78</v>
      </c>
      <c r="AY449" s="18" t="s">
        <v>151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8" t="s">
        <v>78</v>
      </c>
      <c r="BK449" s="147">
        <f>ROUND(I449*H449,2)</f>
        <v>0</v>
      </c>
      <c r="BL449" s="18" t="s">
        <v>278</v>
      </c>
      <c r="BM449" s="146" t="s">
        <v>1087</v>
      </c>
    </row>
    <row r="450" spans="2:65" s="1" customFormat="1" ht="11.25">
      <c r="B450" s="33"/>
      <c r="D450" s="148" t="s">
        <v>159</v>
      </c>
      <c r="F450" s="149" t="s">
        <v>820</v>
      </c>
      <c r="I450" s="150"/>
      <c r="L450" s="33"/>
      <c r="M450" s="151"/>
      <c r="T450" s="54"/>
      <c r="AT450" s="18" t="s">
        <v>159</v>
      </c>
      <c r="AU450" s="18" t="s">
        <v>78</v>
      </c>
    </row>
    <row r="451" spans="2:65" s="12" customFormat="1" ht="11.25">
      <c r="B451" s="152"/>
      <c r="D451" s="153" t="s">
        <v>161</v>
      </c>
      <c r="E451" s="154" t="s">
        <v>3</v>
      </c>
      <c r="F451" s="155" t="s">
        <v>1086</v>
      </c>
      <c r="H451" s="156">
        <v>3.2029999999999998</v>
      </c>
      <c r="I451" s="157"/>
      <c r="L451" s="152"/>
      <c r="M451" s="158"/>
      <c r="T451" s="159"/>
      <c r="AT451" s="154" t="s">
        <v>161</v>
      </c>
      <c r="AU451" s="154" t="s">
        <v>78</v>
      </c>
      <c r="AV451" s="12" t="s">
        <v>80</v>
      </c>
      <c r="AW451" s="12" t="s">
        <v>32</v>
      </c>
      <c r="AX451" s="12" t="s">
        <v>78</v>
      </c>
      <c r="AY451" s="154" t="s">
        <v>151</v>
      </c>
    </row>
    <row r="452" spans="2:65" s="1" customFormat="1" ht="24.2" customHeight="1">
      <c r="B452" s="133"/>
      <c r="C452" s="134" t="s">
        <v>770</v>
      </c>
      <c r="D452" s="134" t="s">
        <v>153</v>
      </c>
      <c r="E452" s="135" t="s">
        <v>822</v>
      </c>
      <c r="F452" s="136" t="s">
        <v>823</v>
      </c>
      <c r="G452" s="137" t="s">
        <v>156</v>
      </c>
      <c r="H452" s="138">
        <v>3.2029999999999998</v>
      </c>
      <c r="I452" s="139"/>
      <c r="J452" s="140">
        <f>ROUND(I452*H452,2)</f>
        <v>0</v>
      </c>
      <c r="K452" s="141"/>
      <c r="L452" s="33"/>
      <c r="M452" s="142" t="s">
        <v>3</v>
      </c>
      <c r="N452" s="143" t="s">
        <v>42</v>
      </c>
      <c r="P452" s="144">
        <f>O452*H452</f>
        <v>0</v>
      </c>
      <c r="Q452" s="144">
        <v>1.2E-4</v>
      </c>
      <c r="R452" s="144">
        <f>Q452*H452</f>
        <v>3.8435999999999999E-4</v>
      </c>
      <c r="S452" s="144">
        <v>0</v>
      </c>
      <c r="T452" s="145">
        <f>S452*H452</f>
        <v>0</v>
      </c>
      <c r="AR452" s="146" t="s">
        <v>278</v>
      </c>
      <c r="AT452" s="146" t="s">
        <v>153</v>
      </c>
      <c r="AU452" s="146" t="s">
        <v>78</v>
      </c>
      <c r="AY452" s="18" t="s">
        <v>151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8" t="s">
        <v>78</v>
      </c>
      <c r="BK452" s="147">
        <f>ROUND(I452*H452,2)</f>
        <v>0</v>
      </c>
      <c r="BL452" s="18" t="s">
        <v>278</v>
      </c>
      <c r="BM452" s="146" t="s">
        <v>1088</v>
      </c>
    </row>
    <row r="453" spans="2:65" s="1" customFormat="1" ht="11.25">
      <c r="B453" s="33"/>
      <c r="D453" s="148" t="s">
        <v>159</v>
      </c>
      <c r="F453" s="149" t="s">
        <v>825</v>
      </c>
      <c r="I453" s="150"/>
      <c r="L453" s="33"/>
      <c r="M453" s="151"/>
      <c r="T453" s="54"/>
      <c r="AT453" s="18" t="s">
        <v>159</v>
      </c>
      <c r="AU453" s="18" t="s">
        <v>78</v>
      </c>
    </row>
    <row r="454" spans="2:65" s="12" customFormat="1" ht="11.25">
      <c r="B454" s="152"/>
      <c r="D454" s="153" t="s">
        <v>161</v>
      </c>
      <c r="E454" s="154" t="s">
        <v>3</v>
      </c>
      <c r="F454" s="155" t="s">
        <v>1086</v>
      </c>
      <c r="H454" s="156">
        <v>3.2029999999999998</v>
      </c>
      <c r="I454" s="157"/>
      <c r="L454" s="152"/>
      <c r="M454" s="158"/>
      <c r="T454" s="159"/>
      <c r="AT454" s="154" t="s">
        <v>161</v>
      </c>
      <c r="AU454" s="154" t="s">
        <v>78</v>
      </c>
      <c r="AV454" s="12" t="s">
        <v>80</v>
      </c>
      <c r="AW454" s="12" t="s">
        <v>32</v>
      </c>
      <c r="AX454" s="12" t="s">
        <v>78</v>
      </c>
      <c r="AY454" s="154" t="s">
        <v>151</v>
      </c>
    </row>
    <row r="455" spans="2:65" s="11" customFormat="1" ht="25.9" customHeight="1">
      <c r="B455" s="121"/>
      <c r="D455" s="122" t="s">
        <v>70</v>
      </c>
      <c r="E455" s="123" t="s">
        <v>826</v>
      </c>
      <c r="F455" s="123" t="s">
        <v>827</v>
      </c>
      <c r="I455" s="124"/>
      <c r="J455" s="125">
        <f>BK455</f>
        <v>0</v>
      </c>
      <c r="L455" s="121"/>
      <c r="M455" s="126"/>
      <c r="P455" s="127">
        <f>SUM(P456:P497)</f>
        <v>0</v>
      </c>
      <c r="R455" s="127">
        <f>SUM(R456:R497)</f>
        <v>8.2186140000000005E-2</v>
      </c>
      <c r="T455" s="128">
        <f>SUM(T456:T497)</f>
        <v>0</v>
      </c>
      <c r="AR455" s="122" t="s">
        <v>80</v>
      </c>
      <c r="AT455" s="129" t="s">
        <v>70</v>
      </c>
      <c r="AU455" s="129" t="s">
        <v>71</v>
      </c>
      <c r="AY455" s="122" t="s">
        <v>151</v>
      </c>
      <c r="BK455" s="130">
        <f>SUM(BK456:BK497)</f>
        <v>0</v>
      </c>
    </row>
    <row r="456" spans="2:65" s="1" customFormat="1" ht="24.2" customHeight="1">
      <c r="B456" s="133"/>
      <c r="C456" s="134" t="s">
        <v>775</v>
      </c>
      <c r="D456" s="134" t="s">
        <v>153</v>
      </c>
      <c r="E456" s="135" t="s">
        <v>829</v>
      </c>
      <c r="F456" s="136" t="s">
        <v>830</v>
      </c>
      <c r="G456" s="137" t="s">
        <v>156</v>
      </c>
      <c r="H456" s="138">
        <v>100.227</v>
      </c>
      <c r="I456" s="139"/>
      <c r="J456" s="140">
        <f>ROUND(I456*H456,2)</f>
        <v>0</v>
      </c>
      <c r="K456" s="141"/>
      <c r="L456" s="33"/>
      <c r="M456" s="142" t="s">
        <v>3</v>
      </c>
      <c r="N456" s="143" t="s">
        <v>42</v>
      </c>
      <c r="P456" s="144">
        <f>O456*H456</f>
        <v>0</v>
      </c>
      <c r="Q456" s="144">
        <v>0</v>
      </c>
      <c r="R456" s="144">
        <f>Q456*H456</f>
        <v>0</v>
      </c>
      <c r="S456" s="144">
        <v>0</v>
      </c>
      <c r="T456" s="145">
        <f>S456*H456</f>
        <v>0</v>
      </c>
      <c r="AR456" s="146" t="s">
        <v>278</v>
      </c>
      <c r="AT456" s="146" t="s">
        <v>153</v>
      </c>
      <c r="AU456" s="146" t="s">
        <v>78</v>
      </c>
      <c r="AY456" s="18" t="s">
        <v>151</v>
      </c>
      <c r="BE456" s="147">
        <f>IF(N456="základní",J456,0)</f>
        <v>0</v>
      </c>
      <c r="BF456" s="147">
        <f>IF(N456="snížená",J456,0)</f>
        <v>0</v>
      </c>
      <c r="BG456" s="147">
        <f>IF(N456="zákl. přenesená",J456,0)</f>
        <v>0</v>
      </c>
      <c r="BH456" s="147">
        <f>IF(N456="sníž. přenesená",J456,0)</f>
        <v>0</v>
      </c>
      <c r="BI456" s="147">
        <f>IF(N456="nulová",J456,0)</f>
        <v>0</v>
      </c>
      <c r="BJ456" s="18" t="s">
        <v>78</v>
      </c>
      <c r="BK456" s="147">
        <f>ROUND(I456*H456,2)</f>
        <v>0</v>
      </c>
      <c r="BL456" s="18" t="s">
        <v>278</v>
      </c>
      <c r="BM456" s="146" t="s">
        <v>1089</v>
      </c>
    </row>
    <row r="457" spans="2:65" s="1" customFormat="1" ht="11.25">
      <c r="B457" s="33"/>
      <c r="D457" s="148" t="s">
        <v>159</v>
      </c>
      <c r="F457" s="149" t="s">
        <v>832</v>
      </c>
      <c r="I457" s="150"/>
      <c r="L457" s="33"/>
      <c r="M457" s="151"/>
      <c r="T457" s="54"/>
      <c r="AT457" s="18" t="s">
        <v>159</v>
      </c>
      <c r="AU457" s="18" t="s">
        <v>78</v>
      </c>
    </row>
    <row r="458" spans="2:65" s="12" customFormat="1" ht="11.25">
      <c r="B458" s="152"/>
      <c r="D458" s="153" t="s">
        <v>161</v>
      </c>
      <c r="E458" s="154" t="s">
        <v>3</v>
      </c>
      <c r="F458" s="155" t="s">
        <v>1090</v>
      </c>
      <c r="H458" s="156">
        <v>10.56</v>
      </c>
      <c r="I458" s="157"/>
      <c r="L458" s="152"/>
      <c r="M458" s="158"/>
      <c r="T458" s="159"/>
      <c r="AT458" s="154" t="s">
        <v>161</v>
      </c>
      <c r="AU458" s="154" t="s">
        <v>78</v>
      </c>
      <c r="AV458" s="12" t="s">
        <v>80</v>
      </c>
      <c r="AW458" s="12" t="s">
        <v>32</v>
      </c>
      <c r="AX458" s="12" t="s">
        <v>71</v>
      </c>
      <c r="AY458" s="154" t="s">
        <v>151</v>
      </c>
    </row>
    <row r="459" spans="2:65" s="15" customFormat="1" ht="11.25">
      <c r="B459" s="174"/>
      <c r="D459" s="153" t="s">
        <v>161</v>
      </c>
      <c r="E459" s="175" t="s">
        <v>3</v>
      </c>
      <c r="F459" s="176" t="s">
        <v>313</v>
      </c>
      <c r="H459" s="177">
        <v>10.56</v>
      </c>
      <c r="I459" s="178"/>
      <c r="L459" s="174"/>
      <c r="M459" s="179"/>
      <c r="T459" s="180"/>
      <c r="AT459" s="175" t="s">
        <v>161</v>
      </c>
      <c r="AU459" s="175" t="s">
        <v>78</v>
      </c>
      <c r="AV459" s="15" t="s">
        <v>167</v>
      </c>
      <c r="AW459" s="15" t="s">
        <v>32</v>
      </c>
      <c r="AX459" s="15" t="s">
        <v>71</v>
      </c>
      <c r="AY459" s="175" t="s">
        <v>151</v>
      </c>
    </row>
    <row r="460" spans="2:65" s="13" customFormat="1" ht="11.25">
      <c r="B460" s="160"/>
      <c r="D460" s="153" t="s">
        <v>161</v>
      </c>
      <c r="E460" s="161" t="s">
        <v>3</v>
      </c>
      <c r="F460" s="162" t="s">
        <v>1091</v>
      </c>
      <c r="H460" s="161" t="s">
        <v>3</v>
      </c>
      <c r="I460" s="163"/>
      <c r="L460" s="160"/>
      <c r="M460" s="164"/>
      <c r="T460" s="165"/>
      <c r="AT460" s="161" t="s">
        <v>161</v>
      </c>
      <c r="AU460" s="161" t="s">
        <v>78</v>
      </c>
      <c r="AV460" s="13" t="s">
        <v>78</v>
      </c>
      <c r="AW460" s="13" t="s">
        <v>32</v>
      </c>
      <c r="AX460" s="13" t="s">
        <v>71</v>
      </c>
      <c r="AY460" s="161" t="s">
        <v>151</v>
      </c>
    </row>
    <row r="461" spans="2:65" s="12" customFormat="1" ht="11.25">
      <c r="B461" s="152"/>
      <c r="D461" s="153" t="s">
        <v>161</v>
      </c>
      <c r="E461" s="154" t="s">
        <v>3</v>
      </c>
      <c r="F461" s="155" t="s">
        <v>1092</v>
      </c>
      <c r="H461" s="156">
        <v>30.8</v>
      </c>
      <c r="I461" s="157"/>
      <c r="L461" s="152"/>
      <c r="M461" s="158"/>
      <c r="T461" s="159"/>
      <c r="AT461" s="154" t="s">
        <v>161</v>
      </c>
      <c r="AU461" s="154" t="s">
        <v>78</v>
      </c>
      <c r="AV461" s="12" t="s">
        <v>80</v>
      </c>
      <c r="AW461" s="12" t="s">
        <v>32</v>
      </c>
      <c r="AX461" s="12" t="s">
        <v>71</v>
      </c>
      <c r="AY461" s="154" t="s">
        <v>151</v>
      </c>
    </row>
    <row r="462" spans="2:65" s="12" customFormat="1" ht="11.25">
      <c r="B462" s="152"/>
      <c r="D462" s="153" t="s">
        <v>161</v>
      </c>
      <c r="E462" s="154" t="s">
        <v>3</v>
      </c>
      <c r="F462" s="155" t="s">
        <v>1093</v>
      </c>
      <c r="H462" s="156">
        <v>6.16</v>
      </c>
      <c r="I462" s="157"/>
      <c r="L462" s="152"/>
      <c r="M462" s="158"/>
      <c r="T462" s="159"/>
      <c r="AT462" s="154" t="s">
        <v>161</v>
      </c>
      <c r="AU462" s="154" t="s">
        <v>78</v>
      </c>
      <c r="AV462" s="12" t="s">
        <v>80</v>
      </c>
      <c r="AW462" s="12" t="s">
        <v>32</v>
      </c>
      <c r="AX462" s="12" t="s">
        <v>71</v>
      </c>
      <c r="AY462" s="154" t="s">
        <v>151</v>
      </c>
    </row>
    <row r="463" spans="2:65" s="12" customFormat="1" ht="11.25">
      <c r="B463" s="152"/>
      <c r="D463" s="153" t="s">
        <v>161</v>
      </c>
      <c r="E463" s="154" t="s">
        <v>3</v>
      </c>
      <c r="F463" s="155" t="s">
        <v>1094</v>
      </c>
      <c r="H463" s="156">
        <v>4.3120000000000003</v>
      </c>
      <c r="I463" s="157"/>
      <c r="L463" s="152"/>
      <c r="M463" s="158"/>
      <c r="T463" s="159"/>
      <c r="AT463" s="154" t="s">
        <v>161</v>
      </c>
      <c r="AU463" s="154" t="s">
        <v>78</v>
      </c>
      <c r="AV463" s="12" t="s">
        <v>80</v>
      </c>
      <c r="AW463" s="12" t="s">
        <v>32</v>
      </c>
      <c r="AX463" s="12" t="s">
        <v>71</v>
      </c>
      <c r="AY463" s="154" t="s">
        <v>151</v>
      </c>
    </row>
    <row r="464" spans="2:65" s="12" customFormat="1" ht="11.25">
      <c r="B464" s="152"/>
      <c r="D464" s="153" t="s">
        <v>161</v>
      </c>
      <c r="E464" s="154" t="s">
        <v>3</v>
      </c>
      <c r="F464" s="155" t="s">
        <v>1095</v>
      </c>
      <c r="H464" s="156">
        <v>2.5409999999999999</v>
      </c>
      <c r="I464" s="157"/>
      <c r="L464" s="152"/>
      <c r="M464" s="158"/>
      <c r="T464" s="159"/>
      <c r="AT464" s="154" t="s">
        <v>161</v>
      </c>
      <c r="AU464" s="154" t="s">
        <v>78</v>
      </c>
      <c r="AV464" s="12" t="s">
        <v>80</v>
      </c>
      <c r="AW464" s="12" t="s">
        <v>32</v>
      </c>
      <c r="AX464" s="12" t="s">
        <v>71</v>
      </c>
      <c r="AY464" s="154" t="s">
        <v>151</v>
      </c>
    </row>
    <row r="465" spans="2:65" s="12" customFormat="1" ht="11.25">
      <c r="B465" s="152"/>
      <c r="D465" s="153" t="s">
        <v>161</v>
      </c>
      <c r="E465" s="154" t="s">
        <v>3</v>
      </c>
      <c r="F465" s="155" t="s">
        <v>1096</v>
      </c>
      <c r="H465" s="156">
        <v>12.32</v>
      </c>
      <c r="I465" s="157"/>
      <c r="L465" s="152"/>
      <c r="M465" s="158"/>
      <c r="T465" s="159"/>
      <c r="AT465" s="154" t="s">
        <v>161</v>
      </c>
      <c r="AU465" s="154" t="s">
        <v>78</v>
      </c>
      <c r="AV465" s="12" t="s">
        <v>80</v>
      </c>
      <c r="AW465" s="12" t="s">
        <v>32</v>
      </c>
      <c r="AX465" s="12" t="s">
        <v>71</v>
      </c>
      <c r="AY465" s="154" t="s">
        <v>151</v>
      </c>
    </row>
    <row r="466" spans="2:65" s="12" customFormat="1" ht="11.25">
      <c r="B466" s="152"/>
      <c r="D466" s="153" t="s">
        <v>161</v>
      </c>
      <c r="E466" s="154" t="s">
        <v>3</v>
      </c>
      <c r="F466" s="155" t="s">
        <v>1097</v>
      </c>
      <c r="H466" s="156">
        <v>13.86</v>
      </c>
      <c r="I466" s="157"/>
      <c r="L466" s="152"/>
      <c r="M466" s="158"/>
      <c r="T466" s="159"/>
      <c r="AT466" s="154" t="s">
        <v>161</v>
      </c>
      <c r="AU466" s="154" t="s">
        <v>78</v>
      </c>
      <c r="AV466" s="12" t="s">
        <v>80</v>
      </c>
      <c r="AW466" s="12" t="s">
        <v>32</v>
      </c>
      <c r="AX466" s="12" t="s">
        <v>71</v>
      </c>
      <c r="AY466" s="154" t="s">
        <v>151</v>
      </c>
    </row>
    <row r="467" spans="2:65" s="12" customFormat="1" ht="11.25">
      <c r="B467" s="152"/>
      <c r="D467" s="153" t="s">
        <v>161</v>
      </c>
      <c r="E467" s="154" t="s">
        <v>3</v>
      </c>
      <c r="F467" s="155" t="s">
        <v>1098</v>
      </c>
      <c r="H467" s="156">
        <v>13.513999999999999</v>
      </c>
      <c r="I467" s="157"/>
      <c r="L467" s="152"/>
      <c r="M467" s="158"/>
      <c r="T467" s="159"/>
      <c r="AT467" s="154" t="s">
        <v>161</v>
      </c>
      <c r="AU467" s="154" t="s">
        <v>78</v>
      </c>
      <c r="AV467" s="12" t="s">
        <v>80</v>
      </c>
      <c r="AW467" s="12" t="s">
        <v>32</v>
      </c>
      <c r="AX467" s="12" t="s">
        <v>71</v>
      </c>
      <c r="AY467" s="154" t="s">
        <v>151</v>
      </c>
    </row>
    <row r="468" spans="2:65" s="12" customFormat="1" ht="11.25">
      <c r="B468" s="152"/>
      <c r="D468" s="153" t="s">
        <v>161</v>
      </c>
      <c r="E468" s="154" t="s">
        <v>3</v>
      </c>
      <c r="F468" s="155" t="s">
        <v>1099</v>
      </c>
      <c r="H468" s="156">
        <v>6.16</v>
      </c>
      <c r="I468" s="157"/>
      <c r="L468" s="152"/>
      <c r="M468" s="158"/>
      <c r="T468" s="159"/>
      <c r="AT468" s="154" t="s">
        <v>161</v>
      </c>
      <c r="AU468" s="154" t="s">
        <v>78</v>
      </c>
      <c r="AV468" s="12" t="s">
        <v>80</v>
      </c>
      <c r="AW468" s="12" t="s">
        <v>32</v>
      </c>
      <c r="AX468" s="12" t="s">
        <v>71</v>
      </c>
      <c r="AY468" s="154" t="s">
        <v>151</v>
      </c>
    </row>
    <row r="469" spans="2:65" s="14" customFormat="1" ht="11.25">
      <c r="B469" s="166"/>
      <c r="D469" s="153" t="s">
        <v>161</v>
      </c>
      <c r="E469" s="167" t="s">
        <v>3</v>
      </c>
      <c r="F469" s="168" t="s">
        <v>241</v>
      </c>
      <c r="H469" s="169">
        <v>100.22699999999998</v>
      </c>
      <c r="I469" s="170"/>
      <c r="L469" s="166"/>
      <c r="M469" s="171"/>
      <c r="T469" s="172"/>
      <c r="AT469" s="167" t="s">
        <v>161</v>
      </c>
      <c r="AU469" s="167" t="s">
        <v>78</v>
      </c>
      <c r="AV469" s="14" t="s">
        <v>157</v>
      </c>
      <c r="AW469" s="14" t="s">
        <v>32</v>
      </c>
      <c r="AX469" s="14" t="s">
        <v>78</v>
      </c>
      <c r="AY469" s="167" t="s">
        <v>151</v>
      </c>
    </row>
    <row r="470" spans="2:65" s="1" customFormat="1" ht="33" customHeight="1">
      <c r="B470" s="133"/>
      <c r="C470" s="134" t="s">
        <v>781</v>
      </c>
      <c r="D470" s="134" t="s">
        <v>153</v>
      </c>
      <c r="E470" s="135" t="s">
        <v>845</v>
      </c>
      <c r="F470" s="136" t="s">
        <v>846</v>
      </c>
      <c r="G470" s="137" t="s">
        <v>156</v>
      </c>
      <c r="H470" s="138">
        <v>100.227</v>
      </c>
      <c r="I470" s="139"/>
      <c r="J470" s="140">
        <f>ROUND(I470*H470,2)</f>
        <v>0</v>
      </c>
      <c r="K470" s="141"/>
      <c r="L470" s="33"/>
      <c r="M470" s="142" t="s">
        <v>3</v>
      </c>
      <c r="N470" s="143" t="s">
        <v>42</v>
      </c>
      <c r="P470" s="144">
        <f>O470*H470</f>
        <v>0</v>
      </c>
      <c r="Q470" s="144">
        <v>0</v>
      </c>
      <c r="R470" s="144">
        <f>Q470*H470</f>
        <v>0</v>
      </c>
      <c r="S470" s="144">
        <v>0</v>
      </c>
      <c r="T470" s="145">
        <f>S470*H470</f>
        <v>0</v>
      </c>
      <c r="AR470" s="146" t="s">
        <v>278</v>
      </c>
      <c r="AT470" s="146" t="s">
        <v>153</v>
      </c>
      <c r="AU470" s="146" t="s">
        <v>78</v>
      </c>
      <c r="AY470" s="18" t="s">
        <v>151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8" t="s">
        <v>78</v>
      </c>
      <c r="BK470" s="147">
        <f>ROUND(I470*H470,2)</f>
        <v>0</v>
      </c>
      <c r="BL470" s="18" t="s">
        <v>278</v>
      </c>
      <c r="BM470" s="146" t="s">
        <v>1100</v>
      </c>
    </row>
    <row r="471" spans="2:65" s="1" customFormat="1" ht="11.25">
      <c r="B471" s="33"/>
      <c r="D471" s="148" t="s">
        <v>159</v>
      </c>
      <c r="F471" s="149" t="s">
        <v>848</v>
      </c>
      <c r="I471" s="150"/>
      <c r="L471" s="33"/>
      <c r="M471" s="151"/>
      <c r="T471" s="54"/>
      <c r="AT471" s="18" t="s">
        <v>159</v>
      </c>
      <c r="AU471" s="18" t="s">
        <v>78</v>
      </c>
    </row>
    <row r="472" spans="2:65" s="12" customFormat="1" ht="11.25">
      <c r="B472" s="152"/>
      <c r="D472" s="153" t="s">
        <v>161</v>
      </c>
      <c r="E472" s="154" t="s">
        <v>3</v>
      </c>
      <c r="F472" s="155" t="s">
        <v>1090</v>
      </c>
      <c r="H472" s="156">
        <v>10.56</v>
      </c>
      <c r="I472" s="157"/>
      <c r="L472" s="152"/>
      <c r="M472" s="158"/>
      <c r="T472" s="159"/>
      <c r="AT472" s="154" t="s">
        <v>161</v>
      </c>
      <c r="AU472" s="154" t="s">
        <v>78</v>
      </c>
      <c r="AV472" s="12" t="s">
        <v>80</v>
      </c>
      <c r="AW472" s="12" t="s">
        <v>32</v>
      </c>
      <c r="AX472" s="12" t="s">
        <v>71</v>
      </c>
      <c r="AY472" s="154" t="s">
        <v>151</v>
      </c>
    </row>
    <row r="473" spans="2:65" s="15" customFormat="1" ht="11.25">
      <c r="B473" s="174"/>
      <c r="D473" s="153" t="s">
        <v>161</v>
      </c>
      <c r="E473" s="175" t="s">
        <v>3</v>
      </c>
      <c r="F473" s="176" t="s">
        <v>313</v>
      </c>
      <c r="H473" s="177">
        <v>10.56</v>
      </c>
      <c r="I473" s="178"/>
      <c r="L473" s="174"/>
      <c r="M473" s="179"/>
      <c r="T473" s="180"/>
      <c r="AT473" s="175" t="s">
        <v>161</v>
      </c>
      <c r="AU473" s="175" t="s">
        <v>78</v>
      </c>
      <c r="AV473" s="15" t="s">
        <v>167</v>
      </c>
      <c r="AW473" s="15" t="s">
        <v>32</v>
      </c>
      <c r="AX473" s="15" t="s">
        <v>71</v>
      </c>
      <c r="AY473" s="175" t="s">
        <v>151</v>
      </c>
    </row>
    <row r="474" spans="2:65" s="13" customFormat="1" ht="11.25">
      <c r="B474" s="160"/>
      <c r="D474" s="153" t="s">
        <v>161</v>
      </c>
      <c r="E474" s="161" t="s">
        <v>3</v>
      </c>
      <c r="F474" s="162" t="s">
        <v>1091</v>
      </c>
      <c r="H474" s="161" t="s">
        <v>3</v>
      </c>
      <c r="I474" s="163"/>
      <c r="L474" s="160"/>
      <c r="M474" s="164"/>
      <c r="T474" s="165"/>
      <c r="AT474" s="161" t="s">
        <v>161</v>
      </c>
      <c r="AU474" s="161" t="s">
        <v>78</v>
      </c>
      <c r="AV474" s="13" t="s">
        <v>78</v>
      </c>
      <c r="AW474" s="13" t="s">
        <v>32</v>
      </c>
      <c r="AX474" s="13" t="s">
        <v>71</v>
      </c>
      <c r="AY474" s="161" t="s">
        <v>151</v>
      </c>
    </row>
    <row r="475" spans="2:65" s="12" customFormat="1" ht="11.25">
      <c r="B475" s="152"/>
      <c r="D475" s="153" t="s">
        <v>161</v>
      </c>
      <c r="E475" s="154" t="s">
        <v>3</v>
      </c>
      <c r="F475" s="155" t="s">
        <v>1092</v>
      </c>
      <c r="H475" s="156">
        <v>30.8</v>
      </c>
      <c r="I475" s="157"/>
      <c r="L475" s="152"/>
      <c r="M475" s="158"/>
      <c r="T475" s="159"/>
      <c r="AT475" s="154" t="s">
        <v>161</v>
      </c>
      <c r="AU475" s="154" t="s">
        <v>78</v>
      </c>
      <c r="AV475" s="12" t="s">
        <v>80</v>
      </c>
      <c r="AW475" s="12" t="s">
        <v>32</v>
      </c>
      <c r="AX475" s="12" t="s">
        <v>71</v>
      </c>
      <c r="AY475" s="154" t="s">
        <v>151</v>
      </c>
    </row>
    <row r="476" spans="2:65" s="12" customFormat="1" ht="11.25">
      <c r="B476" s="152"/>
      <c r="D476" s="153" t="s">
        <v>161</v>
      </c>
      <c r="E476" s="154" t="s">
        <v>3</v>
      </c>
      <c r="F476" s="155" t="s">
        <v>1093</v>
      </c>
      <c r="H476" s="156">
        <v>6.16</v>
      </c>
      <c r="I476" s="157"/>
      <c r="L476" s="152"/>
      <c r="M476" s="158"/>
      <c r="T476" s="159"/>
      <c r="AT476" s="154" t="s">
        <v>161</v>
      </c>
      <c r="AU476" s="154" t="s">
        <v>78</v>
      </c>
      <c r="AV476" s="12" t="s">
        <v>80</v>
      </c>
      <c r="AW476" s="12" t="s">
        <v>32</v>
      </c>
      <c r="AX476" s="12" t="s">
        <v>71</v>
      </c>
      <c r="AY476" s="154" t="s">
        <v>151</v>
      </c>
    </row>
    <row r="477" spans="2:65" s="12" customFormat="1" ht="11.25">
      <c r="B477" s="152"/>
      <c r="D477" s="153" t="s">
        <v>161</v>
      </c>
      <c r="E477" s="154" t="s">
        <v>3</v>
      </c>
      <c r="F477" s="155" t="s">
        <v>1094</v>
      </c>
      <c r="H477" s="156">
        <v>4.3120000000000003</v>
      </c>
      <c r="I477" s="157"/>
      <c r="L477" s="152"/>
      <c r="M477" s="158"/>
      <c r="T477" s="159"/>
      <c r="AT477" s="154" t="s">
        <v>161</v>
      </c>
      <c r="AU477" s="154" t="s">
        <v>78</v>
      </c>
      <c r="AV477" s="12" t="s">
        <v>80</v>
      </c>
      <c r="AW477" s="12" t="s">
        <v>32</v>
      </c>
      <c r="AX477" s="12" t="s">
        <v>71</v>
      </c>
      <c r="AY477" s="154" t="s">
        <v>151</v>
      </c>
    </row>
    <row r="478" spans="2:65" s="12" customFormat="1" ht="11.25">
      <c r="B478" s="152"/>
      <c r="D478" s="153" t="s">
        <v>161</v>
      </c>
      <c r="E478" s="154" t="s">
        <v>3</v>
      </c>
      <c r="F478" s="155" t="s">
        <v>1095</v>
      </c>
      <c r="H478" s="156">
        <v>2.5409999999999999</v>
      </c>
      <c r="I478" s="157"/>
      <c r="L478" s="152"/>
      <c r="M478" s="158"/>
      <c r="T478" s="159"/>
      <c r="AT478" s="154" t="s">
        <v>161</v>
      </c>
      <c r="AU478" s="154" t="s">
        <v>78</v>
      </c>
      <c r="AV478" s="12" t="s">
        <v>80</v>
      </c>
      <c r="AW478" s="12" t="s">
        <v>32</v>
      </c>
      <c r="AX478" s="12" t="s">
        <v>71</v>
      </c>
      <c r="AY478" s="154" t="s">
        <v>151</v>
      </c>
    </row>
    <row r="479" spans="2:65" s="12" customFormat="1" ht="11.25">
      <c r="B479" s="152"/>
      <c r="D479" s="153" t="s">
        <v>161</v>
      </c>
      <c r="E479" s="154" t="s">
        <v>3</v>
      </c>
      <c r="F479" s="155" t="s">
        <v>1096</v>
      </c>
      <c r="H479" s="156">
        <v>12.32</v>
      </c>
      <c r="I479" s="157"/>
      <c r="L479" s="152"/>
      <c r="M479" s="158"/>
      <c r="T479" s="159"/>
      <c r="AT479" s="154" t="s">
        <v>161</v>
      </c>
      <c r="AU479" s="154" t="s">
        <v>78</v>
      </c>
      <c r="AV479" s="12" t="s">
        <v>80</v>
      </c>
      <c r="AW479" s="12" t="s">
        <v>32</v>
      </c>
      <c r="AX479" s="12" t="s">
        <v>71</v>
      </c>
      <c r="AY479" s="154" t="s">
        <v>151</v>
      </c>
    </row>
    <row r="480" spans="2:65" s="12" customFormat="1" ht="11.25">
      <c r="B480" s="152"/>
      <c r="D480" s="153" t="s">
        <v>161</v>
      </c>
      <c r="E480" s="154" t="s">
        <v>3</v>
      </c>
      <c r="F480" s="155" t="s">
        <v>1097</v>
      </c>
      <c r="H480" s="156">
        <v>13.86</v>
      </c>
      <c r="I480" s="157"/>
      <c r="L480" s="152"/>
      <c r="M480" s="158"/>
      <c r="T480" s="159"/>
      <c r="AT480" s="154" t="s">
        <v>161</v>
      </c>
      <c r="AU480" s="154" t="s">
        <v>78</v>
      </c>
      <c r="AV480" s="12" t="s">
        <v>80</v>
      </c>
      <c r="AW480" s="12" t="s">
        <v>32</v>
      </c>
      <c r="AX480" s="12" t="s">
        <v>71</v>
      </c>
      <c r="AY480" s="154" t="s">
        <v>151</v>
      </c>
    </row>
    <row r="481" spans="2:65" s="12" customFormat="1" ht="11.25">
      <c r="B481" s="152"/>
      <c r="D481" s="153" t="s">
        <v>161</v>
      </c>
      <c r="E481" s="154" t="s">
        <v>3</v>
      </c>
      <c r="F481" s="155" t="s">
        <v>1098</v>
      </c>
      <c r="H481" s="156">
        <v>13.513999999999999</v>
      </c>
      <c r="I481" s="157"/>
      <c r="L481" s="152"/>
      <c r="M481" s="158"/>
      <c r="T481" s="159"/>
      <c r="AT481" s="154" t="s">
        <v>161</v>
      </c>
      <c r="AU481" s="154" t="s">
        <v>78</v>
      </c>
      <c r="AV481" s="12" t="s">
        <v>80</v>
      </c>
      <c r="AW481" s="12" t="s">
        <v>32</v>
      </c>
      <c r="AX481" s="12" t="s">
        <v>71</v>
      </c>
      <c r="AY481" s="154" t="s">
        <v>151</v>
      </c>
    </row>
    <row r="482" spans="2:65" s="12" customFormat="1" ht="11.25">
      <c r="B482" s="152"/>
      <c r="D482" s="153" t="s">
        <v>161</v>
      </c>
      <c r="E482" s="154" t="s">
        <v>3</v>
      </c>
      <c r="F482" s="155" t="s">
        <v>1099</v>
      </c>
      <c r="H482" s="156">
        <v>6.16</v>
      </c>
      <c r="I482" s="157"/>
      <c r="L482" s="152"/>
      <c r="M482" s="158"/>
      <c r="T482" s="159"/>
      <c r="AT482" s="154" t="s">
        <v>161</v>
      </c>
      <c r="AU482" s="154" t="s">
        <v>78</v>
      </c>
      <c r="AV482" s="12" t="s">
        <v>80</v>
      </c>
      <c r="AW482" s="12" t="s">
        <v>32</v>
      </c>
      <c r="AX482" s="12" t="s">
        <v>71</v>
      </c>
      <c r="AY482" s="154" t="s">
        <v>151</v>
      </c>
    </row>
    <row r="483" spans="2:65" s="14" customFormat="1" ht="11.25">
      <c r="B483" s="166"/>
      <c r="D483" s="153" t="s">
        <v>161</v>
      </c>
      <c r="E483" s="167" t="s">
        <v>3</v>
      </c>
      <c r="F483" s="168" t="s">
        <v>241</v>
      </c>
      <c r="H483" s="169">
        <v>100.22699999999998</v>
      </c>
      <c r="I483" s="170"/>
      <c r="L483" s="166"/>
      <c r="M483" s="171"/>
      <c r="T483" s="172"/>
      <c r="AT483" s="167" t="s">
        <v>161</v>
      </c>
      <c r="AU483" s="167" t="s">
        <v>78</v>
      </c>
      <c r="AV483" s="14" t="s">
        <v>157</v>
      </c>
      <c r="AW483" s="14" t="s">
        <v>32</v>
      </c>
      <c r="AX483" s="14" t="s">
        <v>78</v>
      </c>
      <c r="AY483" s="167" t="s">
        <v>151</v>
      </c>
    </row>
    <row r="484" spans="2:65" s="1" customFormat="1" ht="33" customHeight="1">
      <c r="B484" s="133"/>
      <c r="C484" s="134" t="s">
        <v>785</v>
      </c>
      <c r="D484" s="134" t="s">
        <v>153</v>
      </c>
      <c r="E484" s="135" t="s">
        <v>850</v>
      </c>
      <c r="F484" s="136" t="s">
        <v>851</v>
      </c>
      <c r="G484" s="137" t="s">
        <v>156</v>
      </c>
      <c r="H484" s="138">
        <v>100.227</v>
      </c>
      <c r="I484" s="139"/>
      <c r="J484" s="140">
        <f>ROUND(I484*H484,2)</f>
        <v>0</v>
      </c>
      <c r="K484" s="141"/>
      <c r="L484" s="33"/>
      <c r="M484" s="142" t="s">
        <v>3</v>
      </c>
      <c r="N484" s="143" t="s">
        <v>42</v>
      </c>
      <c r="P484" s="144">
        <f>O484*H484</f>
        <v>0</v>
      </c>
      <c r="Q484" s="144">
        <v>8.1999999999999998E-4</v>
      </c>
      <c r="R484" s="144">
        <f>Q484*H484</f>
        <v>8.2186140000000005E-2</v>
      </c>
      <c r="S484" s="144">
        <v>0</v>
      </c>
      <c r="T484" s="145">
        <f>S484*H484</f>
        <v>0</v>
      </c>
      <c r="AR484" s="146" t="s">
        <v>278</v>
      </c>
      <c r="AT484" s="146" t="s">
        <v>153</v>
      </c>
      <c r="AU484" s="146" t="s">
        <v>78</v>
      </c>
      <c r="AY484" s="18" t="s">
        <v>151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8" t="s">
        <v>78</v>
      </c>
      <c r="BK484" s="147">
        <f>ROUND(I484*H484,2)</f>
        <v>0</v>
      </c>
      <c r="BL484" s="18" t="s">
        <v>278</v>
      </c>
      <c r="BM484" s="146" t="s">
        <v>1101</v>
      </c>
    </row>
    <row r="485" spans="2:65" s="1" customFormat="1" ht="11.25">
      <c r="B485" s="33"/>
      <c r="D485" s="148" t="s">
        <v>159</v>
      </c>
      <c r="F485" s="149" t="s">
        <v>853</v>
      </c>
      <c r="I485" s="150"/>
      <c r="L485" s="33"/>
      <c r="M485" s="151"/>
      <c r="T485" s="54"/>
      <c r="AT485" s="18" t="s">
        <v>159</v>
      </c>
      <c r="AU485" s="18" t="s">
        <v>78</v>
      </c>
    </row>
    <row r="486" spans="2:65" s="12" customFormat="1" ht="11.25">
      <c r="B486" s="152"/>
      <c r="D486" s="153" t="s">
        <v>161</v>
      </c>
      <c r="E486" s="154" t="s">
        <v>3</v>
      </c>
      <c r="F486" s="155" t="s">
        <v>1090</v>
      </c>
      <c r="H486" s="156">
        <v>10.56</v>
      </c>
      <c r="I486" s="157"/>
      <c r="L486" s="152"/>
      <c r="M486" s="158"/>
      <c r="T486" s="159"/>
      <c r="AT486" s="154" t="s">
        <v>161</v>
      </c>
      <c r="AU486" s="154" t="s">
        <v>78</v>
      </c>
      <c r="AV486" s="12" t="s">
        <v>80</v>
      </c>
      <c r="AW486" s="12" t="s">
        <v>32</v>
      </c>
      <c r="AX486" s="12" t="s">
        <v>71</v>
      </c>
      <c r="AY486" s="154" t="s">
        <v>151</v>
      </c>
    </row>
    <row r="487" spans="2:65" s="15" customFormat="1" ht="11.25">
      <c r="B487" s="174"/>
      <c r="D487" s="153" t="s">
        <v>161</v>
      </c>
      <c r="E487" s="175" t="s">
        <v>3</v>
      </c>
      <c r="F487" s="176" t="s">
        <v>313</v>
      </c>
      <c r="H487" s="177">
        <v>10.56</v>
      </c>
      <c r="I487" s="178"/>
      <c r="L487" s="174"/>
      <c r="M487" s="179"/>
      <c r="T487" s="180"/>
      <c r="AT487" s="175" t="s">
        <v>161</v>
      </c>
      <c r="AU487" s="175" t="s">
        <v>78</v>
      </c>
      <c r="AV487" s="15" t="s">
        <v>167</v>
      </c>
      <c r="AW487" s="15" t="s">
        <v>32</v>
      </c>
      <c r="AX487" s="15" t="s">
        <v>71</v>
      </c>
      <c r="AY487" s="175" t="s">
        <v>151</v>
      </c>
    </row>
    <row r="488" spans="2:65" s="13" customFormat="1" ht="11.25">
      <c r="B488" s="160"/>
      <c r="D488" s="153" t="s">
        <v>161</v>
      </c>
      <c r="E488" s="161" t="s">
        <v>3</v>
      </c>
      <c r="F488" s="162" t="s">
        <v>1091</v>
      </c>
      <c r="H488" s="161" t="s">
        <v>3</v>
      </c>
      <c r="I488" s="163"/>
      <c r="L488" s="160"/>
      <c r="M488" s="164"/>
      <c r="T488" s="165"/>
      <c r="AT488" s="161" t="s">
        <v>161</v>
      </c>
      <c r="AU488" s="161" t="s">
        <v>78</v>
      </c>
      <c r="AV488" s="13" t="s">
        <v>78</v>
      </c>
      <c r="AW488" s="13" t="s">
        <v>32</v>
      </c>
      <c r="AX488" s="13" t="s">
        <v>71</v>
      </c>
      <c r="AY488" s="161" t="s">
        <v>151</v>
      </c>
    </row>
    <row r="489" spans="2:65" s="12" customFormat="1" ht="11.25">
      <c r="B489" s="152"/>
      <c r="D489" s="153" t="s">
        <v>161</v>
      </c>
      <c r="E489" s="154" t="s">
        <v>3</v>
      </c>
      <c r="F489" s="155" t="s">
        <v>1092</v>
      </c>
      <c r="H489" s="156">
        <v>30.8</v>
      </c>
      <c r="I489" s="157"/>
      <c r="L489" s="152"/>
      <c r="M489" s="158"/>
      <c r="T489" s="159"/>
      <c r="AT489" s="154" t="s">
        <v>161</v>
      </c>
      <c r="AU489" s="154" t="s">
        <v>78</v>
      </c>
      <c r="AV489" s="12" t="s">
        <v>80</v>
      </c>
      <c r="AW489" s="12" t="s">
        <v>32</v>
      </c>
      <c r="AX489" s="12" t="s">
        <v>71</v>
      </c>
      <c r="AY489" s="154" t="s">
        <v>151</v>
      </c>
    </row>
    <row r="490" spans="2:65" s="12" customFormat="1" ht="11.25">
      <c r="B490" s="152"/>
      <c r="D490" s="153" t="s">
        <v>161</v>
      </c>
      <c r="E490" s="154" t="s">
        <v>3</v>
      </c>
      <c r="F490" s="155" t="s">
        <v>1093</v>
      </c>
      <c r="H490" s="156">
        <v>6.16</v>
      </c>
      <c r="I490" s="157"/>
      <c r="L490" s="152"/>
      <c r="M490" s="158"/>
      <c r="T490" s="159"/>
      <c r="AT490" s="154" t="s">
        <v>161</v>
      </c>
      <c r="AU490" s="154" t="s">
        <v>78</v>
      </c>
      <c r="AV490" s="12" t="s">
        <v>80</v>
      </c>
      <c r="AW490" s="12" t="s">
        <v>32</v>
      </c>
      <c r="AX490" s="12" t="s">
        <v>71</v>
      </c>
      <c r="AY490" s="154" t="s">
        <v>151</v>
      </c>
    </row>
    <row r="491" spans="2:65" s="12" customFormat="1" ht="11.25">
      <c r="B491" s="152"/>
      <c r="D491" s="153" t="s">
        <v>161</v>
      </c>
      <c r="E491" s="154" t="s">
        <v>3</v>
      </c>
      <c r="F491" s="155" t="s">
        <v>1094</v>
      </c>
      <c r="H491" s="156">
        <v>4.3120000000000003</v>
      </c>
      <c r="I491" s="157"/>
      <c r="L491" s="152"/>
      <c r="M491" s="158"/>
      <c r="T491" s="159"/>
      <c r="AT491" s="154" t="s">
        <v>161</v>
      </c>
      <c r="AU491" s="154" t="s">
        <v>78</v>
      </c>
      <c r="AV491" s="12" t="s">
        <v>80</v>
      </c>
      <c r="AW491" s="12" t="s">
        <v>32</v>
      </c>
      <c r="AX491" s="12" t="s">
        <v>71</v>
      </c>
      <c r="AY491" s="154" t="s">
        <v>151</v>
      </c>
    </row>
    <row r="492" spans="2:65" s="12" customFormat="1" ht="11.25">
      <c r="B492" s="152"/>
      <c r="D492" s="153" t="s">
        <v>161</v>
      </c>
      <c r="E492" s="154" t="s">
        <v>3</v>
      </c>
      <c r="F492" s="155" t="s">
        <v>1095</v>
      </c>
      <c r="H492" s="156">
        <v>2.5409999999999999</v>
      </c>
      <c r="I492" s="157"/>
      <c r="L492" s="152"/>
      <c r="M492" s="158"/>
      <c r="T492" s="159"/>
      <c r="AT492" s="154" t="s">
        <v>161</v>
      </c>
      <c r="AU492" s="154" t="s">
        <v>78</v>
      </c>
      <c r="AV492" s="12" t="s">
        <v>80</v>
      </c>
      <c r="AW492" s="12" t="s">
        <v>32</v>
      </c>
      <c r="AX492" s="12" t="s">
        <v>71</v>
      </c>
      <c r="AY492" s="154" t="s">
        <v>151</v>
      </c>
    </row>
    <row r="493" spans="2:65" s="12" customFormat="1" ht="11.25">
      <c r="B493" s="152"/>
      <c r="D493" s="153" t="s">
        <v>161</v>
      </c>
      <c r="E493" s="154" t="s">
        <v>3</v>
      </c>
      <c r="F493" s="155" t="s">
        <v>1096</v>
      </c>
      <c r="H493" s="156">
        <v>12.32</v>
      </c>
      <c r="I493" s="157"/>
      <c r="L493" s="152"/>
      <c r="M493" s="158"/>
      <c r="T493" s="159"/>
      <c r="AT493" s="154" t="s">
        <v>161</v>
      </c>
      <c r="AU493" s="154" t="s">
        <v>78</v>
      </c>
      <c r="AV493" s="12" t="s">
        <v>80</v>
      </c>
      <c r="AW493" s="12" t="s">
        <v>32</v>
      </c>
      <c r="AX493" s="12" t="s">
        <v>71</v>
      </c>
      <c r="AY493" s="154" t="s">
        <v>151</v>
      </c>
    </row>
    <row r="494" spans="2:65" s="12" customFormat="1" ht="11.25">
      <c r="B494" s="152"/>
      <c r="D494" s="153" t="s">
        <v>161</v>
      </c>
      <c r="E494" s="154" t="s">
        <v>3</v>
      </c>
      <c r="F494" s="155" t="s">
        <v>1097</v>
      </c>
      <c r="H494" s="156">
        <v>13.86</v>
      </c>
      <c r="I494" s="157"/>
      <c r="L494" s="152"/>
      <c r="M494" s="158"/>
      <c r="T494" s="159"/>
      <c r="AT494" s="154" t="s">
        <v>161</v>
      </c>
      <c r="AU494" s="154" t="s">
        <v>78</v>
      </c>
      <c r="AV494" s="12" t="s">
        <v>80</v>
      </c>
      <c r="AW494" s="12" t="s">
        <v>32</v>
      </c>
      <c r="AX494" s="12" t="s">
        <v>71</v>
      </c>
      <c r="AY494" s="154" t="s">
        <v>151</v>
      </c>
    </row>
    <row r="495" spans="2:65" s="12" customFormat="1" ht="11.25">
      <c r="B495" s="152"/>
      <c r="D495" s="153" t="s">
        <v>161</v>
      </c>
      <c r="E495" s="154" t="s">
        <v>3</v>
      </c>
      <c r="F495" s="155" t="s">
        <v>1098</v>
      </c>
      <c r="H495" s="156">
        <v>13.513999999999999</v>
      </c>
      <c r="I495" s="157"/>
      <c r="L495" s="152"/>
      <c r="M495" s="158"/>
      <c r="T495" s="159"/>
      <c r="AT495" s="154" t="s">
        <v>161</v>
      </c>
      <c r="AU495" s="154" t="s">
        <v>78</v>
      </c>
      <c r="AV495" s="12" t="s">
        <v>80</v>
      </c>
      <c r="AW495" s="12" t="s">
        <v>32</v>
      </c>
      <c r="AX495" s="12" t="s">
        <v>71</v>
      </c>
      <c r="AY495" s="154" t="s">
        <v>151</v>
      </c>
    </row>
    <row r="496" spans="2:65" s="12" customFormat="1" ht="11.25">
      <c r="B496" s="152"/>
      <c r="D496" s="153" t="s">
        <v>161</v>
      </c>
      <c r="E496" s="154" t="s">
        <v>3</v>
      </c>
      <c r="F496" s="155" t="s">
        <v>1099</v>
      </c>
      <c r="H496" s="156">
        <v>6.16</v>
      </c>
      <c r="I496" s="157"/>
      <c r="L496" s="152"/>
      <c r="M496" s="158"/>
      <c r="T496" s="159"/>
      <c r="AT496" s="154" t="s">
        <v>161</v>
      </c>
      <c r="AU496" s="154" t="s">
        <v>78</v>
      </c>
      <c r="AV496" s="12" t="s">
        <v>80</v>
      </c>
      <c r="AW496" s="12" t="s">
        <v>32</v>
      </c>
      <c r="AX496" s="12" t="s">
        <v>71</v>
      </c>
      <c r="AY496" s="154" t="s">
        <v>151</v>
      </c>
    </row>
    <row r="497" spans="2:65" s="14" customFormat="1" ht="11.25">
      <c r="B497" s="166"/>
      <c r="D497" s="153" t="s">
        <v>161</v>
      </c>
      <c r="E497" s="167" t="s">
        <v>3</v>
      </c>
      <c r="F497" s="168" t="s">
        <v>241</v>
      </c>
      <c r="H497" s="169">
        <v>100.22699999999998</v>
      </c>
      <c r="I497" s="170"/>
      <c r="L497" s="166"/>
      <c r="M497" s="171"/>
      <c r="T497" s="172"/>
      <c r="AT497" s="167" t="s">
        <v>161</v>
      </c>
      <c r="AU497" s="167" t="s">
        <v>78</v>
      </c>
      <c r="AV497" s="14" t="s">
        <v>157</v>
      </c>
      <c r="AW497" s="14" t="s">
        <v>32</v>
      </c>
      <c r="AX497" s="14" t="s">
        <v>78</v>
      </c>
      <c r="AY497" s="167" t="s">
        <v>151</v>
      </c>
    </row>
    <row r="498" spans="2:65" s="11" customFormat="1" ht="25.9" customHeight="1">
      <c r="B498" s="121"/>
      <c r="D498" s="122" t="s">
        <v>70</v>
      </c>
      <c r="E498" s="123" t="s">
        <v>854</v>
      </c>
      <c r="F498" s="123" t="s">
        <v>855</v>
      </c>
      <c r="I498" s="124"/>
      <c r="J498" s="125">
        <f>BK498</f>
        <v>0</v>
      </c>
      <c r="L498" s="121"/>
      <c r="M498" s="126"/>
      <c r="P498" s="127">
        <f>SUM(P499:P501)</f>
        <v>0</v>
      </c>
      <c r="R498" s="127">
        <f>SUM(R499:R501)</f>
        <v>0</v>
      </c>
      <c r="T498" s="128">
        <f>SUM(T499:T501)</f>
        <v>0</v>
      </c>
      <c r="AR498" s="122" t="s">
        <v>157</v>
      </c>
      <c r="AT498" s="129" t="s">
        <v>70</v>
      </c>
      <c r="AU498" s="129" t="s">
        <v>71</v>
      </c>
      <c r="AY498" s="122" t="s">
        <v>151</v>
      </c>
      <c r="BK498" s="130">
        <f>SUM(BK499:BK501)</f>
        <v>0</v>
      </c>
    </row>
    <row r="499" spans="2:65" s="1" customFormat="1" ht="24.2" customHeight="1">
      <c r="B499" s="133"/>
      <c r="C499" s="134" t="s">
        <v>789</v>
      </c>
      <c r="D499" s="134" t="s">
        <v>153</v>
      </c>
      <c r="E499" s="135" t="s">
        <v>857</v>
      </c>
      <c r="F499" s="136" t="s">
        <v>858</v>
      </c>
      <c r="G499" s="137" t="s">
        <v>675</v>
      </c>
      <c r="H499" s="138">
        <v>1</v>
      </c>
      <c r="I499" s="139"/>
      <c r="J499" s="140">
        <f>ROUND(I499*H499,2)</f>
        <v>0</v>
      </c>
      <c r="K499" s="141"/>
      <c r="L499" s="33"/>
      <c r="M499" s="142" t="s">
        <v>3</v>
      </c>
      <c r="N499" s="143" t="s">
        <v>42</v>
      </c>
      <c r="P499" s="144">
        <f>O499*H499</f>
        <v>0</v>
      </c>
      <c r="Q499" s="144">
        <v>0</v>
      </c>
      <c r="R499" s="144">
        <f>Q499*H499</f>
        <v>0</v>
      </c>
      <c r="S499" s="144">
        <v>0</v>
      </c>
      <c r="T499" s="145">
        <f>S499*H499</f>
        <v>0</v>
      </c>
      <c r="AR499" s="146" t="s">
        <v>859</v>
      </c>
      <c r="AT499" s="146" t="s">
        <v>153</v>
      </c>
      <c r="AU499" s="146" t="s">
        <v>78</v>
      </c>
      <c r="AY499" s="18" t="s">
        <v>151</v>
      </c>
      <c r="BE499" s="147">
        <f>IF(N499="základní",J499,0)</f>
        <v>0</v>
      </c>
      <c r="BF499" s="147">
        <f>IF(N499="snížená",J499,0)</f>
        <v>0</v>
      </c>
      <c r="BG499" s="147">
        <f>IF(N499="zákl. přenesená",J499,0)</f>
        <v>0</v>
      </c>
      <c r="BH499" s="147">
        <f>IF(N499="sníž. přenesená",J499,0)</f>
        <v>0</v>
      </c>
      <c r="BI499" s="147">
        <f>IF(N499="nulová",J499,0)</f>
        <v>0</v>
      </c>
      <c r="BJ499" s="18" t="s">
        <v>78</v>
      </c>
      <c r="BK499" s="147">
        <f>ROUND(I499*H499,2)</f>
        <v>0</v>
      </c>
      <c r="BL499" s="18" t="s">
        <v>859</v>
      </c>
      <c r="BM499" s="146" t="s">
        <v>1102</v>
      </c>
    </row>
    <row r="500" spans="2:65" s="1" customFormat="1" ht="24.2" customHeight="1">
      <c r="B500" s="133"/>
      <c r="C500" s="134" t="s">
        <v>796</v>
      </c>
      <c r="D500" s="134" t="s">
        <v>153</v>
      </c>
      <c r="E500" s="135" t="s">
        <v>862</v>
      </c>
      <c r="F500" s="136" t="s">
        <v>863</v>
      </c>
      <c r="G500" s="137" t="s">
        <v>156</v>
      </c>
      <c r="H500" s="138">
        <v>103.8</v>
      </c>
      <c r="I500" s="139"/>
      <c r="J500" s="140">
        <f>ROUND(I500*H500,2)</f>
        <v>0</v>
      </c>
      <c r="K500" s="141"/>
      <c r="L500" s="33"/>
      <c r="M500" s="142" t="s">
        <v>3</v>
      </c>
      <c r="N500" s="143" t="s">
        <v>42</v>
      </c>
      <c r="P500" s="144">
        <f>O500*H500</f>
        <v>0</v>
      </c>
      <c r="Q500" s="144">
        <v>0</v>
      </c>
      <c r="R500" s="144">
        <f>Q500*H500</f>
        <v>0</v>
      </c>
      <c r="S500" s="144">
        <v>0</v>
      </c>
      <c r="T500" s="145">
        <f>S500*H500</f>
        <v>0</v>
      </c>
      <c r="AR500" s="146" t="s">
        <v>859</v>
      </c>
      <c r="AT500" s="146" t="s">
        <v>153</v>
      </c>
      <c r="AU500" s="146" t="s">
        <v>78</v>
      </c>
      <c r="AY500" s="18" t="s">
        <v>151</v>
      </c>
      <c r="BE500" s="147">
        <f>IF(N500="základní",J500,0)</f>
        <v>0</v>
      </c>
      <c r="BF500" s="147">
        <f>IF(N500="snížená",J500,0)</f>
        <v>0</v>
      </c>
      <c r="BG500" s="147">
        <f>IF(N500="zákl. přenesená",J500,0)</f>
        <v>0</v>
      </c>
      <c r="BH500" s="147">
        <f>IF(N500="sníž. přenesená",J500,0)</f>
        <v>0</v>
      </c>
      <c r="BI500" s="147">
        <f>IF(N500="nulová",J500,0)</f>
        <v>0</v>
      </c>
      <c r="BJ500" s="18" t="s">
        <v>78</v>
      </c>
      <c r="BK500" s="147">
        <f>ROUND(I500*H500,2)</f>
        <v>0</v>
      </c>
      <c r="BL500" s="18" t="s">
        <v>859</v>
      </c>
      <c r="BM500" s="146" t="s">
        <v>1103</v>
      </c>
    </row>
    <row r="501" spans="2:65" s="12" customFormat="1" ht="11.25">
      <c r="B501" s="152"/>
      <c r="D501" s="153" t="s">
        <v>161</v>
      </c>
      <c r="E501" s="154" t="s">
        <v>3</v>
      </c>
      <c r="F501" s="155" t="s">
        <v>1104</v>
      </c>
      <c r="H501" s="156">
        <v>103.8</v>
      </c>
      <c r="I501" s="157"/>
      <c r="L501" s="152"/>
      <c r="M501" s="196"/>
      <c r="N501" s="197"/>
      <c r="O501" s="197"/>
      <c r="P501" s="197"/>
      <c r="Q501" s="197"/>
      <c r="R501" s="197"/>
      <c r="S501" s="197"/>
      <c r="T501" s="198"/>
      <c r="AT501" s="154" t="s">
        <v>161</v>
      </c>
      <c r="AU501" s="154" t="s">
        <v>78</v>
      </c>
      <c r="AV501" s="12" t="s">
        <v>80</v>
      </c>
      <c r="AW501" s="12" t="s">
        <v>32</v>
      </c>
      <c r="AX501" s="12" t="s">
        <v>78</v>
      </c>
      <c r="AY501" s="154" t="s">
        <v>151</v>
      </c>
    </row>
    <row r="502" spans="2:65" s="1" customFormat="1" ht="6.95" customHeight="1">
      <c r="B502" s="42"/>
      <c r="C502" s="43"/>
      <c r="D502" s="43"/>
      <c r="E502" s="43"/>
      <c r="F502" s="43"/>
      <c r="G502" s="43"/>
      <c r="H502" s="43"/>
      <c r="I502" s="43"/>
      <c r="J502" s="43"/>
      <c r="K502" s="43"/>
      <c r="L502" s="33"/>
    </row>
  </sheetData>
  <autoFilter ref="C102:K501" xr:uid="{00000000-0009-0000-0000-000002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200-000000000000}"/>
    <hyperlink ref="F110" r:id="rId2" xr:uid="{00000000-0004-0000-0200-000001000000}"/>
    <hyperlink ref="F113" r:id="rId3" xr:uid="{00000000-0004-0000-0200-000002000000}"/>
    <hyperlink ref="F116" r:id="rId4" xr:uid="{00000000-0004-0000-0200-000003000000}"/>
    <hyperlink ref="F119" r:id="rId5" xr:uid="{00000000-0004-0000-0200-000004000000}"/>
    <hyperlink ref="F122" r:id="rId6" xr:uid="{00000000-0004-0000-0200-000005000000}"/>
    <hyperlink ref="F125" r:id="rId7" xr:uid="{00000000-0004-0000-0200-000006000000}"/>
    <hyperlink ref="F128" r:id="rId8" xr:uid="{00000000-0004-0000-0200-000007000000}"/>
    <hyperlink ref="F131" r:id="rId9" xr:uid="{00000000-0004-0000-0200-000008000000}"/>
    <hyperlink ref="F135" r:id="rId10" xr:uid="{00000000-0004-0000-0200-000009000000}"/>
    <hyperlink ref="F146" r:id="rId11" xr:uid="{00000000-0004-0000-0200-00000A000000}"/>
    <hyperlink ref="F149" r:id="rId12" xr:uid="{00000000-0004-0000-0200-00000B000000}"/>
    <hyperlink ref="F151" r:id="rId13" xr:uid="{00000000-0004-0000-0200-00000C000000}"/>
    <hyperlink ref="F160" r:id="rId14" xr:uid="{00000000-0004-0000-0200-00000D000000}"/>
    <hyperlink ref="F164" r:id="rId15" xr:uid="{00000000-0004-0000-0200-00000E000000}"/>
    <hyperlink ref="F166" r:id="rId16" xr:uid="{00000000-0004-0000-0200-00000F000000}"/>
    <hyperlink ref="F175" r:id="rId17" xr:uid="{00000000-0004-0000-0200-000010000000}"/>
    <hyperlink ref="F178" r:id="rId18" xr:uid="{00000000-0004-0000-0200-000011000000}"/>
    <hyperlink ref="F180" r:id="rId19" xr:uid="{00000000-0004-0000-0200-000012000000}"/>
    <hyperlink ref="F182" r:id="rId20" xr:uid="{00000000-0004-0000-0200-000013000000}"/>
    <hyperlink ref="F184" r:id="rId21" xr:uid="{00000000-0004-0000-0200-000014000000}"/>
    <hyperlink ref="F193" r:id="rId22" xr:uid="{00000000-0004-0000-0200-000015000000}"/>
    <hyperlink ref="F205" r:id="rId23" xr:uid="{00000000-0004-0000-0200-000016000000}"/>
    <hyperlink ref="F211" r:id="rId24" xr:uid="{00000000-0004-0000-0200-000017000000}"/>
    <hyperlink ref="F213" r:id="rId25" xr:uid="{00000000-0004-0000-0200-000018000000}"/>
    <hyperlink ref="F215" r:id="rId26" xr:uid="{00000000-0004-0000-0200-000019000000}"/>
    <hyperlink ref="F219" r:id="rId27" xr:uid="{00000000-0004-0000-0200-00001A000000}"/>
    <hyperlink ref="F223" r:id="rId28" xr:uid="{00000000-0004-0000-0200-00001B000000}"/>
    <hyperlink ref="F227" r:id="rId29" xr:uid="{00000000-0004-0000-0200-00001C000000}"/>
    <hyperlink ref="F229" r:id="rId30" xr:uid="{00000000-0004-0000-0200-00001D000000}"/>
    <hyperlink ref="F236" r:id="rId31" xr:uid="{00000000-0004-0000-0200-00001E000000}"/>
    <hyperlink ref="F239" r:id="rId32" xr:uid="{00000000-0004-0000-0200-00001F000000}"/>
    <hyperlink ref="F243" r:id="rId33" xr:uid="{00000000-0004-0000-0200-000020000000}"/>
    <hyperlink ref="F246" r:id="rId34" xr:uid="{00000000-0004-0000-0200-000021000000}"/>
    <hyperlink ref="F248" r:id="rId35" xr:uid="{00000000-0004-0000-0200-000022000000}"/>
    <hyperlink ref="F251" r:id="rId36" xr:uid="{00000000-0004-0000-0200-000023000000}"/>
    <hyperlink ref="F256" r:id="rId37" xr:uid="{00000000-0004-0000-0200-000024000000}"/>
    <hyperlink ref="F259" r:id="rId38" xr:uid="{00000000-0004-0000-0200-000025000000}"/>
    <hyperlink ref="F262" r:id="rId39" xr:uid="{00000000-0004-0000-0200-000026000000}"/>
    <hyperlink ref="F266" r:id="rId40" xr:uid="{00000000-0004-0000-0200-000027000000}"/>
    <hyperlink ref="F269" r:id="rId41" xr:uid="{00000000-0004-0000-0200-000028000000}"/>
    <hyperlink ref="F272" r:id="rId42" xr:uid="{00000000-0004-0000-0200-000029000000}"/>
    <hyperlink ref="F277" r:id="rId43" xr:uid="{00000000-0004-0000-0200-00002A000000}"/>
    <hyperlink ref="F284" r:id="rId44" xr:uid="{00000000-0004-0000-0200-00002B000000}"/>
    <hyperlink ref="F289" r:id="rId45" xr:uid="{00000000-0004-0000-0200-00002C000000}"/>
    <hyperlink ref="F297" r:id="rId46" xr:uid="{00000000-0004-0000-0200-00002D000000}"/>
    <hyperlink ref="F300" r:id="rId47" xr:uid="{00000000-0004-0000-0200-00002E000000}"/>
    <hyperlink ref="F305" r:id="rId48" xr:uid="{00000000-0004-0000-0200-00002F000000}"/>
    <hyperlink ref="F307" r:id="rId49" xr:uid="{00000000-0004-0000-0200-000030000000}"/>
    <hyperlink ref="F310" r:id="rId50" xr:uid="{00000000-0004-0000-0200-000031000000}"/>
    <hyperlink ref="F312" r:id="rId51" xr:uid="{00000000-0004-0000-0200-000032000000}"/>
    <hyperlink ref="F315" r:id="rId52" xr:uid="{00000000-0004-0000-0200-000033000000}"/>
    <hyperlink ref="F317" r:id="rId53" xr:uid="{00000000-0004-0000-0200-000034000000}"/>
    <hyperlink ref="F320" r:id="rId54" xr:uid="{00000000-0004-0000-0200-000035000000}"/>
    <hyperlink ref="F323" r:id="rId55" xr:uid="{00000000-0004-0000-0200-000036000000}"/>
    <hyperlink ref="F326" r:id="rId56" xr:uid="{00000000-0004-0000-0200-000037000000}"/>
    <hyperlink ref="F329" r:id="rId57" xr:uid="{00000000-0004-0000-0200-000038000000}"/>
    <hyperlink ref="F332" r:id="rId58" xr:uid="{00000000-0004-0000-0200-000039000000}"/>
    <hyperlink ref="F340" r:id="rId59" xr:uid="{00000000-0004-0000-0200-00003A000000}"/>
    <hyperlink ref="F343" r:id="rId60" xr:uid="{00000000-0004-0000-0200-00003B000000}"/>
    <hyperlink ref="F346" r:id="rId61" xr:uid="{00000000-0004-0000-0200-00003C000000}"/>
    <hyperlink ref="F364" r:id="rId62" xr:uid="{00000000-0004-0000-0200-00003D000000}"/>
    <hyperlink ref="F367" r:id="rId63" xr:uid="{00000000-0004-0000-0200-00003E000000}"/>
    <hyperlink ref="F370" r:id="rId64" xr:uid="{00000000-0004-0000-0200-00003F000000}"/>
    <hyperlink ref="F372" r:id="rId65" xr:uid="{00000000-0004-0000-0200-000040000000}"/>
    <hyperlink ref="F375" r:id="rId66" xr:uid="{00000000-0004-0000-0200-000041000000}"/>
    <hyperlink ref="F378" r:id="rId67" xr:uid="{00000000-0004-0000-0200-000042000000}"/>
    <hyperlink ref="F381" r:id="rId68" xr:uid="{00000000-0004-0000-0200-000043000000}"/>
    <hyperlink ref="F384" r:id="rId69" xr:uid="{00000000-0004-0000-0200-000044000000}"/>
    <hyperlink ref="F387" r:id="rId70" xr:uid="{00000000-0004-0000-0200-000045000000}"/>
    <hyperlink ref="F390" r:id="rId71" xr:uid="{00000000-0004-0000-0200-000046000000}"/>
    <hyperlink ref="F397" r:id="rId72" xr:uid="{00000000-0004-0000-0200-000047000000}"/>
    <hyperlink ref="F400" r:id="rId73" xr:uid="{00000000-0004-0000-0200-000048000000}"/>
    <hyperlink ref="F402" r:id="rId74" xr:uid="{00000000-0004-0000-0200-000049000000}"/>
    <hyperlink ref="F409" r:id="rId75" xr:uid="{00000000-0004-0000-0200-00004A000000}"/>
    <hyperlink ref="F415" r:id="rId76" xr:uid="{00000000-0004-0000-0200-00004B000000}"/>
    <hyperlink ref="F421" r:id="rId77" xr:uid="{00000000-0004-0000-0200-00004C000000}"/>
    <hyperlink ref="F425" r:id="rId78" xr:uid="{00000000-0004-0000-0200-00004D000000}"/>
    <hyperlink ref="F429" r:id="rId79" xr:uid="{00000000-0004-0000-0200-00004E000000}"/>
    <hyperlink ref="F433" r:id="rId80" xr:uid="{00000000-0004-0000-0200-00004F000000}"/>
    <hyperlink ref="F436" r:id="rId81" xr:uid="{00000000-0004-0000-0200-000050000000}"/>
    <hyperlink ref="F442" r:id="rId82" xr:uid="{00000000-0004-0000-0200-000051000000}"/>
    <hyperlink ref="F447" r:id="rId83" xr:uid="{00000000-0004-0000-0200-000052000000}"/>
    <hyperlink ref="F450" r:id="rId84" xr:uid="{00000000-0004-0000-0200-000053000000}"/>
    <hyperlink ref="F453" r:id="rId85" xr:uid="{00000000-0004-0000-0200-000054000000}"/>
    <hyperlink ref="F457" r:id="rId86" xr:uid="{00000000-0004-0000-0200-000055000000}"/>
    <hyperlink ref="F471" r:id="rId87" xr:uid="{00000000-0004-0000-0200-000056000000}"/>
    <hyperlink ref="F485" r:id="rId88" xr:uid="{00000000-0004-0000-0200-00005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33"/>
  <sheetViews>
    <sheetView showGridLines="0" topLeftCell="A5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111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1105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">
        <v>30</v>
      </c>
      <c r="L22" s="33"/>
    </row>
    <row r="23" spans="2:12" s="1" customFormat="1" ht="18" customHeight="1">
      <c r="B23" s="33"/>
      <c r="E23" s="26" t="s">
        <v>31</v>
      </c>
      <c r="I23" s="28" t="s">
        <v>26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3</v>
      </c>
      <c r="L25" s="33"/>
    </row>
    <row r="26" spans="2:12" s="1" customFormat="1" ht="18" customHeight="1">
      <c r="B26" s="33"/>
      <c r="E26" s="26" t="s">
        <v>34</v>
      </c>
      <c r="I26" s="28" t="s">
        <v>26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ROUND(J102,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ROUND((SUM(BE102:BE432)),  2)</f>
        <v>0</v>
      </c>
      <c r="I35" s="94">
        <v>0.21</v>
      </c>
      <c r="J35" s="84">
        <f>ROUND(((SUM(BE102:BE432))*I35),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ROUND((SUM(BF102:BF432)),  2)</f>
        <v>0</v>
      </c>
      <c r="I36" s="94">
        <v>0.15</v>
      </c>
      <c r="J36" s="84">
        <f>ROUND(((SUM(BF102:BF432))*I36),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ROUND((SUM(BG102:BG432)),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ROUND((SUM(BH102:BH432)),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ROUND((SUM(BI102:BI432)),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111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01-III - ETAPA III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J102</f>
        <v>0</v>
      </c>
      <c r="L63" s="33"/>
      <c r="AU63" s="18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J103</f>
        <v>0</v>
      </c>
      <c r="L64" s="104"/>
    </row>
    <row r="65" spans="2:12" s="9" customFormat="1" ht="19.899999999999999" customHeight="1">
      <c r="B65" s="108"/>
      <c r="D65" s="109" t="s">
        <v>119</v>
      </c>
      <c r="E65" s="110"/>
      <c r="F65" s="110"/>
      <c r="G65" s="110"/>
      <c r="H65" s="110"/>
      <c r="I65" s="110"/>
      <c r="J65" s="111">
        <f>J104</f>
        <v>0</v>
      </c>
      <c r="L65" s="108"/>
    </row>
    <row r="66" spans="2:12" s="9" customFormat="1" ht="19.899999999999999" customHeight="1">
      <c r="B66" s="108"/>
      <c r="D66" s="109" t="s">
        <v>120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121</v>
      </c>
      <c r="E67" s="110"/>
      <c r="F67" s="110"/>
      <c r="G67" s="110"/>
      <c r="H67" s="110"/>
      <c r="I67" s="110"/>
      <c r="J67" s="111">
        <f>J132</f>
        <v>0</v>
      </c>
      <c r="L67" s="108"/>
    </row>
    <row r="68" spans="2:12" s="9" customFormat="1" ht="19.899999999999999" customHeight="1">
      <c r="B68" s="108"/>
      <c r="D68" s="109" t="s">
        <v>122</v>
      </c>
      <c r="E68" s="110"/>
      <c r="F68" s="110"/>
      <c r="G68" s="110"/>
      <c r="H68" s="110"/>
      <c r="I68" s="110"/>
      <c r="J68" s="111">
        <f>J140</f>
        <v>0</v>
      </c>
      <c r="L68" s="108"/>
    </row>
    <row r="69" spans="2:12" s="9" customFormat="1" ht="19.899999999999999" customHeight="1">
      <c r="B69" s="108"/>
      <c r="D69" s="109" t="s">
        <v>123</v>
      </c>
      <c r="E69" s="110"/>
      <c r="F69" s="110"/>
      <c r="G69" s="110"/>
      <c r="H69" s="110"/>
      <c r="I69" s="110"/>
      <c r="J69" s="111">
        <f>J200</f>
        <v>0</v>
      </c>
      <c r="L69" s="108"/>
    </row>
    <row r="70" spans="2:12" s="9" customFormat="1" ht="19.899999999999999" customHeight="1">
      <c r="B70" s="108"/>
      <c r="D70" s="109" t="s">
        <v>124</v>
      </c>
      <c r="E70" s="110"/>
      <c r="F70" s="110"/>
      <c r="G70" s="110"/>
      <c r="H70" s="110"/>
      <c r="I70" s="110"/>
      <c r="J70" s="111">
        <f>J212</f>
        <v>0</v>
      </c>
      <c r="L70" s="108"/>
    </row>
    <row r="71" spans="2:12" s="9" customFormat="1" ht="19.899999999999999" customHeight="1">
      <c r="B71" s="108"/>
      <c r="D71" s="109" t="s">
        <v>126</v>
      </c>
      <c r="E71" s="110"/>
      <c r="F71" s="110"/>
      <c r="G71" s="110"/>
      <c r="H71" s="110"/>
      <c r="I71" s="110"/>
      <c r="J71" s="111">
        <f>J215</f>
        <v>0</v>
      </c>
      <c r="L71" s="108"/>
    </row>
    <row r="72" spans="2:12" s="9" customFormat="1" ht="19.899999999999999" customHeight="1">
      <c r="B72" s="108"/>
      <c r="D72" s="109" t="s">
        <v>127</v>
      </c>
      <c r="E72" s="110"/>
      <c r="F72" s="110"/>
      <c r="G72" s="110"/>
      <c r="H72" s="110"/>
      <c r="I72" s="110"/>
      <c r="J72" s="111">
        <f>J228</f>
        <v>0</v>
      </c>
      <c r="L72" s="108"/>
    </row>
    <row r="73" spans="2:12" s="9" customFormat="1" ht="19.899999999999999" customHeight="1">
      <c r="B73" s="108"/>
      <c r="D73" s="109" t="s">
        <v>128</v>
      </c>
      <c r="E73" s="110"/>
      <c r="F73" s="110"/>
      <c r="G73" s="110"/>
      <c r="H73" s="110"/>
      <c r="I73" s="110"/>
      <c r="J73" s="111">
        <f>J232</f>
        <v>0</v>
      </c>
      <c r="L73" s="108"/>
    </row>
    <row r="74" spans="2:12" s="9" customFormat="1" ht="19.899999999999999" customHeight="1">
      <c r="B74" s="108"/>
      <c r="D74" s="109" t="s">
        <v>129</v>
      </c>
      <c r="E74" s="110"/>
      <c r="F74" s="110"/>
      <c r="G74" s="110"/>
      <c r="H74" s="110"/>
      <c r="I74" s="110"/>
      <c r="J74" s="111">
        <f>J247</f>
        <v>0</v>
      </c>
      <c r="L74" s="108"/>
    </row>
    <row r="75" spans="2:12" s="9" customFormat="1" ht="19.899999999999999" customHeight="1">
      <c r="B75" s="108"/>
      <c r="D75" s="109" t="s">
        <v>130</v>
      </c>
      <c r="E75" s="110"/>
      <c r="F75" s="110"/>
      <c r="G75" s="110"/>
      <c r="H75" s="110"/>
      <c r="I75" s="110"/>
      <c r="J75" s="111">
        <f>J271</f>
        <v>0</v>
      </c>
      <c r="L75" s="108"/>
    </row>
    <row r="76" spans="2:12" s="9" customFormat="1" ht="19.899999999999999" customHeight="1">
      <c r="B76" s="108"/>
      <c r="D76" s="109" t="s">
        <v>131</v>
      </c>
      <c r="E76" s="110"/>
      <c r="F76" s="110"/>
      <c r="G76" s="110"/>
      <c r="H76" s="110"/>
      <c r="I76" s="110"/>
      <c r="J76" s="111">
        <f>J314</f>
        <v>0</v>
      </c>
      <c r="L76" s="108"/>
    </row>
    <row r="77" spans="2:12" s="9" customFormat="1" ht="19.899999999999999" customHeight="1">
      <c r="B77" s="108"/>
      <c r="D77" s="109" t="s">
        <v>132</v>
      </c>
      <c r="E77" s="110"/>
      <c r="F77" s="110"/>
      <c r="G77" s="110"/>
      <c r="H77" s="110"/>
      <c r="I77" s="110"/>
      <c r="J77" s="111">
        <f>J342</f>
        <v>0</v>
      </c>
      <c r="L77" s="108"/>
    </row>
    <row r="78" spans="2:12" s="9" customFormat="1" ht="19.899999999999999" customHeight="1">
      <c r="B78" s="108"/>
      <c r="D78" s="109" t="s">
        <v>133</v>
      </c>
      <c r="E78" s="110"/>
      <c r="F78" s="110"/>
      <c r="G78" s="110"/>
      <c r="H78" s="110"/>
      <c r="I78" s="110"/>
      <c r="J78" s="111">
        <f>J370</f>
        <v>0</v>
      </c>
      <c r="L78" s="108"/>
    </row>
    <row r="79" spans="2:12" s="9" customFormat="1" ht="19.899999999999999" customHeight="1">
      <c r="B79" s="108"/>
      <c r="D79" s="109" t="s">
        <v>134</v>
      </c>
      <c r="E79" s="110"/>
      <c r="F79" s="110"/>
      <c r="G79" s="110"/>
      <c r="H79" s="110"/>
      <c r="I79" s="110"/>
      <c r="J79" s="111">
        <f>J381</f>
        <v>0</v>
      </c>
      <c r="L79" s="108"/>
    </row>
    <row r="80" spans="2:12" s="8" customFormat="1" ht="24.95" customHeight="1">
      <c r="B80" s="104"/>
      <c r="D80" s="105" t="s">
        <v>135</v>
      </c>
      <c r="E80" s="106"/>
      <c r="F80" s="106"/>
      <c r="G80" s="106"/>
      <c r="H80" s="106"/>
      <c r="I80" s="106"/>
      <c r="J80" s="107">
        <f>J427</f>
        <v>0</v>
      </c>
      <c r="L80" s="104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2" t="s">
        <v>136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17</v>
      </c>
      <c r="L89" s="33"/>
    </row>
    <row r="90" spans="2:12" s="1" customFormat="1" ht="16.5" customHeight="1">
      <c r="B90" s="33"/>
      <c r="E90" s="327" t="str">
        <f>E7</f>
        <v>Obnova střechy MZe, Těšnov, Praha I - Nové Město</v>
      </c>
      <c r="F90" s="328"/>
      <c r="G90" s="328"/>
      <c r="H90" s="328"/>
      <c r="L90" s="33"/>
    </row>
    <row r="91" spans="2:12" ht="12" customHeight="1">
      <c r="B91" s="21"/>
      <c r="C91" s="28" t="s">
        <v>110</v>
      </c>
      <c r="L91" s="21"/>
    </row>
    <row r="92" spans="2:12" s="1" customFormat="1" ht="16.5" customHeight="1">
      <c r="B92" s="33"/>
      <c r="E92" s="327" t="s">
        <v>111</v>
      </c>
      <c r="F92" s="329"/>
      <c r="G92" s="329"/>
      <c r="H92" s="329"/>
      <c r="L92" s="33"/>
    </row>
    <row r="93" spans="2:12" s="1" customFormat="1" ht="12" customHeight="1">
      <c r="B93" s="33"/>
      <c r="C93" s="28" t="s">
        <v>112</v>
      </c>
      <c r="L93" s="33"/>
    </row>
    <row r="94" spans="2:12" s="1" customFormat="1" ht="16.5" customHeight="1">
      <c r="B94" s="33"/>
      <c r="E94" s="290" t="str">
        <f>E11</f>
        <v>01-III - ETAPA III</v>
      </c>
      <c r="F94" s="329"/>
      <c r="G94" s="329"/>
      <c r="H94" s="329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21</v>
      </c>
      <c r="F96" s="26" t="str">
        <f>F14</f>
        <v xml:space="preserve"> </v>
      </c>
      <c r="I96" s="28" t="s">
        <v>23</v>
      </c>
      <c r="J96" s="50">
        <f>IF(J14="","",J14)</f>
        <v>44847</v>
      </c>
      <c r="L96" s="33"/>
    </row>
    <row r="97" spans="2:65" s="1" customFormat="1" ht="6.95" customHeight="1">
      <c r="B97" s="33"/>
      <c r="L97" s="33"/>
    </row>
    <row r="98" spans="2:65" s="1" customFormat="1" ht="25.7" customHeight="1">
      <c r="B98" s="33"/>
      <c r="C98" s="28" t="s">
        <v>24</v>
      </c>
      <c r="F98" s="26" t="str">
        <f>E17</f>
        <v xml:space="preserve"> </v>
      </c>
      <c r="I98" s="28" t="s">
        <v>29</v>
      </c>
      <c r="J98" s="31" t="str">
        <f>E23</f>
        <v>Energy Benefit Centre a.s.</v>
      </c>
      <c r="L98" s="33"/>
    </row>
    <row r="99" spans="2:65" s="1" customFormat="1" ht="25.7" customHeight="1">
      <c r="B99" s="33"/>
      <c r="C99" s="28" t="s">
        <v>27</v>
      </c>
      <c r="F99" s="26" t="str">
        <f>IF(E20="","",E20)</f>
        <v>Vyplň údaj</v>
      </c>
      <c r="I99" s="28" t="s">
        <v>33</v>
      </c>
      <c r="J99" s="31" t="str">
        <f>E26</f>
        <v>lacko.ondrej@seznam.cz (tel.:725535980)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137</v>
      </c>
      <c r="D101" s="114" t="s">
        <v>56</v>
      </c>
      <c r="E101" s="114" t="s">
        <v>52</v>
      </c>
      <c r="F101" s="114" t="s">
        <v>53</v>
      </c>
      <c r="G101" s="114" t="s">
        <v>138</v>
      </c>
      <c r="H101" s="114" t="s">
        <v>139</v>
      </c>
      <c r="I101" s="114" t="s">
        <v>140</v>
      </c>
      <c r="J101" s="115" t="s">
        <v>116</v>
      </c>
      <c r="K101" s="116" t="s">
        <v>141</v>
      </c>
      <c r="L101" s="112"/>
      <c r="M101" s="57" t="s">
        <v>3</v>
      </c>
      <c r="N101" s="58" t="s">
        <v>41</v>
      </c>
      <c r="O101" s="58" t="s">
        <v>142</v>
      </c>
      <c r="P101" s="58" t="s">
        <v>143</v>
      </c>
      <c r="Q101" s="58" t="s">
        <v>144</v>
      </c>
      <c r="R101" s="58" t="s">
        <v>145</v>
      </c>
      <c r="S101" s="58" t="s">
        <v>146</v>
      </c>
      <c r="T101" s="59" t="s">
        <v>147</v>
      </c>
    </row>
    <row r="102" spans="2:65" s="1" customFormat="1" ht="22.9" customHeight="1">
      <c r="B102" s="33"/>
      <c r="C102" s="62" t="s">
        <v>148</v>
      </c>
      <c r="J102" s="117">
        <f>BK102</f>
        <v>0</v>
      </c>
      <c r="L102" s="33"/>
      <c r="M102" s="60"/>
      <c r="N102" s="51"/>
      <c r="O102" s="51"/>
      <c r="P102" s="118">
        <f>P103+P427</f>
        <v>0</v>
      </c>
      <c r="Q102" s="51"/>
      <c r="R102" s="118">
        <f>R103+R427</f>
        <v>89.993280440000007</v>
      </c>
      <c r="S102" s="51"/>
      <c r="T102" s="119">
        <f>T103+T427</f>
        <v>85.190357999999989</v>
      </c>
      <c r="AT102" s="18" t="s">
        <v>70</v>
      </c>
      <c r="AU102" s="18" t="s">
        <v>117</v>
      </c>
      <c r="BK102" s="120">
        <f>BK103+BK427</f>
        <v>0</v>
      </c>
    </row>
    <row r="103" spans="2:65" s="11" customFormat="1" ht="25.9" customHeight="1">
      <c r="B103" s="121"/>
      <c r="D103" s="122" t="s">
        <v>70</v>
      </c>
      <c r="E103" s="123" t="s">
        <v>149</v>
      </c>
      <c r="F103" s="123" t="s">
        <v>150</v>
      </c>
      <c r="I103" s="124"/>
      <c r="J103" s="125">
        <f>BK103</f>
        <v>0</v>
      </c>
      <c r="L103" s="121"/>
      <c r="M103" s="126"/>
      <c r="P103" s="127">
        <f>P104+P116+P132+P140+P200+P212+P215+P228+P232+P247+P271+P314+P342+P370+P381</f>
        <v>0</v>
      </c>
      <c r="R103" s="127">
        <f>R104+R116+R132+R140+R200+R212+R215+R228+R232+R247+R271+R314+R342+R370+R381</f>
        <v>89.993280440000007</v>
      </c>
      <c r="T103" s="128">
        <f>T104+T116+T132+T140+T200+T212+T215+T228+T232+T247+T271+T314+T342+T370+T381</f>
        <v>85.190357999999989</v>
      </c>
      <c r="AR103" s="122" t="s">
        <v>78</v>
      </c>
      <c r="AT103" s="129" t="s">
        <v>70</v>
      </c>
      <c r="AU103" s="129" t="s">
        <v>71</v>
      </c>
      <c r="AY103" s="122" t="s">
        <v>151</v>
      </c>
      <c r="BK103" s="130">
        <f>BK104+BK116+BK132+BK140+BK200+BK212+BK215+BK228+BK232+BK247+BK271+BK314+BK342+BK370+BK381</f>
        <v>0</v>
      </c>
    </row>
    <row r="104" spans="2:65" s="11" customFormat="1" ht="22.9" customHeight="1">
      <c r="B104" s="121"/>
      <c r="D104" s="122" t="s">
        <v>70</v>
      </c>
      <c r="E104" s="131" t="s">
        <v>78</v>
      </c>
      <c r="F104" s="131" t="s">
        <v>152</v>
      </c>
      <c r="I104" s="124"/>
      <c r="J104" s="132">
        <f>BK104</f>
        <v>0</v>
      </c>
      <c r="L104" s="121"/>
      <c r="M104" s="126"/>
      <c r="P104" s="127">
        <f>SUM(P105:P115)</f>
        <v>0</v>
      </c>
      <c r="R104" s="127">
        <f>SUM(R105:R115)</f>
        <v>0</v>
      </c>
      <c r="T104" s="128">
        <f>SUM(T105:T115)</f>
        <v>5.2919999999999998</v>
      </c>
      <c r="AR104" s="122" t="s">
        <v>78</v>
      </c>
      <c r="AT104" s="129" t="s">
        <v>70</v>
      </c>
      <c r="AU104" s="129" t="s">
        <v>78</v>
      </c>
      <c r="AY104" s="122" t="s">
        <v>151</v>
      </c>
      <c r="BK104" s="130">
        <f>SUM(BK105:BK115)</f>
        <v>0</v>
      </c>
    </row>
    <row r="105" spans="2:65" s="1" customFormat="1" ht="55.5" customHeight="1">
      <c r="B105" s="133"/>
      <c r="C105" s="134" t="s">
        <v>78</v>
      </c>
      <c r="D105" s="134" t="s">
        <v>153</v>
      </c>
      <c r="E105" s="135" t="s">
        <v>154</v>
      </c>
      <c r="F105" s="136" t="s">
        <v>155</v>
      </c>
      <c r="G105" s="137" t="s">
        <v>156</v>
      </c>
      <c r="H105" s="138">
        <v>7</v>
      </c>
      <c r="I105" s="139"/>
      <c r="J105" s="140">
        <f>ROUND(I105*H105,2)</f>
        <v>0</v>
      </c>
      <c r="K105" s="141"/>
      <c r="L105" s="33"/>
      <c r="M105" s="142" t="s">
        <v>3</v>
      </c>
      <c r="N105" s="143" t="s">
        <v>42</v>
      </c>
      <c r="P105" s="144">
        <f>O105*H105</f>
        <v>0</v>
      </c>
      <c r="Q105" s="144">
        <v>0</v>
      </c>
      <c r="R105" s="144">
        <f>Q105*H105</f>
        <v>0</v>
      </c>
      <c r="S105" s="144">
        <v>0.44</v>
      </c>
      <c r="T105" s="145">
        <f>S105*H105</f>
        <v>3.08</v>
      </c>
      <c r="AR105" s="146" t="s">
        <v>157</v>
      </c>
      <c r="AT105" s="146" t="s">
        <v>153</v>
      </c>
      <c r="AU105" s="146" t="s">
        <v>80</v>
      </c>
      <c r="AY105" s="18" t="s">
        <v>151</v>
      </c>
      <c r="BE105" s="147">
        <f>IF(N105="základní",J105,0)</f>
        <v>0</v>
      </c>
      <c r="BF105" s="147">
        <f>IF(N105="snížená",J105,0)</f>
        <v>0</v>
      </c>
      <c r="BG105" s="147">
        <f>IF(N105="zákl. přenesená",J105,0)</f>
        <v>0</v>
      </c>
      <c r="BH105" s="147">
        <f>IF(N105="sníž. přenesená",J105,0)</f>
        <v>0</v>
      </c>
      <c r="BI105" s="147">
        <f>IF(N105="nulová",J105,0)</f>
        <v>0</v>
      </c>
      <c r="BJ105" s="18" t="s">
        <v>78</v>
      </c>
      <c r="BK105" s="147">
        <f>ROUND(I105*H105,2)</f>
        <v>0</v>
      </c>
      <c r="BL105" s="18" t="s">
        <v>157</v>
      </c>
      <c r="BM105" s="146" t="s">
        <v>1106</v>
      </c>
    </row>
    <row r="106" spans="2:65" s="1" customFormat="1" ht="11.25">
      <c r="B106" s="33"/>
      <c r="D106" s="148" t="s">
        <v>159</v>
      </c>
      <c r="F106" s="149" t="s">
        <v>160</v>
      </c>
      <c r="I106" s="150"/>
      <c r="L106" s="33"/>
      <c r="M106" s="151"/>
      <c r="T106" s="54"/>
      <c r="AT106" s="18" t="s">
        <v>159</v>
      </c>
      <c r="AU106" s="18" t="s">
        <v>80</v>
      </c>
    </row>
    <row r="107" spans="2:65" s="12" customFormat="1" ht="11.25">
      <c r="B107" s="152"/>
      <c r="D107" s="153" t="s">
        <v>161</v>
      </c>
      <c r="E107" s="154" t="s">
        <v>3</v>
      </c>
      <c r="F107" s="155" t="s">
        <v>1107</v>
      </c>
      <c r="H107" s="156">
        <v>7</v>
      </c>
      <c r="I107" s="157"/>
      <c r="L107" s="152"/>
      <c r="M107" s="158"/>
      <c r="T107" s="159"/>
      <c r="AT107" s="154" t="s">
        <v>161</v>
      </c>
      <c r="AU107" s="154" t="s">
        <v>80</v>
      </c>
      <c r="AV107" s="12" t="s">
        <v>80</v>
      </c>
      <c r="AW107" s="12" t="s">
        <v>32</v>
      </c>
      <c r="AX107" s="12" t="s">
        <v>78</v>
      </c>
      <c r="AY107" s="154" t="s">
        <v>151</v>
      </c>
    </row>
    <row r="108" spans="2:65" s="1" customFormat="1" ht="49.15" customHeight="1">
      <c r="B108" s="133"/>
      <c r="C108" s="134" t="s">
        <v>80</v>
      </c>
      <c r="D108" s="134" t="s">
        <v>153</v>
      </c>
      <c r="E108" s="135" t="s">
        <v>163</v>
      </c>
      <c r="F108" s="136" t="s">
        <v>164</v>
      </c>
      <c r="G108" s="137" t="s">
        <v>156</v>
      </c>
      <c r="H108" s="138">
        <v>7</v>
      </c>
      <c r="I108" s="139"/>
      <c r="J108" s="140">
        <f>ROUND(I108*H108,2)</f>
        <v>0</v>
      </c>
      <c r="K108" s="141"/>
      <c r="L108" s="33"/>
      <c r="M108" s="142" t="s">
        <v>3</v>
      </c>
      <c r="N108" s="143" t="s">
        <v>42</v>
      </c>
      <c r="P108" s="144">
        <f>O108*H108</f>
        <v>0</v>
      </c>
      <c r="Q108" s="144">
        <v>0</v>
      </c>
      <c r="R108" s="144">
        <f>Q108*H108</f>
        <v>0</v>
      </c>
      <c r="S108" s="144">
        <v>0.316</v>
      </c>
      <c r="T108" s="145">
        <f>S108*H108</f>
        <v>2.2120000000000002</v>
      </c>
      <c r="AR108" s="146" t="s">
        <v>157</v>
      </c>
      <c r="AT108" s="146" t="s">
        <v>153</v>
      </c>
      <c r="AU108" s="146" t="s">
        <v>80</v>
      </c>
      <c r="AY108" s="18" t="s">
        <v>151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18" t="s">
        <v>78</v>
      </c>
      <c r="BK108" s="147">
        <f>ROUND(I108*H108,2)</f>
        <v>0</v>
      </c>
      <c r="BL108" s="18" t="s">
        <v>157</v>
      </c>
      <c r="BM108" s="146" t="s">
        <v>1108</v>
      </c>
    </row>
    <row r="109" spans="2:65" s="1" customFormat="1" ht="11.25">
      <c r="B109" s="33"/>
      <c r="D109" s="148" t="s">
        <v>159</v>
      </c>
      <c r="F109" s="149" t="s">
        <v>166</v>
      </c>
      <c r="I109" s="150"/>
      <c r="L109" s="33"/>
      <c r="M109" s="151"/>
      <c r="T109" s="54"/>
      <c r="AT109" s="18" t="s">
        <v>159</v>
      </c>
      <c r="AU109" s="18" t="s">
        <v>80</v>
      </c>
    </row>
    <row r="110" spans="2:65" s="12" customFormat="1" ht="11.25">
      <c r="B110" s="152"/>
      <c r="D110" s="153" t="s">
        <v>161</v>
      </c>
      <c r="E110" s="154" t="s">
        <v>3</v>
      </c>
      <c r="F110" s="155" t="s">
        <v>1107</v>
      </c>
      <c r="H110" s="156">
        <v>7</v>
      </c>
      <c r="I110" s="157"/>
      <c r="L110" s="152"/>
      <c r="M110" s="158"/>
      <c r="T110" s="159"/>
      <c r="AT110" s="154" t="s">
        <v>161</v>
      </c>
      <c r="AU110" s="154" t="s">
        <v>80</v>
      </c>
      <c r="AV110" s="12" t="s">
        <v>80</v>
      </c>
      <c r="AW110" s="12" t="s">
        <v>32</v>
      </c>
      <c r="AX110" s="12" t="s">
        <v>78</v>
      </c>
      <c r="AY110" s="154" t="s">
        <v>151</v>
      </c>
    </row>
    <row r="111" spans="2:65" s="1" customFormat="1" ht="49.15" customHeight="1">
      <c r="B111" s="133"/>
      <c r="C111" s="134" t="s">
        <v>167</v>
      </c>
      <c r="D111" s="134" t="s">
        <v>153</v>
      </c>
      <c r="E111" s="135" t="s">
        <v>168</v>
      </c>
      <c r="F111" s="136" t="s">
        <v>169</v>
      </c>
      <c r="G111" s="137" t="s">
        <v>170</v>
      </c>
      <c r="H111" s="138">
        <v>3.5</v>
      </c>
      <c r="I111" s="139"/>
      <c r="J111" s="140">
        <f>ROUND(I111*H111,2)</f>
        <v>0</v>
      </c>
      <c r="K111" s="141"/>
      <c r="L111" s="33"/>
      <c r="M111" s="142" t="s">
        <v>3</v>
      </c>
      <c r="N111" s="143" t="s">
        <v>42</v>
      </c>
      <c r="P111" s="144">
        <f>O111*H111</f>
        <v>0</v>
      </c>
      <c r="Q111" s="144">
        <v>0</v>
      </c>
      <c r="R111" s="144">
        <f>Q111*H111</f>
        <v>0</v>
      </c>
      <c r="S111" s="144">
        <v>0</v>
      </c>
      <c r="T111" s="145">
        <f>S111*H111</f>
        <v>0</v>
      </c>
      <c r="AR111" s="146" t="s">
        <v>157</v>
      </c>
      <c r="AT111" s="146" t="s">
        <v>153</v>
      </c>
      <c r="AU111" s="146" t="s">
        <v>80</v>
      </c>
      <c r="AY111" s="18" t="s">
        <v>151</v>
      </c>
      <c r="BE111" s="147">
        <f>IF(N111="základní",J111,0)</f>
        <v>0</v>
      </c>
      <c r="BF111" s="147">
        <f>IF(N111="snížená",J111,0)</f>
        <v>0</v>
      </c>
      <c r="BG111" s="147">
        <f>IF(N111="zákl. přenesená",J111,0)</f>
        <v>0</v>
      </c>
      <c r="BH111" s="147">
        <f>IF(N111="sníž. přenesená",J111,0)</f>
        <v>0</v>
      </c>
      <c r="BI111" s="147">
        <f>IF(N111="nulová",J111,0)</f>
        <v>0</v>
      </c>
      <c r="BJ111" s="18" t="s">
        <v>78</v>
      </c>
      <c r="BK111" s="147">
        <f>ROUND(I111*H111,2)</f>
        <v>0</v>
      </c>
      <c r="BL111" s="18" t="s">
        <v>157</v>
      </c>
      <c r="BM111" s="146" t="s">
        <v>1109</v>
      </c>
    </row>
    <row r="112" spans="2:65" s="1" customFormat="1" ht="11.25">
      <c r="B112" s="33"/>
      <c r="D112" s="148" t="s">
        <v>159</v>
      </c>
      <c r="F112" s="149" t="s">
        <v>172</v>
      </c>
      <c r="I112" s="150"/>
      <c r="L112" s="33"/>
      <c r="M112" s="151"/>
      <c r="T112" s="54"/>
      <c r="AT112" s="18" t="s">
        <v>159</v>
      </c>
      <c r="AU112" s="18" t="s">
        <v>80</v>
      </c>
    </row>
    <row r="113" spans="2:65" s="12" customFormat="1" ht="11.25">
      <c r="B113" s="152"/>
      <c r="D113" s="153" t="s">
        <v>161</v>
      </c>
      <c r="E113" s="154" t="s">
        <v>3</v>
      </c>
      <c r="F113" s="155" t="s">
        <v>1110</v>
      </c>
      <c r="H113" s="156">
        <v>3.5</v>
      </c>
      <c r="I113" s="157"/>
      <c r="L113" s="152"/>
      <c r="M113" s="158"/>
      <c r="T113" s="159"/>
      <c r="AT113" s="154" t="s">
        <v>161</v>
      </c>
      <c r="AU113" s="154" t="s">
        <v>80</v>
      </c>
      <c r="AV113" s="12" t="s">
        <v>80</v>
      </c>
      <c r="AW113" s="12" t="s">
        <v>32</v>
      </c>
      <c r="AX113" s="12" t="s">
        <v>78</v>
      </c>
      <c r="AY113" s="154" t="s">
        <v>151</v>
      </c>
    </row>
    <row r="114" spans="2:65" s="1" customFormat="1" ht="44.25" customHeight="1">
      <c r="B114" s="133"/>
      <c r="C114" s="134" t="s">
        <v>157</v>
      </c>
      <c r="D114" s="134" t="s">
        <v>153</v>
      </c>
      <c r="E114" s="135" t="s">
        <v>174</v>
      </c>
      <c r="F114" s="136" t="s">
        <v>175</v>
      </c>
      <c r="G114" s="137" t="s">
        <v>170</v>
      </c>
      <c r="H114" s="138">
        <v>3.5</v>
      </c>
      <c r="I114" s="139"/>
      <c r="J114" s="140">
        <f>ROUND(I114*H114,2)</f>
        <v>0</v>
      </c>
      <c r="K114" s="141"/>
      <c r="L114" s="33"/>
      <c r="M114" s="142" t="s">
        <v>3</v>
      </c>
      <c r="N114" s="143" t="s">
        <v>42</v>
      </c>
      <c r="P114" s="144">
        <f>O114*H114</f>
        <v>0</v>
      </c>
      <c r="Q114" s="144">
        <v>0</v>
      </c>
      <c r="R114" s="144">
        <f>Q114*H114</f>
        <v>0</v>
      </c>
      <c r="S114" s="144">
        <v>0</v>
      </c>
      <c r="T114" s="145">
        <f>S114*H114</f>
        <v>0</v>
      </c>
      <c r="AR114" s="146" t="s">
        <v>157</v>
      </c>
      <c r="AT114" s="146" t="s">
        <v>153</v>
      </c>
      <c r="AU114" s="146" t="s">
        <v>80</v>
      </c>
      <c r="AY114" s="18" t="s">
        <v>151</v>
      </c>
      <c r="BE114" s="147">
        <f>IF(N114="základní",J114,0)</f>
        <v>0</v>
      </c>
      <c r="BF114" s="147">
        <f>IF(N114="snížená",J114,0)</f>
        <v>0</v>
      </c>
      <c r="BG114" s="147">
        <f>IF(N114="zákl. přenesená",J114,0)</f>
        <v>0</v>
      </c>
      <c r="BH114" s="147">
        <f>IF(N114="sníž. přenesená",J114,0)</f>
        <v>0</v>
      </c>
      <c r="BI114" s="147">
        <f>IF(N114="nulová",J114,0)</f>
        <v>0</v>
      </c>
      <c r="BJ114" s="18" t="s">
        <v>78</v>
      </c>
      <c r="BK114" s="147">
        <f>ROUND(I114*H114,2)</f>
        <v>0</v>
      </c>
      <c r="BL114" s="18" t="s">
        <v>157</v>
      </c>
      <c r="BM114" s="146" t="s">
        <v>1111</v>
      </c>
    </row>
    <row r="115" spans="2:65" s="1" customFormat="1" ht="11.25">
      <c r="B115" s="33"/>
      <c r="D115" s="148" t="s">
        <v>159</v>
      </c>
      <c r="F115" s="149" t="s">
        <v>177</v>
      </c>
      <c r="I115" s="150"/>
      <c r="L115" s="33"/>
      <c r="M115" s="151"/>
      <c r="T115" s="54"/>
      <c r="AT115" s="18" t="s">
        <v>159</v>
      </c>
      <c r="AU115" s="18" t="s">
        <v>80</v>
      </c>
    </row>
    <row r="116" spans="2:65" s="11" customFormat="1" ht="22.9" customHeight="1">
      <c r="B116" s="121"/>
      <c r="D116" s="122" t="s">
        <v>70</v>
      </c>
      <c r="E116" s="131" t="s">
        <v>178</v>
      </c>
      <c r="F116" s="131" t="s">
        <v>179</v>
      </c>
      <c r="I116" s="124"/>
      <c r="J116" s="132">
        <f>BK116</f>
        <v>0</v>
      </c>
      <c r="L116" s="121"/>
      <c r="M116" s="126"/>
      <c r="P116" s="127">
        <f>SUM(P117:P131)</f>
        <v>0</v>
      </c>
      <c r="R116" s="127">
        <f>SUM(R117:R131)</f>
        <v>6.8913600000000006</v>
      </c>
      <c r="T116" s="128">
        <f>SUM(T117:T131)</f>
        <v>0</v>
      </c>
      <c r="AR116" s="122" t="s">
        <v>78</v>
      </c>
      <c r="AT116" s="129" t="s">
        <v>70</v>
      </c>
      <c r="AU116" s="129" t="s">
        <v>78</v>
      </c>
      <c r="AY116" s="122" t="s">
        <v>151</v>
      </c>
      <c r="BK116" s="130">
        <f>SUM(BK117:BK131)</f>
        <v>0</v>
      </c>
    </row>
    <row r="117" spans="2:65" s="1" customFormat="1" ht="24.2" customHeight="1">
      <c r="B117" s="133"/>
      <c r="C117" s="134" t="s">
        <v>178</v>
      </c>
      <c r="D117" s="134" t="s">
        <v>153</v>
      </c>
      <c r="E117" s="135" t="s">
        <v>180</v>
      </c>
      <c r="F117" s="136" t="s">
        <v>181</v>
      </c>
      <c r="G117" s="137" t="s">
        <v>156</v>
      </c>
      <c r="H117" s="138">
        <v>7</v>
      </c>
      <c r="I117" s="139"/>
      <c r="J117" s="140">
        <f>ROUND(I117*H117,2)</f>
        <v>0</v>
      </c>
      <c r="K117" s="141"/>
      <c r="L117" s="33"/>
      <c r="M117" s="142" t="s">
        <v>3</v>
      </c>
      <c r="N117" s="143" t="s">
        <v>42</v>
      </c>
      <c r="P117" s="144">
        <f>O117*H117</f>
        <v>0</v>
      </c>
      <c r="Q117" s="144">
        <v>0.69</v>
      </c>
      <c r="R117" s="144">
        <f>Q117*H117</f>
        <v>4.83</v>
      </c>
      <c r="S117" s="144">
        <v>0</v>
      </c>
      <c r="T117" s="145">
        <f>S117*H117</f>
        <v>0</v>
      </c>
      <c r="AR117" s="146" t="s">
        <v>157</v>
      </c>
      <c r="AT117" s="146" t="s">
        <v>153</v>
      </c>
      <c r="AU117" s="146" t="s">
        <v>80</v>
      </c>
      <c r="AY117" s="18" t="s">
        <v>151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8" t="s">
        <v>78</v>
      </c>
      <c r="BK117" s="147">
        <f>ROUND(I117*H117,2)</f>
        <v>0</v>
      </c>
      <c r="BL117" s="18" t="s">
        <v>157</v>
      </c>
      <c r="BM117" s="146" t="s">
        <v>1112</v>
      </c>
    </row>
    <row r="118" spans="2:65" s="1" customFormat="1" ht="11.25">
      <c r="B118" s="33"/>
      <c r="D118" s="148" t="s">
        <v>159</v>
      </c>
      <c r="F118" s="149" t="s">
        <v>183</v>
      </c>
      <c r="I118" s="150"/>
      <c r="L118" s="33"/>
      <c r="M118" s="151"/>
      <c r="T118" s="54"/>
      <c r="AT118" s="18" t="s">
        <v>159</v>
      </c>
      <c r="AU118" s="18" t="s">
        <v>80</v>
      </c>
    </row>
    <row r="119" spans="2:65" s="12" customFormat="1" ht="11.25">
      <c r="B119" s="152"/>
      <c r="D119" s="153" t="s">
        <v>161</v>
      </c>
      <c r="E119" s="154" t="s">
        <v>3</v>
      </c>
      <c r="F119" s="155" t="s">
        <v>1107</v>
      </c>
      <c r="H119" s="156">
        <v>7</v>
      </c>
      <c r="I119" s="157"/>
      <c r="L119" s="152"/>
      <c r="M119" s="158"/>
      <c r="T119" s="159"/>
      <c r="AT119" s="154" t="s">
        <v>161</v>
      </c>
      <c r="AU119" s="154" t="s">
        <v>80</v>
      </c>
      <c r="AV119" s="12" t="s">
        <v>80</v>
      </c>
      <c r="AW119" s="12" t="s">
        <v>32</v>
      </c>
      <c r="AX119" s="12" t="s">
        <v>78</v>
      </c>
      <c r="AY119" s="154" t="s">
        <v>151</v>
      </c>
    </row>
    <row r="120" spans="2:65" s="1" customFormat="1" ht="49.15" customHeight="1">
      <c r="B120" s="133"/>
      <c r="C120" s="134" t="s">
        <v>184</v>
      </c>
      <c r="D120" s="134" t="s">
        <v>153</v>
      </c>
      <c r="E120" s="135" t="s">
        <v>185</v>
      </c>
      <c r="F120" s="136" t="s">
        <v>186</v>
      </c>
      <c r="G120" s="137" t="s">
        <v>156</v>
      </c>
      <c r="H120" s="138">
        <v>7</v>
      </c>
      <c r="I120" s="139"/>
      <c r="J120" s="140">
        <f>ROUND(I120*H120,2)</f>
        <v>0</v>
      </c>
      <c r="K120" s="141"/>
      <c r="L120" s="33"/>
      <c r="M120" s="142" t="s">
        <v>3</v>
      </c>
      <c r="N120" s="143" t="s">
        <v>42</v>
      </c>
      <c r="P120" s="144">
        <f>O120*H120</f>
        <v>0</v>
      </c>
      <c r="Q120" s="144">
        <v>0.18462999999999999</v>
      </c>
      <c r="R120" s="144">
        <f>Q120*H120</f>
        <v>1.2924099999999998</v>
      </c>
      <c r="S120" s="144">
        <v>0</v>
      </c>
      <c r="T120" s="145">
        <f>S120*H120</f>
        <v>0</v>
      </c>
      <c r="AR120" s="146" t="s">
        <v>157</v>
      </c>
      <c r="AT120" s="146" t="s">
        <v>153</v>
      </c>
      <c r="AU120" s="146" t="s">
        <v>80</v>
      </c>
      <c r="AY120" s="18" t="s">
        <v>151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8" t="s">
        <v>78</v>
      </c>
      <c r="BK120" s="147">
        <f>ROUND(I120*H120,2)</f>
        <v>0</v>
      </c>
      <c r="BL120" s="18" t="s">
        <v>157</v>
      </c>
      <c r="BM120" s="146" t="s">
        <v>1113</v>
      </c>
    </row>
    <row r="121" spans="2:65" s="1" customFormat="1" ht="11.25">
      <c r="B121" s="33"/>
      <c r="D121" s="148" t="s">
        <v>159</v>
      </c>
      <c r="F121" s="149" t="s">
        <v>188</v>
      </c>
      <c r="I121" s="150"/>
      <c r="L121" s="33"/>
      <c r="M121" s="151"/>
      <c r="T121" s="54"/>
      <c r="AT121" s="18" t="s">
        <v>159</v>
      </c>
      <c r="AU121" s="18" t="s">
        <v>80</v>
      </c>
    </row>
    <row r="122" spans="2:65" s="12" customFormat="1" ht="11.25">
      <c r="B122" s="152"/>
      <c r="D122" s="153" t="s">
        <v>161</v>
      </c>
      <c r="E122" s="154" t="s">
        <v>3</v>
      </c>
      <c r="F122" s="155" t="s">
        <v>1107</v>
      </c>
      <c r="H122" s="156">
        <v>7</v>
      </c>
      <c r="I122" s="157"/>
      <c r="L122" s="152"/>
      <c r="M122" s="158"/>
      <c r="T122" s="159"/>
      <c r="AT122" s="154" t="s">
        <v>161</v>
      </c>
      <c r="AU122" s="154" t="s">
        <v>80</v>
      </c>
      <c r="AV122" s="12" t="s">
        <v>80</v>
      </c>
      <c r="AW122" s="12" t="s">
        <v>32</v>
      </c>
      <c r="AX122" s="12" t="s">
        <v>78</v>
      </c>
      <c r="AY122" s="154" t="s">
        <v>151</v>
      </c>
    </row>
    <row r="123" spans="2:65" s="1" customFormat="1" ht="24.2" customHeight="1">
      <c r="B123" s="133"/>
      <c r="C123" s="134" t="s">
        <v>189</v>
      </c>
      <c r="D123" s="134" t="s">
        <v>153</v>
      </c>
      <c r="E123" s="135" t="s">
        <v>190</v>
      </c>
      <c r="F123" s="136" t="s">
        <v>191</v>
      </c>
      <c r="G123" s="137" t="s">
        <v>156</v>
      </c>
      <c r="H123" s="138">
        <v>7</v>
      </c>
      <c r="I123" s="139"/>
      <c r="J123" s="140">
        <f>ROUND(I123*H123,2)</f>
        <v>0</v>
      </c>
      <c r="K123" s="141"/>
      <c r="L123" s="33"/>
      <c r="M123" s="142" t="s">
        <v>3</v>
      </c>
      <c r="N123" s="143" t="s">
        <v>42</v>
      </c>
      <c r="P123" s="144">
        <f>O123*H123</f>
        <v>0</v>
      </c>
      <c r="Q123" s="144">
        <v>5.6100000000000004E-3</v>
      </c>
      <c r="R123" s="144">
        <f>Q123*H123</f>
        <v>3.9269999999999999E-2</v>
      </c>
      <c r="S123" s="144">
        <v>0</v>
      </c>
      <c r="T123" s="145">
        <f>S123*H123</f>
        <v>0</v>
      </c>
      <c r="AR123" s="146" t="s">
        <v>157</v>
      </c>
      <c r="AT123" s="146" t="s">
        <v>153</v>
      </c>
      <c r="AU123" s="146" t="s">
        <v>80</v>
      </c>
      <c r="AY123" s="18" t="s">
        <v>151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8" t="s">
        <v>78</v>
      </c>
      <c r="BK123" s="147">
        <f>ROUND(I123*H123,2)</f>
        <v>0</v>
      </c>
      <c r="BL123" s="18" t="s">
        <v>157</v>
      </c>
      <c r="BM123" s="146" t="s">
        <v>1114</v>
      </c>
    </row>
    <row r="124" spans="2:65" s="1" customFormat="1" ht="11.25">
      <c r="B124" s="33"/>
      <c r="D124" s="148" t="s">
        <v>159</v>
      </c>
      <c r="F124" s="149" t="s">
        <v>193</v>
      </c>
      <c r="I124" s="150"/>
      <c r="L124" s="33"/>
      <c r="M124" s="151"/>
      <c r="T124" s="54"/>
      <c r="AT124" s="18" t="s">
        <v>159</v>
      </c>
      <c r="AU124" s="18" t="s">
        <v>80</v>
      </c>
    </row>
    <row r="125" spans="2:65" s="12" customFormat="1" ht="11.25">
      <c r="B125" s="152"/>
      <c r="D125" s="153" t="s">
        <v>161</v>
      </c>
      <c r="E125" s="154" t="s">
        <v>3</v>
      </c>
      <c r="F125" s="155" t="s">
        <v>1107</v>
      </c>
      <c r="H125" s="156">
        <v>7</v>
      </c>
      <c r="I125" s="157"/>
      <c r="L125" s="152"/>
      <c r="M125" s="158"/>
      <c r="T125" s="159"/>
      <c r="AT125" s="154" t="s">
        <v>161</v>
      </c>
      <c r="AU125" s="154" t="s">
        <v>80</v>
      </c>
      <c r="AV125" s="12" t="s">
        <v>80</v>
      </c>
      <c r="AW125" s="12" t="s">
        <v>32</v>
      </c>
      <c r="AX125" s="12" t="s">
        <v>78</v>
      </c>
      <c r="AY125" s="154" t="s">
        <v>151</v>
      </c>
    </row>
    <row r="126" spans="2:65" s="1" customFormat="1" ht="24.2" customHeight="1">
      <c r="B126" s="133"/>
      <c r="C126" s="134" t="s">
        <v>194</v>
      </c>
      <c r="D126" s="134" t="s">
        <v>153</v>
      </c>
      <c r="E126" s="135" t="s">
        <v>195</v>
      </c>
      <c r="F126" s="136" t="s">
        <v>196</v>
      </c>
      <c r="G126" s="137" t="s">
        <v>156</v>
      </c>
      <c r="H126" s="138">
        <v>7</v>
      </c>
      <c r="I126" s="139"/>
      <c r="J126" s="140">
        <f>ROUND(I126*H126,2)</f>
        <v>0</v>
      </c>
      <c r="K126" s="141"/>
      <c r="L126" s="33"/>
      <c r="M126" s="142" t="s">
        <v>3</v>
      </c>
      <c r="N126" s="143" t="s">
        <v>42</v>
      </c>
      <c r="P126" s="144">
        <f>O126*H126</f>
        <v>0</v>
      </c>
      <c r="Q126" s="144">
        <v>5.1000000000000004E-4</v>
      </c>
      <c r="R126" s="144">
        <f>Q126*H126</f>
        <v>3.5700000000000003E-3</v>
      </c>
      <c r="S126" s="144">
        <v>0</v>
      </c>
      <c r="T126" s="145">
        <f>S126*H126</f>
        <v>0</v>
      </c>
      <c r="AR126" s="146" t="s">
        <v>157</v>
      </c>
      <c r="AT126" s="146" t="s">
        <v>153</v>
      </c>
      <c r="AU126" s="146" t="s">
        <v>80</v>
      </c>
      <c r="AY126" s="18" t="s">
        <v>151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8" t="s">
        <v>78</v>
      </c>
      <c r="BK126" s="147">
        <f>ROUND(I126*H126,2)</f>
        <v>0</v>
      </c>
      <c r="BL126" s="18" t="s">
        <v>157</v>
      </c>
      <c r="BM126" s="146" t="s">
        <v>1115</v>
      </c>
    </row>
    <row r="127" spans="2:65" s="1" customFormat="1" ht="11.25">
      <c r="B127" s="33"/>
      <c r="D127" s="148" t="s">
        <v>159</v>
      </c>
      <c r="F127" s="149" t="s">
        <v>198</v>
      </c>
      <c r="I127" s="150"/>
      <c r="L127" s="33"/>
      <c r="M127" s="151"/>
      <c r="T127" s="54"/>
      <c r="AT127" s="18" t="s">
        <v>159</v>
      </c>
      <c r="AU127" s="18" t="s">
        <v>80</v>
      </c>
    </row>
    <row r="128" spans="2:65" s="12" customFormat="1" ht="11.25">
      <c r="B128" s="152"/>
      <c r="D128" s="153" t="s">
        <v>161</v>
      </c>
      <c r="E128" s="154" t="s">
        <v>3</v>
      </c>
      <c r="F128" s="155" t="s">
        <v>1107</v>
      </c>
      <c r="H128" s="156">
        <v>7</v>
      </c>
      <c r="I128" s="157"/>
      <c r="L128" s="152"/>
      <c r="M128" s="158"/>
      <c r="T128" s="159"/>
      <c r="AT128" s="154" t="s">
        <v>161</v>
      </c>
      <c r="AU128" s="154" t="s">
        <v>80</v>
      </c>
      <c r="AV128" s="12" t="s">
        <v>80</v>
      </c>
      <c r="AW128" s="12" t="s">
        <v>32</v>
      </c>
      <c r="AX128" s="12" t="s">
        <v>78</v>
      </c>
      <c r="AY128" s="154" t="s">
        <v>151</v>
      </c>
    </row>
    <row r="129" spans="2:65" s="1" customFormat="1" ht="44.25" customHeight="1">
      <c r="B129" s="133"/>
      <c r="C129" s="134" t="s">
        <v>199</v>
      </c>
      <c r="D129" s="134" t="s">
        <v>153</v>
      </c>
      <c r="E129" s="135" t="s">
        <v>200</v>
      </c>
      <c r="F129" s="136" t="s">
        <v>201</v>
      </c>
      <c r="G129" s="137" t="s">
        <v>156</v>
      </c>
      <c r="H129" s="138">
        <v>7</v>
      </c>
      <c r="I129" s="139"/>
      <c r="J129" s="140">
        <f>ROUND(I129*H129,2)</f>
        <v>0</v>
      </c>
      <c r="K129" s="141"/>
      <c r="L129" s="33"/>
      <c r="M129" s="142" t="s">
        <v>3</v>
      </c>
      <c r="N129" s="143" t="s">
        <v>42</v>
      </c>
      <c r="P129" s="144">
        <f>O129*H129</f>
        <v>0</v>
      </c>
      <c r="Q129" s="144">
        <v>0.10373</v>
      </c>
      <c r="R129" s="144">
        <f>Q129*H129</f>
        <v>0.72611000000000003</v>
      </c>
      <c r="S129" s="144">
        <v>0</v>
      </c>
      <c r="T129" s="145">
        <f>S129*H129</f>
        <v>0</v>
      </c>
      <c r="AR129" s="146" t="s">
        <v>157</v>
      </c>
      <c r="AT129" s="146" t="s">
        <v>153</v>
      </c>
      <c r="AU129" s="146" t="s">
        <v>80</v>
      </c>
      <c r="AY129" s="18" t="s">
        <v>151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78</v>
      </c>
      <c r="BK129" s="147">
        <f>ROUND(I129*H129,2)</f>
        <v>0</v>
      </c>
      <c r="BL129" s="18" t="s">
        <v>157</v>
      </c>
      <c r="BM129" s="146" t="s">
        <v>1116</v>
      </c>
    </row>
    <row r="130" spans="2:65" s="1" customFormat="1" ht="11.25">
      <c r="B130" s="33"/>
      <c r="D130" s="148" t="s">
        <v>159</v>
      </c>
      <c r="F130" s="149" t="s">
        <v>203</v>
      </c>
      <c r="I130" s="150"/>
      <c r="L130" s="33"/>
      <c r="M130" s="151"/>
      <c r="T130" s="54"/>
      <c r="AT130" s="18" t="s">
        <v>159</v>
      </c>
      <c r="AU130" s="18" t="s">
        <v>80</v>
      </c>
    </row>
    <row r="131" spans="2:65" s="12" customFormat="1" ht="11.25">
      <c r="B131" s="152"/>
      <c r="D131" s="153" t="s">
        <v>161</v>
      </c>
      <c r="E131" s="154" t="s">
        <v>3</v>
      </c>
      <c r="F131" s="155" t="s">
        <v>1107</v>
      </c>
      <c r="H131" s="156">
        <v>7</v>
      </c>
      <c r="I131" s="157"/>
      <c r="L131" s="152"/>
      <c r="M131" s="158"/>
      <c r="T131" s="159"/>
      <c r="AT131" s="154" t="s">
        <v>161</v>
      </c>
      <c r="AU131" s="154" t="s">
        <v>80</v>
      </c>
      <c r="AV131" s="12" t="s">
        <v>80</v>
      </c>
      <c r="AW131" s="12" t="s">
        <v>32</v>
      </c>
      <c r="AX131" s="12" t="s">
        <v>78</v>
      </c>
      <c r="AY131" s="154" t="s">
        <v>151</v>
      </c>
    </row>
    <row r="132" spans="2:65" s="11" customFormat="1" ht="22.9" customHeight="1">
      <c r="B132" s="121"/>
      <c r="D132" s="122" t="s">
        <v>70</v>
      </c>
      <c r="E132" s="131" t="s">
        <v>184</v>
      </c>
      <c r="F132" s="131" t="s">
        <v>204</v>
      </c>
      <c r="I132" s="124"/>
      <c r="J132" s="132">
        <f>BK132</f>
        <v>0</v>
      </c>
      <c r="L132" s="121"/>
      <c r="M132" s="126"/>
      <c r="P132" s="127">
        <f>SUM(P133:P139)</f>
        <v>0</v>
      </c>
      <c r="R132" s="127">
        <f>SUM(R133:R139)</f>
        <v>9.0871199999999999E-2</v>
      </c>
      <c r="T132" s="128">
        <f>SUM(T133:T139)</f>
        <v>0</v>
      </c>
      <c r="AR132" s="122" t="s">
        <v>78</v>
      </c>
      <c r="AT132" s="129" t="s">
        <v>70</v>
      </c>
      <c r="AU132" s="129" t="s">
        <v>78</v>
      </c>
      <c r="AY132" s="122" t="s">
        <v>151</v>
      </c>
      <c r="BK132" s="130">
        <f>SUM(BK133:BK139)</f>
        <v>0</v>
      </c>
    </row>
    <row r="133" spans="2:65" s="1" customFormat="1" ht="24.2" customHeight="1">
      <c r="B133" s="133"/>
      <c r="C133" s="134" t="s">
        <v>205</v>
      </c>
      <c r="D133" s="134" t="s">
        <v>153</v>
      </c>
      <c r="E133" s="135" t="s">
        <v>206</v>
      </c>
      <c r="F133" s="136" t="s">
        <v>207</v>
      </c>
      <c r="G133" s="137" t="s">
        <v>156</v>
      </c>
      <c r="H133" s="138">
        <v>33.655999999999999</v>
      </c>
      <c r="I133" s="139"/>
      <c r="J133" s="140">
        <f>ROUND(I133*H133,2)</f>
        <v>0</v>
      </c>
      <c r="K133" s="141"/>
      <c r="L133" s="33"/>
      <c r="M133" s="142" t="s">
        <v>3</v>
      </c>
      <c r="N133" s="143" t="s">
        <v>42</v>
      </c>
      <c r="P133" s="144">
        <f>O133*H133</f>
        <v>0</v>
      </c>
      <c r="Q133" s="144">
        <v>2.7000000000000001E-3</v>
      </c>
      <c r="R133" s="144">
        <f>Q133*H133</f>
        <v>9.0871199999999999E-2</v>
      </c>
      <c r="S133" s="144">
        <v>0</v>
      </c>
      <c r="T133" s="145">
        <f>S133*H133</f>
        <v>0</v>
      </c>
      <c r="AR133" s="146" t="s">
        <v>157</v>
      </c>
      <c r="AT133" s="146" t="s">
        <v>153</v>
      </c>
      <c r="AU133" s="146" t="s">
        <v>80</v>
      </c>
      <c r="AY133" s="18" t="s">
        <v>151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8" t="s">
        <v>78</v>
      </c>
      <c r="BK133" s="147">
        <f>ROUND(I133*H133,2)</f>
        <v>0</v>
      </c>
      <c r="BL133" s="18" t="s">
        <v>157</v>
      </c>
      <c r="BM133" s="146" t="s">
        <v>1117</v>
      </c>
    </row>
    <row r="134" spans="2:65" s="1" customFormat="1" ht="11.25">
      <c r="B134" s="33"/>
      <c r="D134" s="148" t="s">
        <v>159</v>
      </c>
      <c r="F134" s="149" t="s">
        <v>209</v>
      </c>
      <c r="I134" s="150"/>
      <c r="L134" s="33"/>
      <c r="M134" s="151"/>
      <c r="T134" s="54"/>
      <c r="AT134" s="18" t="s">
        <v>159</v>
      </c>
      <c r="AU134" s="18" t="s">
        <v>80</v>
      </c>
    </row>
    <row r="135" spans="2:65" s="13" customFormat="1" ht="11.25">
      <c r="B135" s="160"/>
      <c r="D135" s="153" t="s">
        <v>161</v>
      </c>
      <c r="E135" s="161" t="s">
        <v>3</v>
      </c>
      <c r="F135" s="162" t="s">
        <v>210</v>
      </c>
      <c r="H135" s="161" t="s">
        <v>3</v>
      </c>
      <c r="I135" s="163"/>
      <c r="L135" s="160"/>
      <c r="M135" s="164"/>
      <c r="T135" s="165"/>
      <c r="AT135" s="161" t="s">
        <v>161</v>
      </c>
      <c r="AU135" s="161" t="s">
        <v>80</v>
      </c>
      <c r="AV135" s="13" t="s">
        <v>78</v>
      </c>
      <c r="AW135" s="13" t="s">
        <v>32</v>
      </c>
      <c r="AX135" s="13" t="s">
        <v>71</v>
      </c>
      <c r="AY135" s="161" t="s">
        <v>151</v>
      </c>
    </row>
    <row r="136" spans="2:65" s="12" customFormat="1" ht="11.25">
      <c r="B136" s="152"/>
      <c r="D136" s="153" t="s">
        <v>161</v>
      </c>
      <c r="E136" s="154" t="s">
        <v>3</v>
      </c>
      <c r="F136" s="155" t="s">
        <v>1118</v>
      </c>
      <c r="H136" s="156">
        <v>3.226</v>
      </c>
      <c r="I136" s="157"/>
      <c r="L136" s="152"/>
      <c r="M136" s="158"/>
      <c r="T136" s="159"/>
      <c r="AT136" s="154" t="s">
        <v>161</v>
      </c>
      <c r="AU136" s="154" t="s">
        <v>80</v>
      </c>
      <c r="AV136" s="12" t="s">
        <v>80</v>
      </c>
      <c r="AW136" s="12" t="s">
        <v>32</v>
      </c>
      <c r="AX136" s="12" t="s">
        <v>71</v>
      </c>
      <c r="AY136" s="154" t="s">
        <v>151</v>
      </c>
    </row>
    <row r="137" spans="2:65" s="12" customFormat="1" ht="11.25">
      <c r="B137" s="152"/>
      <c r="D137" s="153" t="s">
        <v>161</v>
      </c>
      <c r="E137" s="154" t="s">
        <v>3</v>
      </c>
      <c r="F137" s="155" t="s">
        <v>1119</v>
      </c>
      <c r="H137" s="156">
        <v>12.615</v>
      </c>
      <c r="I137" s="157"/>
      <c r="L137" s="152"/>
      <c r="M137" s="158"/>
      <c r="T137" s="159"/>
      <c r="AT137" s="154" t="s">
        <v>161</v>
      </c>
      <c r="AU137" s="154" t="s">
        <v>80</v>
      </c>
      <c r="AV137" s="12" t="s">
        <v>80</v>
      </c>
      <c r="AW137" s="12" t="s">
        <v>32</v>
      </c>
      <c r="AX137" s="12" t="s">
        <v>71</v>
      </c>
      <c r="AY137" s="154" t="s">
        <v>151</v>
      </c>
    </row>
    <row r="138" spans="2:65" s="12" customFormat="1" ht="11.25">
      <c r="B138" s="152"/>
      <c r="D138" s="153" t="s">
        <v>161</v>
      </c>
      <c r="E138" s="154" t="s">
        <v>3</v>
      </c>
      <c r="F138" s="155" t="s">
        <v>1120</v>
      </c>
      <c r="H138" s="156">
        <v>17.815000000000001</v>
      </c>
      <c r="I138" s="157"/>
      <c r="L138" s="152"/>
      <c r="M138" s="158"/>
      <c r="T138" s="159"/>
      <c r="AT138" s="154" t="s">
        <v>161</v>
      </c>
      <c r="AU138" s="154" t="s">
        <v>80</v>
      </c>
      <c r="AV138" s="12" t="s">
        <v>80</v>
      </c>
      <c r="AW138" s="12" t="s">
        <v>32</v>
      </c>
      <c r="AX138" s="12" t="s">
        <v>71</v>
      </c>
      <c r="AY138" s="154" t="s">
        <v>151</v>
      </c>
    </row>
    <row r="139" spans="2:65" s="14" customFormat="1" ht="11.25">
      <c r="B139" s="166"/>
      <c r="D139" s="153" t="s">
        <v>161</v>
      </c>
      <c r="E139" s="167" t="s">
        <v>3</v>
      </c>
      <c r="F139" s="168" t="s">
        <v>241</v>
      </c>
      <c r="H139" s="169">
        <v>33.655999999999999</v>
      </c>
      <c r="I139" s="170"/>
      <c r="L139" s="166"/>
      <c r="M139" s="171"/>
      <c r="T139" s="172"/>
      <c r="AT139" s="167" t="s">
        <v>161</v>
      </c>
      <c r="AU139" s="167" t="s">
        <v>80</v>
      </c>
      <c r="AV139" s="14" t="s">
        <v>157</v>
      </c>
      <c r="AW139" s="14" t="s">
        <v>32</v>
      </c>
      <c r="AX139" s="14" t="s">
        <v>78</v>
      </c>
      <c r="AY139" s="167" t="s">
        <v>151</v>
      </c>
    </row>
    <row r="140" spans="2:65" s="11" customFormat="1" ht="22.9" customHeight="1">
      <c r="B140" s="121"/>
      <c r="D140" s="122" t="s">
        <v>70</v>
      </c>
      <c r="E140" s="131" t="s">
        <v>199</v>
      </c>
      <c r="F140" s="131" t="s">
        <v>242</v>
      </c>
      <c r="I140" s="124"/>
      <c r="J140" s="132">
        <f>BK140</f>
        <v>0</v>
      </c>
      <c r="L140" s="121"/>
      <c r="M140" s="126"/>
      <c r="P140" s="127">
        <f>SUM(P141:P199)</f>
        <v>0</v>
      </c>
      <c r="R140" s="127">
        <f>SUM(R141:R199)</f>
        <v>2.2711999999999999</v>
      </c>
      <c r="T140" s="128">
        <f>SUM(T141:T199)</f>
        <v>0.47118399999999999</v>
      </c>
      <c r="AR140" s="122" t="s">
        <v>78</v>
      </c>
      <c r="AT140" s="129" t="s">
        <v>70</v>
      </c>
      <c r="AU140" s="129" t="s">
        <v>78</v>
      </c>
      <c r="AY140" s="122" t="s">
        <v>151</v>
      </c>
      <c r="BK140" s="130">
        <f>SUM(BK141:BK199)</f>
        <v>0</v>
      </c>
    </row>
    <row r="141" spans="2:65" s="1" customFormat="1" ht="55.5" customHeight="1">
      <c r="B141" s="133"/>
      <c r="C141" s="134" t="s">
        <v>243</v>
      </c>
      <c r="D141" s="134" t="s">
        <v>153</v>
      </c>
      <c r="E141" s="135" t="s">
        <v>244</v>
      </c>
      <c r="F141" s="136" t="s">
        <v>245</v>
      </c>
      <c r="G141" s="137" t="s">
        <v>246</v>
      </c>
      <c r="H141" s="138">
        <v>24</v>
      </c>
      <c r="I141" s="139"/>
      <c r="J141" s="140">
        <f>ROUND(I141*H141,2)</f>
        <v>0</v>
      </c>
      <c r="K141" s="141"/>
      <c r="L141" s="33"/>
      <c r="M141" s="142" t="s">
        <v>3</v>
      </c>
      <c r="N141" s="143" t="s">
        <v>42</v>
      </c>
      <c r="P141" s="144">
        <f>O141*H141</f>
        <v>0</v>
      </c>
      <c r="Q141" s="144">
        <v>1.8000000000000001E-4</v>
      </c>
      <c r="R141" s="144">
        <f>Q141*H141</f>
        <v>4.3200000000000001E-3</v>
      </c>
      <c r="S141" s="144">
        <v>0</v>
      </c>
      <c r="T141" s="145">
        <f>S141*H141</f>
        <v>0</v>
      </c>
      <c r="AR141" s="146" t="s">
        <v>157</v>
      </c>
      <c r="AT141" s="146" t="s">
        <v>153</v>
      </c>
      <c r="AU141" s="146" t="s">
        <v>80</v>
      </c>
      <c r="AY141" s="18" t="s">
        <v>151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8" t="s">
        <v>78</v>
      </c>
      <c r="BK141" s="147">
        <f>ROUND(I141*H141,2)</f>
        <v>0</v>
      </c>
      <c r="BL141" s="18" t="s">
        <v>157</v>
      </c>
      <c r="BM141" s="146" t="s">
        <v>1121</v>
      </c>
    </row>
    <row r="142" spans="2:65" s="1" customFormat="1" ht="11.25">
      <c r="B142" s="33"/>
      <c r="D142" s="148" t="s">
        <v>159</v>
      </c>
      <c r="F142" s="149" t="s">
        <v>248</v>
      </c>
      <c r="I142" s="150"/>
      <c r="L142" s="33"/>
      <c r="M142" s="151"/>
      <c r="T142" s="54"/>
      <c r="AT142" s="18" t="s">
        <v>159</v>
      </c>
      <c r="AU142" s="18" t="s">
        <v>80</v>
      </c>
    </row>
    <row r="143" spans="2:65" s="12" customFormat="1" ht="11.25">
      <c r="B143" s="152"/>
      <c r="D143" s="153" t="s">
        <v>161</v>
      </c>
      <c r="E143" s="154" t="s">
        <v>3</v>
      </c>
      <c r="F143" s="155" t="s">
        <v>1122</v>
      </c>
      <c r="H143" s="156">
        <v>24</v>
      </c>
      <c r="I143" s="157"/>
      <c r="L143" s="152"/>
      <c r="M143" s="158"/>
      <c r="T143" s="159"/>
      <c r="AT143" s="154" t="s">
        <v>161</v>
      </c>
      <c r="AU143" s="154" t="s">
        <v>80</v>
      </c>
      <c r="AV143" s="12" t="s">
        <v>80</v>
      </c>
      <c r="AW143" s="12" t="s">
        <v>32</v>
      </c>
      <c r="AX143" s="12" t="s">
        <v>78</v>
      </c>
      <c r="AY143" s="154" t="s">
        <v>151</v>
      </c>
    </row>
    <row r="144" spans="2:65" s="1" customFormat="1" ht="24.2" customHeight="1">
      <c r="B144" s="133"/>
      <c r="C144" s="134" t="s">
        <v>249</v>
      </c>
      <c r="D144" s="134" t="s">
        <v>153</v>
      </c>
      <c r="E144" s="135" t="s">
        <v>250</v>
      </c>
      <c r="F144" s="136" t="s">
        <v>251</v>
      </c>
      <c r="G144" s="137" t="s">
        <v>246</v>
      </c>
      <c r="H144" s="138">
        <v>24</v>
      </c>
      <c r="I144" s="139"/>
      <c r="J144" s="140">
        <f>ROUND(I144*H144,2)</f>
        <v>0</v>
      </c>
      <c r="K144" s="141"/>
      <c r="L144" s="33"/>
      <c r="M144" s="142" t="s">
        <v>3</v>
      </c>
      <c r="N144" s="143" t="s">
        <v>42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157</v>
      </c>
      <c r="AT144" s="146" t="s">
        <v>153</v>
      </c>
      <c r="AU144" s="146" t="s">
        <v>80</v>
      </c>
      <c r="AY144" s="18" t="s">
        <v>151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8" t="s">
        <v>78</v>
      </c>
      <c r="BK144" s="147">
        <f>ROUND(I144*H144,2)</f>
        <v>0</v>
      </c>
      <c r="BL144" s="18" t="s">
        <v>157</v>
      </c>
      <c r="BM144" s="146" t="s">
        <v>1123</v>
      </c>
    </row>
    <row r="145" spans="2:65" s="1" customFormat="1" ht="11.25">
      <c r="B145" s="33"/>
      <c r="D145" s="148" t="s">
        <v>159</v>
      </c>
      <c r="F145" s="149" t="s">
        <v>253</v>
      </c>
      <c r="I145" s="150"/>
      <c r="L145" s="33"/>
      <c r="M145" s="151"/>
      <c r="T145" s="54"/>
      <c r="AT145" s="18" t="s">
        <v>159</v>
      </c>
      <c r="AU145" s="18" t="s">
        <v>80</v>
      </c>
    </row>
    <row r="146" spans="2:65" s="1" customFormat="1" ht="55.5" customHeight="1">
      <c r="B146" s="133"/>
      <c r="C146" s="134" t="s">
        <v>255</v>
      </c>
      <c r="D146" s="134" t="s">
        <v>153</v>
      </c>
      <c r="E146" s="135" t="s">
        <v>256</v>
      </c>
      <c r="F146" s="136" t="s">
        <v>257</v>
      </c>
      <c r="G146" s="137" t="s">
        <v>156</v>
      </c>
      <c r="H146" s="138">
        <v>2551</v>
      </c>
      <c r="I146" s="139"/>
      <c r="J146" s="140">
        <f>ROUND(I146*H146,2)</f>
        <v>0</v>
      </c>
      <c r="K146" s="141"/>
      <c r="L146" s="33"/>
      <c r="M146" s="142" t="s">
        <v>3</v>
      </c>
      <c r="N146" s="143" t="s">
        <v>42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157</v>
      </c>
      <c r="AT146" s="146" t="s">
        <v>153</v>
      </c>
      <c r="AU146" s="146" t="s">
        <v>80</v>
      </c>
      <c r="AY146" s="18" t="s">
        <v>151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8" t="s">
        <v>78</v>
      </c>
      <c r="BK146" s="147">
        <f>ROUND(I146*H146,2)</f>
        <v>0</v>
      </c>
      <c r="BL146" s="18" t="s">
        <v>157</v>
      </c>
      <c r="BM146" s="146" t="s">
        <v>1124</v>
      </c>
    </row>
    <row r="147" spans="2:65" s="1" customFormat="1" ht="11.25">
      <c r="B147" s="33"/>
      <c r="D147" s="148" t="s">
        <v>159</v>
      </c>
      <c r="F147" s="149" t="s">
        <v>259</v>
      </c>
      <c r="I147" s="150"/>
      <c r="L147" s="33"/>
      <c r="M147" s="151"/>
      <c r="T147" s="54"/>
      <c r="AT147" s="18" t="s">
        <v>159</v>
      </c>
      <c r="AU147" s="18" t="s">
        <v>80</v>
      </c>
    </row>
    <row r="148" spans="2:65" s="12" customFormat="1" ht="11.25">
      <c r="B148" s="152"/>
      <c r="D148" s="153" t="s">
        <v>161</v>
      </c>
      <c r="E148" s="154" t="s">
        <v>3</v>
      </c>
      <c r="F148" s="155" t="s">
        <v>1125</v>
      </c>
      <c r="H148" s="156">
        <v>578</v>
      </c>
      <c r="I148" s="157"/>
      <c r="L148" s="152"/>
      <c r="M148" s="158"/>
      <c r="T148" s="159"/>
      <c r="AT148" s="154" t="s">
        <v>161</v>
      </c>
      <c r="AU148" s="154" t="s">
        <v>80</v>
      </c>
      <c r="AV148" s="12" t="s">
        <v>80</v>
      </c>
      <c r="AW148" s="12" t="s">
        <v>32</v>
      </c>
      <c r="AX148" s="12" t="s">
        <v>71</v>
      </c>
      <c r="AY148" s="154" t="s">
        <v>151</v>
      </c>
    </row>
    <row r="149" spans="2:65" s="12" customFormat="1" ht="11.25">
      <c r="B149" s="152"/>
      <c r="D149" s="153" t="s">
        <v>161</v>
      </c>
      <c r="E149" s="154" t="s">
        <v>3</v>
      </c>
      <c r="F149" s="155" t="s">
        <v>1126</v>
      </c>
      <c r="H149" s="156">
        <v>400</v>
      </c>
      <c r="I149" s="157"/>
      <c r="L149" s="152"/>
      <c r="M149" s="158"/>
      <c r="T149" s="159"/>
      <c r="AT149" s="154" t="s">
        <v>161</v>
      </c>
      <c r="AU149" s="154" t="s">
        <v>80</v>
      </c>
      <c r="AV149" s="12" t="s">
        <v>80</v>
      </c>
      <c r="AW149" s="12" t="s">
        <v>32</v>
      </c>
      <c r="AX149" s="12" t="s">
        <v>71</v>
      </c>
      <c r="AY149" s="154" t="s">
        <v>151</v>
      </c>
    </row>
    <row r="150" spans="2:65" s="12" customFormat="1" ht="11.25">
      <c r="B150" s="152"/>
      <c r="D150" s="153" t="s">
        <v>161</v>
      </c>
      <c r="E150" s="154" t="s">
        <v>3</v>
      </c>
      <c r="F150" s="155" t="s">
        <v>1127</v>
      </c>
      <c r="H150" s="156">
        <v>204</v>
      </c>
      <c r="I150" s="157"/>
      <c r="L150" s="152"/>
      <c r="M150" s="158"/>
      <c r="T150" s="159"/>
      <c r="AT150" s="154" t="s">
        <v>161</v>
      </c>
      <c r="AU150" s="154" t="s">
        <v>80</v>
      </c>
      <c r="AV150" s="12" t="s">
        <v>80</v>
      </c>
      <c r="AW150" s="12" t="s">
        <v>32</v>
      </c>
      <c r="AX150" s="12" t="s">
        <v>71</v>
      </c>
      <c r="AY150" s="154" t="s">
        <v>151</v>
      </c>
    </row>
    <row r="151" spans="2:65" s="12" customFormat="1" ht="11.25">
      <c r="B151" s="152"/>
      <c r="D151" s="153" t="s">
        <v>161</v>
      </c>
      <c r="E151" s="154" t="s">
        <v>3</v>
      </c>
      <c r="F151" s="155" t="s">
        <v>1128</v>
      </c>
      <c r="H151" s="156">
        <v>392</v>
      </c>
      <c r="I151" s="157"/>
      <c r="L151" s="152"/>
      <c r="M151" s="158"/>
      <c r="T151" s="159"/>
      <c r="AT151" s="154" t="s">
        <v>161</v>
      </c>
      <c r="AU151" s="154" t="s">
        <v>80</v>
      </c>
      <c r="AV151" s="12" t="s">
        <v>80</v>
      </c>
      <c r="AW151" s="12" t="s">
        <v>32</v>
      </c>
      <c r="AX151" s="12" t="s">
        <v>71</v>
      </c>
      <c r="AY151" s="154" t="s">
        <v>151</v>
      </c>
    </row>
    <row r="152" spans="2:65" s="12" customFormat="1" ht="11.25">
      <c r="B152" s="152"/>
      <c r="D152" s="153" t="s">
        <v>161</v>
      </c>
      <c r="E152" s="154" t="s">
        <v>3</v>
      </c>
      <c r="F152" s="155" t="s">
        <v>1129</v>
      </c>
      <c r="H152" s="156">
        <v>557</v>
      </c>
      <c r="I152" s="157"/>
      <c r="L152" s="152"/>
      <c r="M152" s="158"/>
      <c r="T152" s="159"/>
      <c r="AT152" s="154" t="s">
        <v>161</v>
      </c>
      <c r="AU152" s="154" t="s">
        <v>80</v>
      </c>
      <c r="AV152" s="12" t="s">
        <v>80</v>
      </c>
      <c r="AW152" s="12" t="s">
        <v>32</v>
      </c>
      <c r="AX152" s="12" t="s">
        <v>71</v>
      </c>
      <c r="AY152" s="154" t="s">
        <v>151</v>
      </c>
    </row>
    <row r="153" spans="2:65" s="12" customFormat="1" ht="11.25">
      <c r="B153" s="152"/>
      <c r="D153" s="153" t="s">
        <v>161</v>
      </c>
      <c r="E153" s="154" t="s">
        <v>3</v>
      </c>
      <c r="F153" s="155" t="s">
        <v>1130</v>
      </c>
      <c r="H153" s="156">
        <v>420</v>
      </c>
      <c r="I153" s="157"/>
      <c r="L153" s="152"/>
      <c r="M153" s="158"/>
      <c r="T153" s="159"/>
      <c r="AT153" s="154" t="s">
        <v>161</v>
      </c>
      <c r="AU153" s="154" t="s">
        <v>80</v>
      </c>
      <c r="AV153" s="12" t="s">
        <v>80</v>
      </c>
      <c r="AW153" s="12" t="s">
        <v>32</v>
      </c>
      <c r="AX153" s="12" t="s">
        <v>71</v>
      </c>
      <c r="AY153" s="154" t="s">
        <v>151</v>
      </c>
    </row>
    <row r="154" spans="2:65" s="14" customFormat="1" ht="11.25">
      <c r="B154" s="166"/>
      <c r="D154" s="153" t="s">
        <v>161</v>
      </c>
      <c r="E154" s="167" t="s">
        <v>3</v>
      </c>
      <c r="F154" s="168" t="s">
        <v>241</v>
      </c>
      <c r="H154" s="169">
        <v>2551</v>
      </c>
      <c r="I154" s="170"/>
      <c r="L154" s="166"/>
      <c r="M154" s="171"/>
      <c r="T154" s="172"/>
      <c r="AT154" s="167" t="s">
        <v>161</v>
      </c>
      <c r="AU154" s="167" t="s">
        <v>80</v>
      </c>
      <c r="AV154" s="14" t="s">
        <v>157</v>
      </c>
      <c r="AW154" s="14" t="s">
        <v>32</v>
      </c>
      <c r="AX154" s="14" t="s">
        <v>78</v>
      </c>
      <c r="AY154" s="167" t="s">
        <v>151</v>
      </c>
    </row>
    <row r="155" spans="2:65" s="1" customFormat="1" ht="37.9" customHeight="1">
      <c r="B155" s="133"/>
      <c r="C155" s="134" t="s">
        <v>266</v>
      </c>
      <c r="D155" s="134" t="s">
        <v>153</v>
      </c>
      <c r="E155" s="135" t="s">
        <v>267</v>
      </c>
      <c r="F155" s="136" t="s">
        <v>268</v>
      </c>
      <c r="G155" s="137" t="s">
        <v>156</v>
      </c>
      <c r="H155" s="138">
        <v>229590</v>
      </c>
      <c r="I155" s="139"/>
      <c r="J155" s="140">
        <f>ROUND(I155*H155,2)</f>
        <v>0</v>
      </c>
      <c r="K155" s="141"/>
      <c r="L155" s="33"/>
      <c r="M155" s="142" t="s">
        <v>3</v>
      </c>
      <c r="N155" s="143" t="s">
        <v>42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157</v>
      </c>
      <c r="AT155" s="146" t="s">
        <v>153</v>
      </c>
      <c r="AU155" s="146" t="s">
        <v>80</v>
      </c>
      <c r="AY155" s="18" t="s">
        <v>151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8" t="s">
        <v>78</v>
      </c>
      <c r="BK155" s="147">
        <f>ROUND(I155*H155,2)</f>
        <v>0</v>
      </c>
      <c r="BL155" s="18" t="s">
        <v>157</v>
      </c>
      <c r="BM155" s="146" t="s">
        <v>1131</v>
      </c>
    </row>
    <row r="156" spans="2:65" s="1" customFormat="1" ht="11.25">
      <c r="B156" s="33"/>
      <c r="D156" s="148" t="s">
        <v>159</v>
      </c>
      <c r="F156" s="149" t="s">
        <v>270</v>
      </c>
      <c r="I156" s="150"/>
      <c r="L156" s="33"/>
      <c r="M156" s="151"/>
      <c r="T156" s="54"/>
      <c r="AT156" s="18" t="s">
        <v>159</v>
      </c>
      <c r="AU156" s="18" t="s">
        <v>80</v>
      </c>
    </row>
    <row r="157" spans="2:65" s="1" customFormat="1" ht="29.25">
      <c r="B157" s="33"/>
      <c r="D157" s="153" t="s">
        <v>271</v>
      </c>
      <c r="F157" s="173" t="s">
        <v>272</v>
      </c>
      <c r="I157" s="150"/>
      <c r="L157" s="33"/>
      <c r="M157" s="151"/>
      <c r="T157" s="54"/>
      <c r="AT157" s="18" t="s">
        <v>271</v>
      </c>
      <c r="AU157" s="18" t="s">
        <v>80</v>
      </c>
    </row>
    <row r="158" spans="2:65" s="12" customFormat="1" ht="11.25">
      <c r="B158" s="152"/>
      <c r="D158" s="153" t="s">
        <v>161</v>
      </c>
      <c r="F158" s="155" t="s">
        <v>1132</v>
      </c>
      <c r="H158" s="156">
        <v>229590</v>
      </c>
      <c r="I158" s="157"/>
      <c r="L158" s="152"/>
      <c r="M158" s="158"/>
      <c r="T158" s="159"/>
      <c r="AT158" s="154" t="s">
        <v>161</v>
      </c>
      <c r="AU158" s="154" t="s">
        <v>80</v>
      </c>
      <c r="AV158" s="12" t="s">
        <v>80</v>
      </c>
      <c r="AW158" s="12" t="s">
        <v>4</v>
      </c>
      <c r="AX158" s="12" t="s">
        <v>78</v>
      </c>
      <c r="AY158" s="154" t="s">
        <v>151</v>
      </c>
    </row>
    <row r="159" spans="2:65" s="1" customFormat="1" ht="55.5" customHeight="1">
      <c r="B159" s="133"/>
      <c r="C159" s="134" t="s">
        <v>9</v>
      </c>
      <c r="D159" s="134" t="s">
        <v>153</v>
      </c>
      <c r="E159" s="135" t="s">
        <v>274</v>
      </c>
      <c r="F159" s="136" t="s">
        <v>275</v>
      </c>
      <c r="G159" s="137" t="s">
        <v>156</v>
      </c>
      <c r="H159" s="138">
        <v>2551</v>
      </c>
      <c r="I159" s="139"/>
      <c r="J159" s="140">
        <f>ROUND(I159*H159,2)</f>
        <v>0</v>
      </c>
      <c r="K159" s="141"/>
      <c r="L159" s="33"/>
      <c r="M159" s="142" t="s">
        <v>3</v>
      </c>
      <c r="N159" s="143" t="s">
        <v>42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157</v>
      </c>
      <c r="AT159" s="146" t="s">
        <v>153</v>
      </c>
      <c r="AU159" s="146" t="s">
        <v>80</v>
      </c>
      <c r="AY159" s="18" t="s">
        <v>151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8" t="s">
        <v>78</v>
      </c>
      <c r="BK159" s="147">
        <f>ROUND(I159*H159,2)</f>
        <v>0</v>
      </c>
      <c r="BL159" s="18" t="s">
        <v>157</v>
      </c>
      <c r="BM159" s="146" t="s">
        <v>1133</v>
      </c>
    </row>
    <row r="160" spans="2:65" s="1" customFormat="1" ht="11.25">
      <c r="B160" s="33"/>
      <c r="D160" s="148" t="s">
        <v>159</v>
      </c>
      <c r="F160" s="149" t="s">
        <v>277</v>
      </c>
      <c r="I160" s="150"/>
      <c r="L160" s="33"/>
      <c r="M160" s="151"/>
      <c r="T160" s="54"/>
      <c r="AT160" s="18" t="s">
        <v>159</v>
      </c>
      <c r="AU160" s="18" t="s">
        <v>80</v>
      </c>
    </row>
    <row r="161" spans="2:65" s="1" customFormat="1" ht="24.2" customHeight="1">
      <c r="B161" s="133"/>
      <c r="C161" s="134" t="s">
        <v>278</v>
      </c>
      <c r="D161" s="134" t="s">
        <v>153</v>
      </c>
      <c r="E161" s="135" t="s">
        <v>279</v>
      </c>
      <c r="F161" s="136" t="s">
        <v>280</v>
      </c>
      <c r="G161" s="137" t="s">
        <v>156</v>
      </c>
      <c r="H161" s="138">
        <v>2551</v>
      </c>
      <c r="I161" s="139"/>
      <c r="J161" s="140">
        <f>ROUND(I161*H161,2)</f>
        <v>0</v>
      </c>
      <c r="K161" s="141"/>
      <c r="L161" s="33"/>
      <c r="M161" s="142" t="s">
        <v>3</v>
      </c>
      <c r="N161" s="143" t="s">
        <v>42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157</v>
      </c>
      <c r="AT161" s="146" t="s">
        <v>153</v>
      </c>
      <c r="AU161" s="146" t="s">
        <v>80</v>
      </c>
      <c r="AY161" s="18" t="s">
        <v>151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8" t="s">
        <v>78</v>
      </c>
      <c r="BK161" s="147">
        <f>ROUND(I161*H161,2)</f>
        <v>0</v>
      </c>
      <c r="BL161" s="18" t="s">
        <v>157</v>
      </c>
      <c r="BM161" s="146" t="s">
        <v>1134</v>
      </c>
    </row>
    <row r="162" spans="2:65" s="1" customFormat="1" ht="11.25">
      <c r="B162" s="33"/>
      <c r="D162" s="148" t="s">
        <v>159</v>
      </c>
      <c r="F162" s="149" t="s">
        <v>282</v>
      </c>
      <c r="I162" s="150"/>
      <c r="L162" s="33"/>
      <c r="M162" s="151"/>
      <c r="T162" s="54"/>
      <c r="AT162" s="18" t="s">
        <v>159</v>
      </c>
      <c r="AU162" s="18" t="s">
        <v>80</v>
      </c>
    </row>
    <row r="163" spans="2:65" s="12" customFormat="1" ht="11.25">
      <c r="B163" s="152"/>
      <c r="D163" s="153" t="s">
        <v>161</v>
      </c>
      <c r="E163" s="154" t="s">
        <v>3</v>
      </c>
      <c r="F163" s="155" t="s">
        <v>1125</v>
      </c>
      <c r="H163" s="156">
        <v>578</v>
      </c>
      <c r="I163" s="157"/>
      <c r="L163" s="152"/>
      <c r="M163" s="158"/>
      <c r="T163" s="159"/>
      <c r="AT163" s="154" t="s">
        <v>161</v>
      </c>
      <c r="AU163" s="154" t="s">
        <v>80</v>
      </c>
      <c r="AV163" s="12" t="s">
        <v>80</v>
      </c>
      <c r="AW163" s="12" t="s">
        <v>32</v>
      </c>
      <c r="AX163" s="12" t="s">
        <v>71</v>
      </c>
      <c r="AY163" s="154" t="s">
        <v>151</v>
      </c>
    </row>
    <row r="164" spans="2:65" s="12" customFormat="1" ht="11.25">
      <c r="B164" s="152"/>
      <c r="D164" s="153" t="s">
        <v>161</v>
      </c>
      <c r="E164" s="154" t="s">
        <v>3</v>
      </c>
      <c r="F164" s="155" t="s">
        <v>1126</v>
      </c>
      <c r="H164" s="156">
        <v>400</v>
      </c>
      <c r="I164" s="157"/>
      <c r="L164" s="152"/>
      <c r="M164" s="158"/>
      <c r="T164" s="159"/>
      <c r="AT164" s="154" t="s">
        <v>161</v>
      </c>
      <c r="AU164" s="154" t="s">
        <v>80</v>
      </c>
      <c r="AV164" s="12" t="s">
        <v>80</v>
      </c>
      <c r="AW164" s="12" t="s">
        <v>32</v>
      </c>
      <c r="AX164" s="12" t="s">
        <v>71</v>
      </c>
      <c r="AY164" s="154" t="s">
        <v>151</v>
      </c>
    </row>
    <row r="165" spans="2:65" s="12" customFormat="1" ht="11.25">
      <c r="B165" s="152"/>
      <c r="D165" s="153" t="s">
        <v>161</v>
      </c>
      <c r="E165" s="154" t="s">
        <v>3</v>
      </c>
      <c r="F165" s="155" t="s">
        <v>1127</v>
      </c>
      <c r="H165" s="156">
        <v>204</v>
      </c>
      <c r="I165" s="157"/>
      <c r="L165" s="152"/>
      <c r="M165" s="158"/>
      <c r="T165" s="159"/>
      <c r="AT165" s="154" t="s">
        <v>161</v>
      </c>
      <c r="AU165" s="154" t="s">
        <v>80</v>
      </c>
      <c r="AV165" s="12" t="s">
        <v>80</v>
      </c>
      <c r="AW165" s="12" t="s">
        <v>32</v>
      </c>
      <c r="AX165" s="12" t="s">
        <v>71</v>
      </c>
      <c r="AY165" s="154" t="s">
        <v>151</v>
      </c>
    </row>
    <row r="166" spans="2:65" s="12" customFormat="1" ht="11.25">
      <c r="B166" s="152"/>
      <c r="D166" s="153" t="s">
        <v>161</v>
      </c>
      <c r="E166" s="154" t="s">
        <v>3</v>
      </c>
      <c r="F166" s="155" t="s">
        <v>1128</v>
      </c>
      <c r="H166" s="156">
        <v>392</v>
      </c>
      <c r="I166" s="157"/>
      <c r="L166" s="152"/>
      <c r="M166" s="158"/>
      <c r="T166" s="159"/>
      <c r="AT166" s="154" t="s">
        <v>161</v>
      </c>
      <c r="AU166" s="154" t="s">
        <v>80</v>
      </c>
      <c r="AV166" s="12" t="s">
        <v>80</v>
      </c>
      <c r="AW166" s="12" t="s">
        <v>32</v>
      </c>
      <c r="AX166" s="12" t="s">
        <v>71</v>
      </c>
      <c r="AY166" s="154" t="s">
        <v>151</v>
      </c>
    </row>
    <row r="167" spans="2:65" s="12" customFormat="1" ht="11.25">
      <c r="B167" s="152"/>
      <c r="D167" s="153" t="s">
        <v>161</v>
      </c>
      <c r="E167" s="154" t="s">
        <v>3</v>
      </c>
      <c r="F167" s="155" t="s">
        <v>1129</v>
      </c>
      <c r="H167" s="156">
        <v>557</v>
      </c>
      <c r="I167" s="157"/>
      <c r="L167" s="152"/>
      <c r="M167" s="158"/>
      <c r="T167" s="159"/>
      <c r="AT167" s="154" t="s">
        <v>161</v>
      </c>
      <c r="AU167" s="154" t="s">
        <v>80</v>
      </c>
      <c r="AV167" s="12" t="s">
        <v>80</v>
      </c>
      <c r="AW167" s="12" t="s">
        <v>32</v>
      </c>
      <c r="AX167" s="12" t="s">
        <v>71</v>
      </c>
      <c r="AY167" s="154" t="s">
        <v>151</v>
      </c>
    </row>
    <row r="168" spans="2:65" s="12" customFormat="1" ht="11.25">
      <c r="B168" s="152"/>
      <c r="D168" s="153" t="s">
        <v>161</v>
      </c>
      <c r="E168" s="154" t="s">
        <v>3</v>
      </c>
      <c r="F168" s="155" t="s">
        <v>1130</v>
      </c>
      <c r="H168" s="156">
        <v>420</v>
      </c>
      <c r="I168" s="157"/>
      <c r="L168" s="152"/>
      <c r="M168" s="158"/>
      <c r="T168" s="159"/>
      <c r="AT168" s="154" t="s">
        <v>161</v>
      </c>
      <c r="AU168" s="154" t="s">
        <v>80</v>
      </c>
      <c r="AV168" s="12" t="s">
        <v>80</v>
      </c>
      <c r="AW168" s="12" t="s">
        <v>32</v>
      </c>
      <c r="AX168" s="12" t="s">
        <v>71</v>
      </c>
      <c r="AY168" s="154" t="s">
        <v>151</v>
      </c>
    </row>
    <row r="169" spans="2:65" s="14" customFormat="1" ht="11.25">
      <c r="B169" s="166"/>
      <c r="D169" s="153" t="s">
        <v>161</v>
      </c>
      <c r="E169" s="167" t="s">
        <v>3</v>
      </c>
      <c r="F169" s="168" t="s">
        <v>241</v>
      </c>
      <c r="H169" s="169">
        <v>2551</v>
      </c>
      <c r="I169" s="170"/>
      <c r="L169" s="166"/>
      <c r="M169" s="171"/>
      <c r="T169" s="172"/>
      <c r="AT169" s="167" t="s">
        <v>161</v>
      </c>
      <c r="AU169" s="167" t="s">
        <v>80</v>
      </c>
      <c r="AV169" s="14" t="s">
        <v>157</v>
      </c>
      <c r="AW169" s="14" t="s">
        <v>32</v>
      </c>
      <c r="AX169" s="14" t="s">
        <v>78</v>
      </c>
      <c r="AY169" s="167" t="s">
        <v>151</v>
      </c>
    </row>
    <row r="170" spans="2:65" s="1" customFormat="1" ht="24.2" customHeight="1">
      <c r="B170" s="133"/>
      <c r="C170" s="134" t="s">
        <v>283</v>
      </c>
      <c r="D170" s="134" t="s">
        <v>153</v>
      </c>
      <c r="E170" s="135" t="s">
        <v>284</v>
      </c>
      <c r="F170" s="136" t="s">
        <v>285</v>
      </c>
      <c r="G170" s="137" t="s">
        <v>156</v>
      </c>
      <c r="H170" s="138">
        <v>229590</v>
      </c>
      <c r="I170" s="139"/>
      <c r="J170" s="140">
        <f>ROUND(I170*H170,2)</f>
        <v>0</v>
      </c>
      <c r="K170" s="141"/>
      <c r="L170" s="33"/>
      <c r="M170" s="142" t="s">
        <v>3</v>
      </c>
      <c r="N170" s="143" t="s">
        <v>42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157</v>
      </c>
      <c r="AT170" s="146" t="s">
        <v>153</v>
      </c>
      <c r="AU170" s="146" t="s">
        <v>80</v>
      </c>
      <c r="AY170" s="18" t="s">
        <v>151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8" t="s">
        <v>78</v>
      </c>
      <c r="BK170" s="147">
        <f>ROUND(I170*H170,2)</f>
        <v>0</v>
      </c>
      <c r="BL170" s="18" t="s">
        <v>157</v>
      </c>
      <c r="BM170" s="146" t="s">
        <v>1135</v>
      </c>
    </row>
    <row r="171" spans="2:65" s="1" customFormat="1" ht="11.25">
      <c r="B171" s="33"/>
      <c r="D171" s="148" t="s">
        <v>159</v>
      </c>
      <c r="F171" s="149" t="s">
        <v>287</v>
      </c>
      <c r="I171" s="150"/>
      <c r="L171" s="33"/>
      <c r="M171" s="151"/>
      <c r="T171" s="54"/>
      <c r="AT171" s="18" t="s">
        <v>159</v>
      </c>
      <c r="AU171" s="18" t="s">
        <v>80</v>
      </c>
    </row>
    <row r="172" spans="2:65" s="12" customFormat="1" ht="11.25">
      <c r="B172" s="152"/>
      <c r="D172" s="153" t="s">
        <v>161</v>
      </c>
      <c r="F172" s="155" t="s">
        <v>1132</v>
      </c>
      <c r="H172" s="156">
        <v>229590</v>
      </c>
      <c r="I172" s="157"/>
      <c r="L172" s="152"/>
      <c r="M172" s="158"/>
      <c r="T172" s="159"/>
      <c r="AT172" s="154" t="s">
        <v>161</v>
      </c>
      <c r="AU172" s="154" t="s">
        <v>80</v>
      </c>
      <c r="AV172" s="12" t="s">
        <v>80</v>
      </c>
      <c r="AW172" s="12" t="s">
        <v>4</v>
      </c>
      <c r="AX172" s="12" t="s">
        <v>78</v>
      </c>
      <c r="AY172" s="154" t="s">
        <v>151</v>
      </c>
    </row>
    <row r="173" spans="2:65" s="1" customFormat="1" ht="24.2" customHeight="1">
      <c r="B173" s="133"/>
      <c r="C173" s="134" t="s">
        <v>288</v>
      </c>
      <c r="D173" s="134" t="s">
        <v>153</v>
      </c>
      <c r="E173" s="135" t="s">
        <v>289</v>
      </c>
      <c r="F173" s="136" t="s">
        <v>290</v>
      </c>
      <c r="G173" s="137" t="s">
        <v>156</v>
      </c>
      <c r="H173" s="138">
        <v>2551</v>
      </c>
      <c r="I173" s="139"/>
      <c r="J173" s="140">
        <f>ROUND(I173*H173,2)</f>
        <v>0</v>
      </c>
      <c r="K173" s="141"/>
      <c r="L173" s="33"/>
      <c r="M173" s="142" t="s">
        <v>3</v>
      </c>
      <c r="N173" s="143" t="s">
        <v>42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157</v>
      </c>
      <c r="AT173" s="146" t="s">
        <v>153</v>
      </c>
      <c r="AU173" s="146" t="s">
        <v>80</v>
      </c>
      <c r="AY173" s="18" t="s">
        <v>151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78</v>
      </c>
      <c r="BK173" s="147">
        <f>ROUND(I173*H173,2)</f>
        <v>0</v>
      </c>
      <c r="BL173" s="18" t="s">
        <v>157</v>
      </c>
      <c r="BM173" s="146" t="s">
        <v>1136</v>
      </c>
    </row>
    <row r="174" spans="2:65" s="1" customFormat="1" ht="11.25">
      <c r="B174" s="33"/>
      <c r="D174" s="148" t="s">
        <v>159</v>
      </c>
      <c r="F174" s="149" t="s">
        <v>292</v>
      </c>
      <c r="I174" s="150"/>
      <c r="L174" s="33"/>
      <c r="M174" s="151"/>
      <c r="T174" s="54"/>
      <c r="AT174" s="18" t="s">
        <v>159</v>
      </c>
      <c r="AU174" s="18" t="s">
        <v>80</v>
      </c>
    </row>
    <row r="175" spans="2:65" s="1" customFormat="1" ht="33" customHeight="1">
      <c r="B175" s="133"/>
      <c r="C175" s="134" t="s">
        <v>293</v>
      </c>
      <c r="D175" s="134" t="s">
        <v>153</v>
      </c>
      <c r="E175" s="135" t="s">
        <v>294</v>
      </c>
      <c r="F175" s="136" t="s">
        <v>295</v>
      </c>
      <c r="G175" s="137" t="s">
        <v>296</v>
      </c>
      <c r="H175" s="138">
        <v>90</v>
      </c>
      <c r="I175" s="139"/>
      <c r="J175" s="140">
        <f>ROUND(I175*H175,2)</f>
        <v>0</v>
      </c>
      <c r="K175" s="141"/>
      <c r="L175" s="33"/>
      <c r="M175" s="142" t="s">
        <v>3</v>
      </c>
      <c r="N175" s="143" t="s">
        <v>42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157</v>
      </c>
      <c r="AT175" s="146" t="s">
        <v>153</v>
      </c>
      <c r="AU175" s="146" t="s">
        <v>80</v>
      </c>
      <c r="AY175" s="18" t="s">
        <v>151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8" t="s">
        <v>78</v>
      </c>
      <c r="BK175" s="147">
        <f>ROUND(I175*H175,2)</f>
        <v>0</v>
      </c>
      <c r="BL175" s="18" t="s">
        <v>157</v>
      </c>
      <c r="BM175" s="146" t="s">
        <v>1137</v>
      </c>
    </row>
    <row r="176" spans="2:65" s="1" customFormat="1" ht="11.25">
      <c r="B176" s="33"/>
      <c r="D176" s="148" t="s">
        <v>159</v>
      </c>
      <c r="F176" s="149" t="s">
        <v>298</v>
      </c>
      <c r="I176" s="150"/>
      <c r="L176" s="33"/>
      <c r="M176" s="151"/>
      <c r="T176" s="54"/>
      <c r="AT176" s="18" t="s">
        <v>159</v>
      </c>
      <c r="AU176" s="18" t="s">
        <v>80</v>
      </c>
    </row>
    <row r="177" spans="2:65" s="1" customFormat="1" ht="37.9" customHeight="1">
      <c r="B177" s="133"/>
      <c r="C177" s="134" t="s">
        <v>299</v>
      </c>
      <c r="D177" s="134" t="s">
        <v>153</v>
      </c>
      <c r="E177" s="135" t="s">
        <v>300</v>
      </c>
      <c r="F177" s="136" t="s">
        <v>301</v>
      </c>
      <c r="G177" s="137" t="s">
        <v>156</v>
      </c>
      <c r="H177" s="138">
        <v>100</v>
      </c>
      <c r="I177" s="139"/>
      <c r="J177" s="140">
        <f>ROUND(I177*H177,2)</f>
        <v>0</v>
      </c>
      <c r="K177" s="141"/>
      <c r="L177" s="33"/>
      <c r="M177" s="142" t="s">
        <v>3</v>
      </c>
      <c r="N177" s="143" t="s">
        <v>42</v>
      </c>
      <c r="P177" s="144">
        <f>O177*H177</f>
        <v>0</v>
      </c>
      <c r="Q177" s="144">
        <v>1.2999999999999999E-4</v>
      </c>
      <c r="R177" s="144">
        <f>Q177*H177</f>
        <v>1.2999999999999999E-2</v>
      </c>
      <c r="S177" s="144">
        <v>0</v>
      </c>
      <c r="T177" s="145">
        <f>S177*H177</f>
        <v>0</v>
      </c>
      <c r="AR177" s="146" t="s">
        <v>157</v>
      </c>
      <c r="AT177" s="146" t="s">
        <v>153</v>
      </c>
      <c r="AU177" s="146" t="s">
        <v>80</v>
      </c>
      <c r="AY177" s="18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8" t="s">
        <v>78</v>
      </c>
      <c r="BK177" s="147">
        <f>ROUND(I177*H177,2)</f>
        <v>0</v>
      </c>
      <c r="BL177" s="18" t="s">
        <v>157</v>
      </c>
      <c r="BM177" s="146" t="s">
        <v>1138</v>
      </c>
    </row>
    <row r="178" spans="2:65" s="1" customFormat="1" ht="11.25">
      <c r="B178" s="33"/>
      <c r="D178" s="148" t="s">
        <v>159</v>
      </c>
      <c r="F178" s="149" t="s">
        <v>303</v>
      </c>
      <c r="I178" s="150"/>
      <c r="L178" s="33"/>
      <c r="M178" s="151"/>
      <c r="T178" s="54"/>
      <c r="AT178" s="18" t="s">
        <v>159</v>
      </c>
      <c r="AU178" s="18" t="s">
        <v>80</v>
      </c>
    </row>
    <row r="179" spans="2:65" s="1" customFormat="1" ht="24.2" customHeight="1">
      <c r="B179" s="133"/>
      <c r="C179" s="134" t="s">
        <v>8</v>
      </c>
      <c r="D179" s="134" t="s">
        <v>153</v>
      </c>
      <c r="E179" s="135" t="s">
        <v>304</v>
      </c>
      <c r="F179" s="136" t="s">
        <v>305</v>
      </c>
      <c r="G179" s="137" t="s">
        <v>156</v>
      </c>
      <c r="H179" s="138">
        <v>33.655999999999999</v>
      </c>
      <c r="I179" s="139"/>
      <c r="J179" s="140">
        <f>ROUND(I179*H179,2)</f>
        <v>0</v>
      </c>
      <c r="K179" s="141"/>
      <c r="L179" s="33"/>
      <c r="M179" s="142" t="s">
        <v>3</v>
      </c>
      <c r="N179" s="143" t="s">
        <v>42</v>
      </c>
      <c r="P179" s="144">
        <f>O179*H179</f>
        <v>0</v>
      </c>
      <c r="Q179" s="144">
        <v>0</v>
      </c>
      <c r="R179" s="144">
        <f>Q179*H179</f>
        <v>0</v>
      </c>
      <c r="S179" s="144">
        <v>1.4E-2</v>
      </c>
      <c r="T179" s="145">
        <f>S179*H179</f>
        <v>0.47118399999999999</v>
      </c>
      <c r="AR179" s="146" t="s">
        <v>157</v>
      </c>
      <c r="AT179" s="146" t="s">
        <v>153</v>
      </c>
      <c r="AU179" s="146" t="s">
        <v>80</v>
      </c>
      <c r="AY179" s="18" t="s">
        <v>151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8" t="s">
        <v>78</v>
      </c>
      <c r="BK179" s="147">
        <f>ROUND(I179*H179,2)</f>
        <v>0</v>
      </c>
      <c r="BL179" s="18" t="s">
        <v>157</v>
      </c>
      <c r="BM179" s="146" t="s">
        <v>1139</v>
      </c>
    </row>
    <row r="180" spans="2:65" s="1" customFormat="1" ht="11.25">
      <c r="B180" s="33"/>
      <c r="D180" s="148" t="s">
        <v>159</v>
      </c>
      <c r="F180" s="149" t="s">
        <v>307</v>
      </c>
      <c r="I180" s="150"/>
      <c r="L180" s="33"/>
      <c r="M180" s="151"/>
      <c r="T180" s="54"/>
      <c r="AT180" s="18" t="s">
        <v>159</v>
      </c>
      <c r="AU180" s="18" t="s">
        <v>80</v>
      </c>
    </row>
    <row r="181" spans="2:65" s="13" customFormat="1" ht="11.25">
      <c r="B181" s="160"/>
      <c r="D181" s="153" t="s">
        <v>161</v>
      </c>
      <c r="E181" s="161" t="s">
        <v>3</v>
      </c>
      <c r="F181" s="162" t="s">
        <v>210</v>
      </c>
      <c r="H181" s="161" t="s">
        <v>3</v>
      </c>
      <c r="I181" s="163"/>
      <c r="L181" s="160"/>
      <c r="M181" s="164"/>
      <c r="T181" s="165"/>
      <c r="AT181" s="161" t="s">
        <v>161</v>
      </c>
      <c r="AU181" s="161" t="s">
        <v>80</v>
      </c>
      <c r="AV181" s="13" t="s">
        <v>78</v>
      </c>
      <c r="AW181" s="13" t="s">
        <v>32</v>
      </c>
      <c r="AX181" s="13" t="s">
        <v>71</v>
      </c>
      <c r="AY181" s="161" t="s">
        <v>151</v>
      </c>
    </row>
    <row r="182" spans="2:65" s="12" customFormat="1" ht="11.25">
      <c r="B182" s="152"/>
      <c r="D182" s="153" t="s">
        <v>161</v>
      </c>
      <c r="E182" s="154" t="s">
        <v>3</v>
      </c>
      <c r="F182" s="155" t="s">
        <v>1118</v>
      </c>
      <c r="H182" s="156">
        <v>3.226</v>
      </c>
      <c r="I182" s="157"/>
      <c r="L182" s="152"/>
      <c r="M182" s="158"/>
      <c r="T182" s="159"/>
      <c r="AT182" s="154" t="s">
        <v>161</v>
      </c>
      <c r="AU182" s="154" t="s">
        <v>80</v>
      </c>
      <c r="AV182" s="12" t="s">
        <v>80</v>
      </c>
      <c r="AW182" s="12" t="s">
        <v>32</v>
      </c>
      <c r="AX182" s="12" t="s">
        <v>71</v>
      </c>
      <c r="AY182" s="154" t="s">
        <v>151</v>
      </c>
    </row>
    <row r="183" spans="2:65" s="12" customFormat="1" ht="11.25">
      <c r="B183" s="152"/>
      <c r="D183" s="153" t="s">
        <v>161</v>
      </c>
      <c r="E183" s="154" t="s">
        <v>3</v>
      </c>
      <c r="F183" s="155" t="s">
        <v>1119</v>
      </c>
      <c r="H183" s="156">
        <v>12.615</v>
      </c>
      <c r="I183" s="157"/>
      <c r="L183" s="152"/>
      <c r="M183" s="158"/>
      <c r="T183" s="159"/>
      <c r="AT183" s="154" t="s">
        <v>161</v>
      </c>
      <c r="AU183" s="154" t="s">
        <v>80</v>
      </c>
      <c r="AV183" s="12" t="s">
        <v>80</v>
      </c>
      <c r="AW183" s="12" t="s">
        <v>32</v>
      </c>
      <c r="AX183" s="12" t="s">
        <v>71</v>
      </c>
      <c r="AY183" s="154" t="s">
        <v>151</v>
      </c>
    </row>
    <row r="184" spans="2:65" s="12" customFormat="1" ht="11.25">
      <c r="B184" s="152"/>
      <c r="D184" s="153" t="s">
        <v>161</v>
      </c>
      <c r="E184" s="154" t="s">
        <v>3</v>
      </c>
      <c r="F184" s="155" t="s">
        <v>1120</v>
      </c>
      <c r="H184" s="156">
        <v>17.815000000000001</v>
      </c>
      <c r="I184" s="157"/>
      <c r="L184" s="152"/>
      <c r="M184" s="158"/>
      <c r="T184" s="159"/>
      <c r="AT184" s="154" t="s">
        <v>161</v>
      </c>
      <c r="AU184" s="154" t="s">
        <v>80</v>
      </c>
      <c r="AV184" s="12" t="s">
        <v>80</v>
      </c>
      <c r="AW184" s="12" t="s">
        <v>32</v>
      </c>
      <c r="AX184" s="12" t="s">
        <v>71</v>
      </c>
      <c r="AY184" s="154" t="s">
        <v>151</v>
      </c>
    </row>
    <row r="185" spans="2:65" s="14" customFormat="1" ht="11.25">
      <c r="B185" s="166"/>
      <c r="D185" s="153" t="s">
        <v>161</v>
      </c>
      <c r="E185" s="167" t="s">
        <v>3</v>
      </c>
      <c r="F185" s="168" t="s">
        <v>241</v>
      </c>
      <c r="H185" s="169">
        <v>33.655999999999999</v>
      </c>
      <c r="I185" s="170"/>
      <c r="L185" s="166"/>
      <c r="M185" s="171"/>
      <c r="T185" s="172"/>
      <c r="AT185" s="167" t="s">
        <v>161</v>
      </c>
      <c r="AU185" s="167" t="s">
        <v>80</v>
      </c>
      <c r="AV185" s="14" t="s">
        <v>157</v>
      </c>
      <c r="AW185" s="14" t="s">
        <v>32</v>
      </c>
      <c r="AX185" s="14" t="s">
        <v>78</v>
      </c>
      <c r="AY185" s="167" t="s">
        <v>151</v>
      </c>
    </row>
    <row r="186" spans="2:65" s="1" customFormat="1" ht="24.2" customHeight="1">
      <c r="B186" s="133"/>
      <c r="C186" s="134" t="s">
        <v>308</v>
      </c>
      <c r="D186" s="134" t="s">
        <v>153</v>
      </c>
      <c r="E186" s="135" t="s">
        <v>309</v>
      </c>
      <c r="F186" s="136" t="s">
        <v>310</v>
      </c>
      <c r="G186" s="137" t="s">
        <v>156</v>
      </c>
      <c r="H186" s="138">
        <v>163.15600000000001</v>
      </c>
      <c r="I186" s="139"/>
      <c r="J186" s="140">
        <f>ROUND(I186*H186,2)</f>
        <v>0</v>
      </c>
      <c r="K186" s="141"/>
      <c r="L186" s="33"/>
      <c r="M186" s="142" t="s">
        <v>3</v>
      </c>
      <c r="N186" s="143" t="s">
        <v>42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157</v>
      </c>
      <c r="AT186" s="146" t="s">
        <v>153</v>
      </c>
      <c r="AU186" s="146" t="s">
        <v>80</v>
      </c>
      <c r="AY186" s="18" t="s">
        <v>151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8" t="s">
        <v>78</v>
      </c>
      <c r="BK186" s="147">
        <f>ROUND(I186*H186,2)</f>
        <v>0</v>
      </c>
      <c r="BL186" s="18" t="s">
        <v>157</v>
      </c>
      <c r="BM186" s="146" t="s">
        <v>1140</v>
      </c>
    </row>
    <row r="187" spans="2:65" s="1" customFormat="1" ht="11.25">
      <c r="B187" s="33"/>
      <c r="D187" s="148" t="s">
        <v>159</v>
      </c>
      <c r="F187" s="149" t="s">
        <v>312</v>
      </c>
      <c r="I187" s="150"/>
      <c r="L187" s="33"/>
      <c r="M187" s="151"/>
      <c r="T187" s="54"/>
      <c r="AT187" s="18" t="s">
        <v>159</v>
      </c>
      <c r="AU187" s="18" t="s">
        <v>80</v>
      </c>
    </row>
    <row r="188" spans="2:65" s="13" customFormat="1" ht="11.25">
      <c r="B188" s="160"/>
      <c r="D188" s="153" t="s">
        <v>161</v>
      </c>
      <c r="E188" s="161" t="s">
        <v>3</v>
      </c>
      <c r="F188" s="162" t="s">
        <v>210</v>
      </c>
      <c r="H188" s="161" t="s">
        <v>3</v>
      </c>
      <c r="I188" s="163"/>
      <c r="L188" s="160"/>
      <c r="M188" s="164"/>
      <c r="T188" s="165"/>
      <c r="AT188" s="161" t="s">
        <v>161</v>
      </c>
      <c r="AU188" s="161" t="s">
        <v>80</v>
      </c>
      <c r="AV188" s="13" t="s">
        <v>78</v>
      </c>
      <c r="AW188" s="13" t="s">
        <v>32</v>
      </c>
      <c r="AX188" s="13" t="s">
        <v>71</v>
      </c>
      <c r="AY188" s="161" t="s">
        <v>151</v>
      </c>
    </row>
    <row r="189" spans="2:65" s="12" customFormat="1" ht="11.25">
      <c r="B189" s="152"/>
      <c r="D189" s="153" t="s">
        <v>161</v>
      </c>
      <c r="E189" s="154" t="s">
        <v>3</v>
      </c>
      <c r="F189" s="155" t="s">
        <v>1118</v>
      </c>
      <c r="H189" s="156">
        <v>3.226</v>
      </c>
      <c r="I189" s="157"/>
      <c r="L189" s="152"/>
      <c r="M189" s="158"/>
      <c r="T189" s="159"/>
      <c r="AT189" s="154" t="s">
        <v>161</v>
      </c>
      <c r="AU189" s="154" t="s">
        <v>80</v>
      </c>
      <c r="AV189" s="12" t="s">
        <v>80</v>
      </c>
      <c r="AW189" s="12" t="s">
        <v>32</v>
      </c>
      <c r="AX189" s="12" t="s">
        <v>71</v>
      </c>
      <c r="AY189" s="154" t="s">
        <v>151</v>
      </c>
    </row>
    <row r="190" spans="2:65" s="12" customFormat="1" ht="11.25">
      <c r="B190" s="152"/>
      <c r="D190" s="153" t="s">
        <v>161</v>
      </c>
      <c r="E190" s="154" t="s">
        <v>3</v>
      </c>
      <c r="F190" s="155" t="s">
        <v>1119</v>
      </c>
      <c r="H190" s="156">
        <v>12.615</v>
      </c>
      <c r="I190" s="157"/>
      <c r="L190" s="152"/>
      <c r="M190" s="158"/>
      <c r="T190" s="159"/>
      <c r="AT190" s="154" t="s">
        <v>161</v>
      </c>
      <c r="AU190" s="154" t="s">
        <v>80</v>
      </c>
      <c r="AV190" s="12" t="s">
        <v>80</v>
      </c>
      <c r="AW190" s="12" t="s">
        <v>32</v>
      </c>
      <c r="AX190" s="12" t="s">
        <v>71</v>
      </c>
      <c r="AY190" s="154" t="s">
        <v>151</v>
      </c>
    </row>
    <row r="191" spans="2:65" s="12" customFormat="1" ht="11.25">
      <c r="B191" s="152"/>
      <c r="D191" s="153" t="s">
        <v>161</v>
      </c>
      <c r="E191" s="154" t="s">
        <v>3</v>
      </c>
      <c r="F191" s="155" t="s">
        <v>1120</v>
      </c>
      <c r="H191" s="156">
        <v>17.815000000000001</v>
      </c>
      <c r="I191" s="157"/>
      <c r="L191" s="152"/>
      <c r="M191" s="158"/>
      <c r="T191" s="159"/>
      <c r="AT191" s="154" t="s">
        <v>161</v>
      </c>
      <c r="AU191" s="154" t="s">
        <v>80</v>
      </c>
      <c r="AV191" s="12" t="s">
        <v>80</v>
      </c>
      <c r="AW191" s="12" t="s">
        <v>32</v>
      </c>
      <c r="AX191" s="12" t="s">
        <v>71</v>
      </c>
      <c r="AY191" s="154" t="s">
        <v>151</v>
      </c>
    </row>
    <row r="192" spans="2:65" s="12" customFormat="1" ht="11.25">
      <c r="B192" s="152"/>
      <c r="D192" s="153" t="s">
        <v>161</v>
      </c>
      <c r="E192" s="154" t="s">
        <v>3</v>
      </c>
      <c r="F192" s="155" t="s">
        <v>1141</v>
      </c>
      <c r="H192" s="156">
        <v>58</v>
      </c>
      <c r="I192" s="157"/>
      <c r="L192" s="152"/>
      <c r="M192" s="158"/>
      <c r="T192" s="159"/>
      <c r="AT192" s="154" t="s">
        <v>161</v>
      </c>
      <c r="AU192" s="154" t="s">
        <v>80</v>
      </c>
      <c r="AV192" s="12" t="s">
        <v>80</v>
      </c>
      <c r="AW192" s="12" t="s">
        <v>32</v>
      </c>
      <c r="AX192" s="12" t="s">
        <v>71</v>
      </c>
      <c r="AY192" s="154" t="s">
        <v>151</v>
      </c>
    </row>
    <row r="193" spans="2:65" s="12" customFormat="1" ht="11.25">
      <c r="B193" s="152"/>
      <c r="D193" s="153" t="s">
        <v>161</v>
      </c>
      <c r="E193" s="154" t="s">
        <v>3</v>
      </c>
      <c r="F193" s="155" t="s">
        <v>1142</v>
      </c>
      <c r="H193" s="156">
        <v>71.5</v>
      </c>
      <c r="I193" s="157"/>
      <c r="L193" s="152"/>
      <c r="M193" s="158"/>
      <c r="T193" s="159"/>
      <c r="AT193" s="154" t="s">
        <v>161</v>
      </c>
      <c r="AU193" s="154" t="s">
        <v>80</v>
      </c>
      <c r="AV193" s="12" t="s">
        <v>80</v>
      </c>
      <c r="AW193" s="12" t="s">
        <v>32</v>
      </c>
      <c r="AX193" s="12" t="s">
        <v>71</v>
      </c>
      <c r="AY193" s="154" t="s">
        <v>151</v>
      </c>
    </row>
    <row r="194" spans="2:65" s="14" customFormat="1" ht="11.25">
      <c r="B194" s="166"/>
      <c r="D194" s="153" t="s">
        <v>161</v>
      </c>
      <c r="E194" s="167" t="s">
        <v>3</v>
      </c>
      <c r="F194" s="168" t="s">
        <v>241</v>
      </c>
      <c r="H194" s="169">
        <v>163.15600000000001</v>
      </c>
      <c r="I194" s="170"/>
      <c r="L194" s="166"/>
      <c r="M194" s="171"/>
      <c r="T194" s="172"/>
      <c r="AT194" s="167" t="s">
        <v>161</v>
      </c>
      <c r="AU194" s="167" t="s">
        <v>80</v>
      </c>
      <c r="AV194" s="14" t="s">
        <v>157</v>
      </c>
      <c r="AW194" s="14" t="s">
        <v>32</v>
      </c>
      <c r="AX194" s="14" t="s">
        <v>78</v>
      </c>
      <c r="AY194" s="167" t="s">
        <v>151</v>
      </c>
    </row>
    <row r="195" spans="2:65" s="1" customFormat="1" ht="24.2" customHeight="1">
      <c r="B195" s="133"/>
      <c r="C195" s="134" t="s">
        <v>318</v>
      </c>
      <c r="D195" s="134" t="s">
        <v>153</v>
      </c>
      <c r="E195" s="135" t="s">
        <v>319</v>
      </c>
      <c r="F195" s="136" t="s">
        <v>320</v>
      </c>
      <c r="G195" s="137" t="s">
        <v>156</v>
      </c>
      <c r="H195" s="138">
        <v>116</v>
      </c>
      <c r="I195" s="139"/>
      <c r="J195" s="140">
        <f>ROUND(I195*H195,2)</f>
        <v>0</v>
      </c>
      <c r="K195" s="141"/>
      <c r="L195" s="33"/>
      <c r="M195" s="142" t="s">
        <v>3</v>
      </c>
      <c r="N195" s="143" t="s">
        <v>42</v>
      </c>
      <c r="P195" s="144">
        <f>O195*H195</f>
        <v>0</v>
      </c>
      <c r="Q195" s="144">
        <v>1.9429999999999999E-2</v>
      </c>
      <c r="R195" s="144">
        <f>Q195*H195</f>
        <v>2.2538800000000001</v>
      </c>
      <c r="S195" s="144">
        <v>0</v>
      </c>
      <c r="T195" s="145">
        <f>S195*H195</f>
        <v>0</v>
      </c>
      <c r="AR195" s="146" t="s">
        <v>157</v>
      </c>
      <c r="AT195" s="146" t="s">
        <v>153</v>
      </c>
      <c r="AU195" s="146" t="s">
        <v>80</v>
      </c>
      <c r="AY195" s="18" t="s">
        <v>151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8" t="s">
        <v>78</v>
      </c>
      <c r="BK195" s="147">
        <f>ROUND(I195*H195,2)</f>
        <v>0</v>
      </c>
      <c r="BL195" s="18" t="s">
        <v>157</v>
      </c>
      <c r="BM195" s="146" t="s">
        <v>1143</v>
      </c>
    </row>
    <row r="196" spans="2:65" s="1" customFormat="1" ht="11.25">
      <c r="B196" s="33"/>
      <c r="D196" s="148" t="s">
        <v>159</v>
      </c>
      <c r="F196" s="149" t="s">
        <v>322</v>
      </c>
      <c r="I196" s="150"/>
      <c r="L196" s="33"/>
      <c r="M196" s="151"/>
      <c r="T196" s="54"/>
      <c r="AT196" s="18" t="s">
        <v>159</v>
      </c>
      <c r="AU196" s="18" t="s">
        <v>80</v>
      </c>
    </row>
    <row r="197" spans="2:65" s="12" customFormat="1" ht="11.25">
      <c r="B197" s="152"/>
      <c r="D197" s="153" t="s">
        <v>161</v>
      </c>
      <c r="E197" s="154" t="s">
        <v>3</v>
      </c>
      <c r="F197" s="155" t="s">
        <v>1141</v>
      </c>
      <c r="H197" s="156">
        <v>58</v>
      </c>
      <c r="I197" s="157"/>
      <c r="L197" s="152"/>
      <c r="M197" s="158"/>
      <c r="T197" s="159"/>
      <c r="AT197" s="154" t="s">
        <v>161</v>
      </c>
      <c r="AU197" s="154" t="s">
        <v>80</v>
      </c>
      <c r="AV197" s="12" t="s">
        <v>80</v>
      </c>
      <c r="AW197" s="12" t="s">
        <v>32</v>
      </c>
      <c r="AX197" s="12" t="s">
        <v>71</v>
      </c>
      <c r="AY197" s="154" t="s">
        <v>151</v>
      </c>
    </row>
    <row r="198" spans="2:65" s="12" customFormat="1" ht="11.25">
      <c r="B198" s="152"/>
      <c r="D198" s="153" t="s">
        <v>161</v>
      </c>
      <c r="E198" s="154" t="s">
        <v>3</v>
      </c>
      <c r="F198" s="155" t="s">
        <v>1144</v>
      </c>
      <c r="H198" s="156">
        <v>58</v>
      </c>
      <c r="I198" s="157"/>
      <c r="L198" s="152"/>
      <c r="M198" s="158"/>
      <c r="T198" s="159"/>
      <c r="AT198" s="154" t="s">
        <v>161</v>
      </c>
      <c r="AU198" s="154" t="s">
        <v>80</v>
      </c>
      <c r="AV198" s="12" t="s">
        <v>80</v>
      </c>
      <c r="AW198" s="12" t="s">
        <v>32</v>
      </c>
      <c r="AX198" s="12" t="s">
        <v>71</v>
      </c>
      <c r="AY198" s="154" t="s">
        <v>151</v>
      </c>
    </row>
    <row r="199" spans="2:65" s="14" customFormat="1" ht="11.25">
      <c r="B199" s="166"/>
      <c r="D199" s="153" t="s">
        <v>161</v>
      </c>
      <c r="E199" s="167" t="s">
        <v>3</v>
      </c>
      <c r="F199" s="168" t="s">
        <v>241</v>
      </c>
      <c r="H199" s="169">
        <v>116</v>
      </c>
      <c r="I199" s="170"/>
      <c r="L199" s="166"/>
      <c r="M199" s="171"/>
      <c r="T199" s="172"/>
      <c r="AT199" s="167" t="s">
        <v>161</v>
      </c>
      <c r="AU199" s="167" t="s">
        <v>80</v>
      </c>
      <c r="AV199" s="14" t="s">
        <v>157</v>
      </c>
      <c r="AW199" s="14" t="s">
        <v>32</v>
      </c>
      <c r="AX199" s="14" t="s">
        <v>78</v>
      </c>
      <c r="AY199" s="167" t="s">
        <v>151</v>
      </c>
    </row>
    <row r="200" spans="2:65" s="11" customFormat="1" ht="22.9" customHeight="1">
      <c r="B200" s="121"/>
      <c r="D200" s="122" t="s">
        <v>70</v>
      </c>
      <c r="E200" s="131" t="s">
        <v>323</v>
      </c>
      <c r="F200" s="131" t="s">
        <v>324</v>
      </c>
      <c r="I200" s="124"/>
      <c r="J200" s="132">
        <f>BK200</f>
        <v>0</v>
      </c>
      <c r="L200" s="121"/>
      <c r="M200" s="126"/>
      <c r="P200" s="127">
        <f>SUM(P201:P211)</f>
        <v>0</v>
      </c>
      <c r="R200" s="127">
        <f>SUM(R201:R211)</f>
        <v>0</v>
      </c>
      <c r="T200" s="128">
        <f>SUM(T201:T211)</f>
        <v>0</v>
      </c>
      <c r="AR200" s="122" t="s">
        <v>78</v>
      </c>
      <c r="AT200" s="129" t="s">
        <v>70</v>
      </c>
      <c r="AU200" s="129" t="s">
        <v>78</v>
      </c>
      <c r="AY200" s="122" t="s">
        <v>151</v>
      </c>
      <c r="BK200" s="130">
        <f>SUM(BK201:BK211)</f>
        <v>0</v>
      </c>
    </row>
    <row r="201" spans="2:65" s="1" customFormat="1" ht="44.25" customHeight="1">
      <c r="B201" s="133"/>
      <c r="C201" s="134" t="s">
        <v>325</v>
      </c>
      <c r="D201" s="134" t="s">
        <v>153</v>
      </c>
      <c r="E201" s="135" t="s">
        <v>326</v>
      </c>
      <c r="F201" s="136" t="s">
        <v>327</v>
      </c>
      <c r="G201" s="137" t="s">
        <v>328</v>
      </c>
      <c r="H201" s="138">
        <v>85.19</v>
      </c>
      <c r="I201" s="139"/>
      <c r="J201" s="140">
        <f>ROUND(I201*H201,2)</f>
        <v>0</v>
      </c>
      <c r="K201" s="141"/>
      <c r="L201" s="33"/>
      <c r="M201" s="142" t="s">
        <v>3</v>
      </c>
      <c r="N201" s="143" t="s">
        <v>42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157</v>
      </c>
      <c r="AT201" s="146" t="s">
        <v>153</v>
      </c>
      <c r="AU201" s="146" t="s">
        <v>80</v>
      </c>
      <c r="AY201" s="18" t="s">
        <v>151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8" t="s">
        <v>78</v>
      </c>
      <c r="BK201" s="147">
        <f>ROUND(I201*H201,2)</f>
        <v>0</v>
      </c>
      <c r="BL201" s="18" t="s">
        <v>157</v>
      </c>
      <c r="BM201" s="146" t="s">
        <v>1145</v>
      </c>
    </row>
    <row r="202" spans="2:65" s="1" customFormat="1" ht="11.25">
      <c r="B202" s="33"/>
      <c r="D202" s="148" t="s">
        <v>159</v>
      </c>
      <c r="F202" s="149" t="s">
        <v>330</v>
      </c>
      <c r="I202" s="150"/>
      <c r="L202" s="33"/>
      <c r="M202" s="151"/>
      <c r="T202" s="54"/>
      <c r="AT202" s="18" t="s">
        <v>159</v>
      </c>
      <c r="AU202" s="18" t="s">
        <v>80</v>
      </c>
    </row>
    <row r="203" spans="2:65" s="1" customFormat="1" ht="33" customHeight="1">
      <c r="B203" s="133"/>
      <c r="C203" s="134" t="s">
        <v>331</v>
      </c>
      <c r="D203" s="134" t="s">
        <v>153</v>
      </c>
      <c r="E203" s="135" t="s">
        <v>332</v>
      </c>
      <c r="F203" s="136" t="s">
        <v>333</v>
      </c>
      <c r="G203" s="137" t="s">
        <v>328</v>
      </c>
      <c r="H203" s="138">
        <v>85.19</v>
      </c>
      <c r="I203" s="139"/>
      <c r="J203" s="140">
        <f>ROUND(I203*H203,2)</f>
        <v>0</v>
      </c>
      <c r="K203" s="141"/>
      <c r="L203" s="33"/>
      <c r="M203" s="142" t="s">
        <v>3</v>
      </c>
      <c r="N203" s="143" t="s">
        <v>42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157</v>
      </c>
      <c r="AT203" s="146" t="s">
        <v>153</v>
      </c>
      <c r="AU203" s="146" t="s">
        <v>80</v>
      </c>
      <c r="AY203" s="18" t="s">
        <v>151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78</v>
      </c>
      <c r="BK203" s="147">
        <f>ROUND(I203*H203,2)</f>
        <v>0</v>
      </c>
      <c r="BL203" s="18" t="s">
        <v>157</v>
      </c>
      <c r="BM203" s="146" t="s">
        <v>1146</v>
      </c>
    </row>
    <row r="204" spans="2:65" s="1" customFormat="1" ht="11.25">
      <c r="B204" s="33"/>
      <c r="D204" s="148" t="s">
        <v>159</v>
      </c>
      <c r="F204" s="149" t="s">
        <v>335</v>
      </c>
      <c r="I204" s="150"/>
      <c r="L204" s="33"/>
      <c r="M204" s="151"/>
      <c r="T204" s="54"/>
      <c r="AT204" s="18" t="s">
        <v>159</v>
      </c>
      <c r="AU204" s="18" t="s">
        <v>80</v>
      </c>
    </row>
    <row r="205" spans="2:65" s="1" customFormat="1" ht="44.25" customHeight="1">
      <c r="B205" s="133"/>
      <c r="C205" s="134" t="s">
        <v>336</v>
      </c>
      <c r="D205" s="134" t="s">
        <v>153</v>
      </c>
      <c r="E205" s="135" t="s">
        <v>337</v>
      </c>
      <c r="F205" s="136" t="s">
        <v>338</v>
      </c>
      <c r="G205" s="137" t="s">
        <v>328</v>
      </c>
      <c r="H205" s="138">
        <v>1277.8499999999999</v>
      </c>
      <c r="I205" s="139"/>
      <c r="J205" s="140">
        <f>ROUND(I205*H205,2)</f>
        <v>0</v>
      </c>
      <c r="K205" s="141"/>
      <c r="L205" s="33"/>
      <c r="M205" s="142" t="s">
        <v>3</v>
      </c>
      <c r="N205" s="143" t="s">
        <v>42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157</v>
      </c>
      <c r="AT205" s="146" t="s">
        <v>153</v>
      </c>
      <c r="AU205" s="146" t="s">
        <v>80</v>
      </c>
      <c r="AY205" s="18" t="s">
        <v>151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8" t="s">
        <v>78</v>
      </c>
      <c r="BK205" s="147">
        <f>ROUND(I205*H205,2)</f>
        <v>0</v>
      </c>
      <c r="BL205" s="18" t="s">
        <v>157</v>
      </c>
      <c r="BM205" s="146" t="s">
        <v>1147</v>
      </c>
    </row>
    <row r="206" spans="2:65" s="1" customFormat="1" ht="11.25">
      <c r="B206" s="33"/>
      <c r="D206" s="148" t="s">
        <v>159</v>
      </c>
      <c r="F206" s="149" t="s">
        <v>340</v>
      </c>
      <c r="I206" s="150"/>
      <c r="L206" s="33"/>
      <c r="M206" s="151"/>
      <c r="T206" s="54"/>
      <c r="AT206" s="18" t="s">
        <v>159</v>
      </c>
      <c r="AU206" s="18" t="s">
        <v>80</v>
      </c>
    </row>
    <row r="207" spans="2:65" s="1" customFormat="1" ht="29.25">
      <c r="B207" s="33"/>
      <c r="D207" s="153" t="s">
        <v>271</v>
      </c>
      <c r="F207" s="173" t="s">
        <v>341</v>
      </c>
      <c r="I207" s="150"/>
      <c r="L207" s="33"/>
      <c r="M207" s="151"/>
      <c r="T207" s="54"/>
      <c r="AT207" s="18" t="s">
        <v>271</v>
      </c>
      <c r="AU207" s="18" t="s">
        <v>80</v>
      </c>
    </row>
    <row r="208" spans="2:65" s="12" customFormat="1" ht="11.25">
      <c r="B208" s="152"/>
      <c r="D208" s="153" t="s">
        <v>161</v>
      </c>
      <c r="F208" s="155" t="s">
        <v>1148</v>
      </c>
      <c r="H208" s="156">
        <v>1277.8499999999999</v>
      </c>
      <c r="I208" s="157"/>
      <c r="L208" s="152"/>
      <c r="M208" s="158"/>
      <c r="T208" s="159"/>
      <c r="AT208" s="154" t="s">
        <v>161</v>
      </c>
      <c r="AU208" s="154" t="s">
        <v>80</v>
      </c>
      <c r="AV208" s="12" t="s">
        <v>80</v>
      </c>
      <c r="AW208" s="12" t="s">
        <v>4</v>
      </c>
      <c r="AX208" s="12" t="s">
        <v>78</v>
      </c>
      <c r="AY208" s="154" t="s">
        <v>151</v>
      </c>
    </row>
    <row r="209" spans="2:65" s="1" customFormat="1" ht="24.2" customHeight="1">
      <c r="B209" s="133"/>
      <c r="C209" s="134" t="s">
        <v>343</v>
      </c>
      <c r="D209" s="134" t="s">
        <v>153</v>
      </c>
      <c r="E209" s="135" t="s">
        <v>344</v>
      </c>
      <c r="F209" s="136" t="s">
        <v>345</v>
      </c>
      <c r="G209" s="137" t="s">
        <v>328</v>
      </c>
      <c r="H209" s="138">
        <v>85.19</v>
      </c>
      <c r="I209" s="139"/>
      <c r="J209" s="140">
        <f>ROUND(I209*H209,2)</f>
        <v>0</v>
      </c>
      <c r="K209" s="141"/>
      <c r="L209" s="33"/>
      <c r="M209" s="142" t="s">
        <v>3</v>
      </c>
      <c r="N209" s="143" t="s">
        <v>42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157</v>
      </c>
      <c r="AT209" s="146" t="s">
        <v>153</v>
      </c>
      <c r="AU209" s="146" t="s">
        <v>80</v>
      </c>
      <c r="AY209" s="18" t="s">
        <v>151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78</v>
      </c>
      <c r="BK209" s="147">
        <f>ROUND(I209*H209,2)</f>
        <v>0</v>
      </c>
      <c r="BL209" s="18" t="s">
        <v>157</v>
      </c>
      <c r="BM209" s="146" t="s">
        <v>1149</v>
      </c>
    </row>
    <row r="210" spans="2:65" s="1" customFormat="1" ht="11.25">
      <c r="B210" s="33"/>
      <c r="D210" s="148" t="s">
        <v>159</v>
      </c>
      <c r="F210" s="149" t="s">
        <v>347</v>
      </c>
      <c r="I210" s="150"/>
      <c r="L210" s="33"/>
      <c r="M210" s="151"/>
      <c r="T210" s="54"/>
      <c r="AT210" s="18" t="s">
        <v>159</v>
      </c>
      <c r="AU210" s="18" t="s">
        <v>80</v>
      </c>
    </row>
    <row r="211" spans="2:65" s="1" customFormat="1" ht="29.25">
      <c r="B211" s="33"/>
      <c r="D211" s="153" t="s">
        <v>271</v>
      </c>
      <c r="F211" s="173" t="s">
        <v>348</v>
      </c>
      <c r="I211" s="150"/>
      <c r="L211" s="33"/>
      <c r="M211" s="151"/>
      <c r="T211" s="54"/>
      <c r="AT211" s="18" t="s">
        <v>271</v>
      </c>
      <c r="AU211" s="18" t="s">
        <v>80</v>
      </c>
    </row>
    <row r="212" spans="2:65" s="11" customFormat="1" ht="22.9" customHeight="1">
      <c r="B212" s="121"/>
      <c r="D212" s="122" t="s">
        <v>70</v>
      </c>
      <c r="E212" s="131" t="s">
        <v>349</v>
      </c>
      <c r="F212" s="131" t="s">
        <v>350</v>
      </c>
      <c r="I212" s="124"/>
      <c r="J212" s="132">
        <f>BK212</f>
        <v>0</v>
      </c>
      <c r="L212" s="121"/>
      <c r="M212" s="126"/>
      <c r="P212" s="127">
        <f>SUM(P213:P214)</f>
        <v>0</v>
      </c>
      <c r="R212" s="127">
        <f>SUM(R213:R214)</f>
        <v>0</v>
      </c>
      <c r="T212" s="128">
        <f>SUM(T213:T214)</f>
        <v>0</v>
      </c>
      <c r="AR212" s="122" t="s">
        <v>78</v>
      </c>
      <c r="AT212" s="129" t="s">
        <v>70</v>
      </c>
      <c r="AU212" s="129" t="s">
        <v>78</v>
      </c>
      <c r="AY212" s="122" t="s">
        <v>151</v>
      </c>
      <c r="BK212" s="130">
        <f>SUM(BK213:BK214)</f>
        <v>0</v>
      </c>
    </row>
    <row r="213" spans="2:65" s="1" customFormat="1" ht="55.5" customHeight="1">
      <c r="B213" s="133"/>
      <c r="C213" s="134" t="s">
        <v>351</v>
      </c>
      <c r="D213" s="134" t="s">
        <v>153</v>
      </c>
      <c r="E213" s="135" t="s">
        <v>352</v>
      </c>
      <c r="F213" s="136" t="s">
        <v>353</v>
      </c>
      <c r="G213" s="137" t="s">
        <v>328</v>
      </c>
      <c r="H213" s="138">
        <v>9.2530000000000001</v>
      </c>
      <c r="I213" s="139"/>
      <c r="J213" s="140">
        <f>ROUND(I213*H213,2)</f>
        <v>0</v>
      </c>
      <c r="K213" s="141"/>
      <c r="L213" s="33"/>
      <c r="M213" s="142" t="s">
        <v>3</v>
      </c>
      <c r="N213" s="143" t="s">
        <v>42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157</v>
      </c>
      <c r="AT213" s="146" t="s">
        <v>153</v>
      </c>
      <c r="AU213" s="146" t="s">
        <v>80</v>
      </c>
      <c r="AY213" s="18" t="s">
        <v>151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8" t="s">
        <v>78</v>
      </c>
      <c r="BK213" s="147">
        <f>ROUND(I213*H213,2)</f>
        <v>0</v>
      </c>
      <c r="BL213" s="18" t="s">
        <v>157</v>
      </c>
      <c r="BM213" s="146" t="s">
        <v>1150</v>
      </c>
    </row>
    <row r="214" spans="2:65" s="1" customFormat="1" ht="11.25">
      <c r="B214" s="33"/>
      <c r="D214" s="148" t="s">
        <v>159</v>
      </c>
      <c r="F214" s="149" t="s">
        <v>355</v>
      </c>
      <c r="I214" s="150"/>
      <c r="L214" s="33"/>
      <c r="M214" s="151"/>
      <c r="T214" s="54"/>
      <c r="AT214" s="18" t="s">
        <v>159</v>
      </c>
      <c r="AU214" s="18" t="s">
        <v>80</v>
      </c>
    </row>
    <row r="215" spans="2:65" s="11" customFormat="1" ht="22.9" customHeight="1">
      <c r="B215" s="121"/>
      <c r="D215" s="122" t="s">
        <v>70</v>
      </c>
      <c r="E215" s="131" t="s">
        <v>358</v>
      </c>
      <c r="F215" s="131" t="s">
        <v>359</v>
      </c>
      <c r="I215" s="124"/>
      <c r="J215" s="132">
        <f>BK215</f>
        <v>0</v>
      </c>
      <c r="L215" s="121"/>
      <c r="M215" s="126"/>
      <c r="P215" s="127">
        <f>SUM(P216:P227)</f>
        <v>0</v>
      </c>
      <c r="R215" s="127">
        <f>SUM(R216:R227)</f>
        <v>2.0146500000000001</v>
      </c>
      <c r="T215" s="128">
        <f>SUM(T216:T227)</f>
        <v>1.8E-3</v>
      </c>
      <c r="AR215" s="122" t="s">
        <v>80</v>
      </c>
      <c r="AT215" s="129" t="s">
        <v>70</v>
      </c>
      <c r="AU215" s="129" t="s">
        <v>78</v>
      </c>
      <c r="AY215" s="122" t="s">
        <v>151</v>
      </c>
      <c r="BK215" s="130">
        <f>SUM(BK216:BK227)</f>
        <v>0</v>
      </c>
    </row>
    <row r="216" spans="2:65" s="1" customFormat="1" ht="33" customHeight="1">
      <c r="B216" s="133"/>
      <c r="C216" s="134" t="s">
        <v>360</v>
      </c>
      <c r="D216" s="134" t="s">
        <v>153</v>
      </c>
      <c r="E216" s="135" t="s">
        <v>367</v>
      </c>
      <c r="F216" s="136" t="s">
        <v>368</v>
      </c>
      <c r="G216" s="137" t="s">
        <v>156</v>
      </c>
      <c r="H216" s="138">
        <v>334</v>
      </c>
      <c r="I216" s="139"/>
      <c r="J216" s="140">
        <f>ROUND(I216*H216,2)</f>
        <v>0</v>
      </c>
      <c r="K216" s="141"/>
      <c r="L216" s="33"/>
      <c r="M216" s="142" t="s">
        <v>3</v>
      </c>
      <c r="N216" s="143" t="s">
        <v>42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278</v>
      </c>
      <c r="AT216" s="146" t="s">
        <v>153</v>
      </c>
      <c r="AU216" s="146" t="s">
        <v>80</v>
      </c>
      <c r="AY216" s="18" t="s">
        <v>151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78</v>
      </c>
      <c r="BK216" s="147">
        <f>ROUND(I216*H216,2)</f>
        <v>0</v>
      </c>
      <c r="BL216" s="18" t="s">
        <v>278</v>
      </c>
      <c r="BM216" s="146" t="s">
        <v>1151</v>
      </c>
    </row>
    <row r="217" spans="2:65" s="1" customFormat="1" ht="11.25">
      <c r="B217" s="33"/>
      <c r="D217" s="148" t="s">
        <v>159</v>
      </c>
      <c r="F217" s="149" t="s">
        <v>370</v>
      </c>
      <c r="I217" s="150"/>
      <c r="L217" s="33"/>
      <c r="M217" s="151"/>
      <c r="T217" s="54"/>
      <c r="AT217" s="18" t="s">
        <v>159</v>
      </c>
      <c r="AU217" s="18" t="s">
        <v>80</v>
      </c>
    </row>
    <row r="218" spans="2:65" s="12" customFormat="1" ht="11.25">
      <c r="B218" s="152"/>
      <c r="D218" s="153" t="s">
        <v>161</v>
      </c>
      <c r="E218" s="154" t="s">
        <v>3</v>
      </c>
      <c r="F218" s="155" t="s">
        <v>1152</v>
      </c>
      <c r="H218" s="156">
        <v>162.4</v>
      </c>
      <c r="I218" s="157"/>
      <c r="L218" s="152"/>
      <c r="M218" s="158"/>
      <c r="T218" s="159"/>
      <c r="AT218" s="154" t="s">
        <v>161</v>
      </c>
      <c r="AU218" s="154" t="s">
        <v>80</v>
      </c>
      <c r="AV218" s="12" t="s">
        <v>80</v>
      </c>
      <c r="AW218" s="12" t="s">
        <v>32</v>
      </c>
      <c r="AX218" s="12" t="s">
        <v>71</v>
      </c>
      <c r="AY218" s="154" t="s">
        <v>151</v>
      </c>
    </row>
    <row r="219" spans="2:65" s="12" customFormat="1" ht="11.25">
      <c r="B219" s="152"/>
      <c r="D219" s="153" t="s">
        <v>161</v>
      </c>
      <c r="E219" s="154" t="s">
        <v>3</v>
      </c>
      <c r="F219" s="155" t="s">
        <v>1153</v>
      </c>
      <c r="H219" s="156">
        <v>171.6</v>
      </c>
      <c r="I219" s="157"/>
      <c r="L219" s="152"/>
      <c r="M219" s="158"/>
      <c r="T219" s="159"/>
      <c r="AT219" s="154" t="s">
        <v>161</v>
      </c>
      <c r="AU219" s="154" t="s">
        <v>80</v>
      </c>
      <c r="AV219" s="12" t="s">
        <v>80</v>
      </c>
      <c r="AW219" s="12" t="s">
        <v>32</v>
      </c>
      <c r="AX219" s="12" t="s">
        <v>71</v>
      </c>
      <c r="AY219" s="154" t="s">
        <v>151</v>
      </c>
    </row>
    <row r="220" spans="2:65" s="14" customFormat="1" ht="11.25">
      <c r="B220" s="166"/>
      <c r="D220" s="153" t="s">
        <v>161</v>
      </c>
      <c r="E220" s="167" t="s">
        <v>3</v>
      </c>
      <c r="F220" s="168" t="s">
        <v>241</v>
      </c>
      <c r="H220" s="169">
        <v>334</v>
      </c>
      <c r="I220" s="170"/>
      <c r="L220" s="166"/>
      <c r="M220" s="171"/>
      <c r="T220" s="172"/>
      <c r="AT220" s="167" t="s">
        <v>161</v>
      </c>
      <c r="AU220" s="167" t="s">
        <v>80</v>
      </c>
      <c r="AV220" s="14" t="s">
        <v>157</v>
      </c>
      <c r="AW220" s="14" t="s">
        <v>32</v>
      </c>
      <c r="AX220" s="14" t="s">
        <v>78</v>
      </c>
      <c r="AY220" s="167" t="s">
        <v>151</v>
      </c>
    </row>
    <row r="221" spans="2:65" s="1" customFormat="1" ht="49.15" customHeight="1">
      <c r="B221" s="133"/>
      <c r="C221" s="181" t="s">
        <v>366</v>
      </c>
      <c r="D221" s="181" t="s">
        <v>378</v>
      </c>
      <c r="E221" s="182" t="s">
        <v>379</v>
      </c>
      <c r="F221" s="183" t="s">
        <v>380</v>
      </c>
      <c r="G221" s="184" t="s">
        <v>156</v>
      </c>
      <c r="H221" s="185">
        <v>366.3</v>
      </c>
      <c r="I221" s="186"/>
      <c r="J221" s="187">
        <f>ROUND(I221*H221,2)</f>
        <v>0</v>
      </c>
      <c r="K221" s="188"/>
      <c r="L221" s="189"/>
      <c r="M221" s="190" t="s">
        <v>3</v>
      </c>
      <c r="N221" s="191" t="s">
        <v>42</v>
      </c>
      <c r="P221" s="144">
        <f>O221*H221</f>
        <v>0</v>
      </c>
      <c r="Q221" s="144">
        <v>5.4999999999999997E-3</v>
      </c>
      <c r="R221" s="144">
        <f>Q221*H221</f>
        <v>2.0146500000000001</v>
      </c>
      <c r="S221" s="144">
        <v>0</v>
      </c>
      <c r="T221" s="145">
        <f>S221*H221</f>
        <v>0</v>
      </c>
      <c r="AR221" s="146" t="s">
        <v>381</v>
      </c>
      <c r="AT221" s="146" t="s">
        <v>378</v>
      </c>
      <c r="AU221" s="146" t="s">
        <v>80</v>
      </c>
      <c r="AY221" s="18" t="s">
        <v>151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8" t="s">
        <v>78</v>
      </c>
      <c r="BK221" s="147">
        <f>ROUND(I221*H221,2)</f>
        <v>0</v>
      </c>
      <c r="BL221" s="18" t="s">
        <v>278</v>
      </c>
      <c r="BM221" s="146" t="s">
        <v>1154</v>
      </c>
    </row>
    <row r="222" spans="2:65" s="1" customFormat="1" ht="11.25">
      <c r="B222" s="33"/>
      <c r="D222" s="148" t="s">
        <v>159</v>
      </c>
      <c r="F222" s="149" t="s">
        <v>383</v>
      </c>
      <c r="I222" s="150"/>
      <c r="L222" s="33"/>
      <c r="M222" s="151"/>
      <c r="T222" s="54"/>
      <c r="AT222" s="18" t="s">
        <v>159</v>
      </c>
      <c r="AU222" s="18" t="s">
        <v>80</v>
      </c>
    </row>
    <row r="223" spans="2:65" s="12" customFormat="1" ht="11.25">
      <c r="B223" s="152"/>
      <c r="D223" s="153" t="s">
        <v>161</v>
      </c>
      <c r="F223" s="155" t="s">
        <v>1155</v>
      </c>
      <c r="H223" s="156">
        <v>366.3</v>
      </c>
      <c r="I223" s="157"/>
      <c r="L223" s="152"/>
      <c r="M223" s="158"/>
      <c r="T223" s="159"/>
      <c r="AT223" s="154" t="s">
        <v>161</v>
      </c>
      <c r="AU223" s="154" t="s">
        <v>80</v>
      </c>
      <c r="AV223" s="12" t="s">
        <v>80</v>
      </c>
      <c r="AW223" s="12" t="s">
        <v>4</v>
      </c>
      <c r="AX223" s="12" t="s">
        <v>78</v>
      </c>
      <c r="AY223" s="154" t="s">
        <v>151</v>
      </c>
    </row>
    <row r="224" spans="2:65" s="1" customFormat="1" ht="49.15" customHeight="1">
      <c r="B224" s="133"/>
      <c r="C224" s="134" t="s">
        <v>377</v>
      </c>
      <c r="D224" s="134" t="s">
        <v>153</v>
      </c>
      <c r="E224" s="135" t="s">
        <v>385</v>
      </c>
      <c r="F224" s="136" t="s">
        <v>386</v>
      </c>
      <c r="G224" s="137" t="s">
        <v>328</v>
      </c>
      <c r="H224" s="138">
        <v>2.0150000000000001</v>
      </c>
      <c r="I224" s="139"/>
      <c r="J224" s="140">
        <f>ROUND(I224*H224,2)</f>
        <v>0</v>
      </c>
      <c r="K224" s="141"/>
      <c r="L224" s="33"/>
      <c r="M224" s="142" t="s">
        <v>3</v>
      </c>
      <c r="N224" s="143" t="s">
        <v>42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AR224" s="146" t="s">
        <v>278</v>
      </c>
      <c r="AT224" s="146" t="s">
        <v>153</v>
      </c>
      <c r="AU224" s="146" t="s">
        <v>80</v>
      </c>
      <c r="AY224" s="18" t="s">
        <v>151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8" t="s">
        <v>78</v>
      </c>
      <c r="BK224" s="147">
        <f>ROUND(I224*H224,2)</f>
        <v>0</v>
      </c>
      <c r="BL224" s="18" t="s">
        <v>278</v>
      </c>
      <c r="BM224" s="146" t="s">
        <v>1156</v>
      </c>
    </row>
    <row r="225" spans="2:65" s="1" customFormat="1" ht="11.25">
      <c r="B225" s="33"/>
      <c r="D225" s="148" t="s">
        <v>159</v>
      </c>
      <c r="F225" s="149" t="s">
        <v>388</v>
      </c>
      <c r="I225" s="150"/>
      <c r="L225" s="33"/>
      <c r="M225" s="151"/>
      <c r="T225" s="54"/>
      <c r="AT225" s="18" t="s">
        <v>159</v>
      </c>
      <c r="AU225" s="18" t="s">
        <v>80</v>
      </c>
    </row>
    <row r="226" spans="2:65" s="1" customFormat="1" ht="33" customHeight="1">
      <c r="B226" s="133"/>
      <c r="C226" s="134" t="s">
        <v>381</v>
      </c>
      <c r="D226" s="134" t="s">
        <v>153</v>
      </c>
      <c r="E226" s="135" t="s">
        <v>361</v>
      </c>
      <c r="F226" s="136" t="s">
        <v>362</v>
      </c>
      <c r="G226" s="137" t="s">
        <v>363</v>
      </c>
      <c r="H226" s="138">
        <v>6</v>
      </c>
      <c r="I226" s="139"/>
      <c r="J226" s="140">
        <f>ROUND(I226*H226,2)</f>
        <v>0</v>
      </c>
      <c r="K226" s="141"/>
      <c r="L226" s="33"/>
      <c r="M226" s="142" t="s">
        <v>3</v>
      </c>
      <c r="N226" s="143" t="s">
        <v>42</v>
      </c>
      <c r="P226" s="144">
        <f>O226*H226</f>
        <v>0</v>
      </c>
      <c r="Q226" s="144">
        <v>0</v>
      </c>
      <c r="R226" s="144">
        <f>Q226*H226</f>
        <v>0</v>
      </c>
      <c r="S226" s="144">
        <v>2.9999999999999997E-4</v>
      </c>
      <c r="T226" s="145">
        <f>S226*H226</f>
        <v>1.8E-3</v>
      </c>
      <c r="AR226" s="146" t="s">
        <v>278</v>
      </c>
      <c r="AT226" s="146" t="s">
        <v>153</v>
      </c>
      <c r="AU226" s="146" t="s">
        <v>80</v>
      </c>
      <c r="AY226" s="18" t="s">
        <v>151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78</v>
      </c>
      <c r="BK226" s="147">
        <f>ROUND(I226*H226,2)</f>
        <v>0</v>
      </c>
      <c r="BL226" s="18" t="s">
        <v>278</v>
      </c>
      <c r="BM226" s="146" t="s">
        <v>1157</v>
      </c>
    </row>
    <row r="227" spans="2:65" s="1" customFormat="1" ht="11.25">
      <c r="B227" s="33"/>
      <c r="D227" s="148" t="s">
        <v>159</v>
      </c>
      <c r="F227" s="149" t="s">
        <v>365</v>
      </c>
      <c r="I227" s="150"/>
      <c r="L227" s="33"/>
      <c r="M227" s="151"/>
      <c r="T227" s="54"/>
      <c r="AT227" s="18" t="s">
        <v>159</v>
      </c>
      <c r="AU227" s="18" t="s">
        <v>80</v>
      </c>
    </row>
    <row r="228" spans="2:65" s="11" customFormat="1" ht="22.9" customHeight="1">
      <c r="B228" s="121"/>
      <c r="D228" s="122" t="s">
        <v>70</v>
      </c>
      <c r="E228" s="131" t="s">
        <v>389</v>
      </c>
      <c r="F228" s="131" t="s">
        <v>390</v>
      </c>
      <c r="I228" s="124"/>
      <c r="J228" s="132">
        <f>BK228</f>
        <v>0</v>
      </c>
      <c r="L228" s="121"/>
      <c r="M228" s="126"/>
      <c r="P228" s="127">
        <f>SUM(P229:P231)</f>
        <v>0</v>
      </c>
      <c r="R228" s="127">
        <f>SUM(R229:R231)</f>
        <v>9.6000000000000013E-4</v>
      </c>
      <c r="T228" s="128">
        <f>SUM(T229:T231)</f>
        <v>0</v>
      </c>
      <c r="AR228" s="122" t="s">
        <v>80</v>
      </c>
      <c r="AT228" s="129" t="s">
        <v>70</v>
      </c>
      <c r="AU228" s="129" t="s">
        <v>78</v>
      </c>
      <c r="AY228" s="122" t="s">
        <v>151</v>
      </c>
      <c r="BK228" s="130">
        <f>SUM(BK229:BK231)</f>
        <v>0</v>
      </c>
    </row>
    <row r="229" spans="2:65" s="1" customFormat="1" ht="16.5" customHeight="1">
      <c r="B229" s="133"/>
      <c r="C229" s="134" t="s">
        <v>391</v>
      </c>
      <c r="D229" s="134" t="s">
        <v>153</v>
      </c>
      <c r="E229" s="135" t="s">
        <v>392</v>
      </c>
      <c r="F229" s="136" t="s">
        <v>393</v>
      </c>
      <c r="G229" s="137" t="s">
        <v>363</v>
      </c>
      <c r="H229" s="138">
        <v>6</v>
      </c>
      <c r="I229" s="139"/>
      <c r="J229" s="140">
        <f>ROUND(I229*H229,2)</f>
        <v>0</v>
      </c>
      <c r="K229" s="141"/>
      <c r="L229" s="33"/>
      <c r="M229" s="142" t="s">
        <v>3</v>
      </c>
      <c r="N229" s="143" t="s">
        <v>42</v>
      </c>
      <c r="P229" s="144">
        <f>O229*H229</f>
        <v>0</v>
      </c>
      <c r="Q229" s="144">
        <v>1.6000000000000001E-4</v>
      </c>
      <c r="R229" s="144">
        <f>Q229*H229</f>
        <v>9.6000000000000013E-4</v>
      </c>
      <c r="S229" s="144">
        <v>0</v>
      </c>
      <c r="T229" s="145">
        <f>S229*H229</f>
        <v>0</v>
      </c>
      <c r="AR229" s="146" t="s">
        <v>278</v>
      </c>
      <c r="AT229" s="146" t="s">
        <v>153</v>
      </c>
      <c r="AU229" s="146" t="s">
        <v>80</v>
      </c>
      <c r="AY229" s="18" t="s">
        <v>151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78</v>
      </c>
      <c r="BK229" s="147">
        <f>ROUND(I229*H229,2)</f>
        <v>0</v>
      </c>
      <c r="BL229" s="18" t="s">
        <v>278</v>
      </c>
      <c r="BM229" s="146" t="s">
        <v>1158</v>
      </c>
    </row>
    <row r="230" spans="2:65" s="1" customFormat="1" ht="44.25" customHeight="1">
      <c r="B230" s="133"/>
      <c r="C230" s="134" t="s">
        <v>395</v>
      </c>
      <c r="D230" s="134" t="s">
        <v>153</v>
      </c>
      <c r="E230" s="135" t="s">
        <v>396</v>
      </c>
      <c r="F230" s="136" t="s">
        <v>397</v>
      </c>
      <c r="G230" s="137" t="s">
        <v>398</v>
      </c>
      <c r="H230" s="192"/>
      <c r="I230" s="139"/>
      <c r="J230" s="140">
        <f>ROUND(I230*H230,2)</f>
        <v>0</v>
      </c>
      <c r="K230" s="141"/>
      <c r="L230" s="33"/>
      <c r="M230" s="142" t="s">
        <v>3</v>
      </c>
      <c r="N230" s="143" t="s">
        <v>42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AR230" s="146" t="s">
        <v>278</v>
      </c>
      <c r="AT230" s="146" t="s">
        <v>153</v>
      </c>
      <c r="AU230" s="146" t="s">
        <v>80</v>
      </c>
      <c r="AY230" s="18" t="s">
        <v>151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8" t="s">
        <v>78</v>
      </c>
      <c r="BK230" s="147">
        <f>ROUND(I230*H230,2)</f>
        <v>0</v>
      </c>
      <c r="BL230" s="18" t="s">
        <v>278</v>
      </c>
      <c r="BM230" s="146" t="s">
        <v>1159</v>
      </c>
    </row>
    <row r="231" spans="2:65" s="1" customFormat="1" ht="11.25">
      <c r="B231" s="33"/>
      <c r="D231" s="148" t="s">
        <v>159</v>
      </c>
      <c r="F231" s="149" t="s">
        <v>400</v>
      </c>
      <c r="I231" s="150"/>
      <c r="L231" s="33"/>
      <c r="M231" s="151"/>
      <c r="T231" s="54"/>
      <c r="AT231" s="18" t="s">
        <v>159</v>
      </c>
      <c r="AU231" s="18" t="s">
        <v>80</v>
      </c>
    </row>
    <row r="232" spans="2:65" s="11" customFormat="1" ht="22.9" customHeight="1">
      <c r="B232" s="121"/>
      <c r="D232" s="122" t="s">
        <v>70</v>
      </c>
      <c r="E232" s="131" t="s">
        <v>401</v>
      </c>
      <c r="F232" s="131" t="s">
        <v>402</v>
      </c>
      <c r="I232" s="124"/>
      <c r="J232" s="132">
        <f>BK232</f>
        <v>0</v>
      </c>
      <c r="L232" s="121"/>
      <c r="M232" s="126"/>
      <c r="P232" s="127">
        <f>SUM(P233:P246)</f>
        <v>0</v>
      </c>
      <c r="R232" s="127">
        <f>SUM(R233:R246)</f>
        <v>1.6000000000000001E-3</v>
      </c>
      <c r="T232" s="128">
        <f>SUM(T233:T246)</f>
        <v>8.0000000000000004E-4</v>
      </c>
      <c r="AR232" s="122" t="s">
        <v>80</v>
      </c>
      <c r="AT232" s="129" t="s">
        <v>70</v>
      </c>
      <c r="AU232" s="129" t="s">
        <v>78</v>
      </c>
      <c r="AY232" s="122" t="s">
        <v>151</v>
      </c>
      <c r="BK232" s="130">
        <f>SUM(BK233:BK246)</f>
        <v>0</v>
      </c>
    </row>
    <row r="233" spans="2:65" s="1" customFormat="1" ht="24.2" customHeight="1">
      <c r="B233" s="133"/>
      <c r="C233" s="134" t="s">
        <v>403</v>
      </c>
      <c r="D233" s="134" t="s">
        <v>153</v>
      </c>
      <c r="E233" s="135" t="s">
        <v>404</v>
      </c>
      <c r="F233" s="136" t="s">
        <v>405</v>
      </c>
      <c r="G233" s="137" t="s">
        <v>363</v>
      </c>
      <c r="H233" s="138">
        <v>8</v>
      </c>
      <c r="I233" s="139"/>
      <c r="J233" s="140">
        <f>ROUND(I233*H233,2)</f>
        <v>0</v>
      </c>
      <c r="K233" s="141"/>
      <c r="L233" s="33"/>
      <c r="M233" s="142" t="s">
        <v>3</v>
      </c>
      <c r="N233" s="143" t="s">
        <v>42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278</v>
      </c>
      <c r="AT233" s="146" t="s">
        <v>153</v>
      </c>
      <c r="AU233" s="146" t="s">
        <v>80</v>
      </c>
      <c r="AY233" s="18" t="s">
        <v>151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8" t="s">
        <v>78</v>
      </c>
      <c r="BK233" s="147">
        <f>ROUND(I233*H233,2)</f>
        <v>0</v>
      </c>
      <c r="BL233" s="18" t="s">
        <v>278</v>
      </c>
      <c r="BM233" s="146" t="s">
        <v>1160</v>
      </c>
    </row>
    <row r="234" spans="2:65" s="1" customFormat="1" ht="11.25">
      <c r="B234" s="33"/>
      <c r="D234" s="148" t="s">
        <v>159</v>
      </c>
      <c r="F234" s="149" t="s">
        <v>407</v>
      </c>
      <c r="I234" s="150"/>
      <c r="L234" s="33"/>
      <c r="M234" s="151"/>
      <c r="T234" s="54"/>
      <c r="AT234" s="18" t="s">
        <v>159</v>
      </c>
      <c r="AU234" s="18" t="s">
        <v>80</v>
      </c>
    </row>
    <row r="235" spans="2:65" s="12" customFormat="1" ht="11.25">
      <c r="B235" s="152"/>
      <c r="D235" s="153" t="s">
        <v>161</v>
      </c>
      <c r="E235" s="154" t="s">
        <v>3</v>
      </c>
      <c r="F235" s="155" t="s">
        <v>1161</v>
      </c>
      <c r="H235" s="156">
        <v>6</v>
      </c>
      <c r="I235" s="157"/>
      <c r="L235" s="152"/>
      <c r="M235" s="158"/>
      <c r="T235" s="159"/>
      <c r="AT235" s="154" t="s">
        <v>161</v>
      </c>
      <c r="AU235" s="154" t="s">
        <v>80</v>
      </c>
      <c r="AV235" s="12" t="s">
        <v>80</v>
      </c>
      <c r="AW235" s="12" t="s">
        <v>32</v>
      </c>
      <c r="AX235" s="12" t="s">
        <v>71</v>
      </c>
      <c r="AY235" s="154" t="s">
        <v>151</v>
      </c>
    </row>
    <row r="236" spans="2:65" s="12" customFormat="1" ht="11.25">
      <c r="B236" s="152"/>
      <c r="D236" s="153" t="s">
        <v>161</v>
      </c>
      <c r="E236" s="154" t="s">
        <v>3</v>
      </c>
      <c r="F236" s="155" t="s">
        <v>1162</v>
      </c>
      <c r="H236" s="156">
        <v>2</v>
      </c>
      <c r="I236" s="157"/>
      <c r="L236" s="152"/>
      <c r="M236" s="158"/>
      <c r="T236" s="159"/>
      <c r="AT236" s="154" t="s">
        <v>161</v>
      </c>
      <c r="AU236" s="154" t="s">
        <v>80</v>
      </c>
      <c r="AV236" s="12" t="s">
        <v>80</v>
      </c>
      <c r="AW236" s="12" t="s">
        <v>32</v>
      </c>
      <c r="AX236" s="12" t="s">
        <v>71</v>
      </c>
      <c r="AY236" s="154" t="s">
        <v>151</v>
      </c>
    </row>
    <row r="237" spans="2:65" s="14" customFormat="1" ht="11.25">
      <c r="B237" s="166"/>
      <c r="D237" s="153" t="s">
        <v>161</v>
      </c>
      <c r="E237" s="167" t="s">
        <v>3</v>
      </c>
      <c r="F237" s="168" t="s">
        <v>241</v>
      </c>
      <c r="H237" s="169">
        <v>8</v>
      </c>
      <c r="I237" s="170"/>
      <c r="L237" s="166"/>
      <c r="M237" s="171"/>
      <c r="T237" s="172"/>
      <c r="AT237" s="167" t="s">
        <v>161</v>
      </c>
      <c r="AU237" s="167" t="s">
        <v>80</v>
      </c>
      <c r="AV237" s="14" t="s">
        <v>157</v>
      </c>
      <c r="AW237" s="14" t="s">
        <v>32</v>
      </c>
      <c r="AX237" s="14" t="s">
        <v>78</v>
      </c>
      <c r="AY237" s="167" t="s">
        <v>151</v>
      </c>
    </row>
    <row r="238" spans="2:65" s="1" customFormat="1" ht="24.2" customHeight="1">
      <c r="B238" s="133"/>
      <c r="C238" s="181" t="s">
        <v>411</v>
      </c>
      <c r="D238" s="181" t="s">
        <v>378</v>
      </c>
      <c r="E238" s="182" t="s">
        <v>412</v>
      </c>
      <c r="F238" s="183" t="s">
        <v>413</v>
      </c>
      <c r="G238" s="184" t="s">
        <v>363</v>
      </c>
      <c r="H238" s="185">
        <v>2</v>
      </c>
      <c r="I238" s="186"/>
      <c r="J238" s="187">
        <f>ROUND(I238*H238,2)</f>
        <v>0</v>
      </c>
      <c r="K238" s="188"/>
      <c r="L238" s="189"/>
      <c r="M238" s="190" t="s">
        <v>3</v>
      </c>
      <c r="N238" s="191" t="s">
        <v>42</v>
      </c>
      <c r="P238" s="144">
        <f>O238*H238</f>
        <v>0</v>
      </c>
      <c r="Q238" s="144">
        <v>8.0000000000000004E-4</v>
      </c>
      <c r="R238" s="144">
        <f>Q238*H238</f>
        <v>1.6000000000000001E-3</v>
      </c>
      <c r="S238" s="144">
        <v>0</v>
      </c>
      <c r="T238" s="145">
        <f>S238*H238</f>
        <v>0</v>
      </c>
      <c r="AR238" s="146" t="s">
        <v>381</v>
      </c>
      <c r="AT238" s="146" t="s">
        <v>378</v>
      </c>
      <c r="AU238" s="146" t="s">
        <v>80</v>
      </c>
      <c r="AY238" s="18" t="s">
        <v>151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8" t="s">
        <v>78</v>
      </c>
      <c r="BK238" s="147">
        <f>ROUND(I238*H238,2)</f>
        <v>0</v>
      </c>
      <c r="BL238" s="18" t="s">
        <v>278</v>
      </c>
      <c r="BM238" s="146" t="s">
        <v>1163</v>
      </c>
    </row>
    <row r="239" spans="2:65" s="1" customFormat="1" ht="11.25">
      <c r="B239" s="33"/>
      <c r="D239" s="148" t="s">
        <v>159</v>
      </c>
      <c r="F239" s="149" t="s">
        <v>415</v>
      </c>
      <c r="I239" s="150"/>
      <c r="L239" s="33"/>
      <c r="M239" s="151"/>
      <c r="T239" s="54"/>
      <c r="AT239" s="18" t="s">
        <v>159</v>
      </c>
      <c r="AU239" s="18" t="s">
        <v>80</v>
      </c>
    </row>
    <row r="240" spans="2:65" s="1" customFormat="1" ht="24.2" customHeight="1">
      <c r="B240" s="133"/>
      <c r="C240" s="134" t="s">
        <v>416</v>
      </c>
      <c r="D240" s="134" t="s">
        <v>153</v>
      </c>
      <c r="E240" s="135" t="s">
        <v>1164</v>
      </c>
      <c r="F240" s="136" t="s">
        <v>1165</v>
      </c>
      <c r="G240" s="137" t="s">
        <v>363</v>
      </c>
      <c r="H240" s="138">
        <v>8</v>
      </c>
      <c r="I240" s="139"/>
      <c r="J240" s="140">
        <f>ROUND(I240*H240,2)</f>
        <v>0</v>
      </c>
      <c r="K240" s="141"/>
      <c r="L240" s="33"/>
      <c r="M240" s="142" t="s">
        <v>3</v>
      </c>
      <c r="N240" s="143" t="s">
        <v>42</v>
      </c>
      <c r="P240" s="144">
        <f>O240*H240</f>
        <v>0</v>
      </c>
      <c r="Q240" s="144">
        <v>0</v>
      </c>
      <c r="R240" s="144">
        <f>Q240*H240</f>
        <v>0</v>
      </c>
      <c r="S240" s="144">
        <v>1E-4</v>
      </c>
      <c r="T240" s="145">
        <f>S240*H240</f>
        <v>8.0000000000000004E-4</v>
      </c>
      <c r="AR240" s="146" t="s">
        <v>278</v>
      </c>
      <c r="AT240" s="146" t="s">
        <v>153</v>
      </c>
      <c r="AU240" s="146" t="s">
        <v>80</v>
      </c>
      <c r="AY240" s="18" t="s">
        <v>151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8" t="s">
        <v>78</v>
      </c>
      <c r="BK240" s="147">
        <f>ROUND(I240*H240,2)</f>
        <v>0</v>
      </c>
      <c r="BL240" s="18" t="s">
        <v>278</v>
      </c>
      <c r="BM240" s="146" t="s">
        <v>1166</v>
      </c>
    </row>
    <row r="241" spans="2:65" s="1" customFormat="1" ht="11.25">
      <c r="B241" s="33"/>
      <c r="D241" s="148" t="s">
        <v>159</v>
      </c>
      <c r="F241" s="149" t="s">
        <v>1167</v>
      </c>
      <c r="I241" s="150"/>
      <c r="L241" s="33"/>
      <c r="M241" s="151"/>
      <c r="T241" s="54"/>
      <c r="AT241" s="18" t="s">
        <v>159</v>
      </c>
      <c r="AU241" s="18" t="s">
        <v>80</v>
      </c>
    </row>
    <row r="242" spans="2:65" s="12" customFormat="1" ht="11.25">
      <c r="B242" s="152"/>
      <c r="D242" s="153" t="s">
        <v>161</v>
      </c>
      <c r="E242" s="154" t="s">
        <v>3</v>
      </c>
      <c r="F242" s="155" t="s">
        <v>1161</v>
      </c>
      <c r="H242" s="156">
        <v>6</v>
      </c>
      <c r="I242" s="157"/>
      <c r="L242" s="152"/>
      <c r="M242" s="158"/>
      <c r="T242" s="159"/>
      <c r="AT242" s="154" t="s">
        <v>161</v>
      </c>
      <c r="AU242" s="154" t="s">
        <v>80</v>
      </c>
      <c r="AV242" s="12" t="s">
        <v>80</v>
      </c>
      <c r="AW242" s="12" t="s">
        <v>32</v>
      </c>
      <c r="AX242" s="12" t="s">
        <v>71</v>
      </c>
      <c r="AY242" s="154" t="s">
        <v>151</v>
      </c>
    </row>
    <row r="243" spans="2:65" s="12" customFormat="1" ht="11.25">
      <c r="B243" s="152"/>
      <c r="D243" s="153" t="s">
        <v>161</v>
      </c>
      <c r="E243" s="154" t="s">
        <v>3</v>
      </c>
      <c r="F243" s="155" t="s">
        <v>1162</v>
      </c>
      <c r="H243" s="156">
        <v>2</v>
      </c>
      <c r="I243" s="157"/>
      <c r="L243" s="152"/>
      <c r="M243" s="158"/>
      <c r="T243" s="159"/>
      <c r="AT243" s="154" t="s">
        <v>161</v>
      </c>
      <c r="AU243" s="154" t="s">
        <v>80</v>
      </c>
      <c r="AV243" s="12" t="s">
        <v>80</v>
      </c>
      <c r="AW243" s="12" t="s">
        <v>32</v>
      </c>
      <c r="AX243" s="12" t="s">
        <v>71</v>
      </c>
      <c r="AY243" s="154" t="s">
        <v>151</v>
      </c>
    </row>
    <row r="244" spans="2:65" s="14" customFormat="1" ht="11.25">
      <c r="B244" s="166"/>
      <c r="D244" s="153" t="s">
        <v>161</v>
      </c>
      <c r="E244" s="167" t="s">
        <v>3</v>
      </c>
      <c r="F244" s="168" t="s">
        <v>241</v>
      </c>
      <c r="H244" s="169">
        <v>8</v>
      </c>
      <c r="I244" s="170"/>
      <c r="L244" s="166"/>
      <c r="M244" s="171"/>
      <c r="T244" s="172"/>
      <c r="AT244" s="167" t="s">
        <v>161</v>
      </c>
      <c r="AU244" s="167" t="s">
        <v>80</v>
      </c>
      <c r="AV244" s="14" t="s">
        <v>157</v>
      </c>
      <c r="AW244" s="14" t="s">
        <v>32</v>
      </c>
      <c r="AX244" s="14" t="s">
        <v>78</v>
      </c>
      <c r="AY244" s="167" t="s">
        <v>151</v>
      </c>
    </row>
    <row r="245" spans="2:65" s="1" customFormat="1" ht="44.25" customHeight="1">
      <c r="B245" s="133"/>
      <c r="C245" s="134" t="s">
        <v>422</v>
      </c>
      <c r="D245" s="134" t="s">
        <v>153</v>
      </c>
      <c r="E245" s="135" t="s">
        <v>435</v>
      </c>
      <c r="F245" s="136" t="s">
        <v>436</v>
      </c>
      <c r="G245" s="137" t="s">
        <v>398</v>
      </c>
      <c r="H245" s="192"/>
      <c r="I245" s="139"/>
      <c r="J245" s="140">
        <f>ROUND(I245*H245,2)</f>
        <v>0</v>
      </c>
      <c r="K245" s="141"/>
      <c r="L245" s="33"/>
      <c r="M245" s="142" t="s">
        <v>3</v>
      </c>
      <c r="N245" s="143" t="s">
        <v>42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278</v>
      </c>
      <c r="AT245" s="146" t="s">
        <v>153</v>
      </c>
      <c r="AU245" s="146" t="s">
        <v>80</v>
      </c>
      <c r="AY245" s="18" t="s">
        <v>151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78</v>
      </c>
      <c r="BK245" s="147">
        <f>ROUND(I245*H245,2)</f>
        <v>0</v>
      </c>
      <c r="BL245" s="18" t="s">
        <v>278</v>
      </c>
      <c r="BM245" s="146" t="s">
        <v>1168</v>
      </c>
    </row>
    <row r="246" spans="2:65" s="1" customFormat="1" ht="11.25">
      <c r="B246" s="33"/>
      <c r="D246" s="148" t="s">
        <v>159</v>
      </c>
      <c r="F246" s="149" t="s">
        <v>438</v>
      </c>
      <c r="I246" s="150"/>
      <c r="L246" s="33"/>
      <c r="M246" s="151"/>
      <c r="T246" s="54"/>
      <c r="AT246" s="18" t="s">
        <v>159</v>
      </c>
      <c r="AU246" s="18" t="s">
        <v>80</v>
      </c>
    </row>
    <row r="247" spans="2:65" s="11" customFormat="1" ht="22.9" customHeight="1">
      <c r="B247" s="121"/>
      <c r="D247" s="122" t="s">
        <v>70</v>
      </c>
      <c r="E247" s="131" t="s">
        <v>439</v>
      </c>
      <c r="F247" s="131" t="s">
        <v>440</v>
      </c>
      <c r="I247" s="124"/>
      <c r="J247" s="132">
        <f>BK247</f>
        <v>0</v>
      </c>
      <c r="L247" s="121"/>
      <c r="M247" s="126"/>
      <c r="P247" s="127">
        <f>SUM(P248:P270)</f>
        <v>0</v>
      </c>
      <c r="R247" s="127">
        <f>SUM(R248:R270)</f>
        <v>3.8525592200000003</v>
      </c>
      <c r="T247" s="128">
        <f>SUM(T248:T270)</f>
        <v>5.63</v>
      </c>
      <c r="AR247" s="122" t="s">
        <v>80</v>
      </c>
      <c r="AT247" s="129" t="s">
        <v>70</v>
      </c>
      <c r="AU247" s="129" t="s">
        <v>78</v>
      </c>
      <c r="AY247" s="122" t="s">
        <v>151</v>
      </c>
      <c r="BK247" s="130">
        <f>SUM(BK248:BK270)</f>
        <v>0</v>
      </c>
    </row>
    <row r="248" spans="2:65" s="1" customFormat="1" ht="37.9" customHeight="1">
      <c r="B248" s="133"/>
      <c r="C248" s="134" t="s">
        <v>428</v>
      </c>
      <c r="D248" s="134" t="s">
        <v>153</v>
      </c>
      <c r="E248" s="135" t="s">
        <v>949</v>
      </c>
      <c r="F248" s="136" t="s">
        <v>950</v>
      </c>
      <c r="G248" s="137" t="s">
        <v>156</v>
      </c>
      <c r="H248" s="138">
        <v>563</v>
      </c>
      <c r="I248" s="139"/>
      <c r="J248" s="140">
        <f>ROUND(I248*H248,2)</f>
        <v>0</v>
      </c>
      <c r="K248" s="141"/>
      <c r="L248" s="33"/>
      <c r="M248" s="142" t="s">
        <v>3</v>
      </c>
      <c r="N248" s="143" t="s">
        <v>42</v>
      </c>
      <c r="P248" s="144">
        <f>O248*H248</f>
        <v>0</v>
      </c>
      <c r="Q248" s="144">
        <v>0</v>
      </c>
      <c r="R248" s="144">
        <f>Q248*H248</f>
        <v>0</v>
      </c>
      <c r="S248" s="144">
        <v>0</v>
      </c>
      <c r="T248" s="145">
        <f>S248*H248</f>
        <v>0</v>
      </c>
      <c r="AR248" s="146" t="s">
        <v>278</v>
      </c>
      <c r="AT248" s="146" t="s">
        <v>153</v>
      </c>
      <c r="AU248" s="146" t="s">
        <v>80</v>
      </c>
      <c r="AY248" s="18" t="s">
        <v>151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78</v>
      </c>
      <c r="BK248" s="147">
        <f>ROUND(I248*H248,2)</f>
        <v>0</v>
      </c>
      <c r="BL248" s="18" t="s">
        <v>278</v>
      </c>
      <c r="BM248" s="146" t="s">
        <v>1169</v>
      </c>
    </row>
    <row r="249" spans="2:65" s="1" customFormat="1" ht="11.25">
      <c r="B249" s="33"/>
      <c r="D249" s="148" t="s">
        <v>159</v>
      </c>
      <c r="F249" s="149" t="s">
        <v>952</v>
      </c>
      <c r="I249" s="150"/>
      <c r="L249" s="33"/>
      <c r="M249" s="151"/>
      <c r="T249" s="54"/>
      <c r="AT249" s="18" t="s">
        <v>159</v>
      </c>
      <c r="AU249" s="18" t="s">
        <v>80</v>
      </c>
    </row>
    <row r="250" spans="2:65" s="12" customFormat="1" ht="11.25">
      <c r="B250" s="152"/>
      <c r="D250" s="153" t="s">
        <v>161</v>
      </c>
      <c r="E250" s="154" t="s">
        <v>3</v>
      </c>
      <c r="F250" s="155" t="s">
        <v>1170</v>
      </c>
      <c r="H250" s="156">
        <v>563</v>
      </c>
      <c r="I250" s="157"/>
      <c r="L250" s="152"/>
      <c r="M250" s="158"/>
      <c r="T250" s="159"/>
      <c r="AT250" s="154" t="s">
        <v>161</v>
      </c>
      <c r="AU250" s="154" t="s">
        <v>80</v>
      </c>
      <c r="AV250" s="12" t="s">
        <v>80</v>
      </c>
      <c r="AW250" s="12" t="s">
        <v>32</v>
      </c>
      <c r="AX250" s="12" t="s">
        <v>78</v>
      </c>
      <c r="AY250" s="154" t="s">
        <v>151</v>
      </c>
    </row>
    <row r="251" spans="2:65" s="1" customFormat="1" ht="24.2" customHeight="1">
      <c r="B251" s="133"/>
      <c r="C251" s="134" t="s">
        <v>434</v>
      </c>
      <c r="D251" s="134" t="s">
        <v>153</v>
      </c>
      <c r="E251" s="135" t="s">
        <v>461</v>
      </c>
      <c r="F251" s="136" t="s">
        <v>462</v>
      </c>
      <c r="G251" s="137" t="s">
        <v>246</v>
      </c>
      <c r="H251" s="138">
        <v>844.5</v>
      </c>
      <c r="I251" s="139"/>
      <c r="J251" s="140">
        <f>ROUND(I251*H251,2)</f>
        <v>0</v>
      </c>
      <c r="K251" s="141"/>
      <c r="L251" s="33"/>
      <c r="M251" s="142" t="s">
        <v>3</v>
      </c>
      <c r="N251" s="143" t="s">
        <v>42</v>
      </c>
      <c r="P251" s="144">
        <f>O251*H251</f>
        <v>0</v>
      </c>
      <c r="Q251" s="144">
        <v>2.0000000000000002E-5</v>
      </c>
      <c r="R251" s="144">
        <f>Q251*H251</f>
        <v>1.6890000000000002E-2</v>
      </c>
      <c r="S251" s="144">
        <v>0</v>
      </c>
      <c r="T251" s="145">
        <f>S251*H251</f>
        <v>0</v>
      </c>
      <c r="AR251" s="146" t="s">
        <v>278</v>
      </c>
      <c r="AT251" s="146" t="s">
        <v>153</v>
      </c>
      <c r="AU251" s="146" t="s">
        <v>80</v>
      </c>
      <c r="AY251" s="18" t="s">
        <v>151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8" t="s">
        <v>78</v>
      </c>
      <c r="BK251" s="147">
        <f>ROUND(I251*H251,2)</f>
        <v>0</v>
      </c>
      <c r="BL251" s="18" t="s">
        <v>278</v>
      </c>
      <c r="BM251" s="146" t="s">
        <v>1171</v>
      </c>
    </row>
    <row r="252" spans="2:65" s="1" customFormat="1" ht="11.25">
      <c r="B252" s="33"/>
      <c r="D252" s="148" t="s">
        <v>159</v>
      </c>
      <c r="F252" s="149" t="s">
        <v>464</v>
      </c>
      <c r="I252" s="150"/>
      <c r="L252" s="33"/>
      <c r="M252" s="151"/>
      <c r="T252" s="54"/>
      <c r="AT252" s="18" t="s">
        <v>159</v>
      </c>
      <c r="AU252" s="18" t="s">
        <v>80</v>
      </c>
    </row>
    <row r="253" spans="2:65" s="12" customFormat="1" ht="11.25">
      <c r="B253" s="152"/>
      <c r="D253" s="153" t="s">
        <v>161</v>
      </c>
      <c r="E253" s="154" t="s">
        <v>3</v>
      </c>
      <c r="F253" s="155" t="s">
        <v>1172</v>
      </c>
      <c r="H253" s="156">
        <v>844.5</v>
      </c>
      <c r="I253" s="157"/>
      <c r="L253" s="152"/>
      <c r="M253" s="158"/>
      <c r="T253" s="159"/>
      <c r="AT253" s="154" t="s">
        <v>161</v>
      </c>
      <c r="AU253" s="154" t="s">
        <v>80</v>
      </c>
      <c r="AV253" s="12" t="s">
        <v>80</v>
      </c>
      <c r="AW253" s="12" t="s">
        <v>32</v>
      </c>
      <c r="AX253" s="12" t="s">
        <v>78</v>
      </c>
      <c r="AY253" s="154" t="s">
        <v>151</v>
      </c>
    </row>
    <row r="254" spans="2:65" s="1" customFormat="1" ht="16.5" customHeight="1">
      <c r="B254" s="133"/>
      <c r="C254" s="181" t="s">
        <v>441</v>
      </c>
      <c r="D254" s="181" t="s">
        <v>378</v>
      </c>
      <c r="E254" s="182" t="s">
        <v>467</v>
      </c>
      <c r="F254" s="183" t="s">
        <v>468</v>
      </c>
      <c r="G254" s="184" t="s">
        <v>170</v>
      </c>
      <c r="H254" s="185">
        <v>6.6890000000000001</v>
      </c>
      <c r="I254" s="186"/>
      <c r="J254" s="187">
        <f>ROUND(I254*H254,2)</f>
        <v>0</v>
      </c>
      <c r="K254" s="188"/>
      <c r="L254" s="189"/>
      <c r="M254" s="190" t="s">
        <v>3</v>
      </c>
      <c r="N254" s="191" t="s">
        <v>42</v>
      </c>
      <c r="P254" s="144">
        <f>O254*H254</f>
        <v>0</v>
      </c>
      <c r="Q254" s="144">
        <v>0.55000000000000004</v>
      </c>
      <c r="R254" s="144">
        <f>Q254*H254</f>
        <v>3.6789500000000004</v>
      </c>
      <c r="S254" s="144">
        <v>0</v>
      </c>
      <c r="T254" s="145">
        <f>S254*H254</f>
        <v>0</v>
      </c>
      <c r="AR254" s="146" t="s">
        <v>381</v>
      </c>
      <c r="AT254" s="146" t="s">
        <v>378</v>
      </c>
      <c r="AU254" s="146" t="s">
        <v>80</v>
      </c>
      <c r="AY254" s="18" t="s">
        <v>151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8" t="s">
        <v>78</v>
      </c>
      <c r="BK254" s="147">
        <f>ROUND(I254*H254,2)</f>
        <v>0</v>
      </c>
      <c r="BL254" s="18" t="s">
        <v>278</v>
      </c>
      <c r="BM254" s="146" t="s">
        <v>1173</v>
      </c>
    </row>
    <row r="255" spans="2:65" s="1" customFormat="1" ht="11.25">
      <c r="B255" s="33"/>
      <c r="D255" s="148" t="s">
        <v>159</v>
      </c>
      <c r="F255" s="149" t="s">
        <v>470</v>
      </c>
      <c r="I255" s="150"/>
      <c r="L255" s="33"/>
      <c r="M255" s="151"/>
      <c r="T255" s="54"/>
      <c r="AT255" s="18" t="s">
        <v>159</v>
      </c>
      <c r="AU255" s="18" t="s">
        <v>80</v>
      </c>
    </row>
    <row r="256" spans="2:65" s="12" customFormat="1" ht="11.25">
      <c r="B256" s="152"/>
      <c r="D256" s="153" t="s">
        <v>161</v>
      </c>
      <c r="E256" s="154" t="s">
        <v>3</v>
      </c>
      <c r="F256" s="155" t="s">
        <v>1174</v>
      </c>
      <c r="H256" s="156">
        <v>2.0270000000000001</v>
      </c>
      <c r="I256" s="157"/>
      <c r="L256" s="152"/>
      <c r="M256" s="158"/>
      <c r="T256" s="159"/>
      <c r="AT256" s="154" t="s">
        <v>161</v>
      </c>
      <c r="AU256" s="154" t="s">
        <v>80</v>
      </c>
      <c r="AV256" s="12" t="s">
        <v>80</v>
      </c>
      <c r="AW256" s="12" t="s">
        <v>32</v>
      </c>
      <c r="AX256" s="12" t="s">
        <v>71</v>
      </c>
      <c r="AY256" s="154" t="s">
        <v>151</v>
      </c>
    </row>
    <row r="257" spans="2:65" s="12" customFormat="1" ht="11.25">
      <c r="B257" s="152"/>
      <c r="D257" s="153" t="s">
        <v>161</v>
      </c>
      <c r="E257" s="154" t="s">
        <v>3</v>
      </c>
      <c r="F257" s="155" t="s">
        <v>1175</v>
      </c>
      <c r="H257" s="156">
        <v>4.0540000000000003</v>
      </c>
      <c r="I257" s="157"/>
      <c r="L257" s="152"/>
      <c r="M257" s="158"/>
      <c r="T257" s="159"/>
      <c r="AT257" s="154" t="s">
        <v>161</v>
      </c>
      <c r="AU257" s="154" t="s">
        <v>80</v>
      </c>
      <c r="AV257" s="12" t="s">
        <v>80</v>
      </c>
      <c r="AW257" s="12" t="s">
        <v>32</v>
      </c>
      <c r="AX257" s="12" t="s">
        <v>71</v>
      </c>
      <c r="AY257" s="154" t="s">
        <v>151</v>
      </c>
    </row>
    <row r="258" spans="2:65" s="14" customFormat="1" ht="11.25">
      <c r="B258" s="166"/>
      <c r="D258" s="153" t="s">
        <v>161</v>
      </c>
      <c r="E258" s="167" t="s">
        <v>3</v>
      </c>
      <c r="F258" s="168" t="s">
        <v>241</v>
      </c>
      <c r="H258" s="169">
        <v>6.0810000000000004</v>
      </c>
      <c r="I258" s="170"/>
      <c r="L258" s="166"/>
      <c r="M258" s="171"/>
      <c r="T258" s="172"/>
      <c r="AT258" s="167" t="s">
        <v>161</v>
      </c>
      <c r="AU258" s="167" t="s">
        <v>80</v>
      </c>
      <c r="AV258" s="14" t="s">
        <v>157</v>
      </c>
      <c r="AW258" s="14" t="s">
        <v>32</v>
      </c>
      <c r="AX258" s="14" t="s">
        <v>78</v>
      </c>
      <c r="AY258" s="167" t="s">
        <v>151</v>
      </c>
    </row>
    <row r="259" spans="2:65" s="12" customFormat="1" ht="11.25">
      <c r="B259" s="152"/>
      <c r="D259" s="153" t="s">
        <v>161</v>
      </c>
      <c r="F259" s="155" t="s">
        <v>1176</v>
      </c>
      <c r="H259" s="156">
        <v>6.6890000000000001</v>
      </c>
      <c r="I259" s="157"/>
      <c r="L259" s="152"/>
      <c r="M259" s="158"/>
      <c r="T259" s="159"/>
      <c r="AT259" s="154" t="s">
        <v>161</v>
      </c>
      <c r="AU259" s="154" t="s">
        <v>80</v>
      </c>
      <c r="AV259" s="12" t="s">
        <v>80</v>
      </c>
      <c r="AW259" s="12" t="s">
        <v>4</v>
      </c>
      <c r="AX259" s="12" t="s">
        <v>78</v>
      </c>
      <c r="AY259" s="154" t="s">
        <v>151</v>
      </c>
    </row>
    <row r="260" spans="2:65" s="1" customFormat="1" ht="49.15" customHeight="1">
      <c r="B260" s="133"/>
      <c r="C260" s="134" t="s">
        <v>447</v>
      </c>
      <c r="D260" s="134" t="s">
        <v>153</v>
      </c>
      <c r="E260" s="135" t="s">
        <v>474</v>
      </c>
      <c r="F260" s="136" t="s">
        <v>475</v>
      </c>
      <c r="G260" s="137" t="s">
        <v>156</v>
      </c>
      <c r="H260" s="138">
        <v>1126</v>
      </c>
      <c r="I260" s="139"/>
      <c r="J260" s="140">
        <f>ROUND(I260*H260,2)</f>
        <v>0</v>
      </c>
      <c r="K260" s="141"/>
      <c r="L260" s="33"/>
      <c r="M260" s="142" t="s">
        <v>3</v>
      </c>
      <c r="N260" s="143" t="s">
        <v>42</v>
      </c>
      <c r="P260" s="144">
        <f>O260*H260</f>
        <v>0</v>
      </c>
      <c r="Q260" s="144">
        <v>0</v>
      </c>
      <c r="R260" s="144">
        <f>Q260*H260</f>
        <v>0</v>
      </c>
      <c r="S260" s="144">
        <v>5.0000000000000001E-3</v>
      </c>
      <c r="T260" s="145">
        <f>S260*H260</f>
        <v>5.63</v>
      </c>
      <c r="AR260" s="146" t="s">
        <v>278</v>
      </c>
      <c r="AT260" s="146" t="s">
        <v>153</v>
      </c>
      <c r="AU260" s="146" t="s">
        <v>80</v>
      </c>
      <c r="AY260" s="18" t="s">
        <v>151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8" t="s">
        <v>78</v>
      </c>
      <c r="BK260" s="147">
        <f>ROUND(I260*H260,2)</f>
        <v>0</v>
      </c>
      <c r="BL260" s="18" t="s">
        <v>278</v>
      </c>
      <c r="BM260" s="146" t="s">
        <v>1177</v>
      </c>
    </row>
    <row r="261" spans="2:65" s="1" customFormat="1" ht="11.25">
      <c r="B261" s="33"/>
      <c r="D261" s="148" t="s">
        <v>159</v>
      </c>
      <c r="F261" s="149" t="s">
        <v>477</v>
      </c>
      <c r="I261" s="150"/>
      <c r="L261" s="33"/>
      <c r="M261" s="151"/>
      <c r="T261" s="54"/>
      <c r="AT261" s="18" t="s">
        <v>159</v>
      </c>
      <c r="AU261" s="18" t="s">
        <v>80</v>
      </c>
    </row>
    <row r="262" spans="2:65" s="12" customFormat="1" ht="11.25">
      <c r="B262" s="152"/>
      <c r="D262" s="153" t="s">
        <v>161</v>
      </c>
      <c r="E262" s="154" t="s">
        <v>3</v>
      </c>
      <c r="F262" s="155" t="s">
        <v>1178</v>
      </c>
      <c r="H262" s="156">
        <v>1126</v>
      </c>
      <c r="I262" s="157"/>
      <c r="L262" s="152"/>
      <c r="M262" s="158"/>
      <c r="T262" s="159"/>
      <c r="AT262" s="154" t="s">
        <v>161</v>
      </c>
      <c r="AU262" s="154" t="s">
        <v>80</v>
      </c>
      <c r="AV262" s="12" t="s">
        <v>80</v>
      </c>
      <c r="AW262" s="12" t="s">
        <v>32</v>
      </c>
      <c r="AX262" s="12" t="s">
        <v>78</v>
      </c>
      <c r="AY262" s="154" t="s">
        <v>151</v>
      </c>
    </row>
    <row r="263" spans="2:65" s="1" customFormat="1" ht="37.9" customHeight="1">
      <c r="B263" s="133"/>
      <c r="C263" s="134" t="s">
        <v>454</v>
      </c>
      <c r="D263" s="134" t="s">
        <v>153</v>
      </c>
      <c r="E263" s="135" t="s">
        <v>485</v>
      </c>
      <c r="F263" s="136" t="s">
        <v>486</v>
      </c>
      <c r="G263" s="137" t="s">
        <v>170</v>
      </c>
      <c r="H263" s="138">
        <v>6.7060000000000004</v>
      </c>
      <c r="I263" s="139"/>
      <c r="J263" s="140">
        <f>ROUND(I263*H263,2)</f>
        <v>0</v>
      </c>
      <c r="K263" s="141"/>
      <c r="L263" s="33"/>
      <c r="M263" s="142" t="s">
        <v>3</v>
      </c>
      <c r="N263" s="143" t="s">
        <v>42</v>
      </c>
      <c r="P263" s="144">
        <f>O263*H263</f>
        <v>0</v>
      </c>
      <c r="Q263" s="144">
        <v>2.3369999999999998E-2</v>
      </c>
      <c r="R263" s="144">
        <f>Q263*H263</f>
        <v>0.15671921999999999</v>
      </c>
      <c r="S263" s="144">
        <v>0</v>
      </c>
      <c r="T263" s="145">
        <f>S263*H263</f>
        <v>0</v>
      </c>
      <c r="AR263" s="146" t="s">
        <v>278</v>
      </c>
      <c r="AT263" s="146" t="s">
        <v>153</v>
      </c>
      <c r="AU263" s="146" t="s">
        <v>80</v>
      </c>
      <c r="AY263" s="18" t="s">
        <v>151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8" t="s">
        <v>78</v>
      </c>
      <c r="BK263" s="147">
        <f>ROUND(I263*H263,2)</f>
        <v>0</v>
      </c>
      <c r="BL263" s="18" t="s">
        <v>278</v>
      </c>
      <c r="BM263" s="146" t="s">
        <v>1179</v>
      </c>
    </row>
    <row r="264" spans="2:65" s="1" customFormat="1" ht="11.25">
      <c r="B264" s="33"/>
      <c r="D264" s="148" t="s">
        <v>159</v>
      </c>
      <c r="F264" s="149" t="s">
        <v>488</v>
      </c>
      <c r="I264" s="150"/>
      <c r="L264" s="33"/>
      <c r="M264" s="151"/>
      <c r="T264" s="54"/>
      <c r="AT264" s="18" t="s">
        <v>159</v>
      </c>
      <c r="AU264" s="18" t="s">
        <v>80</v>
      </c>
    </row>
    <row r="265" spans="2:65" s="12" customFormat="1" ht="11.25">
      <c r="B265" s="152"/>
      <c r="D265" s="153" t="s">
        <v>161</v>
      </c>
      <c r="E265" s="154" t="s">
        <v>3</v>
      </c>
      <c r="F265" s="155" t="s">
        <v>1180</v>
      </c>
      <c r="H265" s="156">
        <v>0.625</v>
      </c>
      <c r="I265" s="157"/>
      <c r="L265" s="152"/>
      <c r="M265" s="158"/>
      <c r="T265" s="159"/>
      <c r="AT265" s="154" t="s">
        <v>161</v>
      </c>
      <c r="AU265" s="154" t="s">
        <v>80</v>
      </c>
      <c r="AV265" s="12" t="s">
        <v>80</v>
      </c>
      <c r="AW265" s="12" t="s">
        <v>32</v>
      </c>
      <c r="AX265" s="12" t="s">
        <v>71</v>
      </c>
      <c r="AY265" s="154" t="s">
        <v>151</v>
      </c>
    </row>
    <row r="266" spans="2:65" s="12" customFormat="1" ht="11.25">
      <c r="B266" s="152"/>
      <c r="D266" s="153" t="s">
        <v>161</v>
      </c>
      <c r="E266" s="154" t="s">
        <v>3</v>
      </c>
      <c r="F266" s="155" t="s">
        <v>1181</v>
      </c>
      <c r="H266" s="156">
        <v>2.0270000000000001</v>
      </c>
      <c r="I266" s="157"/>
      <c r="L266" s="152"/>
      <c r="M266" s="158"/>
      <c r="T266" s="159"/>
      <c r="AT266" s="154" t="s">
        <v>161</v>
      </c>
      <c r="AU266" s="154" t="s">
        <v>80</v>
      </c>
      <c r="AV266" s="12" t="s">
        <v>80</v>
      </c>
      <c r="AW266" s="12" t="s">
        <v>32</v>
      </c>
      <c r="AX266" s="12" t="s">
        <v>71</v>
      </c>
      <c r="AY266" s="154" t="s">
        <v>151</v>
      </c>
    </row>
    <row r="267" spans="2:65" s="12" customFormat="1" ht="11.25">
      <c r="B267" s="152"/>
      <c r="D267" s="153" t="s">
        <v>161</v>
      </c>
      <c r="E267" s="154" t="s">
        <v>3</v>
      </c>
      <c r="F267" s="155" t="s">
        <v>1175</v>
      </c>
      <c r="H267" s="156">
        <v>4.0540000000000003</v>
      </c>
      <c r="I267" s="157"/>
      <c r="L267" s="152"/>
      <c r="M267" s="158"/>
      <c r="T267" s="159"/>
      <c r="AT267" s="154" t="s">
        <v>161</v>
      </c>
      <c r="AU267" s="154" t="s">
        <v>80</v>
      </c>
      <c r="AV267" s="12" t="s">
        <v>80</v>
      </c>
      <c r="AW267" s="12" t="s">
        <v>32</v>
      </c>
      <c r="AX267" s="12" t="s">
        <v>71</v>
      </c>
      <c r="AY267" s="154" t="s">
        <v>151</v>
      </c>
    </row>
    <row r="268" spans="2:65" s="14" customFormat="1" ht="11.25">
      <c r="B268" s="166"/>
      <c r="D268" s="153" t="s">
        <v>161</v>
      </c>
      <c r="E268" s="167" t="s">
        <v>3</v>
      </c>
      <c r="F268" s="168" t="s">
        <v>241</v>
      </c>
      <c r="H268" s="169">
        <v>6.7060000000000004</v>
      </c>
      <c r="I268" s="170"/>
      <c r="L268" s="166"/>
      <c r="M268" s="171"/>
      <c r="T268" s="172"/>
      <c r="AT268" s="167" t="s">
        <v>161</v>
      </c>
      <c r="AU268" s="167" t="s">
        <v>80</v>
      </c>
      <c r="AV268" s="14" t="s">
        <v>157</v>
      </c>
      <c r="AW268" s="14" t="s">
        <v>32</v>
      </c>
      <c r="AX268" s="14" t="s">
        <v>78</v>
      </c>
      <c r="AY268" s="167" t="s">
        <v>151</v>
      </c>
    </row>
    <row r="269" spans="2:65" s="1" customFormat="1" ht="49.15" customHeight="1">
      <c r="B269" s="133"/>
      <c r="C269" s="134" t="s">
        <v>460</v>
      </c>
      <c r="D269" s="134" t="s">
        <v>153</v>
      </c>
      <c r="E269" s="135" t="s">
        <v>494</v>
      </c>
      <c r="F269" s="136" t="s">
        <v>495</v>
      </c>
      <c r="G269" s="137" t="s">
        <v>328</v>
      </c>
      <c r="H269" s="138">
        <v>3.8530000000000002</v>
      </c>
      <c r="I269" s="139"/>
      <c r="J269" s="140">
        <f>ROUND(I269*H269,2)</f>
        <v>0</v>
      </c>
      <c r="K269" s="141"/>
      <c r="L269" s="33"/>
      <c r="M269" s="142" t="s">
        <v>3</v>
      </c>
      <c r="N269" s="143" t="s">
        <v>42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278</v>
      </c>
      <c r="AT269" s="146" t="s">
        <v>153</v>
      </c>
      <c r="AU269" s="146" t="s">
        <v>80</v>
      </c>
      <c r="AY269" s="18" t="s">
        <v>151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8" t="s">
        <v>78</v>
      </c>
      <c r="BK269" s="147">
        <f>ROUND(I269*H269,2)</f>
        <v>0</v>
      </c>
      <c r="BL269" s="18" t="s">
        <v>278</v>
      </c>
      <c r="BM269" s="146" t="s">
        <v>1182</v>
      </c>
    </row>
    <row r="270" spans="2:65" s="1" customFormat="1" ht="11.25">
      <c r="B270" s="33"/>
      <c r="D270" s="148" t="s">
        <v>159</v>
      </c>
      <c r="F270" s="149" t="s">
        <v>497</v>
      </c>
      <c r="I270" s="150"/>
      <c r="L270" s="33"/>
      <c r="M270" s="151"/>
      <c r="T270" s="54"/>
      <c r="AT270" s="18" t="s">
        <v>159</v>
      </c>
      <c r="AU270" s="18" t="s">
        <v>80</v>
      </c>
    </row>
    <row r="271" spans="2:65" s="11" customFormat="1" ht="22.9" customHeight="1">
      <c r="B271" s="121"/>
      <c r="D271" s="122" t="s">
        <v>70</v>
      </c>
      <c r="E271" s="131" t="s">
        <v>498</v>
      </c>
      <c r="F271" s="131" t="s">
        <v>499</v>
      </c>
      <c r="I271" s="124"/>
      <c r="J271" s="132">
        <f>BK271</f>
        <v>0</v>
      </c>
      <c r="L271" s="121"/>
      <c r="M271" s="126"/>
      <c r="P271" s="127">
        <f>SUM(P272:P313)</f>
        <v>0</v>
      </c>
      <c r="R271" s="127">
        <f>SUM(R272:R313)</f>
        <v>4.4844137999999996</v>
      </c>
      <c r="T271" s="128">
        <f>SUM(T272:T313)</f>
        <v>3.4005139999999998</v>
      </c>
      <c r="AR271" s="122" t="s">
        <v>80</v>
      </c>
      <c r="AT271" s="129" t="s">
        <v>70</v>
      </c>
      <c r="AU271" s="129" t="s">
        <v>78</v>
      </c>
      <c r="AY271" s="122" t="s">
        <v>151</v>
      </c>
      <c r="BK271" s="130">
        <f>SUM(BK272:BK313)</f>
        <v>0</v>
      </c>
    </row>
    <row r="272" spans="2:65" s="1" customFormat="1" ht="24.2" customHeight="1">
      <c r="B272" s="133"/>
      <c r="C272" s="134" t="s">
        <v>466</v>
      </c>
      <c r="D272" s="134" t="s">
        <v>153</v>
      </c>
      <c r="E272" s="135" t="s">
        <v>501</v>
      </c>
      <c r="F272" s="136" t="s">
        <v>502</v>
      </c>
      <c r="G272" s="137" t="s">
        <v>156</v>
      </c>
      <c r="H272" s="138">
        <v>231</v>
      </c>
      <c r="I272" s="139"/>
      <c r="J272" s="140">
        <f>ROUND(I272*H272,2)</f>
        <v>0</v>
      </c>
      <c r="K272" s="141"/>
      <c r="L272" s="33"/>
      <c r="M272" s="142" t="s">
        <v>3</v>
      </c>
      <c r="N272" s="143" t="s">
        <v>42</v>
      </c>
      <c r="P272" s="144">
        <f>O272*H272</f>
        <v>0</v>
      </c>
      <c r="Q272" s="144">
        <v>0</v>
      </c>
      <c r="R272" s="144">
        <f>Q272*H272</f>
        <v>0</v>
      </c>
      <c r="S272" s="144">
        <v>5.94E-3</v>
      </c>
      <c r="T272" s="145">
        <f>S272*H272</f>
        <v>1.3721399999999999</v>
      </c>
      <c r="AR272" s="146" t="s">
        <v>278</v>
      </c>
      <c r="AT272" s="146" t="s">
        <v>153</v>
      </c>
      <c r="AU272" s="146" t="s">
        <v>80</v>
      </c>
      <c r="AY272" s="18" t="s">
        <v>151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8" t="s">
        <v>78</v>
      </c>
      <c r="BK272" s="147">
        <f>ROUND(I272*H272,2)</f>
        <v>0</v>
      </c>
      <c r="BL272" s="18" t="s">
        <v>278</v>
      </c>
      <c r="BM272" s="146" t="s">
        <v>1183</v>
      </c>
    </row>
    <row r="273" spans="2:65" s="1" customFormat="1" ht="11.25">
      <c r="B273" s="33"/>
      <c r="D273" s="148" t="s">
        <v>159</v>
      </c>
      <c r="F273" s="149" t="s">
        <v>504</v>
      </c>
      <c r="I273" s="150"/>
      <c r="L273" s="33"/>
      <c r="M273" s="151"/>
      <c r="T273" s="54"/>
      <c r="AT273" s="18" t="s">
        <v>159</v>
      </c>
      <c r="AU273" s="18" t="s">
        <v>80</v>
      </c>
    </row>
    <row r="274" spans="2:65" s="12" customFormat="1" ht="11.25">
      <c r="B274" s="152"/>
      <c r="D274" s="153" t="s">
        <v>161</v>
      </c>
      <c r="E274" s="154" t="s">
        <v>3</v>
      </c>
      <c r="F274" s="155" t="s">
        <v>1184</v>
      </c>
      <c r="H274" s="156">
        <v>231</v>
      </c>
      <c r="I274" s="157"/>
      <c r="L274" s="152"/>
      <c r="M274" s="158"/>
      <c r="T274" s="159"/>
      <c r="AT274" s="154" t="s">
        <v>161</v>
      </c>
      <c r="AU274" s="154" t="s">
        <v>80</v>
      </c>
      <c r="AV274" s="12" t="s">
        <v>80</v>
      </c>
      <c r="AW274" s="12" t="s">
        <v>32</v>
      </c>
      <c r="AX274" s="12" t="s">
        <v>78</v>
      </c>
      <c r="AY274" s="154" t="s">
        <v>151</v>
      </c>
    </row>
    <row r="275" spans="2:65" s="1" customFormat="1" ht="24.2" customHeight="1">
      <c r="B275" s="133"/>
      <c r="C275" s="134" t="s">
        <v>473</v>
      </c>
      <c r="D275" s="134" t="s">
        <v>153</v>
      </c>
      <c r="E275" s="135" t="s">
        <v>508</v>
      </c>
      <c r="F275" s="136" t="s">
        <v>509</v>
      </c>
      <c r="G275" s="137" t="s">
        <v>246</v>
      </c>
      <c r="H275" s="138">
        <v>14.8</v>
      </c>
      <c r="I275" s="139"/>
      <c r="J275" s="140">
        <f>ROUND(I275*H275,2)</f>
        <v>0</v>
      </c>
      <c r="K275" s="141"/>
      <c r="L275" s="33"/>
      <c r="M275" s="142" t="s">
        <v>3</v>
      </c>
      <c r="N275" s="143" t="s">
        <v>42</v>
      </c>
      <c r="P275" s="144">
        <f>O275*H275</f>
        <v>0</v>
      </c>
      <c r="Q275" s="144">
        <v>0</v>
      </c>
      <c r="R275" s="144">
        <f>Q275*H275</f>
        <v>0</v>
      </c>
      <c r="S275" s="144">
        <v>3.48E-3</v>
      </c>
      <c r="T275" s="145">
        <f>S275*H275</f>
        <v>5.1504000000000001E-2</v>
      </c>
      <c r="AR275" s="146" t="s">
        <v>278</v>
      </c>
      <c r="AT275" s="146" t="s">
        <v>153</v>
      </c>
      <c r="AU275" s="146" t="s">
        <v>80</v>
      </c>
      <c r="AY275" s="18" t="s">
        <v>151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8" t="s">
        <v>78</v>
      </c>
      <c r="BK275" s="147">
        <f>ROUND(I275*H275,2)</f>
        <v>0</v>
      </c>
      <c r="BL275" s="18" t="s">
        <v>278</v>
      </c>
      <c r="BM275" s="146" t="s">
        <v>1185</v>
      </c>
    </row>
    <row r="276" spans="2:65" s="1" customFormat="1" ht="11.25">
      <c r="B276" s="33"/>
      <c r="D276" s="148" t="s">
        <v>159</v>
      </c>
      <c r="F276" s="149" t="s">
        <v>511</v>
      </c>
      <c r="I276" s="150"/>
      <c r="L276" s="33"/>
      <c r="M276" s="151"/>
      <c r="T276" s="54"/>
      <c r="AT276" s="18" t="s">
        <v>159</v>
      </c>
      <c r="AU276" s="18" t="s">
        <v>80</v>
      </c>
    </row>
    <row r="277" spans="2:65" s="1" customFormat="1" ht="24.2" customHeight="1">
      <c r="B277" s="133"/>
      <c r="C277" s="134" t="s">
        <v>478</v>
      </c>
      <c r="D277" s="134" t="s">
        <v>153</v>
      </c>
      <c r="E277" s="135" t="s">
        <v>518</v>
      </c>
      <c r="F277" s="136" t="s">
        <v>519</v>
      </c>
      <c r="G277" s="137" t="s">
        <v>246</v>
      </c>
      <c r="H277" s="138">
        <v>232</v>
      </c>
      <c r="I277" s="139"/>
      <c r="J277" s="140">
        <f>ROUND(I277*H277,2)</f>
        <v>0</v>
      </c>
      <c r="K277" s="141"/>
      <c r="L277" s="33"/>
      <c r="M277" s="142" t="s">
        <v>3</v>
      </c>
      <c r="N277" s="143" t="s">
        <v>42</v>
      </c>
      <c r="P277" s="144">
        <f>O277*H277</f>
        <v>0</v>
      </c>
      <c r="Q277" s="144">
        <v>0</v>
      </c>
      <c r="R277" s="144">
        <f>Q277*H277</f>
        <v>0</v>
      </c>
      <c r="S277" s="144">
        <v>2.2300000000000002E-3</v>
      </c>
      <c r="T277" s="145">
        <f>S277*H277</f>
        <v>0.51736000000000004</v>
      </c>
      <c r="AR277" s="146" t="s">
        <v>278</v>
      </c>
      <c r="AT277" s="146" t="s">
        <v>153</v>
      </c>
      <c r="AU277" s="146" t="s">
        <v>80</v>
      </c>
      <c r="AY277" s="18" t="s">
        <v>151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8" t="s">
        <v>78</v>
      </c>
      <c r="BK277" s="147">
        <f>ROUND(I277*H277,2)</f>
        <v>0</v>
      </c>
      <c r="BL277" s="18" t="s">
        <v>278</v>
      </c>
      <c r="BM277" s="146" t="s">
        <v>1186</v>
      </c>
    </row>
    <row r="278" spans="2:65" s="1" customFormat="1" ht="11.25">
      <c r="B278" s="33"/>
      <c r="D278" s="148" t="s">
        <v>159</v>
      </c>
      <c r="F278" s="149" t="s">
        <v>521</v>
      </c>
      <c r="I278" s="150"/>
      <c r="L278" s="33"/>
      <c r="M278" s="151"/>
      <c r="T278" s="54"/>
      <c r="AT278" s="18" t="s">
        <v>159</v>
      </c>
      <c r="AU278" s="18" t="s">
        <v>80</v>
      </c>
    </row>
    <row r="279" spans="2:65" s="12" customFormat="1" ht="11.25">
      <c r="B279" s="152"/>
      <c r="D279" s="153" t="s">
        <v>161</v>
      </c>
      <c r="E279" s="154" t="s">
        <v>3</v>
      </c>
      <c r="F279" s="155" t="s">
        <v>1187</v>
      </c>
      <c r="H279" s="156">
        <v>232</v>
      </c>
      <c r="I279" s="157"/>
      <c r="L279" s="152"/>
      <c r="M279" s="158"/>
      <c r="T279" s="159"/>
      <c r="AT279" s="154" t="s">
        <v>161</v>
      </c>
      <c r="AU279" s="154" t="s">
        <v>80</v>
      </c>
      <c r="AV279" s="12" t="s">
        <v>80</v>
      </c>
      <c r="AW279" s="12" t="s">
        <v>32</v>
      </c>
      <c r="AX279" s="12" t="s">
        <v>78</v>
      </c>
      <c r="AY279" s="154" t="s">
        <v>151</v>
      </c>
    </row>
    <row r="280" spans="2:65" s="1" customFormat="1" ht="21.75" customHeight="1">
      <c r="B280" s="133"/>
      <c r="C280" s="134" t="s">
        <v>484</v>
      </c>
      <c r="D280" s="134" t="s">
        <v>153</v>
      </c>
      <c r="E280" s="135" t="s">
        <v>523</v>
      </c>
      <c r="F280" s="136" t="s">
        <v>524</v>
      </c>
      <c r="G280" s="137" t="s">
        <v>246</v>
      </c>
      <c r="H280" s="138">
        <v>28.6</v>
      </c>
      <c r="I280" s="139"/>
      <c r="J280" s="140">
        <f>ROUND(I280*H280,2)</f>
        <v>0</v>
      </c>
      <c r="K280" s="141"/>
      <c r="L280" s="33"/>
      <c r="M280" s="142" t="s">
        <v>3</v>
      </c>
      <c r="N280" s="143" t="s">
        <v>42</v>
      </c>
      <c r="P280" s="144">
        <f>O280*H280</f>
        <v>0</v>
      </c>
      <c r="Q280" s="144">
        <v>0</v>
      </c>
      <c r="R280" s="144">
        <f>Q280*H280</f>
        <v>0</v>
      </c>
      <c r="S280" s="144">
        <v>1.75E-3</v>
      </c>
      <c r="T280" s="145">
        <f>S280*H280</f>
        <v>5.0050000000000004E-2</v>
      </c>
      <c r="AR280" s="146" t="s">
        <v>278</v>
      </c>
      <c r="AT280" s="146" t="s">
        <v>153</v>
      </c>
      <c r="AU280" s="146" t="s">
        <v>80</v>
      </c>
      <c r="AY280" s="18" t="s">
        <v>151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8" t="s">
        <v>78</v>
      </c>
      <c r="BK280" s="147">
        <f>ROUND(I280*H280,2)</f>
        <v>0</v>
      </c>
      <c r="BL280" s="18" t="s">
        <v>278</v>
      </c>
      <c r="BM280" s="146" t="s">
        <v>1188</v>
      </c>
    </row>
    <row r="281" spans="2:65" s="1" customFormat="1" ht="11.25">
      <c r="B281" s="33"/>
      <c r="D281" s="148" t="s">
        <v>159</v>
      </c>
      <c r="F281" s="149" t="s">
        <v>526</v>
      </c>
      <c r="I281" s="150"/>
      <c r="L281" s="33"/>
      <c r="M281" s="151"/>
      <c r="T281" s="54"/>
      <c r="AT281" s="18" t="s">
        <v>159</v>
      </c>
      <c r="AU281" s="18" t="s">
        <v>80</v>
      </c>
    </row>
    <row r="282" spans="2:65" s="1" customFormat="1" ht="24.2" customHeight="1">
      <c r="B282" s="133"/>
      <c r="C282" s="134" t="s">
        <v>493</v>
      </c>
      <c r="D282" s="134" t="s">
        <v>153</v>
      </c>
      <c r="E282" s="135" t="s">
        <v>533</v>
      </c>
      <c r="F282" s="136" t="s">
        <v>534</v>
      </c>
      <c r="G282" s="137" t="s">
        <v>246</v>
      </c>
      <c r="H282" s="138">
        <v>116</v>
      </c>
      <c r="I282" s="139"/>
      <c r="J282" s="140">
        <f>ROUND(I282*H282,2)</f>
        <v>0</v>
      </c>
      <c r="K282" s="141"/>
      <c r="L282" s="33"/>
      <c r="M282" s="142" t="s">
        <v>3</v>
      </c>
      <c r="N282" s="143" t="s">
        <v>42</v>
      </c>
      <c r="P282" s="144">
        <f>O282*H282</f>
        <v>0</v>
      </c>
      <c r="Q282" s="144">
        <v>0</v>
      </c>
      <c r="R282" s="144">
        <f>Q282*H282</f>
        <v>0</v>
      </c>
      <c r="S282" s="144">
        <v>1.069E-2</v>
      </c>
      <c r="T282" s="145">
        <f>S282*H282</f>
        <v>1.24004</v>
      </c>
      <c r="AR282" s="146" t="s">
        <v>278</v>
      </c>
      <c r="AT282" s="146" t="s">
        <v>153</v>
      </c>
      <c r="AU282" s="146" t="s">
        <v>80</v>
      </c>
      <c r="AY282" s="18" t="s">
        <v>151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8" t="s">
        <v>78</v>
      </c>
      <c r="BK282" s="147">
        <f>ROUND(I282*H282,2)</f>
        <v>0</v>
      </c>
      <c r="BL282" s="18" t="s">
        <v>278</v>
      </c>
      <c r="BM282" s="146" t="s">
        <v>1189</v>
      </c>
    </row>
    <row r="283" spans="2:65" s="1" customFormat="1" ht="11.25">
      <c r="B283" s="33"/>
      <c r="D283" s="148" t="s">
        <v>159</v>
      </c>
      <c r="F283" s="149" t="s">
        <v>536</v>
      </c>
      <c r="I283" s="150"/>
      <c r="L283" s="33"/>
      <c r="M283" s="151"/>
      <c r="T283" s="54"/>
      <c r="AT283" s="18" t="s">
        <v>159</v>
      </c>
      <c r="AU283" s="18" t="s">
        <v>80</v>
      </c>
    </row>
    <row r="284" spans="2:65" s="1" customFormat="1" ht="16.5" customHeight="1">
      <c r="B284" s="133"/>
      <c r="C284" s="134" t="s">
        <v>500</v>
      </c>
      <c r="D284" s="134" t="s">
        <v>153</v>
      </c>
      <c r="E284" s="135" t="s">
        <v>543</v>
      </c>
      <c r="F284" s="136" t="s">
        <v>544</v>
      </c>
      <c r="G284" s="137" t="s">
        <v>246</v>
      </c>
      <c r="H284" s="138">
        <v>43</v>
      </c>
      <c r="I284" s="139"/>
      <c r="J284" s="140">
        <f>ROUND(I284*H284,2)</f>
        <v>0</v>
      </c>
      <c r="K284" s="141"/>
      <c r="L284" s="33"/>
      <c r="M284" s="142" t="s">
        <v>3</v>
      </c>
      <c r="N284" s="143" t="s">
        <v>42</v>
      </c>
      <c r="P284" s="144">
        <f>O284*H284</f>
        <v>0</v>
      </c>
      <c r="Q284" s="144">
        <v>0</v>
      </c>
      <c r="R284" s="144">
        <f>Q284*H284</f>
        <v>0</v>
      </c>
      <c r="S284" s="144">
        <v>3.9399999999999999E-3</v>
      </c>
      <c r="T284" s="145">
        <f>S284*H284</f>
        <v>0.16941999999999999</v>
      </c>
      <c r="AR284" s="146" t="s">
        <v>278</v>
      </c>
      <c r="AT284" s="146" t="s">
        <v>153</v>
      </c>
      <c r="AU284" s="146" t="s">
        <v>80</v>
      </c>
      <c r="AY284" s="18" t="s">
        <v>151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8" t="s">
        <v>78</v>
      </c>
      <c r="BK284" s="147">
        <f>ROUND(I284*H284,2)</f>
        <v>0</v>
      </c>
      <c r="BL284" s="18" t="s">
        <v>278</v>
      </c>
      <c r="BM284" s="146" t="s">
        <v>1190</v>
      </c>
    </row>
    <row r="285" spans="2:65" s="1" customFormat="1" ht="11.25">
      <c r="B285" s="33"/>
      <c r="D285" s="148" t="s">
        <v>159</v>
      </c>
      <c r="F285" s="149" t="s">
        <v>546</v>
      </c>
      <c r="I285" s="150"/>
      <c r="L285" s="33"/>
      <c r="M285" s="151"/>
      <c r="T285" s="54"/>
      <c r="AT285" s="18" t="s">
        <v>159</v>
      </c>
      <c r="AU285" s="18" t="s">
        <v>80</v>
      </c>
    </row>
    <row r="286" spans="2:65" s="1" customFormat="1" ht="55.5" customHeight="1">
      <c r="B286" s="133"/>
      <c r="C286" s="134" t="s">
        <v>507</v>
      </c>
      <c r="D286" s="134" t="s">
        <v>153</v>
      </c>
      <c r="E286" s="135" t="s">
        <v>548</v>
      </c>
      <c r="F286" s="136" t="s">
        <v>983</v>
      </c>
      <c r="G286" s="137" t="s">
        <v>156</v>
      </c>
      <c r="H286" s="138">
        <v>231</v>
      </c>
      <c r="I286" s="139"/>
      <c r="J286" s="140">
        <f>ROUND(I286*H286,2)</f>
        <v>0</v>
      </c>
      <c r="K286" s="141"/>
      <c r="L286" s="33"/>
      <c r="M286" s="142" t="s">
        <v>3</v>
      </c>
      <c r="N286" s="143" t="s">
        <v>42</v>
      </c>
      <c r="P286" s="144">
        <f>O286*H286</f>
        <v>0</v>
      </c>
      <c r="Q286" s="144">
        <v>6.7200000000000003E-3</v>
      </c>
      <c r="R286" s="144">
        <f>Q286*H286</f>
        <v>1.5523200000000001</v>
      </c>
      <c r="S286" s="144">
        <v>0</v>
      </c>
      <c r="T286" s="145">
        <f>S286*H286</f>
        <v>0</v>
      </c>
      <c r="AR286" s="146" t="s">
        <v>278</v>
      </c>
      <c r="AT286" s="146" t="s">
        <v>153</v>
      </c>
      <c r="AU286" s="146" t="s">
        <v>80</v>
      </c>
      <c r="AY286" s="18" t="s">
        <v>151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8" t="s">
        <v>78</v>
      </c>
      <c r="BK286" s="147">
        <f>ROUND(I286*H286,2)</f>
        <v>0</v>
      </c>
      <c r="BL286" s="18" t="s">
        <v>278</v>
      </c>
      <c r="BM286" s="146" t="s">
        <v>1191</v>
      </c>
    </row>
    <row r="287" spans="2:65" s="1" customFormat="1" ht="11.25">
      <c r="B287" s="33"/>
      <c r="D287" s="148" t="s">
        <v>159</v>
      </c>
      <c r="F287" s="149" t="s">
        <v>551</v>
      </c>
      <c r="I287" s="150"/>
      <c r="L287" s="33"/>
      <c r="M287" s="151"/>
      <c r="T287" s="54"/>
      <c r="AT287" s="18" t="s">
        <v>159</v>
      </c>
      <c r="AU287" s="18" t="s">
        <v>80</v>
      </c>
    </row>
    <row r="288" spans="2:65" s="12" customFormat="1" ht="11.25">
      <c r="B288" s="152"/>
      <c r="D288" s="153" t="s">
        <v>161</v>
      </c>
      <c r="E288" s="154" t="s">
        <v>3</v>
      </c>
      <c r="F288" s="155" t="s">
        <v>1184</v>
      </c>
      <c r="H288" s="156">
        <v>231</v>
      </c>
      <c r="I288" s="157"/>
      <c r="L288" s="152"/>
      <c r="M288" s="158"/>
      <c r="T288" s="159"/>
      <c r="AT288" s="154" t="s">
        <v>161</v>
      </c>
      <c r="AU288" s="154" t="s">
        <v>80</v>
      </c>
      <c r="AV288" s="12" t="s">
        <v>80</v>
      </c>
      <c r="AW288" s="12" t="s">
        <v>32</v>
      </c>
      <c r="AX288" s="12" t="s">
        <v>78</v>
      </c>
      <c r="AY288" s="154" t="s">
        <v>151</v>
      </c>
    </row>
    <row r="289" spans="2:65" s="1" customFormat="1" ht="33" customHeight="1">
      <c r="B289" s="133"/>
      <c r="C289" s="134" t="s">
        <v>512</v>
      </c>
      <c r="D289" s="134" t="s">
        <v>153</v>
      </c>
      <c r="E289" s="135" t="s">
        <v>560</v>
      </c>
      <c r="F289" s="136" t="s">
        <v>561</v>
      </c>
      <c r="G289" s="137" t="s">
        <v>246</v>
      </c>
      <c r="H289" s="138">
        <v>65.34</v>
      </c>
      <c r="I289" s="139"/>
      <c r="J289" s="140">
        <f>ROUND(I289*H289,2)</f>
        <v>0</v>
      </c>
      <c r="K289" s="141"/>
      <c r="L289" s="33"/>
      <c r="M289" s="142" t="s">
        <v>3</v>
      </c>
      <c r="N289" s="143" t="s">
        <v>42</v>
      </c>
      <c r="P289" s="144">
        <f>O289*H289</f>
        <v>0</v>
      </c>
      <c r="Q289" s="144">
        <v>9.1E-4</v>
      </c>
      <c r="R289" s="144">
        <f>Q289*H289</f>
        <v>5.9459400000000003E-2</v>
      </c>
      <c r="S289" s="144">
        <v>0</v>
      </c>
      <c r="T289" s="145">
        <f>S289*H289</f>
        <v>0</v>
      </c>
      <c r="AR289" s="146" t="s">
        <v>278</v>
      </c>
      <c r="AT289" s="146" t="s">
        <v>153</v>
      </c>
      <c r="AU289" s="146" t="s">
        <v>80</v>
      </c>
      <c r="AY289" s="18" t="s">
        <v>151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8" t="s">
        <v>78</v>
      </c>
      <c r="BK289" s="147">
        <f>ROUND(I289*H289,2)</f>
        <v>0</v>
      </c>
      <c r="BL289" s="18" t="s">
        <v>278</v>
      </c>
      <c r="BM289" s="146" t="s">
        <v>1192</v>
      </c>
    </row>
    <row r="290" spans="2:65" s="1" customFormat="1" ht="11.25">
      <c r="B290" s="33"/>
      <c r="D290" s="148" t="s">
        <v>159</v>
      </c>
      <c r="F290" s="149" t="s">
        <v>563</v>
      </c>
      <c r="I290" s="150"/>
      <c r="L290" s="33"/>
      <c r="M290" s="151"/>
      <c r="T290" s="54"/>
      <c r="AT290" s="18" t="s">
        <v>159</v>
      </c>
      <c r="AU290" s="18" t="s">
        <v>80</v>
      </c>
    </row>
    <row r="291" spans="2:65" s="12" customFormat="1" ht="11.25">
      <c r="B291" s="152"/>
      <c r="D291" s="153" t="s">
        <v>161</v>
      </c>
      <c r="E291" s="154" t="s">
        <v>3</v>
      </c>
      <c r="F291" s="155" t="s">
        <v>1193</v>
      </c>
      <c r="H291" s="156">
        <v>65.34</v>
      </c>
      <c r="I291" s="157"/>
      <c r="L291" s="152"/>
      <c r="M291" s="158"/>
      <c r="T291" s="159"/>
      <c r="AT291" s="154" t="s">
        <v>161</v>
      </c>
      <c r="AU291" s="154" t="s">
        <v>80</v>
      </c>
      <c r="AV291" s="12" t="s">
        <v>80</v>
      </c>
      <c r="AW291" s="12" t="s">
        <v>32</v>
      </c>
      <c r="AX291" s="12" t="s">
        <v>78</v>
      </c>
      <c r="AY291" s="154" t="s">
        <v>151</v>
      </c>
    </row>
    <row r="292" spans="2:65" s="1" customFormat="1" ht="37.9" customHeight="1">
      <c r="B292" s="133"/>
      <c r="C292" s="134" t="s">
        <v>517</v>
      </c>
      <c r="D292" s="134" t="s">
        <v>153</v>
      </c>
      <c r="E292" s="135" t="s">
        <v>566</v>
      </c>
      <c r="F292" s="136" t="s">
        <v>567</v>
      </c>
      <c r="G292" s="137" t="s">
        <v>156</v>
      </c>
      <c r="H292" s="138">
        <v>169.36</v>
      </c>
      <c r="I292" s="139"/>
      <c r="J292" s="140">
        <f>ROUND(I292*H292,2)</f>
        <v>0</v>
      </c>
      <c r="K292" s="141"/>
      <c r="L292" s="33"/>
      <c r="M292" s="142" t="s">
        <v>3</v>
      </c>
      <c r="N292" s="143" t="s">
        <v>42</v>
      </c>
      <c r="P292" s="144">
        <f>O292*H292</f>
        <v>0</v>
      </c>
      <c r="Q292" s="144">
        <v>5.8399999999999997E-3</v>
      </c>
      <c r="R292" s="144">
        <f>Q292*H292</f>
        <v>0.98906240000000001</v>
      </c>
      <c r="S292" s="144">
        <v>0</v>
      </c>
      <c r="T292" s="145">
        <f>S292*H292</f>
        <v>0</v>
      </c>
      <c r="AR292" s="146" t="s">
        <v>278</v>
      </c>
      <c r="AT292" s="146" t="s">
        <v>153</v>
      </c>
      <c r="AU292" s="146" t="s">
        <v>80</v>
      </c>
      <c r="AY292" s="18" t="s">
        <v>151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8" t="s">
        <v>78</v>
      </c>
      <c r="BK292" s="147">
        <f>ROUND(I292*H292,2)</f>
        <v>0</v>
      </c>
      <c r="BL292" s="18" t="s">
        <v>278</v>
      </c>
      <c r="BM292" s="146" t="s">
        <v>1194</v>
      </c>
    </row>
    <row r="293" spans="2:65" s="1" customFormat="1" ht="11.25">
      <c r="B293" s="33"/>
      <c r="D293" s="148" t="s">
        <v>159</v>
      </c>
      <c r="F293" s="149" t="s">
        <v>569</v>
      </c>
      <c r="I293" s="150"/>
      <c r="L293" s="33"/>
      <c r="M293" s="151"/>
      <c r="T293" s="54"/>
      <c r="AT293" s="18" t="s">
        <v>159</v>
      </c>
      <c r="AU293" s="18" t="s">
        <v>80</v>
      </c>
    </row>
    <row r="294" spans="2:65" s="12" customFormat="1" ht="11.25">
      <c r="B294" s="152"/>
      <c r="D294" s="153" t="s">
        <v>161</v>
      </c>
      <c r="E294" s="154" t="s">
        <v>3</v>
      </c>
      <c r="F294" s="155" t="s">
        <v>1195</v>
      </c>
      <c r="H294" s="156">
        <v>78.88</v>
      </c>
      <c r="I294" s="157"/>
      <c r="L294" s="152"/>
      <c r="M294" s="158"/>
      <c r="T294" s="159"/>
      <c r="AT294" s="154" t="s">
        <v>161</v>
      </c>
      <c r="AU294" s="154" t="s">
        <v>80</v>
      </c>
      <c r="AV294" s="12" t="s">
        <v>80</v>
      </c>
      <c r="AW294" s="12" t="s">
        <v>32</v>
      </c>
      <c r="AX294" s="12" t="s">
        <v>71</v>
      </c>
      <c r="AY294" s="154" t="s">
        <v>151</v>
      </c>
    </row>
    <row r="295" spans="2:65" s="12" customFormat="1" ht="11.25">
      <c r="B295" s="152"/>
      <c r="D295" s="153" t="s">
        <v>161</v>
      </c>
      <c r="E295" s="154" t="s">
        <v>3</v>
      </c>
      <c r="F295" s="155" t="s">
        <v>1196</v>
      </c>
      <c r="H295" s="156">
        <v>90.48</v>
      </c>
      <c r="I295" s="157"/>
      <c r="L295" s="152"/>
      <c r="M295" s="158"/>
      <c r="T295" s="159"/>
      <c r="AT295" s="154" t="s">
        <v>161</v>
      </c>
      <c r="AU295" s="154" t="s">
        <v>80</v>
      </c>
      <c r="AV295" s="12" t="s">
        <v>80</v>
      </c>
      <c r="AW295" s="12" t="s">
        <v>32</v>
      </c>
      <c r="AX295" s="12" t="s">
        <v>71</v>
      </c>
      <c r="AY295" s="154" t="s">
        <v>151</v>
      </c>
    </row>
    <row r="296" spans="2:65" s="14" customFormat="1" ht="11.25">
      <c r="B296" s="166"/>
      <c r="D296" s="153" t="s">
        <v>161</v>
      </c>
      <c r="E296" s="167" t="s">
        <v>3</v>
      </c>
      <c r="F296" s="168" t="s">
        <v>241</v>
      </c>
      <c r="H296" s="169">
        <v>169.36</v>
      </c>
      <c r="I296" s="170"/>
      <c r="L296" s="166"/>
      <c r="M296" s="171"/>
      <c r="T296" s="172"/>
      <c r="AT296" s="167" t="s">
        <v>161</v>
      </c>
      <c r="AU296" s="167" t="s">
        <v>80</v>
      </c>
      <c r="AV296" s="14" t="s">
        <v>157</v>
      </c>
      <c r="AW296" s="14" t="s">
        <v>32</v>
      </c>
      <c r="AX296" s="14" t="s">
        <v>78</v>
      </c>
      <c r="AY296" s="167" t="s">
        <v>151</v>
      </c>
    </row>
    <row r="297" spans="2:65" s="1" customFormat="1" ht="24.2" customHeight="1">
      <c r="B297" s="133"/>
      <c r="C297" s="134" t="s">
        <v>522</v>
      </c>
      <c r="D297" s="134" t="s">
        <v>153</v>
      </c>
      <c r="E297" s="135" t="s">
        <v>673</v>
      </c>
      <c r="F297" s="136" t="s">
        <v>674</v>
      </c>
      <c r="G297" s="137" t="s">
        <v>675</v>
      </c>
      <c r="H297" s="138">
        <v>1</v>
      </c>
      <c r="I297" s="139"/>
      <c r="J297" s="140">
        <f>ROUND(I297*H297,2)</f>
        <v>0</v>
      </c>
      <c r="K297" s="141"/>
      <c r="L297" s="33"/>
      <c r="M297" s="142" t="s">
        <v>3</v>
      </c>
      <c r="N297" s="143" t="s">
        <v>42</v>
      </c>
      <c r="P297" s="144">
        <f>O297*H297</f>
        <v>0</v>
      </c>
      <c r="Q297" s="144">
        <v>0</v>
      </c>
      <c r="R297" s="144">
        <f>Q297*H297</f>
        <v>0</v>
      </c>
      <c r="S297" s="144">
        <v>0</v>
      </c>
      <c r="T297" s="145">
        <f>S297*H297</f>
        <v>0</v>
      </c>
      <c r="AR297" s="146" t="s">
        <v>278</v>
      </c>
      <c r="AT297" s="146" t="s">
        <v>153</v>
      </c>
      <c r="AU297" s="146" t="s">
        <v>80</v>
      </c>
      <c r="AY297" s="18" t="s">
        <v>151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8" t="s">
        <v>78</v>
      </c>
      <c r="BK297" s="147">
        <f>ROUND(I297*H297,2)</f>
        <v>0</v>
      </c>
      <c r="BL297" s="18" t="s">
        <v>278</v>
      </c>
      <c r="BM297" s="146" t="s">
        <v>1197</v>
      </c>
    </row>
    <row r="298" spans="2:65" s="1" customFormat="1" ht="16.5" customHeight="1">
      <c r="B298" s="133"/>
      <c r="C298" s="134" t="s">
        <v>527</v>
      </c>
      <c r="D298" s="134" t="s">
        <v>153</v>
      </c>
      <c r="E298" s="135" t="s">
        <v>1022</v>
      </c>
      <c r="F298" s="136" t="s">
        <v>1023</v>
      </c>
      <c r="G298" s="137" t="s">
        <v>363</v>
      </c>
      <c r="H298" s="138">
        <v>432</v>
      </c>
      <c r="I298" s="139"/>
      <c r="J298" s="140">
        <f>ROUND(I298*H298,2)</f>
        <v>0</v>
      </c>
      <c r="K298" s="141"/>
      <c r="L298" s="33"/>
      <c r="M298" s="142" t="s">
        <v>3</v>
      </c>
      <c r="N298" s="143" t="s">
        <v>42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859</v>
      </c>
      <c r="AT298" s="146" t="s">
        <v>153</v>
      </c>
      <c r="AU298" s="146" t="s">
        <v>80</v>
      </c>
      <c r="AY298" s="18" t="s">
        <v>151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8" t="s">
        <v>78</v>
      </c>
      <c r="BK298" s="147">
        <f>ROUND(I298*H298,2)</f>
        <v>0</v>
      </c>
      <c r="BL298" s="18" t="s">
        <v>859</v>
      </c>
      <c r="BM298" s="146" t="s">
        <v>1198</v>
      </c>
    </row>
    <row r="299" spans="2:65" s="12" customFormat="1" ht="11.25">
      <c r="B299" s="152"/>
      <c r="D299" s="153" t="s">
        <v>161</v>
      </c>
      <c r="E299" s="154" t="s">
        <v>3</v>
      </c>
      <c r="F299" s="155" t="s">
        <v>1199</v>
      </c>
      <c r="H299" s="156">
        <v>432</v>
      </c>
      <c r="I299" s="157"/>
      <c r="L299" s="152"/>
      <c r="M299" s="158"/>
      <c r="T299" s="159"/>
      <c r="AT299" s="154" t="s">
        <v>161</v>
      </c>
      <c r="AU299" s="154" t="s">
        <v>80</v>
      </c>
      <c r="AV299" s="12" t="s">
        <v>80</v>
      </c>
      <c r="AW299" s="12" t="s">
        <v>32</v>
      </c>
      <c r="AX299" s="12" t="s">
        <v>78</v>
      </c>
      <c r="AY299" s="154" t="s">
        <v>151</v>
      </c>
    </row>
    <row r="300" spans="2:65" s="1" customFormat="1" ht="24.2" customHeight="1">
      <c r="B300" s="133"/>
      <c r="C300" s="134" t="s">
        <v>532</v>
      </c>
      <c r="D300" s="134" t="s">
        <v>153</v>
      </c>
      <c r="E300" s="135" t="s">
        <v>602</v>
      </c>
      <c r="F300" s="136" t="s">
        <v>603</v>
      </c>
      <c r="G300" s="137" t="s">
        <v>246</v>
      </c>
      <c r="H300" s="138">
        <v>14.8</v>
      </c>
      <c r="I300" s="139"/>
      <c r="J300" s="140">
        <f>ROUND(I300*H300,2)</f>
        <v>0</v>
      </c>
      <c r="K300" s="141"/>
      <c r="L300" s="33"/>
      <c r="M300" s="142" t="s">
        <v>3</v>
      </c>
      <c r="N300" s="143" t="s">
        <v>42</v>
      </c>
      <c r="P300" s="144">
        <f>O300*H300</f>
        <v>0</v>
      </c>
      <c r="Q300" s="144">
        <v>5.7200000000000003E-3</v>
      </c>
      <c r="R300" s="144">
        <f>Q300*H300</f>
        <v>8.4656000000000009E-2</v>
      </c>
      <c r="S300" s="144">
        <v>0</v>
      </c>
      <c r="T300" s="145">
        <f>S300*H300</f>
        <v>0</v>
      </c>
      <c r="AR300" s="146" t="s">
        <v>278</v>
      </c>
      <c r="AT300" s="146" t="s">
        <v>153</v>
      </c>
      <c r="AU300" s="146" t="s">
        <v>80</v>
      </c>
      <c r="AY300" s="18" t="s">
        <v>151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8" t="s">
        <v>78</v>
      </c>
      <c r="BK300" s="147">
        <f>ROUND(I300*H300,2)</f>
        <v>0</v>
      </c>
      <c r="BL300" s="18" t="s">
        <v>278</v>
      </c>
      <c r="BM300" s="146" t="s">
        <v>1200</v>
      </c>
    </row>
    <row r="301" spans="2:65" s="12" customFormat="1" ht="11.25">
      <c r="B301" s="152"/>
      <c r="D301" s="153" t="s">
        <v>161</v>
      </c>
      <c r="E301" s="154" t="s">
        <v>3</v>
      </c>
      <c r="F301" s="155" t="s">
        <v>1201</v>
      </c>
      <c r="H301" s="156">
        <v>14.8</v>
      </c>
      <c r="I301" s="157"/>
      <c r="L301" s="152"/>
      <c r="M301" s="158"/>
      <c r="T301" s="159"/>
      <c r="AT301" s="154" t="s">
        <v>161</v>
      </c>
      <c r="AU301" s="154" t="s">
        <v>80</v>
      </c>
      <c r="AV301" s="12" t="s">
        <v>80</v>
      </c>
      <c r="AW301" s="12" t="s">
        <v>32</v>
      </c>
      <c r="AX301" s="12" t="s">
        <v>78</v>
      </c>
      <c r="AY301" s="154" t="s">
        <v>151</v>
      </c>
    </row>
    <row r="302" spans="2:65" s="1" customFormat="1" ht="37.9" customHeight="1">
      <c r="B302" s="133"/>
      <c r="C302" s="134" t="s">
        <v>537</v>
      </c>
      <c r="D302" s="134" t="s">
        <v>153</v>
      </c>
      <c r="E302" s="135" t="s">
        <v>626</v>
      </c>
      <c r="F302" s="136" t="s">
        <v>1202</v>
      </c>
      <c r="G302" s="137" t="s">
        <v>156</v>
      </c>
      <c r="H302" s="138">
        <v>116</v>
      </c>
      <c r="I302" s="139"/>
      <c r="J302" s="140">
        <f>ROUND(I302*H302,2)</f>
        <v>0</v>
      </c>
      <c r="K302" s="141"/>
      <c r="L302" s="33"/>
      <c r="M302" s="142" t="s">
        <v>3</v>
      </c>
      <c r="N302" s="143" t="s">
        <v>42</v>
      </c>
      <c r="P302" s="144">
        <f>O302*H302</f>
        <v>0</v>
      </c>
      <c r="Q302" s="144">
        <v>5.8399999999999997E-3</v>
      </c>
      <c r="R302" s="144">
        <f>Q302*H302</f>
        <v>0.67743999999999993</v>
      </c>
      <c r="S302" s="144">
        <v>0</v>
      </c>
      <c r="T302" s="145">
        <f>S302*H302</f>
        <v>0</v>
      </c>
      <c r="AR302" s="146" t="s">
        <v>278</v>
      </c>
      <c r="AT302" s="146" t="s">
        <v>153</v>
      </c>
      <c r="AU302" s="146" t="s">
        <v>80</v>
      </c>
      <c r="AY302" s="18" t="s">
        <v>151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8" t="s">
        <v>78</v>
      </c>
      <c r="BK302" s="147">
        <f>ROUND(I302*H302,2)</f>
        <v>0</v>
      </c>
      <c r="BL302" s="18" t="s">
        <v>278</v>
      </c>
      <c r="BM302" s="146" t="s">
        <v>1203</v>
      </c>
    </row>
    <row r="303" spans="2:65" s="12" customFormat="1" ht="11.25">
      <c r="B303" s="152"/>
      <c r="D303" s="153" t="s">
        <v>161</v>
      </c>
      <c r="E303" s="154" t="s">
        <v>3</v>
      </c>
      <c r="F303" s="155" t="s">
        <v>1204</v>
      </c>
      <c r="H303" s="156">
        <v>116</v>
      </c>
      <c r="I303" s="157"/>
      <c r="L303" s="152"/>
      <c r="M303" s="158"/>
      <c r="T303" s="159"/>
      <c r="AT303" s="154" t="s">
        <v>161</v>
      </c>
      <c r="AU303" s="154" t="s">
        <v>80</v>
      </c>
      <c r="AV303" s="12" t="s">
        <v>80</v>
      </c>
      <c r="AW303" s="12" t="s">
        <v>32</v>
      </c>
      <c r="AX303" s="12" t="s">
        <v>78</v>
      </c>
      <c r="AY303" s="154" t="s">
        <v>151</v>
      </c>
    </row>
    <row r="304" spans="2:65" s="1" customFormat="1" ht="37.9" customHeight="1">
      <c r="B304" s="133"/>
      <c r="C304" s="134" t="s">
        <v>542</v>
      </c>
      <c r="D304" s="134" t="s">
        <v>153</v>
      </c>
      <c r="E304" s="135" t="s">
        <v>1007</v>
      </c>
      <c r="F304" s="136" t="s">
        <v>1008</v>
      </c>
      <c r="G304" s="137" t="s">
        <v>246</v>
      </c>
      <c r="H304" s="138">
        <v>28.6</v>
      </c>
      <c r="I304" s="139"/>
      <c r="J304" s="140">
        <f>ROUND(I304*H304,2)</f>
        <v>0</v>
      </c>
      <c r="K304" s="141"/>
      <c r="L304" s="33"/>
      <c r="M304" s="142" t="s">
        <v>3</v>
      </c>
      <c r="N304" s="143" t="s">
        <v>42</v>
      </c>
      <c r="P304" s="144">
        <f>O304*H304</f>
        <v>0</v>
      </c>
      <c r="Q304" s="144">
        <v>3.7599999999999999E-3</v>
      </c>
      <c r="R304" s="144">
        <f>Q304*H304</f>
        <v>0.10753600000000001</v>
      </c>
      <c r="S304" s="144">
        <v>0</v>
      </c>
      <c r="T304" s="145">
        <f>S304*H304</f>
        <v>0</v>
      </c>
      <c r="AR304" s="146" t="s">
        <v>278</v>
      </c>
      <c r="AT304" s="146" t="s">
        <v>153</v>
      </c>
      <c r="AU304" s="146" t="s">
        <v>80</v>
      </c>
      <c r="AY304" s="18" t="s">
        <v>151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8" t="s">
        <v>78</v>
      </c>
      <c r="BK304" s="147">
        <f>ROUND(I304*H304,2)</f>
        <v>0</v>
      </c>
      <c r="BL304" s="18" t="s">
        <v>278</v>
      </c>
      <c r="BM304" s="146" t="s">
        <v>1205</v>
      </c>
    </row>
    <row r="305" spans="2:65" s="12" customFormat="1" ht="11.25">
      <c r="B305" s="152"/>
      <c r="D305" s="153" t="s">
        <v>161</v>
      </c>
      <c r="E305" s="154" t="s">
        <v>3</v>
      </c>
      <c r="F305" s="155" t="s">
        <v>1206</v>
      </c>
      <c r="H305" s="156">
        <v>28.6</v>
      </c>
      <c r="I305" s="157"/>
      <c r="L305" s="152"/>
      <c r="M305" s="158"/>
      <c r="T305" s="159"/>
      <c r="AT305" s="154" t="s">
        <v>161</v>
      </c>
      <c r="AU305" s="154" t="s">
        <v>80</v>
      </c>
      <c r="AV305" s="12" t="s">
        <v>80</v>
      </c>
      <c r="AW305" s="12" t="s">
        <v>32</v>
      </c>
      <c r="AX305" s="12" t="s">
        <v>78</v>
      </c>
      <c r="AY305" s="154" t="s">
        <v>151</v>
      </c>
    </row>
    <row r="306" spans="2:65" s="1" customFormat="1" ht="33" customHeight="1">
      <c r="B306" s="133"/>
      <c r="C306" s="134" t="s">
        <v>547</v>
      </c>
      <c r="D306" s="134" t="s">
        <v>153</v>
      </c>
      <c r="E306" s="135" t="s">
        <v>635</v>
      </c>
      <c r="F306" s="136" t="s">
        <v>636</v>
      </c>
      <c r="G306" s="137" t="s">
        <v>363</v>
      </c>
      <c r="H306" s="138">
        <v>2</v>
      </c>
      <c r="I306" s="139"/>
      <c r="J306" s="140">
        <f>ROUND(I306*H306,2)</f>
        <v>0</v>
      </c>
      <c r="K306" s="141"/>
      <c r="L306" s="33"/>
      <c r="M306" s="142" t="s">
        <v>3</v>
      </c>
      <c r="N306" s="143" t="s">
        <v>42</v>
      </c>
      <c r="P306" s="144">
        <f>O306*H306</f>
        <v>0</v>
      </c>
      <c r="Q306" s="144">
        <v>3.29E-3</v>
      </c>
      <c r="R306" s="144">
        <f>Q306*H306</f>
        <v>6.5799999999999999E-3</v>
      </c>
      <c r="S306" s="144">
        <v>0</v>
      </c>
      <c r="T306" s="145">
        <f>S306*H306</f>
        <v>0</v>
      </c>
      <c r="AR306" s="146" t="s">
        <v>278</v>
      </c>
      <c r="AT306" s="146" t="s">
        <v>153</v>
      </c>
      <c r="AU306" s="146" t="s">
        <v>80</v>
      </c>
      <c r="AY306" s="18" t="s">
        <v>151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8" t="s">
        <v>78</v>
      </c>
      <c r="BK306" s="147">
        <f>ROUND(I306*H306,2)</f>
        <v>0</v>
      </c>
      <c r="BL306" s="18" t="s">
        <v>278</v>
      </c>
      <c r="BM306" s="146" t="s">
        <v>1207</v>
      </c>
    </row>
    <row r="307" spans="2:65" s="12" customFormat="1" ht="11.25">
      <c r="B307" s="152"/>
      <c r="D307" s="153" t="s">
        <v>161</v>
      </c>
      <c r="E307" s="154" t="s">
        <v>3</v>
      </c>
      <c r="F307" s="155" t="s">
        <v>1208</v>
      </c>
      <c r="H307" s="156">
        <v>2</v>
      </c>
      <c r="I307" s="157"/>
      <c r="L307" s="152"/>
      <c r="M307" s="158"/>
      <c r="T307" s="159"/>
      <c r="AT307" s="154" t="s">
        <v>161</v>
      </c>
      <c r="AU307" s="154" t="s">
        <v>80</v>
      </c>
      <c r="AV307" s="12" t="s">
        <v>80</v>
      </c>
      <c r="AW307" s="12" t="s">
        <v>32</v>
      </c>
      <c r="AX307" s="12" t="s">
        <v>78</v>
      </c>
      <c r="AY307" s="154" t="s">
        <v>151</v>
      </c>
    </row>
    <row r="308" spans="2:65" s="1" customFormat="1" ht="37.9" customHeight="1">
      <c r="B308" s="133"/>
      <c r="C308" s="134" t="s">
        <v>553</v>
      </c>
      <c r="D308" s="134" t="s">
        <v>153</v>
      </c>
      <c r="E308" s="135" t="s">
        <v>1015</v>
      </c>
      <c r="F308" s="136" t="s">
        <v>1016</v>
      </c>
      <c r="G308" s="137" t="s">
        <v>246</v>
      </c>
      <c r="H308" s="138">
        <v>116</v>
      </c>
      <c r="I308" s="139"/>
      <c r="J308" s="140">
        <f>ROUND(I308*H308,2)</f>
        <v>0</v>
      </c>
      <c r="K308" s="141"/>
      <c r="L308" s="33"/>
      <c r="M308" s="142" t="s">
        <v>3</v>
      </c>
      <c r="N308" s="143" t="s">
        <v>42</v>
      </c>
      <c r="P308" s="144">
        <f>O308*H308</f>
        <v>0</v>
      </c>
      <c r="Q308" s="144">
        <v>6.8900000000000003E-3</v>
      </c>
      <c r="R308" s="144">
        <f>Q308*H308</f>
        <v>0.79924000000000006</v>
      </c>
      <c r="S308" s="144">
        <v>0</v>
      </c>
      <c r="T308" s="145">
        <f>S308*H308</f>
        <v>0</v>
      </c>
      <c r="AR308" s="146" t="s">
        <v>278</v>
      </c>
      <c r="AT308" s="146" t="s">
        <v>153</v>
      </c>
      <c r="AU308" s="146" t="s">
        <v>80</v>
      </c>
      <c r="AY308" s="18" t="s">
        <v>151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8" t="s">
        <v>78</v>
      </c>
      <c r="BK308" s="147">
        <f>ROUND(I308*H308,2)</f>
        <v>0</v>
      </c>
      <c r="BL308" s="18" t="s">
        <v>278</v>
      </c>
      <c r="BM308" s="146" t="s">
        <v>1209</v>
      </c>
    </row>
    <row r="309" spans="2:65" s="12" customFormat="1" ht="11.25">
      <c r="B309" s="152"/>
      <c r="D309" s="153" t="s">
        <v>161</v>
      </c>
      <c r="E309" s="154" t="s">
        <v>3</v>
      </c>
      <c r="F309" s="155" t="s">
        <v>1210</v>
      </c>
      <c r="H309" s="156">
        <v>116</v>
      </c>
      <c r="I309" s="157"/>
      <c r="L309" s="152"/>
      <c r="M309" s="158"/>
      <c r="T309" s="159"/>
      <c r="AT309" s="154" t="s">
        <v>161</v>
      </c>
      <c r="AU309" s="154" t="s">
        <v>80</v>
      </c>
      <c r="AV309" s="12" t="s">
        <v>80</v>
      </c>
      <c r="AW309" s="12" t="s">
        <v>32</v>
      </c>
      <c r="AX309" s="12" t="s">
        <v>78</v>
      </c>
      <c r="AY309" s="154" t="s">
        <v>151</v>
      </c>
    </row>
    <row r="310" spans="2:65" s="1" customFormat="1" ht="24.2" customHeight="1">
      <c r="B310" s="133"/>
      <c r="C310" s="134" t="s">
        <v>559</v>
      </c>
      <c r="D310" s="134" t="s">
        <v>153</v>
      </c>
      <c r="E310" s="135" t="s">
        <v>668</v>
      </c>
      <c r="F310" s="136" t="s">
        <v>669</v>
      </c>
      <c r="G310" s="137" t="s">
        <v>246</v>
      </c>
      <c r="H310" s="138">
        <v>43</v>
      </c>
      <c r="I310" s="139"/>
      <c r="J310" s="140">
        <f>ROUND(I310*H310,2)</f>
        <v>0</v>
      </c>
      <c r="K310" s="141"/>
      <c r="L310" s="33"/>
      <c r="M310" s="142" t="s">
        <v>3</v>
      </c>
      <c r="N310" s="143" t="s">
        <v>42</v>
      </c>
      <c r="P310" s="144">
        <f>O310*H310</f>
        <v>0</v>
      </c>
      <c r="Q310" s="144">
        <v>4.8399999999999997E-3</v>
      </c>
      <c r="R310" s="144">
        <f>Q310*H310</f>
        <v>0.20812</v>
      </c>
      <c r="S310" s="144">
        <v>0</v>
      </c>
      <c r="T310" s="145">
        <f>S310*H310</f>
        <v>0</v>
      </c>
      <c r="AR310" s="146" t="s">
        <v>278</v>
      </c>
      <c r="AT310" s="146" t="s">
        <v>153</v>
      </c>
      <c r="AU310" s="146" t="s">
        <v>80</v>
      </c>
      <c r="AY310" s="18" t="s">
        <v>151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8" t="s">
        <v>78</v>
      </c>
      <c r="BK310" s="147">
        <f>ROUND(I310*H310,2)</f>
        <v>0</v>
      </c>
      <c r="BL310" s="18" t="s">
        <v>278</v>
      </c>
      <c r="BM310" s="146" t="s">
        <v>1211</v>
      </c>
    </row>
    <row r="311" spans="2:65" s="12" customFormat="1" ht="11.25">
      <c r="B311" s="152"/>
      <c r="D311" s="153" t="s">
        <v>161</v>
      </c>
      <c r="E311" s="154" t="s">
        <v>3</v>
      </c>
      <c r="F311" s="155" t="s">
        <v>1212</v>
      </c>
      <c r="H311" s="156">
        <v>43</v>
      </c>
      <c r="I311" s="157"/>
      <c r="L311" s="152"/>
      <c r="M311" s="158"/>
      <c r="T311" s="159"/>
      <c r="AT311" s="154" t="s">
        <v>161</v>
      </c>
      <c r="AU311" s="154" t="s">
        <v>80</v>
      </c>
      <c r="AV311" s="12" t="s">
        <v>80</v>
      </c>
      <c r="AW311" s="12" t="s">
        <v>32</v>
      </c>
      <c r="AX311" s="12" t="s">
        <v>78</v>
      </c>
      <c r="AY311" s="154" t="s">
        <v>151</v>
      </c>
    </row>
    <row r="312" spans="2:65" s="1" customFormat="1" ht="49.15" customHeight="1">
      <c r="B312" s="133"/>
      <c r="C312" s="134" t="s">
        <v>565</v>
      </c>
      <c r="D312" s="134" t="s">
        <v>153</v>
      </c>
      <c r="E312" s="135" t="s">
        <v>678</v>
      </c>
      <c r="F312" s="136" t="s">
        <v>679</v>
      </c>
      <c r="G312" s="137" t="s">
        <v>328</v>
      </c>
      <c r="H312" s="138">
        <v>4.484</v>
      </c>
      <c r="I312" s="139"/>
      <c r="J312" s="140">
        <f>ROUND(I312*H312,2)</f>
        <v>0</v>
      </c>
      <c r="K312" s="141"/>
      <c r="L312" s="33"/>
      <c r="M312" s="142" t="s">
        <v>3</v>
      </c>
      <c r="N312" s="143" t="s">
        <v>42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278</v>
      </c>
      <c r="AT312" s="146" t="s">
        <v>153</v>
      </c>
      <c r="AU312" s="146" t="s">
        <v>80</v>
      </c>
      <c r="AY312" s="18" t="s">
        <v>151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8" t="s">
        <v>78</v>
      </c>
      <c r="BK312" s="147">
        <f>ROUND(I312*H312,2)</f>
        <v>0</v>
      </c>
      <c r="BL312" s="18" t="s">
        <v>278</v>
      </c>
      <c r="BM312" s="146" t="s">
        <v>1213</v>
      </c>
    </row>
    <row r="313" spans="2:65" s="1" customFormat="1" ht="11.25">
      <c r="B313" s="33"/>
      <c r="D313" s="148" t="s">
        <v>159</v>
      </c>
      <c r="F313" s="149" t="s">
        <v>681</v>
      </c>
      <c r="I313" s="150"/>
      <c r="L313" s="33"/>
      <c r="M313" s="151"/>
      <c r="T313" s="54"/>
      <c r="AT313" s="18" t="s">
        <v>159</v>
      </c>
      <c r="AU313" s="18" t="s">
        <v>80</v>
      </c>
    </row>
    <row r="314" spans="2:65" s="11" customFormat="1" ht="22.9" customHeight="1">
      <c r="B314" s="121"/>
      <c r="D314" s="122" t="s">
        <v>70</v>
      </c>
      <c r="E314" s="131" t="s">
        <v>682</v>
      </c>
      <c r="F314" s="131" t="s">
        <v>683</v>
      </c>
      <c r="I314" s="124"/>
      <c r="J314" s="132">
        <f>BK314</f>
        <v>0</v>
      </c>
      <c r="L314" s="121"/>
      <c r="M314" s="126"/>
      <c r="P314" s="127">
        <f>SUM(P315:P341)</f>
        <v>0</v>
      </c>
      <c r="R314" s="127">
        <f>SUM(R315:R341)</f>
        <v>67.321746700000006</v>
      </c>
      <c r="T314" s="128">
        <f>SUM(T315:T341)</f>
        <v>67.909059999999997</v>
      </c>
      <c r="AR314" s="122" t="s">
        <v>80</v>
      </c>
      <c r="AT314" s="129" t="s">
        <v>70</v>
      </c>
      <c r="AU314" s="129" t="s">
        <v>78</v>
      </c>
      <c r="AY314" s="122" t="s">
        <v>151</v>
      </c>
      <c r="BK314" s="130">
        <f>SUM(BK315:BK341)</f>
        <v>0</v>
      </c>
    </row>
    <row r="315" spans="2:65" s="1" customFormat="1" ht="24.2" customHeight="1">
      <c r="B315" s="133"/>
      <c r="C315" s="134" t="s">
        <v>571</v>
      </c>
      <c r="D315" s="134" t="s">
        <v>153</v>
      </c>
      <c r="E315" s="135" t="s">
        <v>1027</v>
      </c>
      <c r="F315" s="136" t="s">
        <v>1028</v>
      </c>
      <c r="G315" s="137" t="s">
        <v>156</v>
      </c>
      <c r="H315" s="138">
        <v>563</v>
      </c>
      <c r="I315" s="139"/>
      <c r="J315" s="140">
        <f>ROUND(I315*H315,2)</f>
        <v>0</v>
      </c>
      <c r="K315" s="141"/>
      <c r="L315" s="33"/>
      <c r="M315" s="142" t="s">
        <v>3</v>
      </c>
      <c r="N315" s="143" t="s">
        <v>42</v>
      </c>
      <c r="P315" s="144">
        <f>O315*H315</f>
        <v>0</v>
      </c>
      <c r="Q315" s="144">
        <v>0</v>
      </c>
      <c r="R315" s="144">
        <f>Q315*H315</f>
        <v>0</v>
      </c>
      <c r="S315" s="144">
        <v>0.12062</v>
      </c>
      <c r="T315" s="145">
        <f>S315*H315</f>
        <v>67.909059999999997</v>
      </c>
      <c r="AR315" s="146" t="s">
        <v>278</v>
      </c>
      <c r="AT315" s="146" t="s">
        <v>153</v>
      </c>
      <c r="AU315" s="146" t="s">
        <v>80</v>
      </c>
      <c r="AY315" s="18" t="s">
        <v>151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8" t="s">
        <v>78</v>
      </c>
      <c r="BK315" s="147">
        <f>ROUND(I315*H315,2)</f>
        <v>0</v>
      </c>
      <c r="BL315" s="18" t="s">
        <v>278</v>
      </c>
      <c r="BM315" s="146" t="s">
        <v>1214</v>
      </c>
    </row>
    <row r="316" spans="2:65" s="1" customFormat="1" ht="11.25">
      <c r="B316" s="33"/>
      <c r="D316" s="148" t="s">
        <v>159</v>
      </c>
      <c r="F316" s="149" t="s">
        <v>1030</v>
      </c>
      <c r="I316" s="150"/>
      <c r="L316" s="33"/>
      <c r="M316" s="151"/>
      <c r="T316" s="54"/>
      <c r="AT316" s="18" t="s">
        <v>159</v>
      </c>
      <c r="AU316" s="18" t="s">
        <v>80</v>
      </c>
    </row>
    <row r="317" spans="2:65" s="12" customFormat="1" ht="11.25">
      <c r="B317" s="152"/>
      <c r="D317" s="153" t="s">
        <v>161</v>
      </c>
      <c r="E317" s="154" t="s">
        <v>3</v>
      </c>
      <c r="F317" s="155" t="s">
        <v>1215</v>
      </c>
      <c r="H317" s="156">
        <v>563</v>
      </c>
      <c r="I317" s="157"/>
      <c r="L317" s="152"/>
      <c r="M317" s="158"/>
      <c r="T317" s="159"/>
      <c r="AT317" s="154" t="s">
        <v>161</v>
      </c>
      <c r="AU317" s="154" t="s">
        <v>80</v>
      </c>
      <c r="AV317" s="12" t="s">
        <v>80</v>
      </c>
      <c r="AW317" s="12" t="s">
        <v>32</v>
      </c>
      <c r="AX317" s="12" t="s">
        <v>78</v>
      </c>
      <c r="AY317" s="154" t="s">
        <v>151</v>
      </c>
    </row>
    <row r="318" spans="2:65" s="1" customFormat="1" ht="24.2" customHeight="1">
      <c r="B318" s="133"/>
      <c r="C318" s="134" t="s">
        <v>577</v>
      </c>
      <c r="D318" s="134" t="s">
        <v>153</v>
      </c>
      <c r="E318" s="135" t="s">
        <v>1031</v>
      </c>
      <c r="F318" s="136" t="s">
        <v>1032</v>
      </c>
      <c r="G318" s="137" t="s">
        <v>156</v>
      </c>
      <c r="H318" s="138">
        <v>563</v>
      </c>
      <c r="I318" s="139"/>
      <c r="J318" s="140">
        <f>ROUND(I318*H318,2)</f>
        <v>0</v>
      </c>
      <c r="K318" s="141"/>
      <c r="L318" s="33"/>
      <c r="M318" s="142" t="s">
        <v>3</v>
      </c>
      <c r="N318" s="143" t="s">
        <v>42</v>
      </c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AR318" s="146" t="s">
        <v>278</v>
      </c>
      <c r="AT318" s="146" t="s">
        <v>153</v>
      </c>
      <c r="AU318" s="146" t="s">
        <v>80</v>
      </c>
      <c r="AY318" s="18" t="s">
        <v>151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8" t="s">
        <v>78</v>
      </c>
      <c r="BK318" s="147">
        <f>ROUND(I318*H318,2)</f>
        <v>0</v>
      </c>
      <c r="BL318" s="18" t="s">
        <v>278</v>
      </c>
      <c r="BM318" s="146" t="s">
        <v>1216</v>
      </c>
    </row>
    <row r="319" spans="2:65" s="1" customFormat="1" ht="11.25">
      <c r="B319" s="33"/>
      <c r="D319" s="148" t="s">
        <v>159</v>
      </c>
      <c r="F319" s="149" t="s">
        <v>1034</v>
      </c>
      <c r="I319" s="150"/>
      <c r="L319" s="33"/>
      <c r="M319" s="151"/>
      <c r="T319" s="54"/>
      <c r="AT319" s="18" t="s">
        <v>159</v>
      </c>
      <c r="AU319" s="18" t="s">
        <v>80</v>
      </c>
    </row>
    <row r="320" spans="2:65" s="1" customFormat="1" ht="24.2" customHeight="1">
      <c r="B320" s="133"/>
      <c r="C320" s="134" t="s">
        <v>583</v>
      </c>
      <c r="D320" s="134" t="s">
        <v>153</v>
      </c>
      <c r="E320" s="135" t="s">
        <v>1035</v>
      </c>
      <c r="F320" s="136" t="s">
        <v>1036</v>
      </c>
      <c r="G320" s="137" t="s">
        <v>156</v>
      </c>
      <c r="H320" s="138">
        <v>563</v>
      </c>
      <c r="I320" s="139"/>
      <c r="J320" s="140">
        <f>ROUND(I320*H320,2)</f>
        <v>0</v>
      </c>
      <c r="K320" s="141"/>
      <c r="L320" s="33"/>
      <c r="M320" s="142" t="s">
        <v>3</v>
      </c>
      <c r="N320" s="143" t="s">
        <v>42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278</v>
      </c>
      <c r="AT320" s="146" t="s">
        <v>153</v>
      </c>
      <c r="AU320" s="146" t="s">
        <v>80</v>
      </c>
      <c r="AY320" s="18" t="s">
        <v>151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8" t="s">
        <v>78</v>
      </c>
      <c r="BK320" s="147">
        <f>ROUND(I320*H320,2)</f>
        <v>0</v>
      </c>
      <c r="BL320" s="18" t="s">
        <v>278</v>
      </c>
      <c r="BM320" s="146" t="s">
        <v>1217</v>
      </c>
    </row>
    <row r="321" spans="2:65" s="1" customFormat="1" ht="11.25">
      <c r="B321" s="33"/>
      <c r="D321" s="148" t="s">
        <v>159</v>
      </c>
      <c r="F321" s="149" t="s">
        <v>1038</v>
      </c>
      <c r="I321" s="150"/>
      <c r="L321" s="33"/>
      <c r="M321" s="151"/>
      <c r="T321" s="54"/>
      <c r="AT321" s="18" t="s">
        <v>159</v>
      </c>
      <c r="AU321" s="18" t="s">
        <v>80</v>
      </c>
    </row>
    <row r="322" spans="2:65" s="12" customFormat="1" ht="11.25">
      <c r="B322" s="152"/>
      <c r="D322" s="153" t="s">
        <v>161</v>
      </c>
      <c r="E322" s="154" t="s">
        <v>3</v>
      </c>
      <c r="F322" s="155" t="s">
        <v>1218</v>
      </c>
      <c r="H322" s="156">
        <v>563</v>
      </c>
      <c r="I322" s="157"/>
      <c r="L322" s="152"/>
      <c r="M322" s="158"/>
      <c r="T322" s="159"/>
      <c r="AT322" s="154" t="s">
        <v>161</v>
      </c>
      <c r="AU322" s="154" t="s">
        <v>80</v>
      </c>
      <c r="AV322" s="12" t="s">
        <v>80</v>
      </c>
      <c r="AW322" s="12" t="s">
        <v>32</v>
      </c>
      <c r="AX322" s="12" t="s">
        <v>78</v>
      </c>
      <c r="AY322" s="154" t="s">
        <v>151</v>
      </c>
    </row>
    <row r="323" spans="2:65" s="1" customFormat="1" ht="16.5" customHeight="1">
      <c r="B323" s="133"/>
      <c r="C323" s="181" t="s">
        <v>589</v>
      </c>
      <c r="D323" s="181" t="s">
        <v>378</v>
      </c>
      <c r="E323" s="182" t="s">
        <v>1039</v>
      </c>
      <c r="F323" s="183" t="s">
        <v>1040</v>
      </c>
      <c r="G323" s="184" t="s">
        <v>156</v>
      </c>
      <c r="H323" s="185">
        <v>619.29999999999995</v>
      </c>
      <c r="I323" s="186"/>
      <c r="J323" s="187">
        <f>ROUND(I323*H323,2)</f>
        <v>0</v>
      </c>
      <c r="K323" s="188"/>
      <c r="L323" s="189"/>
      <c r="M323" s="190" t="s">
        <v>3</v>
      </c>
      <c r="N323" s="191" t="s">
        <v>42</v>
      </c>
      <c r="P323" s="144">
        <f>O323*H323</f>
        <v>0</v>
      </c>
      <c r="Q323" s="144">
        <v>1.3999999999999999E-4</v>
      </c>
      <c r="R323" s="144">
        <f>Q323*H323</f>
        <v>8.6701999999999987E-2</v>
      </c>
      <c r="S323" s="144">
        <v>0</v>
      </c>
      <c r="T323" s="145">
        <f>S323*H323</f>
        <v>0</v>
      </c>
      <c r="AR323" s="146" t="s">
        <v>381</v>
      </c>
      <c r="AT323" s="146" t="s">
        <v>378</v>
      </c>
      <c r="AU323" s="146" t="s">
        <v>80</v>
      </c>
      <c r="AY323" s="18" t="s">
        <v>151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8" t="s">
        <v>78</v>
      </c>
      <c r="BK323" s="147">
        <f>ROUND(I323*H323,2)</f>
        <v>0</v>
      </c>
      <c r="BL323" s="18" t="s">
        <v>278</v>
      </c>
      <c r="BM323" s="146" t="s">
        <v>1219</v>
      </c>
    </row>
    <row r="324" spans="2:65" s="1" customFormat="1" ht="11.25">
      <c r="B324" s="33"/>
      <c r="D324" s="148" t="s">
        <v>159</v>
      </c>
      <c r="F324" s="149" t="s">
        <v>1042</v>
      </c>
      <c r="I324" s="150"/>
      <c r="L324" s="33"/>
      <c r="M324" s="151"/>
      <c r="T324" s="54"/>
      <c r="AT324" s="18" t="s">
        <v>159</v>
      </c>
      <c r="AU324" s="18" t="s">
        <v>80</v>
      </c>
    </row>
    <row r="325" spans="2:65" s="12" customFormat="1" ht="11.25">
      <c r="B325" s="152"/>
      <c r="D325" s="153" t="s">
        <v>161</v>
      </c>
      <c r="F325" s="155" t="s">
        <v>1220</v>
      </c>
      <c r="H325" s="156">
        <v>619.29999999999995</v>
      </c>
      <c r="I325" s="157"/>
      <c r="L325" s="152"/>
      <c r="M325" s="158"/>
      <c r="T325" s="159"/>
      <c r="AT325" s="154" t="s">
        <v>161</v>
      </c>
      <c r="AU325" s="154" t="s">
        <v>80</v>
      </c>
      <c r="AV325" s="12" t="s">
        <v>80</v>
      </c>
      <c r="AW325" s="12" t="s">
        <v>4</v>
      </c>
      <c r="AX325" s="12" t="s">
        <v>78</v>
      </c>
      <c r="AY325" s="154" t="s">
        <v>151</v>
      </c>
    </row>
    <row r="326" spans="2:65" s="1" customFormat="1" ht="37.9" customHeight="1">
      <c r="B326" s="133"/>
      <c r="C326" s="134" t="s">
        <v>595</v>
      </c>
      <c r="D326" s="134" t="s">
        <v>153</v>
      </c>
      <c r="E326" s="135" t="s">
        <v>685</v>
      </c>
      <c r="F326" s="136" t="s">
        <v>686</v>
      </c>
      <c r="G326" s="137" t="s">
        <v>156</v>
      </c>
      <c r="H326" s="138">
        <v>794</v>
      </c>
      <c r="I326" s="139"/>
      <c r="J326" s="140">
        <f>ROUND(I326*H326,2)</f>
        <v>0</v>
      </c>
      <c r="K326" s="141"/>
      <c r="L326" s="33"/>
      <c r="M326" s="142" t="s">
        <v>3</v>
      </c>
      <c r="N326" s="143" t="s">
        <v>42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278</v>
      </c>
      <c r="AT326" s="146" t="s">
        <v>153</v>
      </c>
      <c r="AU326" s="146" t="s">
        <v>80</v>
      </c>
      <c r="AY326" s="18" t="s">
        <v>151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8" t="s">
        <v>78</v>
      </c>
      <c r="BK326" s="147">
        <f>ROUND(I326*H326,2)</f>
        <v>0</v>
      </c>
      <c r="BL326" s="18" t="s">
        <v>278</v>
      </c>
      <c r="BM326" s="146" t="s">
        <v>1221</v>
      </c>
    </row>
    <row r="327" spans="2:65" s="1" customFormat="1" ht="11.25">
      <c r="B327" s="33"/>
      <c r="D327" s="148" t="s">
        <v>159</v>
      </c>
      <c r="F327" s="149" t="s">
        <v>688</v>
      </c>
      <c r="I327" s="150"/>
      <c r="L327" s="33"/>
      <c r="M327" s="151"/>
      <c r="T327" s="54"/>
      <c r="AT327" s="18" t="s">
        <v>159</v>
      </c>
      <c r="AU327" s="18" t="s">
        <v>80</v>
      </c>
    </row>
    <row r="328" spans="2:65" s="12" customFormat="1" ht="11.25">
      <c r="B328" s="152"/>
      <c r="D328" s="153" t="s">
        <v>161</v>
      </c>
      <c r="E328" s="154" t="s">
        <v>3</v>
      </c>
      <c r="F328" s="155" t="s">
        <v>1222</v>
      </c>
      <c r="H328" s="156">
        <v>794</v>
      </c>
      <c r="I328" s="157"/>
      <c r="L328" s="152"/>
      <c r="M328" s="158"/>
      <c r="T328" s="159"/>
      <c r="AT328" s="154" t="s">
        <v>161</v>
      </c>
      <c r="AU328" s="154" t="s">
        <v>80</v>
      </c>
      <c r="AV328" s="12" t="s">
        <v>80</v>
      </c>
      <c r="AW328" s="12" t="s">
        <v>32</v>
      </c>
      <c r="AX328" s="12" t="s">
        <v>78</v>
      </c>
      <c r="AY328" s="154" t="s">
        <v>151</v>
      </c>
    </row>
    <row r="329" spans="2:65" s="1" customFormat="1" ht="16.5" customHeight="1">
      <c r="B329" s="133"/>
      <c r="C329" s="181" t="s">
        <v>601</v>
      </c>
      <c r="D329" s="181" t="s">
        <v>378</v>
      </c>
      <c r="E329" s="182" t="s">
        <v>691</v>
      </c>
      <c r="F329" s="183" t="s">
        <v>692</v>
      </c>
      <c r="G329" s="184" t="s">
        <v>156</v>
      </c>
      <c r="H329" s="185">
        <v>873.4</v>
      </c>
      <c r="I329" s="186"/>
      <c r="J329" s="187">
        <f>ROUND(I329*H329,2)</f>
        <v>0</v>
      </c>
      <c r="K329" s="188"/>
      <c r="L329" s="189"/>
      <c r="M329" s="190" t="s">
        <v>3</v>
      </c>
      <c r="N329" s="191" t="s">
        <v>42</v>
      </c>
      <c r="P329" s="144">
        <f>O329*H329</f>
        <v>0</v>
      </c>
      <c r="Q329" s="144">
        <v>4.0000000000000002E-4</v>
      </c>
      <c r="R329" s="144">
        <f>Q329*H329</f>
        <v>0.34936</v>
      </c>
      <c r="S329" s="144">
        <v>0</v>
      </c>
      <c r="T329" s="145">
        <f>S329*H329</f>
        <v>0</v>
      </c>
      <c r="AR329" s="146" t="s">
        <v>381</v>
      </c>
      <c r="AT329" s="146" t="s">
        <v>378</v>
      </c>
      <c r="AU329" s="146" t="s">
        <v>80</v>
      </c>
      <c r="AY329" s="18" t="s">
        <v>151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8" t="s">
        <v>78</v>
      </c>
      <c r="BK329" s="147">
        <f>ROUND(I329*H329,2)</f>
        <v>0</v>
      </c>
      <c r="BL329" s="18" t="s">
        <v>278</v>
      </c>
      <c r="BM329" s="146" t="s">
        <v>1223</v>
      </c>
    </row>
    <row r="330" spans="2:65" s="1" customFormat="1" ht="11.25">
      <c r="B330" s="33"/>
      <c r="D330" s="148" t="s">
        <v>159</v>
      </c>
      <c r="F330" s="149" t="s">
        <v>694</v>
      </c>
      <c r="I330" s="150"/>
      <c r="L330" s="33"/>
      <c r="M330" s="151"/>
      <c r="T330" s="54"/>
      <c r="AT330" s="18" t="s">
        <v>159</v>
      </c>
      <c r="AU330" s="18" t="s">
        <v>80</v>
      </c>
    </row>
    <row r="331" spans="2:65" s="12" customFormat="1" ht="11.25">
      <c r="B331" s="152"/>
      <c r="D331" s="153" t="s">
        <v>161</v>
      </c>
      <c r="F331" s="155" t="s">
        <v>1224</v>
      </c>
      <c r="H331" s="156">
        <v>873.4</v>
      </c>
      <c r="I331" s="157"/>
      <c r="L331" s="152"/>
      <c r="M331" s="158"/>
      <c r="T331" s="159"/>
      <c r="AT331" s="154" t="s">
        <v>161</v>
      </c>
      <c r="AU331" s="154" t="s">
        <v>80</v>
      </c>
      <c r="AV331" s="12" t="s">
        <v>80</v>
      </c>
      <c r="AW331" s="12" t="s">
        <v>4</v>
      </c>
      <c r="AX331" s="12" t="s">
        <v>78</v>
      </c>
      <c r="AY331" s="154" t="s">
        <v>151</v>
      </c>
    </row>
    <row r="332" spans="2:65" s="1" customFormat="1" ht="16.5" customHeight="1">
      <c r="B332" s="133"/>
      <c r="C332" s="134" t="s">
        <v>606</v>
      </c>
      <c r="D332" s="134" t="s">
        <v>153</v>
      </c>
      <c r="E332" s="135" t="s">
        <v>703</v>
      </c>
      <c r="F332" s="136" t="s">
        <v>704</v>
      </c>
      <c r="G332" s="137" t="s">
        <v>156</v>
      </c>
      <c r="H332" s="138">
        <v>162.4</v>
      </c>
      <c r="I332" s="139"/>
      <c r="J332" s="140">
        <f>ROUND(I332*H332,2)</f>
        <v>0</v>
      </c>
      <c r="K332" s="141"/>
      <c r="L332" s="33"/>
      <c r="M332" s="142" t="s">
        <v>3</v>
      </c>
      <c r="N332" s="143" t="s">
        <v>42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278</v>
      </c>
      <c r="AT332" s="146" t="s">
        <v>153</v>
      </c>
      <c r="AU332" s="146" t="s">
        <v>80</v>
      </c>
      <c r="AY332" s="18" t="s">
        <v>151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8" t="s">
        <v>78</v>
      </c>
      <c r="BK332" s="147">
        <f>ROUND(I332*H332,2)</f>
        <v>0</v>
      </c>
      <c r="BL332" s="18" t="s">
        <v>278</v>
      </c>
      <c r="BM332" s="146" t="s">
        <v>1225</v>
      </c>
    </row>
    <row r="333" spans="2:65" s="1" customFormat="1" ht="11.25">
      <c r="B333" s="33"/>
      <c r="D333" s="148" t="s">
        <v>159</v>
      </c>
      <c r="F333" s="149" t="s">
        <v>706</v>
      </c>
      <c r="I333" s="150"/>
      <c r="L333" s="33"/>
      <c r="M333" s="151"/>
      <c r="T333" s="54"/>
      <c r="AT333" s="18" t="s">
        <v>159</v>
      </c>
      <c r="AU333" s="18" t="s">
        <v>80</v>
      </c>
    </row>
    <row r="334" spans="2:65" s="1" customFormat="1" ht="44.25" customHeight="1">
      <c r="B334" s="133"/>
      <c r="C334" s="181" t="s">
        <v>611</v>
      </c>
      <c r="D334" s="181" t="s">
        <v>378</v>
      </c>
      <c r="E334" s="182" t="s">
        <v>708</v>
      </c>
      <c r="F334" s="183" t="s">
        <v>709</v>
      </c>
      <c r="G334" s="184" t="s">
        <v>156</v>
      </c>
      <c r="H334" s="185">
        <v>162.4</v>
      </c>
      <c r="I334" s="186"/>
      <c r="J334" s="187">
        <f>ROUND(I334*H334,2)</f>
        <v>0</v>
      </c>
      <c r="K334" s="188"/>
      <c r="L334" s="189"/>
      <c r="M334" s="190" t="s">
        <v>3</v>
      </c>
      <c r="N334" s="191" t="s">
        <v>42</v>
      </c>
      <c r="P334" s="144">
        <f>O334*H334</f>
        <v>0</v>
      </c>
      <c r="Q334" s="144">
        <v>4.0000000000000002E-4</v>
      </c>
      <c r="R334" s="144">
        <f>Q334*H334</f>
        <v>6.4960000000000004E-2</v>
      </c>
      <c r="S334" s="144">
        <v>0</v>
      </c>
      <c r="T334" s="145">
        <f>S334*H334</f>
        <v>0</v>
      </c>
      <c r="AR334" s="146" t="s">
        <v>381</v>
      </c>
      <c r="AT334" s="146" t="s">
        <v>378</v>
      </c>
      <c r="AU334" s="146" t="s">
        <v>80</v>
      </c>
      <c r="AY334" s="18" t="s">
        <v>151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8" t="s">
        <v>78</v>
      </c>
      <c r="BK334" s="147">
        <f>ROUND(I334*H334,2)</f>
        <v>0</v>
      </c>
      <c r="BL334" s="18" t="s">
        <v>278</v>
      </c>
      <c r="BM334" s="146" t="s">
        <v>1226</v>
      </c>
    </row>
    <row r="335" spans="2:65" s="1" customFormat="1" ht="11.25">
      <c r="B335" s="33"/>
      <c r="D335" s="148" t="s">
        <v>159</v>
      </c>
      <c r="F335" s="149" t="s">
        <v>711</v>
      </c>
      <c r="I335" s="150"/>
      <c r="L335" s="33"/>
      <c r="M335" s="151"/>
      <c r="T335" s="54"/>
      <c r="AT335" s="18" t="s">
        <v>159</v>
      </c>
      <c r="AU335" s="18" t="s">
        <v>80</v>
      </c>
    </row>
    <row r="336" spans="2:65" s="1" customFormat="1" ht="37.9" customHeight="1">
      <c r="B336" s="133"/>
      <c r="C336" s="134" t="s">
        <v>616</v>
      </c>
      <c r="D336" s="134" t="s">
        <v>153</v>
      </c>
      <c r="E336" s="135" t="s">
        <v>1052</v>
      </c>
      <c r="F336" s="136" t="s">
        <v>1053</v>
      </c>
      <c r="G336" s="137" t="s">
        <v>156</v>
      </c>
      <c r="H336" s="138">
        <v>579.89</v>
      </c>
      <c r="I336" s="139"/>
      <c r="J336" s="140">
        <f>ROUND(I336*H336,2)</f>
        <v>0</v>
      </c>
      <c r="K336" s="141"/>
      <c r="L336" s="33"/>
      <c r="M336" s="142" t="s">
        <v>3</v>
      </c>
      <c r="N336" s="143" t="s">
        <v>42</v>
      </c>
      <c r="P336" s="144">
        <f>O336*H336</f>
        <v>0</v>
      </c>
      <c r="Q336" s="144">
        <v>0.11523</v>
      </c>
      <c r="R336" s="144">
        <f>Q336*H336</f>
        <v>66.8207247</v>
      </c>
      <c r="S336" s="144">
        <v>0</v>
      </c>
      <c r="T336" s="145">
        <f>S336*H336</f>
        <v>0</v>
      </c>
      <c r="AR336" s="146" t="s">
        <v>278</v>
      </c>
      <c r="AT336" s="146" t="s">
        <v>153</v>
      </c>
      <c r="AU336" s="146" t="s">
        <v>80</v>
      </c>
      <c r="AY336" s="18" t="s">
        <v>151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8" t="s">
        <v>78</v>
      </c>
      <c r="BK336" s="147">
        <f>ROUND(I336*H336,2)</f>
        <v>0</v>
      </c>
      <c r="BL336" s="18" t="s">
        <v>278</v>
      </c>
      <c r="BM336" s="146" t="s">
        <v>1227</v>
      </c>
    </row>
    <row r="337" spans="2:65" s="12" customFormat="1" ht="11.25">
      <c r="B337" s="152"/>
      <c r="D337" s="153" t="s">
        <v>161</v>
      </c>
      <c r="E337" s="154" t="s">
        <v>3</v>
      </c>
      <c r="F337" s="155" t="s">
        <v>1218</v>
      </c>
      <c r="H337" s="156">
        <v>563</v>
      </c>
      <c r="I337" s="157"/>
      <c r="L337" s="152"/>
      <c r="M337" s="158"/>
      <c r="T337" s="159"/>
      <c r="AT337" s="154" t="s">
        <v>161</v>
      </c>
      <c r="AU337" s="154" t="s">
        <v>80</v>
      </c>
      <c r="AV337" s="12" t="s">
        <v>80</v>
      </c>
      <c r="AW337" s="12" t="s">
        <v>32</v>
      </c>
      <c r="AX337" s="12" t="s">
        <v>71</v>
      </c>
      <c r="AY337" s="154" t="s">
        <v>151</v>
      </c>
    </row>
    <row r="338" spans="2:65" s="12" customFormat="1" ht="11.25">
      <c r="B338" s="152"/>
      <c r="D338" s="153" t="s">
        <v>161</v>
      </c>
      <c r="E338" s="154" t="s">
        <v>3</v>
      </c>
      <c r="F338" s="155" t="s">
        <v>1228</v>
      </c>
      <c r="H338" s="156">
        <v>16.89</v>
      </c>
      <c r="I338" s="157"/>
      <c r="L338" s="152"/>
      <c r="M338" s="158"/>
      <c r="T338" s="159"/>
      <c r="AT338" s="154" t="s">
        <v>161</v>
      </c>
      <c r="AU338" s="154" t="s">
        <v>80</v>
      </c>
      <c r="AV338" s="12" t="s">
        <v>80</v>
      </c>
      <c r="AW338" s="12" t="s">
        <v>32</v>
      </c>
      <c r="AX338" s="12" t="s">
        <v>71</v>
      </c>
      <c r="AY338" s="154" t="s">
        <v>151</v>
      </c>
    </row>
    <row r="339" spans="2:65" s="14" customFormat="1" ht="11.25">
      <c r="B339" s="166"/>
      <c r="D339" s="153" t="s">
        <v>161</v>
      </c>
      <c r="E339" s="167" t="s">
        <v>3</v>
      </c>
      <c r="F339" s="168" t="s">
        <v>241</v>
      </c>
      <c r="H339" s="169">
        <v>579.89</v>
      </c>
      <c r="I339" s="170"/>
      <c r="L339" s="166"/>
      <c r="M339" s="171"/>
      <c r="T339" s="172"/>
      <c r="AT339" s="167" t="s">
        <v>161</v>
      </c>
      <c r="AU339" s="167" t="s">
        <v>80</v>
      </c>
      <c r="AV339" s="14" t="s">
        <v>157</v>
      </c>
      <c r="AW339" s="14" t="s">
        <v>32</v>
      </c>
      <c r="AX339" s="14" t="s">
        <v>78</v>
      </c>
      <c r="AY339" s="167" t="s">
        <v>151</v>
      </c>
    </row>
    <row r="340" spans="2:65" s="1" customFormat="1" ht="49.15" customHeight="1">
      <c r="B340" s="133"/>
      <c r="C340" s="134" t="s">
        <v>621</v>
      </c>
      <c r="D340" s="134" t="s">
        <v>153</v>
      </c>
      <c r="E340" s="135" t="s">
        <v>714</v>
      </c>
      <c r="F340" s="136" t="s">
        <v>715</v>
      </c>
      <c r="G340" s="137" t="s">
        <v>328</v>
      </c>
      <c r="H340" s="138">
        <v>67.322000000000003</v>
      </c>
      <c r="I340" s="139"/>
      <c r="J340" s="140">
        <f>ROUND(I340*H340,2)</f>
        <v>0</v>
      </c>
      <c r="K340" s="141"/>
      <c r="L340" s="33"/>
      <c r="M340" s="142" t="s">
        <v>3</v>
      </c>
      <c r="N340" s="143" t="s">
        <v>42</v>
      </c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AR340" s="146" t="s">
        <v>278</v>
      </c>
      <c r="AT340" s="146" t="s">
        <v>153</v>
      </c>
      <c r="AU340" s="146" t="s">
        <v>80</v>
      </c>
      <c r="AY340" s="18" t="s">
        <v>151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8" t="s">
        <v>78</v>
      </c>
      <c r="BK340" s="147">
        <f>ROUND(I340*H340,2)</f>
        <v>0</v>
      </c>
      <c r="BL340" s="18" t="s">
        <v>278</v>
      </c>
      <c r="BM340" s="146" t="s">
        <v>1229</v>
      </c>
    </row>
    <row r="341" spans="2:65" s="1" customFormat="1" ht="11.25">
      <c r="B341" s="33"/>
      <c r="D341" s="148" t="s">
        <v>159</v>
      </c>
      <c r="F341" s="149" t="s">
        <v>717</v>
      </c>
      <c r="I341" s="150"/>
      <c r="L341" s="33"/>
      <c r="M341" s="151"/>
      <c r="T341" s="54"/>
      <c r="AT341" s="18" t="s">
        <v>159</v>
      </c>
      <c r="AU341" s="18" t="s">
        <v>80</v>
      </c>
    </row>
    <row r="342" spans="2:65" s="11" customFormat="1" ht="22.9" customHeight="1">
      <c r="B342" s="121"/>
      <c r="D342" s="122" t="s">
        <v>70</v>
      </c>
      <c r="E342" s="131" t="s">
        <v>718</v>
      </c>
      <c r="F342" s="131" t="s">
        <v>719</v>
      </c>
      <c r="I342" s="124"/>
      <c r="J342" s="132">
        <f>BK342</f>
        <v>0</v>
      </c>
      <c r="L342" s="121"/>
      <c r="M342" s="126"/>
      <c r="P342" s="127">
        <f>SUM(P343:P369)</f>
        <v>0</v>
      </c>
      <c r="R342" s="127">
        <f>SUM(R343:R369)</f>
        <v>2.9877499999999997</v>
      </c>
      <c r="T342" s="128">
        <f>SUM(T343:T369)</f>
        <v>2.4850000000000003</v>
      </c>
      <c r="AR342" s="122" t="s">
        <v>80</v>
      </c>
      <c r="AT342" s="129" t="s">
        <v>70</v>
      </c>
      <c r="AU342" s="129" t="s">
        <v>78</v>
      </c>
      <c r="AY342" s="122" t="s">
        <v>151</v>
      </c>
      <c r="BK342" s="130">
        <f>SUM(BK343:BK369)</f>
        <v>0</v>
      </c>
    </row>
    <row r="343" spans="2:65" s="1" customFormat="1" ht="16.5" customHeight="1">
      <c r="B343" s="133"/>
      <c r="C343" s="134" t="s">
        <v>625</v>
      </c>
      <c r="D343" s="134" t="s">
        <v>153</v>
      </c>
      <c r="E343" s="135" t="s">
        <v>727</v>
      </c>
      <c r="F343" s="136" t="s">
        <v>728</v>
      </c>
      <c r="G343" s="137" t="s">
        <v>246</v>
      </c>
      <c r="H343" s="138">
        <v>71</v>
      </c>
      <c r="I343" s="139"/>
      <c r="J343" s="140">
        <f>ROUND(I343*H343,2)</f>
        <v>0</v>
      </c>
      <c r="K343" s="141"/>
      <c r="L343" s="33"/>
      <c r="M343" s="142" t="s">
        <v>3</v>
      </c>
      <c r="N343" s="143" t="s">
        <v>42</v>
      </c>
      <c r="P343" s="144">
        <f>O343*H343</f>
        <v>0</v>
      </c>
      <c r="Q343" s="144">
        <v>0</v>
      </c>
      <c r="R343" s="144">
        <f>Q343*H343</f>
        <v>0</v>
      </c>
      <c r="S343" s="144">
        <v>0</v>
      </c>
      <c r="T343" s="145">
        <f>S343*H343</f>
        <v>0</v>
      </c>
      <c r="AR343" s="146" t="s">
        <v>278</v>
      </c>
      <c r="AT343" s="146" t="s">
        <v>153</v>
      </c>
      <c r="AU343" s="146" t="s">
        <v>80</v>
      </c>
      <c r="AY343" s="18" t="s">
        <v>151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8" t="s">
        <v>78</v>
      </c>
      <c r="BK343" s="147">
        <f>ROUND(I343*H343,2)</f>
        <v>0</v>
      </c>
      <c r="BL343" s="18" t="s">
        <v>278</v>
      </c>
      <c r="BM343" s="146" t="s">
        <v>1230</v>
      </c>
    </row>
    <row r="344" spans="2:65" s="1" customFormat="1" ht="11.25">
      <c r="B344" s="33"/>
      <c r="D344" s="148" t="s">
        <v>159</v>
      </c>
      <c r="F344" s="149" t="s">
        <v>730</v>
      </c>
      <c r="I344" s="150"/>
      <c r="L344" s="33"/>
      <c r="M344" s="151"/>
      <c r="T344" s="54"/>
      <c r="AT344" s="18" t="s">
        <v>159</v>
      </c>
      <c r="AU344" s="18" t="s">
        <v>80</v>
      </c>
    </row>
    <row r="345" spans="2:65" s="1" customFormat="1" ht="16.5" customHeight="1">
      <c r="B345" s="133"/>
      <c r="C345" s="181" t="s">
        <v>629</v>
      </c>
      <c r="D345" s="181" t="s">
        <v>378</v>
      </c>
      <c r="E345" s="182" t="s">
        <v>733</v>
      </c>
      <c r="F345" s="183" t="s">
        <v>734</v>
      </c>
      <c r="G345" s="184" t="s">
        <v>328</v>
      </c>
      <c r="H345" s="185">
        <v>1.371</v>
      </c>
      <c r="I345" s="186"/>
      <c r="J345" s="187">
        <f>ROUND(I345*H345,2)</f>
        <v>0</v>
      </c>
      <c r="K345" s="188"/>
      <c r="L345" s="189"/>
      <c r="M345" s="190" t="s">
        <v>3</v>
      </c>
      <c r="N345" s="191" t="s">
        <v>42</v>
      </c>
      <c r="P345" s="144">
        <f>O345*H345</f>
        <v>0</v>
      </c>
      <c r="Q345" s="144">
        <v>1</v>
      </c>
      <c r="R345" s="144">
        <f>Q345*H345</f>
        <v>1.371</v>
      </c>
      <c r="S345" s="144">
        <v>0</v>
      </c>
      <c r="T345" s="145">
        <f>S345*H345</f>
        <v>0</v>
      </c>
      <c r="AR345" s="146" t="s">
        <v>381</v>
      </c>
      <c r="AT345" s="146" t="s">
        <v>378</v>
      </c>
      <c r="AU345" s="146" t="s">
        <v>80</v>
      </c>
      <c r="AY345" s="18" t="s">
        <v>151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8" t="s">
        <v>78</v>
      </c>
      <c r="BK345" s="147">
        <f>ROUND(I345*H345,2)</f>
        <v>0</v>
      </c>
      <c r="BL345" s="18" t="s">
        <v>278</v>
      </c>
      <c r="BM345" s="146" t="s">
        <v>1231</v>
      </c>
    </row>
    <row r="346" spans="2:65" s="1" customFormat="1" ht="11.25">
      <c r="B346" s="33"/>
      <c r="D346" s="148" t="s">
        <v>159</v>
      </c>
      <c r="F346" s="149" t="s">
        <v>736</v>
      </c>
      <c r="I346" s="150"/>
      <c r="L346" s="33"/>
      <c r="M346" s="151"/>
      <c r="T346" s="54"/>
      <c r="AT346" s="18" t="s">
        <v>159</v>
      </c>
      <c r="AU346" s="18" t="s">
        <v>80</v>
      </c>
    </row>
    <row r="347" spans="2:65" s="12" customFormat="1" ht="11.25">
      <c r="B347" s="152"/>
      <c r="D347" s="153" t="s">
        <v>161</v>
      </c>
      <c r="E347" s="154" t="s">
        <v>3</v>
      </c>
      <c r="F347" s="155" t="s">
        <v>1232</v>
      </c>
      <c r="H347" s="156">
        <v>1.331</v>
      </c>
      <c r="I347" s="157"/>
      <c r="L347" s="152"/>
      <c r="M347" s="158"/>
      <c r="T347" s="159"/>
      <c r="AT347" s="154" t="s">
        <v>161</v>
      </c>
      <c r="AU347" s="154" t="s">
        <v>80</v>
      </c>
      <c r="AV347" s="12" t="s">
        <v>80</v>
      </c>
      <c r="AW347" s="12" t="s">
        <v>32</v>
      </c>
      <c r="AX347" s="12" t="s">
        <v>78</v>
      </c>
      <c r="AY347" s="154" t="s">
        <v>151</v>
      </c>
    </row>
    <row r="348" spans="2:65" s="12" customFormat="1" ht="11.25">
      <c r="B348" s="152"/>
      <c r="D348" s="153" t="s">
        <v>161</v>
      </c>
      <c r="F348" s="155" t="s">
        <v>1233</v>
      </c>
      <c r="H348" s="156">
        <v>1.371</v>
      </c>
      <c r="I348" s="157"/>
      <c r="L348" s="152"/>
      <c r="M348" s="158"/>
      <c r="T348" s="159"/>
      <c r="AT348" s="154" t="s">
        <v>161</v>
      </c>
      <c r="AU348" s="154" t="s">
        <v>80</v>
      </c>
      <c r="AV348" s="12" t="s">
        <v>80</v>
      </c>
      <c r="AW348" s="12" t="s">
        <v>4</v>
      </c>
      <c r="AX348" s="12" t="s">
        <v>78</v>
      </c>
      <c r="AY348" s="154" t="s">
        <v>151</v>
      </c>
    </row>
    <row r="349" spans="2:65" s="1" customFormat="1" ht="16.5" customHeight="1">
      <c r="B349" s="133"/>
      <c r="C349" s="181" t="s">
        <v>634</v>
      </c>
      <c r="D349" s="181" t="s">
        <v>378</v>
      </c>
      <c r="E349" s="182" t="s">
        <v>743</v>
      </c>
      <c r="F349" s="183" t="s">
        <v>744</v>
      </c>
      <c r="G349" s="184" t="s">
        <v>328</v>
      </c>
      <c r="H349" s="185">
        <v>0.48299999999999998</v>
      </c>
      <c r="I349" s="186"/>
      <c r="J349" s="187">
        <f>ROUND(I349*H349,2)</f>
        <v>0</v>
      </c>
      <c r="K349" s="188"/>
      <c r="L349" s="189"/>
      <c r="M349" s="190" t="s">
        <v>3</v>
      </c>
      <c r="N349" s="191" t="s">
        <v>42</v>
      </c>
      <c r="P349" s="144">
        <f>O349*H349</f>
        <v>0</v>
      </c>
      <c r="Q349" s="144">
        <v>1</v>
      </c>
      <c r="R349" s="144">
        <f>Q349*H349</f>
        <v>0.48299999999999998</v>
      </c>
      <c r="S349" s="144">
        <v>0</v>
      </c>
      <c r="T349" s="145">
        <f>S349*H349</f>
        <v>0</v>
      </c>
      <c r="AR349" s="146" t="s">
        <v>381</v>
      </c>
      <c r="AT349" s="146" t="s">
        <v>378</v>
      </c>
      <c r="AU349" s="146" t="s">
        <v>80</v>
      </c>
      <c r="AY349" s="18" t="s">
        <v>151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8" t="s">
        <v>78</v>
      </c>
      <c r="BK349" s="147">
        <f>ROUND(I349*H349,2)</f>
        <v>0</v>
      </c>
      <c r="BL349" s="18" t="s">
        <v>278</v>
      </c>
      <c r="BM349" s="146" t="s">
        <v>1234</v>
      </c>
    </row>
    <row r="350" spans="2:65" s="1" customFormat="1" ht="11.25">
      <c r="B350" s="33"/>
      <c r="D350" s="148" t="s">
        <v>159</v>
      </c>
      <c r="F350" s="149" t="s">
        <v>746</v>
      </c>
      <c r="I350" s="150"/>
      <c r="L350" s="33"/>
      <c r="M350" s="151"/>
      <c r="T350" s="54"/>
      <c r="AT350" s="18" t="s">
        <v>159</v>
      </c>
      <c r="AU350" s="18" t="s">
        <v>80</v>
      </c>
    </row>
    <row r="351" spans="2:65" s="12" customFormat="1" ht="11.25">
      <c r="B351" s="152"/>
      <c r="D351" s="153" t="s">
        <v>161</v>
      </c>
      <c r="E351" s="154" t="s">
        <v>3</v>
      </c>
      <c r="F351" s="155" t="s">
        <v>1235</v>
      </c>
      <c r="H351" s="156">
        <v>0.46899999999999997</v>
      </c>
      <c r="I351" s="157"/>
      <c r="L351" s="152"/>
      <c r="M351" s="158"/>
      <c r="T351" s="159"/>
      <c r="AT351" s="154" t="s">
        <v>161</v>
      </c>
      <c r="AU351" s="154" t="s">
        <v>80</v>
      </c>
      <c r="AV351" s="12" t="s">
        <v>80</v>
      </c>
      <c r="AW351" s="12" t="s">
        <v>32</v>
      </c>
      <c r="AX351" s="12" t="s">
        <v>78</v>
      </c>
      <c r="AY351" s="154" t="s">
        <v>151</v>
      </c>
    </row>
    <row r="352" spans="2:65" s="12" customFormat="1" ht="11.25">
      <c r="B352" s="152"/>
      <c r="D352" s="153" t="s">
        <v>161</v>
      </c>
      <c r="F352" s="155" t="s">
        <v>1236</v>
      </c>
      <c r="H352" s="156">
        <v>0.48299999999999998</v>
      </c>
      <c r="I352" s="157"/>
      <c r="L352" s="152"/>
      <c r="M352" s="158"/>
      <c r="T352" s="159"/>
      <c r="AT352" s="154" t="s">
        <v>161</v>
      </c>
      <c r="AU352" s="154" t="s">
        <v>80</v>
      </c>
      <c r="AV352" s="12" t="s">
        <v>80</v>
      </c>
      <c r="AW352" s="12" t="s">
        <v>4</v>
      </c>
      <c r="AX352" s="12" t="s">
        <v>78</v>
      </c>
      <c r="AY352" s="154" t="s">
        <v>151</v>
      </c>
    </row>
    <row r="353" spans="2:65" s="1" customFormat="1" ht="16.5" customHeight="1">
      <c r="B353" s="133"/>
      <c r="C353" s="181" t="s">
        <v>639</v>
      </c>
      <c r="D353" s="181" t="s">
        <v>378</v>
      </c>
      <c r="E353" s="182" t="s">
        <v>751</v>
      </c>
      <c r="F353" s="183" t="s">
        <v>752</v>
      </c>
      <c r="G353" s="184" t="s">
        <v>328</v>
      </c>
      <c r="H353" s="185">
        <v>0.57099999999999995</v>
      </c>
      <c r="I353" s="186"/>
      <c r="J353" s="187">
        <f>ROUND(I353*H353,2)</f>
        <v>0</v>
      </c>
      <c r="K353" s="188"/>
      <c r="L353" s="189"/>
      <c r="M353" s="190" t="s">
        <v>3</v>
      </c>
      <c r="N353" s="191" t="s">
        <v>42</v>
      </c>
      <c r="P353" s="144">
        <f>O353*H353</f>
        <v>0</v>
      </c>
      <c r="Q353" s="144">
        <v>1</v>
      </c>
      <c r="R353" s="144">
        <f>Q353*H353</f>
        <v>0.57099999999999995</v>
      </c>
      <c r="S353" s="144">
        <v>0</v>
      </c>
      <c r="T353" s="145">
        <f>S353*H353</f>
        <v>0</v>
      </c>
      <c r="AR353" s="146" t="s">
        <v>381</v>
      </c>
      <c r="AT353" s="146" t="s">
        <v>378</v>
      </c>
      <c r="AU353" s="146" t="s">
        <v>80</v>
      </c>
      <c r="AY353" s="18" t="s">
        <v>151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8" t="s">
        <v>78</v>
      </c>
      <c r="BK353" s="147">
        <f>ROUND(I353*H353,2)</f>
        <v>0</v>
      </c>
      <c r="BL353" s="18" t="s">
        <v>278</v>
      </c>
      <c r="BM353" s="146" t="s">
        <v>1237</v>
      </c>
    </row>
    <row r="354" spans="2:65" s="1" customFormat="1" ht="11.25">
      <c r="B354" s="33"/>
      <c r="D354" s="148" t="s">
        <v>159</v>
      </c>
      <c r="F354" s="149" t="s">
        <v>754</v>
      </c>
      <c r="I354" s="150"/>
      <c r="L354" s="33"/>
      <c r="M354" s="151"/>
      <c r="T354" s="54"/>
      <c r="AT354" s="18" t="s">
        <v>159</v>
      </c>
      <c r="AU354" s="18" t="s">
        <v>80</v>
      </c>
    </row>
    <row r="355" spans="2:65" s="12" customFormat="1" ht="11.25">
      <c r="B355" s="152"/>
      <c r="D355" s="153" t="s">
        <v>161</v>
      </c>
      <c r="E355" s="154" t="s">
        <v>3</v>
      </c>
      <c r="F355" s="155" t="s">
        <v>1238</v>
      </c>
      <c r="H355" s="156">
        <v>0.55400000000000005</v>
      </c>
      <c r="I355" s="157"/>
      <c r="L355" s="152"/>
      <c r="M355" s="158"/>
      <c r="T355" s="159"/>
      <c r="AT355" s="154" t="s">
        <v>161</v>
      </c>
      <c r="AU355" s="154" t="s">
        <v>80</v>
      </c>
      <c r="AV355" s="12" t="s">
        <v>80</v>
      </c>
      <c r="AW355" s="12" t="s">
        <v>32</v>
      </c>
      <c r="AX355" s="12" t="s">
        <v>78</v>
      </c>
      <c r="AY355" s="154" t="s">
        <v>151</v>
      </c>
    </row>
    <row r="356" spans="2:65" s="12" customFormat="1" ht="11.25">
      <c r="B356" s="152"/>
      <c r="D356" s="153" t="s">
        <v>161</v>
      </c>
      <c r="F356" s="155" t="s">
        <v>1239</v>
      </c>
      <c r="H356" s="156">
        <v>0.57099999999999995</v>
      </c>
      <c r="I356" s="157"/>
      <c r="L356" s="152"/>
      <c r="M356" s="158"/>
      <c r="T356" s="159"/>
      <c r="AT356" s="154" t="s">
        <v>161</v>
      </c>
      <c r="AU356" s="154" t="s">
        <v>80</v>
      </c>
      <c r="AV356" s="12" t="s">
        <v>80</v>
      </c>
      <c r="AW356" s="12" t="s">
        <v>4</v>
      </c>
      <c r="AX356" s="12" t="s">
        <v>78</v>
      </c>
      <c r="AY356" s="154" t="s">
        <v>151</v>
      </c>
    </row>
    <row r="357" spans="2:65" s="1" customFormat="1" ht="21.75" customHeight="1">
      <c r="B357" s="133"/>
      <c r="C357" s="181" t="s">
        <v>644</v>
      </c>
      <c r="D357" s="181" t="s">
        <v>378</v>
      </c>
      <c r="E357" s="182" t="s">
        <v>759</v>
      </c>
      <c r="F357" s="183" t="s">
        <v>760</v>
      </c>
      <c r="G357" s="184" t="s">
        <v>328</v>
      </c>
      <c r="H357" s="185">
        <v>0.219</v>
      </c>
      <c r="I357" s="186"/>
      <c r="J357" s="187">
        <f>ROUND(I357*H357,2)</f>
        <v>0</v>
      </c>
      <c r="K357" s="188"/>
      <c r="L357" s="189"/>
      <c r="M357" s="190" t="s">
        <v>3</v>
      </c>
      <c r="N357" s="191" t="s">
        <v>42</v>
      </c>
      <c r="P357" s="144">
        <f>O357*H357</f>
        <v>0</v>
      </c>
      <c r="Q357" s="144">
        <v>1</v>
      </c>
      <c r="R357" s="144">
        <f>Q357*H357</f>
        <v>0.219</v>
      </c>
      <c r="S357" s="144">
        <v>0</v>
      </c>
      <c r="T357" s="145">
        <f>S357*H357</f>
        <v>0</v>
      </c>
      <c r="AR357" s="146" t="s">
        <v>381</v>
      </c>
      <c r="AT357" s="146" t="s">
        <v>378</v>
      </c>
      <c r="AU357" s="146" t="s">
        <v>80</v>
      </c>
      <c r="AY357" s="18" t="s">
        <v>151</v>
      </c>
      <c r="BE357" s="147">
        <f>IF(N357="základní",J357,0)</f>
        <v>0</v>
      </c>
      <c r="BF357" s="147">
        <f>IF(N357="snížená",J357,0)</f>
        <v>0</v>
      </c>
      <c r="BG357" s="147">
        <f>IF(N357="zákl. přenesená",J357,0)</f>
        <v>0</v>
      </c>
      <c r="BH357" s="147">
        <f>IF(N357="sníž. přenesená",J357,0)</f>
        <v>0</v>
      </c>
      <c r="BI357" s="147">
        <f>IF(N357="nulová",J357,0)</f>
        <v>0</v>
      </c>
      <c r="BJ357" s="18" t="s">
        <v>78</v>
      </c>
      <c r="BK357" s="147">
        <f>ROUND(I357*H357,2)</f>
        <v>0</v>
      </c>
      <c r="BL357" s="18" t="s">
        <v>278</v>
      </c>
      <c r="BM357" s="146" t="s">
        <v>1240</v>
      </c>
    </row>
    <row r="358" spans="2:65" s="1" customFormat="1" ht="11.25">
      <c r="B358" s="33"/>
      <c r="D358" s="148" t="s">
        <v>159</v>
      </c>
      <c r="F358" s="149" t="s">
        <v>762</v>
      </c>
      <c r="I358" s="150"/>
      <c r="L358" s="33"/>
      <c r="M358" s="151"/>
      <c r="T358" s="54"/>
      <c r="AT358" s="18" t="s">
        <v>159</v>
      </c>
      <c r="AU358" s="18" t="s">
        <v>80</v>
      </c>
    </row>
    <row r="359" spans="2:65" s="12" customFormat="1" ht="11.25">
      <c r="B359" s="152"/>
      <c r="D359" s="153" t="s">
        <v>161</v>
      </c>
      <c r="E359" s="154" t="s">
        <v>3</v>
      </c>
      <c r="F359" s="155" t="s">
        <v>1241</v>
      </c>
      <c r="H359" s="156">
        <v>0.21299999999999999</v>
      </c>
      <c r="I359" s="157"/>
      <c r="L359" s="152"/>
      <c r="M359" s="158"/>
      <c r="T359" s="159"/>
      <c r="AT359" s="154" t="s">
        <v>161</v>
      </c>
      <c r="AU359" s="154" t="s">
        <v>80</v>
      </c>
      <c r="AV359" s="12" t="s">
        <v>80</v>
      </c>
      <c r="AW359" s="12" t="s">
        <v>32</v>
      </c>
      <c r="AX359" s="12" t="s">
        <v>78</v>
      </c>
      <c r="AY359" s="154" t="s">
        <v>151</v>
      </c>
    </row>
    <row r="360" spans="2:65" s="12" customFormat="1" ht="11.25">
      <c r="B360" s="152"/>
      <c r="D360" s="153" t="s">
        <v>161</v>
      </c>
      <c r="F360" s="155" t="s">
        <v>1242</v>
      </c>
      <c r="H360" s="156">
        <v>0.219</v>
      </c>
      <c r="I360" s="157"/>
      <c r="L360" s="152"/>
      <c r="M360" s="158"/>
      <c r="T360" s="159"/>
      <c r="AT360" s="154" t="s">
        <v>161</v>
      </c>
      <c r="AU360" s="154" t="s">
        <v>80</v>
      </c>
      <c r="AV360" s="12" t="s">
        <v>80</v>
      </c>
      <c r="AW360" s="12" t="s">
        <v>4</v>
      </c>
      <c r="AX360" s="12" t="s">
        <v>78</v>
      </c>
      <c r="AY360" s="154" t="s">
        <v>151</v>
      </c>
    </row>
    <row r="361" spans="2:65" s="1" customFormat="1" ht="24.2" customHeight="1">
      <c r="B361" s="133"/>
      <c r="C361" s="181" t="s">
        <v>649</v>
      </c>
      <c r="D361" s="181" t="s">
        <v>378</v>
      </c>
      <c r="E361" s="182" t="s">
        <v>766</v>
      </c>
      <c r="F361" s="183" t="s">
        <v>767</v>
      </c>
      <c r="G361" s="184" t="s">
        <v>170</v>
      </c>
      <c r="H361" s="185">
        <v>0.625</v>
      </c>
      <c r="I361" s="186"/>
      <c r="J361" s="187">
        <f>ROUND(I361*H361,2)</f>
        <v>0</v>
      </c>
      <c r="K361" s="188"/>
      <c r="L361" s="189"/>
      <c r="M361" s="190" t="s">
        <v>3</v>
      </c>
      <c r="N361" s="191" t="s">
        <v>42</v>
      </c>
      <c r="P361" s="144">
        <f>O361*H361</f>
        <v>0</v>
      </c>
      <c r="Q361" s="144">
        <v>0.55000000000000004</v>
      </c>
      <c r="R361" s="144">
        <f>Q361*H361</f>
        <v>0.34375</v>
      </c>
      <c r="S361" s="144">
        <v>0</v>
      </c>
      <c r="T361" s="145">
        <f>S361*H361</f>
        <v>0</v>
      </c>
      <c r="AR361" s="146" t="s">
        <v>381</v>
      </c>
      <c r="AT361" s="146" t="s">
        <v>378</v>
      </c>
      <c r="AU361" s="146" t="s">
        <v>80</v>
      </c>
      <c r="AY361" s="18" t="s">
        <v>151</v>
      </c>
      <c r="BE361" s="147">
        <f>IF(N361="základní",J361,0)</f>
        <v>0</v>
      </c>
      <c r="BF361" s="147">
        <f>IF(N361="snížená",J361,0)</f>
        <v>0</v>
      </c>
      <c r="BG361" s="147">
        <f>IF(N361="zákl. přenesená",J361,0)</f>
        <v>0</v>
      </c>
      <c r="BH361" s="147">
        <f>IF(N361="sníž. přenesená",J361,0)</f>
        <v>0</v>
      </c>
      <c r="BI361" s="147">
        <f>IF(N361="nulová",J361,0)</f>
        <v>0</v>
      </c>
      <c r="BJ361" s="18" t="s">
        <v>78</v>
      </c>
      <c r="BK361" s="147">
        <f>ROUND(I361*H361,2)</f>
        <v>0</v>
      </c>
      <c r="BL361" s="18" t="s">
        <v>278</v>
      </c>
      <c r="BM361" s="146" t="s">
        <v>1243</v>
      </c>
    </row>
    <row r="362" spans="2:65" s="1" customFormat="1" ht="11.25">
      <c r="B362" s="33"/>
      <c r="D362" s="148" t="s">
        <v>159</v>
      </c>
      <c r="F362" s="149" t="s">
        <v>769</v>
      </c>
      <c r="I362" s="150"/>
      <c r="L362" s="33"/>
      <c r="M362" s="151"/>
      <c r="T362" s="54"/>
      <c r="AT362" s="18" t="s">
        <v>159</v>
      </c>
      <c r="AU362" s="18" t="s">
        <v>80</v>
      </c>
    </row>
    <row r="363" spans="2:65" s="12" customFormat="1" ht="11.25">
      <c r="B363" s="152"/>
      <c r="D363" s="153" t="s">
        <v>161</v>
      </c>
      <c r="E363" s="154" t="s">
        <v>3</v>
      </c>
      <c r="F363" s="155" t="s">
        <v>1244</v>
      </c>
      <c r="H363" s="156">
        <v>0.625</v>
      </c>
      <c r="I363" s="157"/>
      <c r="L363" s="152"/>
      <c r="M363" s="158"/>
      <c r="T363" s="159"/>
      <c r="AT363" s="154" t="s">
        <v>161</v>
      </c>
      <c r="AU363" s="154" t="s">
        <v>80</v>
      </c>
      <c r="AV363" s="12" t="s">
        <v>80</v>
      </c>
      <c r="AW363" s="12" t="s">
        <v>32</v>
      </c>
      <c r="AX363" s="12" t="s">
        <v>78</v>
      </c>
      <c r="AY363" s="154" t="s">
        <v>151</v>
      </c>
    </row>
    <row r="364" spans="2:65" s="1" customFormat="1" ht="16.5" customHeight="1">
      <c r="B364" s="133"/>
      <c r="C364" s="134" t="s">
        <v>654</v>
      </c>
      <c r="D364" s="134" t="s">
        <v>153</v>
      </c>
      <c r="E364" s="135" t="s">
        <v>771</v>
      </c>
      <c r="F364" s="136" t="s">
        <v>772</v>
      </c>
      <c r="G364" s="137" t="s">
        <v>246</v>
      </c>
      <c r="H364" s="138">
        <v>71</v>
      </c>
      <c r="I364" s="139"/>
      <c r="J364" s="140">
        <f>ROUND(I364*H364,2)</f>
        <v>0</v>
      </c>
      <c r="K364" s="141"/>
      <c r="L364" s="33"/>
      <c r="M364" s="142" t="s">
        <v>3</v>
      </c>
      <c r="N364" s="143" t="s">
        <v>42</v>
      </c>
      <c r="P364" s="144">
        <f>O364*H364</f>
        <v>0</v>
      </c>
      <c r="Q364" s="144">
        <v>0</v>
      </c>
      <c r="R364" s="144">
        <f>Q364*H364</f>
        <v>0</v>
      </c>
      <c r="S364" s="144">
        <v>3.5000000000000003E-2</v>
      </c>
      <c r="T364" s="145">
        <f>S364*H364</f>
        <v>2.4850000000000003</v>
      </c>
      <c r="AR364" s="146" t="s">
        <v>278</v>
      </c>
      <c r="AT364" s="146" t="s">
        <v>153</v>
      </c>
      <c r="AU364" s="146" t="s">
        <v>80</v>
      </c>
      <c r="AY364" s="18" t="s">
        <v>151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8" t="s">
        <v>78</v>
      </c>
      <c r="BK364" s="147">
        <f>ROUND(I364*H364,2)</f>
        <v>0</v>
      </c>
      <c r="BL364" s="18" t="s">
        <v>278</v>
      </c>
      <c r="BM364" s="146" t="s">
        <v>1245</v>
      </c>
    </row>
    <row r="365" spans="2:65" s="1" customFormat="1" ht="11.25">
      <c r="B365" s="33"/>
      <c r="D365" s="148" t="s">
        <v>159</v>
      </c>
      <c r="F365" s="149" t="s">
        <v>774</v>
      </c>
      <c r="I365" s="150"/>
      <c r="L365" s="33"/>
      <c r="M365" s="151"/>
      <c r="T365" s="54"/>
      <c r="AT365" s="18" t="s">
        <v>159</v>
      </c>
      <c r="AU365" s="18" t="s">
        <v>80</v>
      </c>
    </row>
    <row r="366" spans="2:65" s="1" customFormat="1" ht="24.2" customHeight="1">
      <c r="B366" s="133"/>
      <c r="C366" s="134" t="s">
        <v>658</v>
      </c>
      <c r="D366" s="134" t="s">
        <v>153</v>
      </c>
      <c r="E366" s="135" t="s">
        <v>782</v>
      </c>
      <c r="F366" s="136" t="s">
        <v>783</v>
      </c>
      <c r="G366" s="137" t="s">
        <v>675</v>
      </c>
      <c r="H366" s="138">
        <v>1</v>
      </c>
      <c r="I366" s="139"/>
      <c r="J366" s="140">
        <f>ROUND(I366*H366,2)</f>
        <v>0</v>
      </c>
      <c r="K366" s="141"/>
      <c r="L366" s="33"/>
      <c r="M366" s="142" t="s">
        <v>3</v>
      </c>
      <c r="N366" s="143" t="s">
        <v>42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278</v>
      </c>
      <c r="AT366" s="146" t="s">
        <v>153</v>
      </c>
      <c r="AU366" s="146" t="s">
        <v>80</v>
      </c>
      <c r="AY366" s="18" t="s">
        <v>151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8" t="s">
        <v>78</v>
      </c>
      <c r="BK366" s="147">
        <f>ROUND(I366*H366,2)</f>
        <v>0</v>
      </c>
      <c r="BL366" s="18" t="s">
        <v>278</v>
      </c>
      <c r="BM366" s="146" t="s">
        <v>1246</v>
      </c>
    </row>
    <row r="367" spans="2:65" s="1" customFormat="1" ht="16.5" customHeight="1">
      <c r="B367" s="133"/>
      <c r="C367" s="134" t="s">
        <v>662</v>
      </c>
      <c r="D367" s="134" t="s">
        <v>153</v>
      </c>
      <c r="E367" s="135" t="s">
        <v>786</v>
      </c>
      <c r="F367" s="136" t="s">
        <v>787</v>
      </c>
      <c r="G367" s="137" t="s">
        <v>675</v>
      </c>
      <c r="H367" s="138">
        <v>1</v>
      </c>
      <c r="I367" s="139"/>
      <c r="J367" s="140">
        <f>ROUND(I367*H367,2)</f>
        <v>0</v>
      </c>
      <c r="K367" s="141"/>
      <c r="L367" s="33"/>
      <c r="M367" s="142" t="s">
        <v>3</v>
      </c>
      <c r="N367" s="143" t="s">
        <v>42</v>
      </c>
      <c r="P367" s="144">
        <f>O367*H367</f>
        <v>0</v>
      </c>
      <c r="Q367" s="144">
        <v>0</v>
      </c>
      <c r="R367" s="144">
        <f>Q367*H367</f>
        <v>0</v>
      </c>
      <c r="S367" s="144">
        <v>0</v>
      </c>
      <c r="T367" s="145">
        <f>S367*H367</f>
        <v>0</v>
      </c>
      <c r="AR367" s="146" t="s">
        <v>278</v>
      </c>
      <c r="AT367" s="146" t="s">
        <v>153</v>
      </c>
      <c r="AU367" s="146" t="s">
        <v>80</v>
      </c>
      <c r="AY367" s="18" t="s">
        <v>151</v>
      </c>
      <c r="BE367" s="147">
        <f>IF(N367="základní",J367,0)</f>
        <v>0</v>
      </c>
      <c r="BF367" s="147">
        <f>IF(N367="snížená",J367,0)</f>
        <v>0</v>
      </c>
      <c r="BG367" s="147">
        <f>IF(N367="zákl. přenesená",J367,0)</f>
        <v>0</v>
      </c>
      <c r="BH367" s="147">
        <f>IF(N367="sníž. přenesená",J367,0)</f>
        <v>0</v>
      </c>
      <c r="BI367" s="147">
        <f>IF(N367="nulová",J367,0)</f>
        <v>0</v>
      </c>
      <c r="BJ367" s="18" t="s">
        <v>78</v>
      </c>
      <c r="BK367" s="147">
        <f>ROUND(I367*H367,2)</f>
        <v>0</v>
      </c>
      <c r="BL367" s="18" t="s">
        <v>278</v>
      </c>
      <c r="BM367" s="146" t="s">
        <v>1247</v>
      </c>
    </row>
    <row r="368" spans="2:65" s="1" customFormat="1" ht="44.25" customHeight="1">
      <c r="B368" s="133"/>
      <c r="C368" s="134" t="s">
        <v>667</v>
      </c>
      <c r="D368" s="134" t="s">
        <v>153</v>
      </c>
      <c r="E368" s="135" t="s">
        <v>790</v>
      </c>
      <c r="F368" s="136" t="s">
        <v>791</v>
      </c>
      <c r="G368" s="137" t="s">
        <v>398</v>
      </c>
      <c r="H368" s="192"/>
      <c r="I368" s="139"/>
      <c r="J368" s="140">
        <f>ROUND(I368*H368,2)</f>
        <v>0</v>
      </c>
      <c r="K368" s="141"/>
      <c r="L368" s="33"/>
      <c r="M368" s="142" t="s">
        <v>3</v>
      </c>
      <c r="N368" s="143" t="s">
        <v>42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278</v>
      </c>
      <c r="AT368" s="146" t="s">
        <v>153</v>
      </c>
      <c r="AU368" s="146" t="s">
        <v>80</v>
      </c>
      <c r="AY368" s="18" t="s">
        <v>151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8" t="s">
        <v>78</v>
      </c>
      <c r="BK368" s="147">
        <f>ROUND(I368*H368,2)</f>
        <v>0</v>
      </c>
      <c r="BL368" s="18" t="s">
        <v>278</v>
      </c>
      <c r="BM368" s="146" t="s">
        <v>1248</v>
      </c>
    </row>
    <row r="369" spans="2:65" s="1" customFormat="1" ht="11.25">
      <c r="B369" s="33"/>
      <c r="D369" s="148" t="s">
        <v>159</v>
      </c>
      <c r="F369" s="149" t="s">
        <v>793</v>
      </c>
      <c r="I369" s="150"/>
      <c r="L369" s="33"/>
      <c r="M369" s="151"/>
      <c r="T369" s="54"/>
      <c r="AT369" s="18" t="s">
        <v>159</v>
      </c>
      <c r="AU369" s="18" t="s">
        <v>80</v>
      </c>
    </row>
    <row r="370" spans="2:65" s="11" customFormat="1" ht="22.9" customHeight="1">
      <c r="B370" s="121"/>
      <c r="D370" s="122" t="s">
        <v>70</v>
      </c>
      <c r="E370" s="131" t="s">
        <v>794</v>
      </c>
      <c r="F370" s="131" t="s">
        <v>795</v>
      </c>
      <c r="I370" s="124"/>
      <c r="J370" s="132">
        <f>BK370</f>
        <v>0</v>
      </c>
      <c r="L370" s="121"/>
      <c r="M370" s="126"/>
      <c r="P370" s="127">
        <f>SUM(P371:P380)</f>
        <v>0</v>
      </c>
      <c r="R370" s="127">
        <f>SUM(R371:R380)</f>
        <v>1.3082E-2</v>
      </c>
      <c r="T370" s="128">
        <f>SUM(T371:T380)</f>
        <v>0</v>
      </c>
      <c r="AR370" s="122" t="s">
        <v>80</v>
      </c>
      <c r="AT370" s="129" t="s">
        <v>70</v>
      </c>
      <c r="AU370" s="129" t="s">
        <v>78</v>
      </c>
      <c r="AY370" s="122" t="s">
        <v>151</v>
      </c>
      <c r="BK370" s="130">
        <f>SUM(BK371:BK380)</f>
        <v>0</v>
      </c>
    </row>
    <row r="371" spans="2:65" s="1" customFormat="1" ht="44.25" customHeight="1">
      <c r="B371" s="133"/>
      <c r="C371" s="134" t="s">
        <v>672</v>
      </c>
      <c r="D371" s="134" t="s">
        <v>153</v>
      </c>
      <c r="E371" s="135" t="s">
        <v>797</v>
      </c>
      <c r="F371" s="136" t="s">
        <v>798</v>
      </c>
      <c r="G371" s="137" t="s">
        <v>156</v>
      </c>
      <c r="H371" s="138">
        <v>56.8</v>
      </c>
      <c r="I371" s="139"/>
      <c r="J371" s="140">
        <f>ROUND(I371*H371,2)</f>
        <v>0</v>
      </c>
      <c r="K371" s="141"/>
      <c r="L371" s="33"/>
      <c r="M371" s="142" t="s">
        <v>3</v>
      </c>
      <c r="N371" s="143" t="s">
        <v>42</v>
      </c>
      <c r="P371" s="144">
        <f>O371*H371</f>
        <v>0</v>
      </c>
      <c r="Q371" s="144">
        <v>2.2000000000000001E-4</v>
      </c>
      <c r="R371" s="144">
        <f>Q371*H371</f>
        <v>1.2496E-2</v>
      </c>
      <c r="S371" s="144">
        <v>0</v>
      </c>
      <c r="T371" s="145">
        <f>S371*H371</f>
        <v>0</v>
      </c>
      <c r="AR371" s="146" t="s">
        <v>278</v>
      </c>
      <c r="AT371" s="146" t="s">
        <v>153</v>
      </c>
      <c r="AU371" s="146" t="s">
        <v>80</v>
      </c>
      <c r="AY371" s="18" t="s">
        <v>151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8" t="s">
        <v>78</v>
      </c>
      <c r="BK371" s="147">
        <f>ROUND(I371*H371,2)</f>
        <v>0</v>
      </c>
      <c r="BL371" s="18" t="s">
        <v>278</v>
      </c>
      <c r="BM371" s="146" t="s">
        <v>1249</v>
      </c>
    </row>
    <row r="372" spans="2:65" s="1" customFormat="1" ht="11.25">
      <c r="B372" s="33"/>
      <c r="D372" s="148" t="s">
        <v>159</v>
      </c>
      <c r="F372" s="149" t="s">
        <v>800</v>
      </c>
      <c r="I372" s="150"/>
      <c r="L372" s="33"/>
      <c r="M372" s="151"/>
      <c r="T372" s="54"/>
      <c r="AT372" s="18" t="s">
        <v>159</v>
      </c>
      <c r="AU372" s="18" t="s">
        <v>80</v>
      </c>
    </row>
    <row r="373" spans="2:65" s="12" customFormat="1" ht="11.25">
      <c r="B373" s="152"/>
      <c r="D373" s="153" t="s">
        <v>161</v>
      </c>
      <c r="E373" s="154" t="s">
        <v>3</v>
      </c>
      <c r="F373" s="155" t="s">
        <v>1250</v>
      </c>
      <c r="H373" s="156">
        <v>56.8</v>
      </c>
      <c r="I373" s="157"/>
      <c r="L373" s="152"/>
      <c r="M373" s="158"/>
      <c r="T373" s="159"/>
      <c r="AT373" s="154" t="s">
        <v>161</v>
      </c>
      <c r="AU373" s="154" t="s">
        <v>80</v>
      </c>
      <c r="AV373" s="12" t="s">
        <v>80</v>
      </c>
      <c r="AW373" s="12" t="s">
        <v>32</v>
      </c>
      <c r="AX373" s="12" t="s">
        <v>78</v>
      </c>
      <c r="AY373" s="154" t="s">
        <v>151</v>
      </c>
    </row>
    <row r="374" spans="2:65" s="1" customFormat="1" ht="24.2" customHeight="1">
      <c r="B374" s="133"/>
      <c r="C374" s="134" t="s">
        <v>677</v>
      </c>
      <c r="D374" s="134" t="s">
        <v>153</v>
      </c>
      <c r="E374" s="135" t="s">
        <v>811</v>
      </c>
      <c r="F374" s="136" t="s">
        <v>812</v>
      </c>
      <c r="G374" s="137" t="s">
        <v>156</v>
      </c>
      <c r="H374" s="138">
        <v>1.1299999999999999</v>
      </c>
      <c r="I374" s="139"/>
      <c r="J374" s="140">
        <f>ROUND(I374*H374,2)</f>
        <v>0</v>
      </c>
      <c r="K374" s="141"/>
      <c r="L374" s="33"/>
      <c r="M374" s="142" t="s">
        <v>3</v>
      </c>
      <c r="N374" s="143" t="s">
        <v>42</v>
      </c>
      <c r="P374" s="144">
        <f>O374*H374</f>
        <v>0</v>
      </c>
      <c r="Q374" s="144">
        <v>6.0000000000000002E-5</v>
      </c>
      <c r="R374" s="144">
        <f>Q374*H374</f>
        <v>6.7799999999999995E-5</v>
      </c>
      <c r="S374" s="144">
        <v>0</v>
      </c>
      <c r="T374" s="145">
        <f>S374*H374</f>
        <v>0</v>
      </c>
      <c r="AR374" s="146" t="s">
        <v>278</v>
      </c>
      <c r="AT374" s="146" t="s">
        <v>153</v>
      </c>
      <c r="AU374" s="146" t="s">
        <v>80</v>
      </c>
      <c r="AY374" s="18" t="s">
        <v>151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8" t="s">
        <v>78</v>
      </c>
      <c r="BK374" s="147">
        <f>ROUND(I374*H374,2)</f>
        <v>0</v>
      </c>
      <c r="BL374" s="18" t="s">
        <v>278</v>
      </c>
      <c r="BM374" s="146" t="s">
        <v>1251</v>
      </c>
    </row>
    <row r="375" spans="2:65" s="1" customFormat="1" ht="11.25">
      <c r="B375" s="33"/>
      <c r="D375" s="148" t="s">
        <v>159</v>
      </c>
      <c r="F375" s="149" t="s">
        <v>814</v>
      </c>
      <c r="I375" s="150"/>
      <c r="L375" s="33"/>
      <c r="M375" s="151"/>
      <c r="T375" s="54"/>
      <c r="AT375" s="18" t="s">
        <v>159</v>
      </c>
      <c r="AU375" s="18" t="s">
        <v>80</v>
      </c>
    </row>
    <row r="376" spans="2:65" s="12" customFormat="1" ht="11.25">
      <c r="B376" s="152"/>
      <c r="D376" s="153" t="s">
        <v>161</v>
      </c>
      <c r="E376" s="154" t="s">
        <v>3</v>
      </c>
      <c r="F376" s="155" t="s">
        <v>1252</v>
      </c>
      <c r="H376" s="156">
        <v>1.1299999999999999</v>
      </c>
      <c r="I376" s="157"/>
      <c r="L376" s="152"/>
      <c r="M376" s="158"/>
      <c r="T376" s="159"/>
      <c r="AT376" s="154" t="s">
        <v>161</v>
      </c>
      <c r="AU376" s="154" t="s">
        <v>80</v>
      </c>
      <c r="AV376" s="12" t="s">
        <v>80</v>
      </c>
      <c r="AW376" s="12" t="s">
        <v>32</v>
      </c>
      <c r="AX376" s="12" t="s">
        <v>78</v>
      </c>
      <c r="AY376" s="154" t="s">
        <v>151</v>
      </c>
    </row>
    <row r="377" spans="2:65" s="1" customFormat="1" ht="24.2" customHeight="1">
      <c r="B377" s="133"/>
      <c r="C377" s="134" t="s">
        <v>684</v>
      </c>
      <c r="D377" s="134" t="s">
        <v>153</v>
      </c>
      <c r="E377" s="135" t="s">
        <v>817</v>
      </c>
      <c r="F377" s="136" t="s">
        <v>818</v>
      </c>
      <c r="G377" s="137" t="s">
        <v>156</v>
      </c>
      <c r="H377" s="138">
        <v>1.1299999999999999</v>
      </c>
      <c r="I377" s="139"/>
      <c r="J377" s="140">
        <f>ROUND(I377*H377,2)</f>
        <v>0</v>
      </c>
      <c r="K377" s="141"/>
      <c r="L377" s="33"/>
      <c r="M377" s="142" t="s">
        <v>3</v>
      </c>
      <c r="N377" s="143" t="s">
        <v>42</v>
      </c>
      <c r="P377" s="144">
        <f>O377*H377</f>
        <v>0</v>
      </c>
      <c r="Q377" s="144">
        <v>1.3999999999999999E-4</v>
      </c>
      <c r="R377" s="144">
        <f>Q377*H377</f>
        <v>1.5819999999999997E-4</v>
      </c>
      <c r="S377" s="144">
        <v>0</v>
      </c>
      <c r="T377" s="145">
        <f>S377*H377</f>
        <v>0</v>
      </c>
      <c r="AR377" s="146" t="s">
        <v>278</v>
      </c>
      <c r="AT377" s="146" t="s">
        <v>153</v>
      </c>
      <c r="AU377" s="146" t="s">
        <v>80</v>
      </c>
      <c r="AY377" s="18" t="s">
        <v>151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8" t="s">
        <v>78</v>
      </c>
      <c r="BK377" s="147">
        <f>ROUND(I377*H377,2)</f>
        <v>0</v>
      </c>
      <c r="BL377" s="18" t="s">
        <v>278</v>
      </c>
      <c r="BM377" s="146" t="s">
        <v>1253</v>
      </c>
    </row>
    <row r="378" spans="2:65" s="1" customFormat="1" ht="11.25">
      <c r="B378" s="33"/>
      <c r="D378" s="148" t="s">
        <v>159</v>
      </c>
      <c r="F378" s="149" t="s">
        <v>820</v>
      </c>
      <c r="I378" s="150"/>
      <c r="L378" s="33"/>
      <c r="M378" s="151"/>
      <c r="T378" s="54"/>
      <c r="AT378" s="18" t="s">
        <v>159</v>
      </c>
      <c r="AU378" s="18" t="s">
        <v>80</v>
      </c>
    </row>
    <row r="379" spans="2:65" s="1" customFormat="1" ht="24.2" customHeight="1">
      <c r="B379" s="133"/>
      <c r="C379" s="134" t="s">
        <v>690</v>
      </c>
      <c r="D379" s="134" t="s">
        <v>153</v>
      </c>
      <c r="E379" s="135" t="s">
        <v>822</v>
      </c>
      <c r="F379" s="136" t="s">
        <v>823</v>
      </c>
      <c r="G379" s="137" t="s">
        <v>156</v>
      </c>
      <c r="H379" s="138">
        <v>3</v>
      </c>
      <c r="I379" s="139"/>
      <c r="J379" s="140">
        <f>ROUND(I379*H379,2)</f>
        <v>0</v>
      </c>
      <c r="K379" s="141"/>
      <c r="L379" s="33"/>
      <c r="M379" s="142" t="s">
        <v>3</v>
      </c>
      <c r="N379" s="143" t="s">
        <v>42</v>
      </c>
      <c r="P379" s="144">
        <f>O379*H379</f>
        <v>0</v>
      </c>
      <c r="Q379" s="144">
        <v>1.2E-4</v>
      </c>
      <c r="R379" s="144">
        <f>Q379*H379</f>
        <v>3.6000000000000002E-4</v>
      </c>
      <c r="S379" s="144">
        <v>0</v>
      </c>
      <c r="T379" s="145">
        <f>S379*H379</f>
        <v>0</v>
      </c>
      <c r="AR379" s="146" t="s">
        <v>278</v>
      </c>
      <c r="AT379" s="146" t="s">
        <v>153</v>
      </c>
      <c r="AU379" s="146" t="s">
        <v>80</v>
      </c>
      <c r="AY379" s="18" t="s">
        <v>151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8" t="s">
        <v>78</v>
      </c>
      <c r="BK379" s="147">
        <f>ROUND(I379*H379,2)</f>
        <v>0</v>
      </c>
      <c r="BL379" s="18" t="s">
        <v>278</v>
      </c>
      <c r="BM379" s="146" t="s">
        <v>1254</v>
      </c>
    </row>
    <row r="380" spans="2:65" s="1" customFormat="1" ht="11.25">
      <c r="B380" s="33"/>
      <c r="D380" s="148" t="s">
        <v>159</v>
      </c>
      <c r="F380" s="149" t="s">
        <v>825</v>
      </c>
      <c r="I380" s="150"/>
      <c r="L380" s="33"/>
      <c r="M380" s="151"/>
      <c r="T380" s="54"/>
      <c r="AT380" s="18" t="s">
        <v>159</v>
      </c>
      <c r="AU380" s="18" t="s">
        <v>80</v>
      </c>
    </row>
    <row r="381" spans="2:65" s="11" customFormat="1" ht="22.9" customHeight="1">
      <c r="B381" s="121"/>
      <c r="D381" s="122" t="s">
        <v>70</v>
      </c>
      <c r="E381" s="131" t="s">
        <v>826</v>
      </c>
      <c r="F381" s="131" t="s">
        <v>827</v>
      </c>
      <c r="I381" s="124"/>
      <c r="J381" s="132">
        <f>BK381</f>
        <v>0</v>
      </c>
      <c r="L381" s="121"/>
      <c r="M381" s="126"/>
      <c r="P381" s="127">
        <f>SUM(P382:P426)</f>
        <v>0</v>
      </c>
      <c r="R381" s="127">
        <f>SUM(R382:R426)</f>
        <v>6.3087520000000008E-2</v>
      </c>
      <c r="T381" s="128">
        <f>SUM(T382:T426)</f>
        <v>0</v>
      </c>
      <c r="AR381" s="122" t="s">
        <v>80</v>
      </c>
      <c r="AT381" s="129" t="s">
        <v>70</v>
      </c>
      <c r="AU381" s="129" t="s">
        <v>78</v>
      </c>
      <c r="AY381" s="122" t="s">
        <v>151</v>
      </c>
      <c r="BK381" s="130">
        <f>SUM(BK382:BK426)</f>
        <v>0</v>
      </c>
    </row>
    <row r="382" spans="2:65" s="1" customFormat="1" ht="24.2" customHeight="1">
      <c r="B382" s="133"/>
      <c r="C382" s="134" t="s">
        <v>696</v>
      </c>
      <c r="D382" s="134" t="s">
        <v>153</v>
      </c>
      <c r="E382" s="135" t="s">
        <v>829</v>
      </c>
      <c r="F382" s="136" t="s">
        <v>830</v>
      </c>
      <c r="G382" s="137" t="s">
        <v>156</v>
      </c>
      <c r="H382" s="138">
        <v>76.936000000000007</v>
      </c>
      <c r="I382" s="139"/>
      <c r="J382" s="140">
        <f>ROUND(I382*H382,2)</f>
        <v>0</v>
      </c>
      <c r="K382" s="141"/>
      <c r="L382" s="33"/>
      <c r="M382" s="142" t="s">
        <v>3</v>
      </c>
      <c r="N382" s="143" t="s">
        <v>42</v>
      </c>
      <c r="P382" s="144">
        <f>O382*H382</f>
        <v>0</v>
      </c>
      <c r="Q382" s="144">
        <v>0</v>
      </c>
      <c r="R382" s="144">
        <f>Q382*H382</f>
        <v>0</v>
      </c>
      <c r="S382" s="144">
        <v>0</v>
      </c>
      <c r="T382" s="145">
        <f>S382*H382</f>
        <v>0</v>
      </c>
      <c r="AR382" s="146" t="s">
        <v>278</v>
      </c>
      <c r="AT382" s="146" t="s">
        <v>153</v>
      </c>
      <c r="AU382" s="146" t="s">
        <v>80</v>
      </c>
      <c r="AY382" s="18" t="s">
        <v>151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8" t="s">
        <v>78</v>
      </c>
      <c r="BK382" s="147">
        <f>ROUND(I382*H382,2)</f>
        <v>0</v>
      </c>
      <c r="BL382" s="18" t="s">
        <v>278</v>
      </c>
      <c r="BM382" s="146" t="s">
        <v>1255</v>
      </c>
    </row>
    <row r="383" spans="2:65" s="1" customFormat="1" ht="11.25">
      <c r="B383" s="33"/>
      <c r="D383" s="148" t="s">
        <v>159</v>
      </c>
      <c r="F383" s="149" t="s">
        <v>832</v>
      </c>
      <c r="I383" s="150"/>
      <c r="L383" s="33"/>
      <c r="M383" s="151"/>
      <c r="T383" s="54"/>
      <c r="AT383" s="18" t="s">
        <v>159</v>
      </c>
      <c r="AU383" s="18" t="s">
        <v>80</v>
      </c>
    </row>
    <row r="384" spans="2:65" s="13" customFormat="1" ht="11.25">
      <c r="B384" s="160"/>
      <c r="D384" s="153" t="s">
        <v>161</v>
      </c>
      <c r="E384" s="161" t="s">
        <v>3</v>
      </c>
      <c r="F384" s="162" t="s">
        <v>1256</v>
      </c>
      <c r="H384" s="161" t="s">
        <v>3</v>
      </c>
      <c r="I384" s="163"/>
      <c r="L384" s="160"/>
      <c r="M384" s="164"/>
      <c r="T384" s="165"/>
      <c r="AT384" s="161" t="s">
        <v>161</v>
      </c>
      <c r="AU384" s="161" t="s">
        <v>80</v>
      </c>
      <c r="AV384" s="13" t="s">
        <v>78</v>
      </c>
      <c r="AW384" s="13" t="s">
        <v>32</v>
      </c>
      <c r="AX384" s="13" t="s">
        <v>71</v>
      </c>
      <c r="AY384" s="161" t="s">
        <v>151</v>
      </c>
    </row>
    <row r="385" spans="2:65" s="12" customFormat="1" ht="11.25">
      <c r="B385" s="152"/>
      <c r="D385" s="153" t="s">
        <v>161</v>
      </c>
      <c r="E385" s="154" t="s">
        <v>3</v>
      </c>
      <c r="F385" s="155" t="s">
        <v>1257</v>
      </c>
      <c r="H385" s="156">
        <v>28.4</v>
      </c>
      <c r="I385" s="157"/>
      <c r="L385" s="152"/>
      <c r="M385" s="158"/>
      <c r="T385" s="159"/>
      <c r="AT385" s="154" t="s">
        <v>161</v>
      </c>
      <c r="AU385" s="154" t="s">
        <v>80</v>
      </c>
      <c r="AV385" s="12" t="s">
        <v>80</v>
      </c>
      <c r="AW385" s="12" t="s">
        <v>32</v>
      </c>
      <c r="AX385" s="12" t="s">
        <v>71</v>
      </c>
      <c r="AY385" s="154" t="s">
        <v>151</v>
      </c>
    </row>
    <row r="386" spans="2:65" s="12" customFormat="1" ht="11.25">
      <c r="B386" s="152"/>
      <c r="D386" s="153" t="s">
        <v>161</v>
      </c>
      <c r="E386" s="154" t="s">
        <v>3</v>
      </c>
      <c r="F386" s="155" t="s">
        <v>1258</v>
      </c>
      <c r="H386" s="156">
        <v>5.68</v>
      </c>
      <c r="I386" s="157"/>
      <c r="L386" s="152"/>
      <c r="M386" s="158"/>
      <c r="T386" s="159"/>
      <c r="AT386" s="154" t="s">
        <v>161</v>
      </c>
      <c r="AU386" s="154" t="s">
        <v>80</v>
      </c>
      <c r="AV386" s="12" t="s">
        <v>80</v>
      </c>
      <c r="AW386" s="12" t="s">
        <v>32</v>
      </c>
      <c r="AX386" s="12" t="s">
        <v>71</v>
      </c>
      <c r="AY386" s="154" t="s">
        <v>151</v>
      </c>
    </row>
    <row r="387" spans="2:65" s="12" customFormat="1" ht="11.25">
      <c r="B387" s="152"/>
      <c r="D387" s="153" t="s">
        <v>161</v>
      </c>
      <c r="E387" s="154" t="s">
        <v>3</v>
      </c>
      <c r="F387" s="155" t="s">
        <v>1259</v>
      </c>
      <c r="H387" s="156">
        <v>0.112</v>
      </c>
      <c r="I387" s="157"/>
      <c r="L387" s="152"/>
      <c r="M387" s="158"/>
      <c r="T387" s="159"/>
      <c r="AT387" s="154" t="s">
        <v>161</v>
      </c>
      <c r="AU387" s="154" t="s">
        <v>80</v>
      </c>
      <c r="AV387" s="12" t="s">
        <v>80</v>
      </c>
      <c r="AW387" s="12" t="s">
        <v>32</v>
      </c>
      <c r="AX387" s="12" t="s">
        <v>71</v>
      </c>
      <c r="AY387" s="154" t="s">
        <v>151</v>
      </c>
    </row>
    <row r="388" spans="2:65" s="12" customFormat="1" ht="11.25">
      <c r="B388" s="152"/>
      <c r="D388" s="153" t="s">
        <v>161</v>
      </c>
      <c r="E388" s="154" t="s">
        <v>3</v>
      </c>
      <c r="F388" s="155" t="s">
        <v>1260</v>
      </c>
      <c r="H388" s="156">
        <v>2.343</v>
      </c>
      <c r="I388" s="157"/>
      <c r="L388" s="152"/>
      <c r="M388" s="158"/>
      <c r="T388" s="159"/>
      <c r="AT388" s="154" t="s">
        <v>161</v>
      </c>
      <c r="AU388" s="154" t="s">
        <v>80</v>
      </c>
      <c r="AV388" s="12" t="s">
        <v>80</v>
      </c>
      <c r="AW388" s="12" t="s">
        <v>32</v>
      </c>
      <c r="AX388" s="12" t="s">
        <v>71</v>
      </c>
      <c r="AY388" s="154" t="s">
        <v>151</v>
      </c>
    </row>
    <row r="389" spans="2:65" s="12" customFormat="1" ht="11.25">
      <c r="B389" s="152"/>
      <c r="D389" s="153" t="s">
        <v>161</v>
      </c>
      <c r="E389" s="154" t="s">
        <v>3</v>
      </c>
      <c r="F389" s="155" t="s">
        <v>1261</v>
      </c>
      <c r="H389" s="156">
        <v>11.36</v>
      </c>
      <c r="I389" s="157"/>
      <c r="L389" s="152"/>
      <c r="M389" s="158"/>
      <c r="T389" s="159"/>
      <c r="AT389" s="154" t="s">
        <v>161</v>
      </c>
      <c r="AU389" s="154" t="s">
        <v>80</v>
      </c>
      <c r="AV389" s="12" t="s">
        <v>80</v>
      </c>
      <c r="AW389" s="12" t="s">
        <v>32</v>
      </c>
      <c r="AX389" s="12" t="s">
        <v>71</v>
      </c>
      <c r="AY389" s="154" t="s">
        <v>151</v>
      </c>
    </row>
    <row r="390" spans="2:65" s="12" customFormat="1" ht="11.25">
      <c r="B390" s="152"/>
      <c r="D390" s="153" t="s">
        <v>161</v>
      </c>
      <c r="E390" s="154" t="s">
        <v>3</v>
      </c>
      <c r="F390" s="155" t="s">
        <v>1262</v>
      </c>
      <c r="H390" s="156">
        <v>12.78</v>
      </c>
      <c r="I390" s="157"/>
      <c r="L390" s="152"/>
      <c r="M390" s="158"/>
      <c r="T390" s="159"/>
      <c r="AT390" s="154" t="s">
        <v>161</v>
      </c>
      <c r="AU390" s="154" t="s">
        <v>80</v>
      </c>
      <c r="AV390" s="12" t="s">
        <v>80</v>
      </c>
      <c r="AW390" s="12" t="s">
        <v>32</v>
      </c>
      <c r="AX390" s="12" t="s">
        <v>71</v>
      </c>
      <c r="AY390" s="154" t="s">
        <v>151</v>
      </c>
    </row>
    <row r="391" spans="2:65" s="12" customFormat="1" ht="11.25">
      <c r="B391" s="152"/>
      <c r="D391" s="153" t="s">
        <v>161</v>
      </c>
      <c r="E391" s="154" t="s">
        <v>3</v>
      </c>
      <c r="F391" s="155" t="s">
        <v>1263</v>
      </c>
      <c r="H391" s="156">
        <v>12.461</v>
      </c>
      <c r="I391" s="157"/>
      <c r="L391" s="152"/>
      <c r="M391" s="158"/>
      <c r="T391" s="159"/>
      <c r="AT391" s="154" t="s">
        <v>161</v>
      </c>
      <c r="AU391" s="154" t="s">
        <v>80</v>
      </c>
      <c r="AV391" s="12" t="s">
        <v>80</v>
      </c>
      <c r="AW391" s="12" t="s">
        <v>32</v>
      </c>
      <c r="AX391" s="12" t="s">
        <v>71</v>
      </c>
      <c r="AY391" s="154" t="s">
        <v>151</v>
      </c>
    </row>
    <row r="392" spans="2:65" s="12" customFormat="1" ht="11.25">
      <c r="B392" s="152"/>
      <c r="D392" s="153" t="s">
        <v>161</v>
      </c>
      <c r="E392" s="154" t="s">
        <v>3</v>
      </c>
      <c r="F392" s="155" t="s">
        <v>1264</v>
      </c>
      <c r="H392" s="156">
        <v>2.84</v>
      </c>
      <c r="I392" s="157"/>
      <c r="L392" s="152"/>
      <c r="M392" s="158"/>
      <c r="T392" s="159"/>
      <c r="AT392" s="154" t="s">
        <v>161</v>
      </c>
      <c r="AU392" s="154" t="s">
        <v>80</v>
      </c>
      <c r="AV392" s="12" t="s">
        <v>80</v>
      </c>
      <c r="AW392" s="12" t="s">
        <v>32</v>
      </c>
      <c r="AX392" s="12" t="s">
        <v>71</v>
      </c>
      <c r="AY392" s="154" t="s">
        <v>151</v>
      </c>
    </row>
    <row r="393" spans="2:65" s="15" customFormat="1" ht="11.25">
      <c r="B393" s="174"/>
      <c r="D393" s="153" t="s">
        <v>161</v>
      </c>
      <c r="E393" s="175" t="s">
        <v>3</v>
      </c>
      <c r="F393" s="176" t="s">
        <v>313</v>
      </c>
      <c r="H393" s="177">
        <v>75.975999999999999</v>
      </c>
      <c r="I393" s="178"/>
      <c r="L393" s="174"/>
      <c r="M393" s="179"/>
      <c r="T393" s="180"/>
      <c r="AT393" s="175" t="s">
        <v>161</v>
      </c>
      <c r="AU393" s="175" t="s">
        <v>80</v>
      </c>
      <c r="AV393" s="15" t="s">
        <v>167</v>
      </c>
      <c r="AW393" s="15" t="s">
        <v>32</v>
      </c>
      <c r="AX393" s="15" t="s">
        <v>71</v>
      </c>
      <c r="AY393" s="175" t="s">
        <v>151</v>
      </c>
    </row>
    <row r="394" spans="2:65" s="12" customFormat="1" ht="11.25">
      <c r="B394" s="152"/>
      <c r="D394" s="153" t="s">
        <v>161</v>
      </c>
      <c r="E394" s="154" t="s">
        <v>3</v>
      </c>
      <c r="F394" s="155" t="s">
        <v>1265</v>
      </c>
      <c r="H394" s="156">
        <v>0.96</v>
      </c>
      <c r="I394" s="157"/>
      <c r="L394" s="152"/>
      <c r="M394" s="158"/>
      <c r="T394" s="159"/>
      <c r="AT394" s="154" t="s">
        <v>161</v>
      </c>
      <c r="AU394" s="154" t="s">
        <v>80</v>
      </c>
      <c r="AV394" s="12" t="s">
        <v>80</v>
      </c>
      <c r="AW394" s="12" t="s">
        <v>32</v>
      </c>
      <c r="AX394" s="12" t="s">
        <v>71</v>
      </c>
      <c r="AY394" s="154" t="s">
        <v>151</v>
      </c>
    </row>
    <row r="395" spans="2:65" s="15" customFormat="1" ht="11.25">
      <c r="B395" s="174"/>
      <c r="D395" s="153" t="s">
        <v>161</v>
      </c>
      <c r="E395" s="175" t="s">
        <v>3</v>
      </c>
      <c r="F395" s="176" t="s">
        <v>313</v>
      </c>
      <c r="H395" s="177">
        <v>0.96</v>
      </c>
      <c r="I395" s="178"/>
      <c r="L395" s="174"/>
      <c r="M395" s="179"/>
      <c r="T395" s="180"/>
      <c r="AT395" s="175" t="s">
        <v>161</v>
      </c>
      <c r="AU395" s="175" t="s">
        <v>80</v>
      </c>
      <c r="AV395" s="15" t="s">
        <v>167</v>
      </c>
      <c r="AW395" s="15" t="s">
        <v>32</v>
      </c>
      <c r="AX395" s="15" t="s">
        <v>71</v>
      </c>
      <c r="AY395" s="175" t="s">
        <v>151</v>
      </c>
    </row>
    <row r="396" spans="2:65" s="14" customFormat="1" ht="11.25">
      <c r="B396" s="166"/>
      <c r="D396" s="153" t="s">
        <v>161</v>
      </c>
      <c r="E396" s="167" t="s">
        <v>3</v>
      </c>
      <c r="F396" s="168" t="s">
        <v>241</v>
      </c>
      <c r="H396" s="169">
        <v>76.936000000000007</v>
      </c>
      <c r="I396" s="170"/>
      <c r="L396" s="166"/>
      <c r="M396" s="171"/>
      <c r="T396" s="172"/>
      <c r="AT396" s="167" t="s">
        <v>161</v>
      </c>
      <c r="AU396" s="167" t="s">
        <v>80</v>
      </c>
      <c r="AV396" s="14" t="s">
        <v>157</v>
      </c>
      <c r="AW396" s="14" t="s">
        <v>32</v>
      </c>
      <c r="AX396" s="14" t="s">
        <v>78</v>
      </c>
      <c r="AY396" s="167" t="s">
        <v>151</v>
      </c>
    </row>
    <row r="397" spans="2:65" s="1" customFormat="1" ht="33" customHeight="1">
      <c r="B397" s="133"/>
      <c r="C397" s="134" t="s">
        <v>702</v>
      </c>
      <c r="D397" s="134" t="s">
        <v>153</v>
      </c>
      <c r="E397" s="135" t="s">
        <v>845</v>
      </c>
      <c r="F397" s="136" t="s">
        <v>846</v>
      </c>
      <c r="G397" s="137" t="s">
        <v>156</v>
      </c>
      <c r="H397" s="138">
        <v>76.936000000000007</v>
      </c>
      <c r="I397" s="139"/>
      <c r="J397" s="140">
        <f>ROUND(I397*H397,2)</f>
        <v>0</v>
      </c>
      <c r="K397" s="141"/>
      <c r="L397" s="33"/>
      <c r="M397" s="142" t="s">
        <v>3</v>
      </c>
      <c r="N397" s="143" t="s">
        <v>42</v>
      </c>
      <c r="P397" s="144">
        <f>O397*H397</f>
        <v>0</v>
      </c>
      <c r="Q397" s="144">
        <v>0</v>
      </c>
      <c r="R397" s="144">
        <f>Q397*H397</f>
        <v>0</v>
      </c>
      <c r="S397" s="144">
        <v>0</v>
      </c>
      <c r="T397" s="145">
        <f>S397*H397</f>
        <v>0</v>
      </c>
      <c r="AR397" s="146" t="s">
        <v>278</v>
      </c>
      <c r="AT397" s="146" t="s">
        <v>153</v>
      </c>
      <c r="AU397" s="146" t="s">
        <v>80</v>
      </c>
      <c r="AY397" s="18" t="s">
        <v>151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8" t="s">
        <v>78</v>
      </c>
      <c r="BK397" s="147">
        <f>ROUND(I397*H397,2)</f>
        <v>0</v>
      </c>
      <c r="BL397" s="18" t="s">
        <v>278</v>
      </c>
      <c r="BM397" s="146" t="s">
        <v>1266</v>
      </c>
    </row>
    <row r="398" spans="2:65" s="1" customFormat="1" ht="11.25">
      <c r="B398" s="33"/>
      <c r="D398" s="148" t="s">
        <v>159</v>
      </c>
      <c r="F398" s="149" t="s">
        <v>848</v>
      </c>
      <c r="I398" s="150"/>
      <c r="L398" s="33"/>
      <c r="M398" s="151"/>
      <c r="T398" s="54"/>
      <c r="AT398" s="18" t="s">
        <v>159</v>
      </c>
      <c r="AU398" s="18" t="s">
        <v>80</v>
      </c>
    </row>
    <row r="399" spans="2:65" s="13" customFormat="1" ht="11.25">
      <c r="B399" s="160"/>
      <c r="D399" s="153" t="s">
        <v>161</v>
      </c>
      <c r="E399" s="161" t="s">
        <v>3</v>
      </c>
      <c r="F399" s="162" t="s">
        <v>1256</v>
      </c>
      <c r="H399" s="161" t="s">
        <v>3</v>
      </c>
      <c r="I399" s="163"/>
      <c r="L399" s="160"/>
      <c r="M399" s="164"/>
      <c r="T399" s="165"/>
      <c r="AT399" s="161" t="s">
        <v>161</v>
      </c>
      <c r="AU399" s="161" t="s">
        <v>80</v>
      </c>
      <c r="AV399" s="13" t="s">
        <v>78</v>
      </c>
      <c r="AW399" s="13" t="s">
        <v>32</v>
      </c>
      <c r="AX399" s="13" t="s">
        <v>71</v>
      </c>
      <c r="AY399" s="161" t="s">
        <v>151</v>
      </c>
    </row>
    <row r="400" spans="2:65" s="12" customFormat="1" ht="11.25">
      <c r="B400" s="152"/>
      <c r="D400" s="153" t="s">
        <v>161</v>
      </c>
      <c r="E400" s="154" t="s">
        <v>3</v>
      </c>
      <c r="F400" s="155" t="s">
        <v>1257</v>
      </c>
      <c r="H400" s="156">
        <v>28.4</v>
      </c>
      <c r="I400" s="157"/>
      <c r="L400" s="152"/>
      <c r="M400" s="158"/>
      <c r="T400" s="159"/>
      <c r="AT400" s="154" t="s">
        <v>161</v>
      </c>
      <c r="AU400" s="154" t="s">
        <v>80</v>
      </c>
      <c r="AV400" s="12" t="s">
        <v>80</v>
      </c>
      <c r="AW400" s="12" t="s">
        <v>32</v>
      </c>
      <c r="AX400" s="12" t="s">
        <v>71</v>
      </c>
      <c r="AY400" s="154" t="s">
        <v>151</v>
      </c>
    </row>
    <row r="401" spans="2:65" s="12" customFormat="1" ht="11.25">
      <c r="B401" s="152"/>
      <c r="D401" s="153" t="s">
        <v>161</v>
      </c>
      <c r="E401" s="154" t="s">
        <v>3</v>
      </c>
      <c r="F401" s="155" t="s">
        <v>1258</v>
      </c>
      <c r="H401" s="156">
        <v>5.68</v>
      </c>
      <c r="I401" s="157"/>
      <c r="L401" s="152"/>
      <c r="M401" s="158"/>
      <c r="T401" s="159"/>
      <c r="AT401" s="154" t="s">
        <v>161</v>
      </c>
      <c r="AU401" s="154" t="s">
        <v>80</v>
      </c>
      <c r="AV401" s="12" t="s">
        <v>80</v>
      </c>
      <c r="AW401" s="12" t="s">
        <v>32</v>
      </c>
      <c r="AX401" s="12" t="s">
        <v>71</v>
      </c>
      <c r="AY401" s="154" t="s">
        <v>151</v>
      </c>
    </row>
    <row r="402" spans="2:65" s="12" customFormat="1" ht="11.25">
      <c r="B402" s="152"/>
      <c r="D402" s="153" t="s">
        <v>161</v>
      </c>
      <c r="E402" s="154" t="s">
        <v>3</v>
      </c>
      <c r="F402" s="155" t="s">
        <v>1259</v>
      </c>
      <c r="H402" s="156">
        <v>0.112</v>
      </c>
      <c r="I402" s="157"/>
      <c r="L402" s="152"/>
      <c r="M402" s="158"/>
      <c r="T402" s="159"/>
      <c r="AT402" s="154" t="s">
        <v>161</v>
      </c>
      <c r="AU402" s="154" t="s">
        <v>80</v>
      </c>
      <c r="AV402" s="12" t="s">
        <v>80</v>
      </c>
      <c r="AW402" s="12" t="s">
        <v>32</v>
      </c>
      <c r="AX402" s="12" t="s">
        <v>71</v>
      </c>
      <c r="AY402" s="154" t="s">
        <v>151</v>
      </c>
    </row>
    <row r="403" spans="2:65" s="12" customFormat="1" ht="11.25">
      <c r="B403" s="152"/>
      <c r="D403" s="153" t="s">
        <v>161</v>
      </c>
      <c r="E403" s="154" t="s">
        <v>3</v>
      </c>
      <c r="F403" s="155" t="s">
        <v>1260</v>
      </c>
      <c r="H403" s="156">
        <v>2.343</v>
      </c>
      <c r="I403" s="157"/>
      <c r="L403" s="152"/>
      <c r="M403" s="158"/>
      <c r="T403" s="159"/>
      <c r="AT403" s="154" t="s">
        <v>161</v>
      </c>
      <c r="AU403" s="154" t="s">
        <v>80</v>
      </c>
      <c r="AV403" s="12" t="s">
        <v>80</v>
      </c>
      <c r="AW403" s="12" t="s">
        <v>32</v>
      </c>
      <c r="AX403" s="12" t="s">
        <v>71</v>
      </c>
      <c r="AY403" s="154" t="s">
        <v>151</v>
      </c>
    </row>
    <row r="404" spans="2:65" s="12" customFormat="1" ht="11.25">
      <c r="B404" s="152"/>
      <c r="D404" s="153" t="s">
        <v>161</v>
      </c>
      <c r="E404" s="154" t="s">
        <v>3</v>
      </c>
      <c r="F404" s="155" t="s">
        <v>1261</v>
      </c>
      <c r="H404" s="156">
        <v>11.36</v>
      </c>
      <c r="I404" s="157"/>
      <c r="L404" s="152"/>
      <c r="M404" s="158"/>
      <c r="T404" s="159"/>
      <c r="AT404" s="154" t="s">
        <v>161</v>
      </c>
      <c r="AU404" s="154" t="s">
        <v>80</v>
      </c>
      <c r="AV404" s="12" t="s">
        <v>80</v>
      </c>
      <c r="AW404" s="12" t="s">
        <v>32</v>
      </c>
      <c r="AX404" s="12" t="s">
        <v>71</v>
      </c>
      <c r="AY404" s="154" t="s">
        <v>151</v>
      </c>
    </row>
    <row r="405" spans="2:65" s="12" customFormat="1" ht="11.25">
      <c r="B405" s="152"/>
      <c r="D405" s="153" t="s">
        <v>161</v>
      </c>
      <c r="E405" s="154" t="s">
        <v>3</v>
      </c>
      <c r="F405" s="155" t="s">
        <v>1262</v>
      </c>
      <c r="H405" s="156">
        <v>12.78</v>
      </c>
      <c r="I405" s="157"/>
      <c r="L405" s="152"/>
      <c r="M405" s="158"/>
      <c r="T405" s="159"/>
      <c r="AT405" s="154" t="s">
        <v>161</v>
      </c>
      <c r="AU405" s="154" t="s">
        <v>80</v>
      </c>
      <c r="AV405" s="12" t="s">
        <v>80</v>
      </c>
      <c r="AW405" s="12" t="s">
        <v>32</v>
      </c>
      <c r="AX405" s="12" t="s">
        <v>71</v>
      </c>
      <c r="AY405" s="154" t="s">
        <v>151</v>
      </c>
    </row>
    <row r="406" spans="2:65" s="12" customFormat="1" ht="11.25">
      <c r="B406" s="152"/>
      <c r="D406" s="153" t="s">
        <v>161</v>
      </c>
      <c r="E406" s="154" t="s">
        <v>3</v>
      </c>
      <c r="F406" s="155" t="s">
        <v>1263</v>
      </c>
      <c r="H406" s="156">
        <v>12.461</v>
      </c>
      <c r="I406" s="157"/>
      <c r="L406" s="152"/>
      <c r="M406" s="158"/>
      <c r="T406" s="159"/>
      <c r="AT406" s="154" t="s">
        <v>161</v>
      </c>
      <c r="AU406" s="154" t="s">
        <v>80</v>
      </c>
      <c r="AV406" s="12" t="s">
        <v>80</v>
      </c>
      <c r="AW406" s="12" t="s">
        <v>32</v>
      </c>
      <c r="AX406" s="12" t="s">
        <v>71</v>
      </c>
      <c r="AY406" s="154" t="s">
        <v>151</v>
      </c>
    </row>
    <row r="407" spans="2:65" s="12" customFormat="1" ht="11.25">
      <c r="B407" s="152"/>
      <c r="D407" s="153" t="s">
        <v>161</v>
      </c>
      <c r="E407" s="154" t="s">
        <v>3</v>
      </c>
      <c r="F407" s="155" t="s">
        <v>1264</v>
      </c>
      <c r="H407" s="156">
        <v>2.84</v>
      </c>
      <c r="I407" s="157"/>
      <c r="L407" s="152"/>
      <c r="M407" s="158"/>
      <c r="T407" s="159"/>
      <c r="AT407" s="154" t="s">
        <v>161</v>
      </c>
      <c r="AU407" s="154" t="s">
        <v>80</v>
      </c>
      <c r="AV407" s="12" t="s">
        <v>80</v>
      </c>
      <c r="AW407" s="12" t="s">
        <v>32</v>
      </c>
      <c r="AX407" s="12" t="s">
        <v>71</v>
      </c>
      <c r="AY407" s="154" t="s">
        <v>151</v>
      </c>
    </row>
    <row r="408" spans="2:65" s="15" customFormat="1" ht="11.25">
      <c r="B408" s="174"/>
      <c r="D408" s="153" t="s">
        <v>161</v>
      </c>
      <c r="E408" s="175" t="s">
        <v>3</v>
      </c>
      <c r="F408" s="176" t="s">
        <v>313</v>
      </c>
      <c r="H408" s="177">
        <v>75.975999999999999</v>
      </c>
      <c r="I408" s="178"/>
      <c r="L408" s="174"/>
      <c r="M408" s="179"/>
      <c r="T408" s="180"/>
      <c r="AT408" s="175" t="s">
        <v>161</v>
      </c>
      <c r="AU408" s="175" t="s">
        <v>80</v>
      </c>
      <c r="AV408" s="15" t="s">
        <v>167</v>
      </c>
      <c r="AW408" s="15" t="s">
        <v>32</v>
      </c>
      <c r="AX408" s="15" t="s">
        <v>71</v>
      </c>
      <c r="AY408" s="175" t="s">
        <v>151</v>
      </c>
    </row>
    <row r="409" spans="2:65" s="12" customFormat="1" ht="11.25">
      <c r="B409" s="152"/>
      <c r="D409" s="153" t="s">
        <v>161</v>
      </c>
      <c r="E409" s="154" t="s">
        <v>3</v>
      </c>
      <c r="F409" s="155" t="s">
        <v>1265</v>
      </c>
      <c r="H409" s="156">
        <v>0.96</v>
      </c>
      <c r="I409" s="157"/>
      <c r="L409" s="152"/>
      <c r="M409" s="158"/>
      <c r="T409" s="159"/>
      <c r="AT409" s="154" t="s">
        <v>161</v>
      </c>
      <c r="AU409" s="154" t="s">
        <v>80</v>
      </c>
      <c r="AV409" s="12" t="s">
        <v>80</v>
      </c>
      <c r="AW409" s="12" t="s">
        <v>32</v>
      </c>
      <c r="AX409" s="12" t="s">
        <v>71</v>
      </c>
      <c r="AY409" s="154" t="s">
        <v>151</v>
      </c>
    </row>
    <row r="410" spans="2:65" s="15" customFormat="1" ht="11.25">
      <c r="B410" s="174"/>
      <c r="D410" s="153" t="s">
        <v>161</v>
      </c>
      <c r="E410" s="175" t="s">
        <v>3</v>
      </c>
      <c r="F410" s="176" t="s">
        <v>313</v>
      </c>
      <c r="H410" s="177">
        <v>0.96</v>
      </c>
      <c r="I410" s="178"/>
      <c r="L410" s="174"/>
      <c r="M410" s="179"/>
      <c r="T410" s="180"/>
      <c r="AT410" s="175" t="s">
        <v>161</v>
      </c>
      <c r="AU410" s="175" t="s">
        <v>80</v>
      </c>
      <c r="AV410" s="15" t="s">
        <v>167</v>
      </c>
      <c r="AW410" s="15" t="s">
        <v>32</v>
      </c>
      <c r="AX410" s="15" t="s">
        <v>71</v>
      </c>
      <c r="AY410" s="175" t="s">
        <v>151</v>
      </c>
    </row>
    <row r="411" spans="2:65" s="14" customFormat="1" ht="11.25">
      <c r="B411" s="166"/>
      <c r="D411" s="153" t="s">
        <v>161</v>
      </c>
      <c r="E411" s="167" t="s">
        <v>3</v>
      </c>
      <c r="F411" s="168" t="s">
        <v>241</v>
      </c>
      <c r="H411" s="169">
        <v>76.936000000000007</v>
      </c>
      <c r="I411" s="170"/>
      <c r="L411" s="166"/>
      <c r="M411" s="171"/>
      <c r="T411" s="172"/>
      <c r="AT411" s="167" t="s">
        <v>161</v>
      </c>
      <c r="AU411" s="167" t="s">
        <v>80</v>
      </c>
      <c r="AV411" s="14" t="s">
        <v>157</v>
      </c>
      <c r="AW411" s="14" t="s">
        <v>32</v>
      </c>
      <c r="AX411" s="14" t="s">
        <v>78</v>
      </c>
      <c r="AY411" s="167" t="s">
        <v>151</v>
      </c>
    </row>
    <row r="412" spans="2:65" s="1" customFormat="1" ht="33" customHeight="1">
      <c r="B412" s="133"/>
      <c r="C412" s="134" t="s">
        <v>707</v>
      </c>
      <c r="D412" s="134" t="s">
        <v>153</v>
      </c>
      <c r="E412" s="135" t="s">
        <v>850</v>
      </c>
      <c r="F412" s="136" t="s">
        <v>851</v>
      </c>
      <c r="G412" s="137" t="s">
        <v>156</v>
      </c>
      <c r="H412" s="138">
        <v>76.936000000000007</v>
      </c>
      <c r="I412" s="139"/>
      <c r="J412" s="140">
        <f>ROUND(I412*H412,2)</f>
        <v>0</v>
      </c>
      <c r="K412" s="141"/>
      <c r="L412" s="33"/>
      <c r="M412" s="142" t="s">
        <v>3</v>
      </c>
      <c r="N412" s="143" t="s">
        <v>42</v>
      </c>
      <c r="P412" s="144">
        <f>O412*H412</f>
        <v>0</v>
      </c>
      <c r="Q412" s="144">
        <v>8.1999999999999998E-4</v>
      </c>
      <c r="R412" s="144">
        <f>Q412*H412</f>
        <v>6.3087520000000008E-2</v>
      </c>
      <c r="S412" s="144">
        <v>0</v>
      </c>
      <c r="T412" s="145">
        <f>S412*H412</f>
        <v>0</v>
      </c>
      <c r="AR412" s="146" t="s">
        <v>278</v>
      </c>
      <c r="AT412" s="146" t="s">
        <v>153</v>
      </c>
      <c r="AU412" s="146" t="s">
        <v>80</v>
      </c>
      <c r="AY412" s="18" t="s">
        <v>151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8" t="s">
        <v>78</v>
      </c>
      <c r="BK412" s="147">
        <f>ROUND(I412*H412,2)</f>
        <v>0</v>
      </c>
      <c r="BL412" s="18" t="s">
        <v>278</v>
      </c>
      <c r="BM412" s="146" t="s">
        <v>1267</v>
      </c>
    </row>
    <row r="413" spans="2:65" s="1" customFormat="1" ht="11.25">
      <c r="B413" s="33"/>
      <c r="D413" s="148" t="s">
        <v>159</v>
      </c>
      <c r="F413" s="149" t="s">
        <v>853</v>
      </c>
      <c r="I413" s="150"/>
      <c r="L413" s="33"/>
      <c r="M413" s="151"/>
      <c r="T413" s="54"/>
      <c r="AT413" s="18" t="s">
        <v>159</v>
      </c>
      <c r="AU413" s="18" t="s">
        <v>80</v>
      </c>
    </row>
    <row r="414" spans="2:65" s="13" customFormat="1" ht="11.25">
      <c r="B414" s="160"/>
      <c r="D414" s="153" t="s">
        <v>161</v>
      </c>
      <c r="E414" s="161" t="s">
        <v>3</v>
      </c>
      <c r="F414" s="162" t="s">
        <v>1256</v>
      </c>
      <c r="H414" s="161" t="s">
        <v>3</v>
      </c>
      <c r="I414" s="163"/>
      <c r="L414" s="160"/>
      <c r="M414" s="164"/>
      <c r="T414" s="165"/>
      <c r="AT414" s="161" t="s">
        <v>161</v>
      </c>
      <c r="AU414" s="161" t="s">
        <v>80</v>
      </c>
      <c r="AV414" s="13" t="s">
        <v>78</v>
      </c>
      <c r="AW414" s="13" t="s">
        <v>32</v>
      </c>
      <c r="AX414" s="13" t="s">
        <v>71</v>
      </c>
      <c r="AY414" s="161" t="s">
        <v>151</v>
      </c>
    </row>
    <row r="415" spans="2:65" s="12" customFormat="1" ht="11.25">
      <c r="B415" s="152"/>
      <c r="D415" s="153" t="s">
        <v>161</v>
      </c>
      <c r="E415" s="154" t="s">
        <v>3</v>
      </c>
      <c r="F415" s="155" t="s">
        <v>1257</v>
      </c>
      <c r="H415" s="156">
        <v>28.4</v>
      </c>
      <c r="I415" s="157"/>
      <c r="L415" s="152"/>
      <c r="M415" s="158"/>
      <c r="T415" s="159"/>
      <c r="AT415" s="154" t="s">
        <v>161</v>
      </c>
      <c r="AU415" s="154" t="s">
        <v>80</v>
      </c>
      <c r="AV415" s="12" t="s">
        <v>80</v>
      </c>
      <c r="AW415" s="12" t="s">
        <v>32</v>
      </c>
      <c r="AX415" s="12" t="s">
        <v>71</v>
      </c>
      <c r="AY415" s="154" t="s">
        <v>151</v>
      </c>
    </row>
    <row r="416" spans="2:65" s="12" customFormat="1" ht="11.25">
      <c r="B416" s="152"/>
      <c r="D416" s="153" t="s">
        <v>161</v>
      </c>
      <c r="E416" s="154" t="s">
        <v>3</v>
      </c>
      <c r="F416" s="155" t="s">
        <v>1258</v>
      </c>
      <c r="H416" s="156">
        <v>5.68</v>
      </c>
      <c r="I416" s="157"/>
      <c r="L416" s="152"/>
      <c r="M416" s="158"/>
      <c r="T416" s="159"/>
      <c r="AT416" s="154" t="s">
        <v>161</v>
      </c>
      <c r="AU416" s="154" t="s">
        <v>80</v>
      </c>
      <c r="AV416" s="12" t="s">
        <v>80</v>
      </c>
      <c r="AW416" s="12" t="s">
        <v>32</v>
      </c>
      <c r="AX416" s="12" t="s">
        <v>71</v>
      </c>
      <c r="AY416" s="154" t="s">
        <v>151</v>
      </c>
    </row>
    <row r="417" spans="2:65" s="12" customFormat="1" ht="11.25">
      <c r="B417" s="152"/>
      <c r="D417" s="153" t="s">
        <v>161</v>
      </c>
      <c r="E417" s="154" t="s">
        <v>3</v>
      </c>
      <c r="F417" s="155" t="s">
        <v>1259</v>
      </c>
      <c r="H417" s="156">
        <v>0.112</v>
      </c>
      <c r="I417" s="157"/>
      <c r="L417" s="152"/>
      <c r="M417" s="158"/>
      <c r="T417" s="159"/>
      <c r="AT417" s="154" t="s">
        <v>161</v>
      </c>
      <c r="AU417" s="154" t="s">
        <v>80</v>
      </c>
      <c r="AV417" s="12" t="s">
        <v>80</v>
      </c>
      <c r="AW417" s="12" t="s">
        <v>32</v>
      </c>
      <c r="AX417" s="12" t="s">
        <v>71</v>
      </c>
      <c r="AY417" s="154" t="s">
        <v>151</v>
      </c>
    </row>
    <row r="418" spans="2:65" s="12" customFormat="1" ht="11.25">
      <c r="B418" s="152"/>
      <c r="D418" s="153" t="s">
        <v>161</v>
      </c>
      <c r="E418" s="154" t="s">
        <v>3</v>
      </c>
      <c r="F418" s="155" t="s">
        <v>1260</v>
      </c>
      <c r="H418" s="156">
        <v>2.343</v>
      </c>
      <c r="I418" s="157"/>
      <c r="L418" s="152"/>
      <c r="M418" s="158"/>
      <c r="T418" s="159"/>
      <c r="AT418" s="154" t="s">
        <v>161</v>
      </c>
      <c r="AU418" s="154" t="s">
        <v>80</v>
      </c>
      <c r="AV418" s="12" t="s">
        <v>80</v>
      </c>
      <c r="AW418" s="12" t="s">
        <v>32</v>
      </c>
      <c r="AX418" s="12" t="s">
        <v>71</v>
      </c>
      <c r="AY418" s="154" t="s">
        <v>151</v>
      </c>
    </row>
    <row r="419" spans="2:65" s="12" customFormat="1" ht="11.25">
      <c r="B419" s="152"/>
      <c r="D419" s="153" t="s">
        <v>161</v>
      </c>
      <c r="E419" s="154" t="s">
        <v>3</v>
      </c>
      <c r="F419" s="155" t="s">
        <v>1261</v>
      </c>
      <c r="H419" s="156">
        <v>11.36</v>
      </c>
      <c r="I419" s="157"/>
      <c r="L419" s="152"/>
      <c r="M419" s="158"/>
      <c r="T419" s="159"/>
      <c r="AT419" s="154" t="s">
        <v>161</v>
      </c>
      <c r="AU419" s="154" t="s">
        <v>80</v>
      </c>
      <c r="AV419" s="12" t="s">
        <v>80</v>
      </c>
      <c r="AW419" s="12" t="s">
        <v>32</v>
      </c>
      <c r="AX419" s="12" t="s">
        <v>71</v>
      </c>
      <c r="AY419" s="154" t="s">
        <v>151</v>
      </c>
    </row>
    <row r="420" spans="2:65" s="12" customFormat="1" ht="11.25">
      <c r="B420" s="152"/>
      <c r="D420" s="153" t="s">
        <v>161</v>
      </c>
      <c r="E420" s="154" t="s">
        <v>3</v>
      </c>
      <c r="F420" s="155" t="s">
        <v>1262</v>
      </c>
      <c r="H420" s="156">
        <v>12.78</v>
      </c>
      <c r="I420" s="157"/>
      <c r="L420" s="152"/>
      <c r="M420" s="158"/>
      <c r="T420" s="159"/>
      <c r="AT420" s="154" t="s">
        <v>161</v>
      </c>
      <c r="AU420" s="154" t="s">
        <v>80</v>
      </c>
      <c r="AV420" s="12" t="s">
        <v>80</v>
      </c>
      <c r="AW420" s="12" t="s">
        <v>32</v>
      </c>
      <c r="AX420" s="12" t="s">
        <v>71</v>
      </c>
      <c r="AY420" s="154" t="s">
        <v>151</v>
      </c>
    </row>
    <row r="421" spans="2:65" s="12" customFormat="1" ht="11.25">
      <c r="B421" s="152"/>
      <c r="D421" s="153" t="s">
        <v>161</v>
      </c>
      <c r="E421" s="154" t="s">
        <v>3</v>
      </c>
      <c r="F421" s="155" t="s">
        <v>1263</v>
      </c>
      <c r="H421" s="156">
        <v>12.461</v>
      </c>
      <c r="I421" s="157"/>
      <c r="L421" s="152"/>
      <c r="M421" s="158"/>
      <c r="T421" s="159"/>
      <c r="AT421" s="154" t="s">
        <v>161</v>
      </c>
      <c r="AU421" s="154" t="s">
        <v>80</v>
      </c>
      <c r="AV421" s="12" t="s">
        <v>80</v>
      </c>
      <c r="AW421" s="12" t="s">
        <v>32</v>
      </c>
      <c r="AX421" s="12" t="s">
        <v>71</v>
      </c>
      <c r="AY421" s="154" t="s">
        <v>151</v>
      </c>
    </row>
    <row r="422" spans="2:65" s="12" customFormat="1" ht="11.25">
      <c r="B422" s="152"/>
      <c r="D422" s="153" t="s">
        <v>161</v>
      </c>
      <c r="E422" s="154" t="s">
        <v>3</v>
      </c>
      <c r="F422" s="155" t="s">
        <v>1264</v>
      </c>
      <c r="H422" s="156">
        <v>2.84</v>
      </c>
      <c r="I422" s="157"/>
      <c r="L422" s="152"/>
      <c r="M422" s="158"/>
      <c r="T422" s="159"/>
      <c r="AT422" s="154" t="s">
        <v>161</v>
      </c>
      <c r="AU422" s="154" t="s">
        <v>80</v>
      </c>
      <c r="AV422" s="12" t="s">
        <v>80</v>
      </c>
      <c r="AW422" s="12" t="s">
        <v>32</v>
      </c>
      <c r="AX422" s="12" t="s">
        <v>71</v>
      </c>
      <c r="AY422" s="154" t="s">
        <v>151</v>
      </c>
    </row>
    <row r="423" spans="2:65" s="15" customFormat="1" ht="11.25">
      <c r="B423" s="174"/>
      <c r="D423" s="153" t="s">
        <v>161</v>
      </c>
      <c r="E423" s="175" t="s">
        <v>3</v>
      </c>
      <c r="F423" s="176" t="s">
        <v>313</v>
      </c>
      <c r="H423" s="177">
        <v>75.975999999999999</v>
      </c>
      <c r="I423" s="178"/>
      <c r="L423" s="174"/>
      <c r="M423" s="179"/>
      <c r="T423" s="180"/>
      <c r="AT423" s="175" t="s">
        <v>161</v>
      </c>
      <c r="AU423" s="175" t="s">
        <v>80</v>
      </c>
      <c r="AV423" s="15" t="s">
        <v>167</v>
      </c>
      <c r="AW423" s="15" t="s">
        <v>32</v>
      </c>
      <c r="AX423" s="15" t="s">
        <v>71</v>
      </c>
      <c r="AY423" s="175" t="s">
        <v>151</v>
      </c>
    </row>
    <row r="424" spans="2:65" s="12" customFormat="1" ht="11.25">
      <c r="B424" s="152"/>
      <c r="D424" s="153" t="s">
        <v>161</v>
      </c>
      <c r="E424" s="154" t="s">
        <v>3</v>
      </c>
      <c r="F424" s="155" t="s">
        <v>1265</v>
      </c>
      <c r="H424" s="156">
        <v>0.96</v>
      </c>
      <c r="I424" s="157"/>
      <c r="L424" s="152"/>
      <c r="M424" s="158"/>
      <c r="T424" s="159"/>
      <c r="AT424" s="154" t="s">
        <v>161</v>
      </c>
      <c r="AU424" s="154" t="s">
        <v>80</v>
      </c>
      <c r="AV424" s="12" t="s">
        <v>80</v>
      </c>
      <c r="AW424" s="12" t="s">
        <v>32</v>
      </c>
      <c r="AX424" s="12" t="s">
        <v>71</v>
      </c>
      <c r="AY424" s="154" t="s">
        <v>151</v>
      </c>
    </row>
    <row r="425" spans="2:65" s="15" customFormat="1" ht="11.25">
      <c r="B425" s="174"/>
      <c r="D425" s="153" t="s">
        <v>161</v>
      </c>
      <c r="E425" s="175" t="s">
        <v>3</v>
      </c>
      <c r="F425" s="176" t="s">
        <v>313</v>
      </c>
      <c r="H425" s="177">
        <v>0.96</v>
      </c>
      <c r="I425" s="178"/>
      <c r="L425" s="174"/>
      <c r="M425" s="179"/>
      <c r="T425" s="180"/>
      <c r="AT425" s="175" t="s">
        <v>161</v>
      </c>
      <c r="AU425" s="175" t="s">
        <v>80</v>
      </c>
      <c r="AV425" s="15" t="s">
        <v>167</v>
      </c>
      <c r="AW425" s="15" t="s">
        <v>32</v>
      </c>
      <c r="AX425" s="15" t="s">
        <v>71</v>
      </c>
      <c r="AY425" s="175" t="s">
        <v>151</v>
      </c>
    </row>
    <row r="426" spans="2:65" s="14" customFormat="1" ht="11.25">
      <c r="B426" s="166"/>
      <c r="D426" s="153" t="s">
        <v>161</v>
      </c>
      <c r="E426" s="167" t="s">
        <v>3</v>
      </c>
      <c r="F426" s="168" t="s">
        <v>241</v>
      </c>
      <c r="H426" s="169">
        <v>76.936000000000007</v>
      </c>
      <c r="I426" s="170"/>
      <c r="L426" s="166"/>
      <c r="M426" s="171"/>
      <c r="T426" s="172"/>
      <c r="AT426" s="167" t="s">
        <v>161</v>
      </c>
      <c r="AU426" s="167" t="s">
        <v>80</v>
      </c>
      <c r="AV426" s="14" t="s">
        <v>157</v>
      </c>
      <c r="AW426" s="14" t="s">
        <v>32</v>
      </c>
      <c r="AX426" s="14" t="s">
        <v>78</v>
      </c>
      <c r="AY426" s="167" t="s">
        <v>151</v>
      </c>
    </row>
    <row r="427" spans="2:65" s="11" customFormat="1" ht="25.9" customHeight="1">
      <c r="B427" s="121"/>
      <c r="D427" s="122" t="s">
        <v>70</v>
      </c>
      <c r="E427" s="123" t="s">
        <v>854</v>
      </c>
      <c r="F427" s="123" t="s">
        <v>855</v>
      </c>
      <c r="I427" s="124"/>
      <c r="J427" s="125">
        <f>BK427</f>
        <v>0</v>
      </c>
      <c r="L427" s="121"/>
      <c r="M427" s="126"/>
      <c r="P427" s="127">
        <f>SUM(P428:P432)</f>
        <v>0</v>
      </c>
      <c r="R427" s="127">
        <f>SUM(R428:R432)</f>
        <v>0</v>
      </c>
      <c r="T427" s="128">
        <f>SUM(T428:T432)</f>
        <v>0</v>
      </c>
      <c r="AR427" s="122" t="s">
        <v>157</v>
      </c>
      <c r="AT427" s="129" t="s">
        <v>70</v>
      </c>
      <c r="AU427" s="129" t="s">
        <v>71</v>
      </c>
      <c r="AY427" s="122" t="s">
        <v>151</v>
      </c>
      <c r="BK427" s="130">
        <f>SUM(BK428:BK432)</f>
        <v>0</v>
      </c>
    </row>
    <row r="428" spans="2:65" s="1" customFormat="1" ht="24.2" customHeight="1">
      <c r="B428" s="133"/>
      <c r="C428" s="134" t="s">
        <v>713</v>
      </c>
      <c r="D428" s="134" t="s">
        <v>153</v>
      </c>
      <c r="E428" s="135" t="s">
        <v>857</v>
      </c>
      <c r="F428" s="136" t="s">
        <v>858</v>
      </c>
      <c r="G428" s="137" t="s">
        <v>675</v>
      </c>
      <c r="H428" s="138">
        <v>1</v>
      </c>
      <c r="I428" s="139"/>
      <c r="J428" s="140">
        <f>ROUND(I428*H428,2)</f>
        <v>0</v>
      </c>
      <c r="K428" s="141"/>
      <c r="L428" s="33"/>
      <c r="M428" s="142" t="s">
        <v>3</v>
      </c>
      <c r="N428" s="143" t="s">
        <v>42</v>
      </c>
      <c r="P428" s="144">
        <f>O428*H428</f>
        <v>0</v>
      </c>
      <c r="Q428" s="144">
        <v>0</v>
      </c>
      <c r="R428" s="144">
        <f>Q428*H428</f>
        <v>0</v>
      </c>
      <c r="S428" s="144">
        <v>0</v>
      </c>
      <c r="T428" s="145">
        <f>S428*H428</f>
        <v>0</v>
      </c>
      <c r="AR428" s="146" t="s">
        <v>859</v>
      </c>
      <c r="AT428" s="146" t="s">
        <v>153</v>
      </c>
      <c r="AU428" s="146" t="s">
        <v>78</v>
      </c>
      <c r="AY428" s="18" t="s">
        <v>151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8" t="s">
        <v>78</v>
      </c>
      <c r="BK428" s="147">
        <f>ROUND(I428*H428,2)</f>
        <v>0</v>
      </c>
      <c r="BL428" s="18" t="s">
        <v>859</v>
      </c>
      <c r="BM428" s="146" t="s">
        <v>1268</v>
      </c>
    </row>
    <row r="429" spans="2:65" s="1" customFormat="1" ht="24.2" customHeight="1">
      <c r="B429" s="133"/>
      <c r="C429" s="134" t="s">
        <v>720</v>
      </c>
      <c r="D429" s="134" t="s">
        <v>153</v>
      </c>
      <c r="E429" s="135" t="s">
        <v>862</v>
      </c>
      <c r="F429" s="136" t="s">
        <v>863</v>
      </c>
      <c r="G429" s="137" t="s">
        <v>156</v>
      </c>
      <c r="H429" s="138">
        <v>139.19999999999999</v>
      </c>
      <c r="I429" s="139"/>
      <c r="J429" s="140">
        <f>ROUND(I429*H429,2)</f>
        <v>0</v>
      </c>
      <c r="K429" s="141"/>
      <c r="L429" s="33"/>
      <c r="M429" s="142" t="s">
        <v>3</v>
      </c>
      <c r="N429" s="143" t="s">
        <v>42</v>
      </c>
      <c r="P429" s="144">
        <f>O429*H429</f>
        <v>0</v>
      </c>
      <c r="Q429" s="144">
        <v>0</v>
      </c>
      <c r="R429" s="144">
        <f>Q429*H429</f>
        <v>0</v>
      </c>
      <c r="S429" s="144">
        <v>0</v>
      </c>
      <c r="T429" s="145">
        <f>S429*H429</f>
        <v>0</v>
      </c>
      <c r="AR429" s="146" t="s">
        <v>859</v>
      </c>
      <c r="AT429" s="146" t="s">
        <v>153</v>
      </c>
      <c r="AU429" s="146" t="s">
        <v>78</v>
      </c>
      <c r="AY429" s="18" t="s">
        <v>151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8" t="s">
        <v>78</v>
      </c>
      <c r="BK429" s="147">
        <f>ROUND(I429*H429,2)</f>
        <v>0</v>
      </c>
      <c r="BL429" s="18" t="s">
        <v>859</v>
      </c>
      <c r="BM429" s="146" t="s">
        <v>1269</v>
      </c>
    </row>
    <row r="430" spans="2:65" s="12" customFormat="1" ht="11.25">
      <c r="B430" s="152"/>
      <c r="D430" s="153" t="s">
        <v>161</v>
      </c>
      <c r="E430" s="154" t="s">
        <v>3</v>
      </c>
      <c r="F430" s="155" t="s">
        <v>1270</v>
      </c>
      <c r="H430" s="156">
        <v>69.599999999999994</v>
      </c>
      <c r="I430" s="157"/>
      <c r="L430" s="152"/>
      <c r="M430" s="158"/>
      <c r="T430" s="159"/>
      <c r="AT430" s="154" t="s">
        <v>161</v>
      </c>
      <c r="AU430" s="154" t="s">
        <v>78</v>
      </c>
      <c r="AV430" s="12" t="s">
        <v>80</v>
      </c>
      <c r="AW430" s="12" t="s">
        <v>32</v>
      </c>
      <c r="AX430" s="12" t="s">
        <v>71</v>
      </c>
      <c r="AY430" s="154" t="s">
        <v>151</v>
      </c>
    </row>
    <row r="431" spans="2:65" s="12" customFormat="1" ht="11.25">
      <c r="B431" s="152"/>
      <c r="D431" s="153" t="s">
        <v>161</v>
      </c>
      <c r="E431" s="154" t="s">
        <v>3</v>
      </c>
      <c r="F431" s="155" t="s">
        <v>1271</v>
      </c>
      <c r="H431" s="156">
        <v>69.599999999999994</v>
      </c>
      <c r="I431" s="157"/>
      <c r="L431" s="152"/>
      <c r="M431" s="158"/>
      <c r="T431" s="159"/>
      <c r="AT431" s="154" t="s">
        <v>161</v>
      </c>
      <c r="AU431" s="154" t="s">
        <v>78</v>
      </c>
      <c r="AV431" s="12" t="s">
        <v>80</v>
      </c>
      <c r="AW431" s="12" t="s">
        <v>32</v>
      </c>
      <c r="AX431" s="12" t="s">
        <v>71</v>
      </c>
      <c r="AY431" s="154" t="s">
        <v>151</v>
      </c>
    </row>
    <row r="432" spans="2:65" s="14" customFormat="1" ht="11.25">
      <c r="B432" s="166"/>
      <c r="D432" s="153" t="s">
        <v>161</v>
      </c>
      <c r="E432" s="167" t="s">
        <v>3</v>
      </c>
      <c r="F432" s="168" t="s">
        <v>241</v>
      </c>
      <c r="H432" s="169">
        <v>139.19999999999999</v>
      </c>
      <c r="I432" s="170"/>
      <c r="L432" s="166"/>
      <c r="M432" s="193"/>
      <c r="N432" s="194"/>
      <c r="O432" s="194"/>
      <c r="P432" s="194"/>
      <c r="Q432" s="194"/>
      <c r="R432" s="194"/>
      <c r="S432" s="194"/>
      <c r="T432" s="195"/>
      <c r="AT432" s="167" t="s">
        <v>161</v>
      </c>
      <c r="AU432" s="167" t="s">
        <v>78</v>
      </c>
      <c r="AV432" s="14" t="s">
        <v>157</v>
      </c>
      <c r="AW432" s="14" t="s">
        <v>32</v>
      </c>
      <c r="AX432" s="14" t="s">
        <v>78</v>
      </c>
      <c r="AY432" s="167" t="s">
        <v>151</v>
      </c>
    </row>
    <row r="433" spans="2:12" s="1" customFormat="1" ht="6.95" customHeight="1">
      <c r="B433" s="42"/>
      <c r="C433" s="43"/>
      <c r="D433" s="43"/>
      <c r="E433" s="43"/>
      <c r="F433" s="43"/>
      <c r="G433" s="43"/>
      <c r="H433" s="43"/>
      <c r="I433" s="43"/>
      <c r="J433" s="43"/>
      <c r="K433" s="43"/>
      <c r="L433" s="33"/>
    </row>
  </sheetData>
  <autoFilter ref="C101:K432" xr:uid="{00000000-0009-0000-0000-000003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6" r:id="rId1" xr:uid="{00000000-0004-0000-0300-000000000000}"/>
    <hyperlink ref="F109" r:id="rId2" xr:uid="{00000000-0004-0000-0300-000001000000}"/>
    <hyperlink ref="F112" r:id="rId3" xr:uid="{00000000-0004-0000-0300-000002000000}"/>
    <hyperlink ref="F115" r:id="rId4" xr:uid="{00000000-0004-0000-0300-000003000000}"/>
    <hyperlink ref="F118" r:id="rId5" xr:uid="{00000000-0004-0000-0300-000004000000}"/>
    <hyperlink ref="F121" r:id="rId6" xr:uid="{00000000-0004-0000-0300-000005000000}"/>
    <hyperlink ref="F124" r:id="rId7" xr:uid="{00000000-0004-0000-0300-000006000000}"/>
    <hyperlink ref="F127" r:id="rId8" xr:uid="{00000000-0004-0000-0300-000007000000}"/>
    <hyperlink ref="F130" r:id="rId9" xr:uid="{00000000-0004-0000-0300-000008000000}"/>
    <hyperlink ref="F134" r:id="rId10" xr:uid="{00000000-0004-0000-0300-000009000000}"/>
    <hyperlink ref="F142" r:id="rId11" xr:uid="{00000000-0004-0000-0300-00000A000000}"/>
    <hyperlink ref="F145" r:id="rId12" xr:uid="{00000000-0004-0000-0300-00000B000000}"/>
    <hyperlink ref="F147" r:id="rId13" xr:uid="{00000000-0004-0000-0300-00000C000000}"/>
    <hyperlink ref="F156" r:id="rId14" xr:uid="{00000000-0004-0000-0300-00000D000000}"/>
    <hyperlink ref="F160" r:id="rId15" xr:uid="{00000000-0004-0000-0300-00000E000000}"/>
    <hyperlink ref="F162" r:id="rId16" xr:uid="{00000000-0004-0000-0300-00000F000000}"/>
    <hyperlink ref="F171" r:id="rId17" xr:uid="{00000000-0004-0000-0300-000010000000}"/>
    <hyperlink ref="F174" r:id="rId18" xr:uid="{00000000-0004-0000-0300-000011000000}"/>
    <hyperlink ref="F176" r:id="rId19" xr:uid="{00000000-0004-0000-0300-000012000000}"/>
    <hyperlink ref="F178" r:id="rId20" xr:uid="{00000000-0004-0000-0300-000013000000}"/>
    <hyperlink ref="F180" r:id="rId21" xr:uid="{00000000-0004-0000-0300-000014000000}"/>
    <hyperlink ref="F187" r:id="rId22" xr:uid="{00000000-0004-0000-0300-000015000000}"/>
    <hyperlink ref="F196" r:id="rId23" xr:uid="{00000000-0004-0000-0300-000016000000}"/>
    <hyperlink ref="F202" r:id="rId24" xr:uid="{00000000-0004-0000-0300-000017000000}"/>
    <hyperlink ref="F204" r:id="rId25" xr:uid="{00000000-0004-0000-0300-000018000000}"/>
    <hyperlink ref="F206" r:id="rId26" xr:uid="{00000000-0004-0000-0300-000019000000}"/>
    <hyperlink ref="F210" r:id="rId27" xr:uid="{00000000-0004-0000-0300-00001A000000}"/>
    <hyperlink ref="F214" r:id="rId28" xr:uid="{00000000-0004-0000-0300-00001B000000}"/>
    <hyperlink ref="F217" r:id="rId29" xr:uid="{00000000-0004-0000-0300-00001C000000}"/>
    <hyperlink ref="F222" r:id="rId30" xr:uid="{00000000-0004-0000-0300-00001D000000}"/>
    <hyperlink ref="F225" r:id="rId31" xr:uid="{00000000-0004-0000-0300-00001E000000}"/>
    <hyperlink ref="F227" r:id="rId32" xr:uid="{00000000-0004-0000-0300-00001F000000}"/>
    <hyperlink ref="F231" r:id="rId33" xr:uid="{00000000-0004-0000-0300-000020000000}"/>
    <hyperlink ref="F234" r:id="rId34" xr:uid="{00000000-0004-0000-0300-000021000000}"/>
    <hyperlink ref="F239" r:id="rId35" xr:uid="{00000000-0004-0000-0300-000022000000}"/>
    <hyperlink ref="F241" r:id="rId36" xr:uid="{00000000-0004-0000-0300-000023000000}"/>
    <hyperlink ref="F246" r:id="rId37" xr:uid="{00000000-0004-0000-0300-000024000000}"/>
    <hyperlink ref="F249" r:id="rId38" xr:uid="{00000000-0004-0000-0300-000025000000}"/>
    <hyperlink ref="F252" r:id="rId39" xr:uid="{00000000-0004-0000-0300-000026000000}"/>
    <hyperlink ref="F255" r:id="rId40" xr:uid="{00000000-0004-0000-0300-000027000000}"/>
    <hyperlink ref="F261" r:id="rId41" xr:uid="{00000000-0004-0000-0300-000028000000}"/>
    <hyperlink ref="F264" r:id="rId42" xr:uid="{00000000-0004-0000-0300-000029000000}"/>
    <hyperlink ref="F270" r:id="rId43" xr:uid="{00000000-0004-0000-0300-00002A000000}"/>
    <hyperlink ref="F273" r:id="rId44" xr:uid="{00000000-0004-0000-0300-00002B000000}"/>
    <hyperlink ref="F276" r:id="rId45" xr:uid="{00000000-0004-0000-0300-00002C000000}"/>
    <hyperlink ref="F278" r:id="rId46" xr:uid="{00000000-0004-0000-0300-00002D000000}"/>
    <hyperlink ref="F281" r:id="rId47" xr:uid="{00000000-0004-0000-0300-00002E000000}"/>
    <hyperlink ref="F283" r:id="rId48" xr:uid="{00000000-0004-0000-0300-00002F000000}"/>
    <hyperlink ref="F285" r:id="rId49" xr:uid="{00000000-0004-0000-0300-000030000000}"/>
    <hyperlink ref="F287" r:id="rId50" xr:uid="{00000000-0004-0000-0300-000031000000}"/>
    <hyperlink ref="F290" r:id="rId51" xr:uid="{00000000-0004-0000-0300-000032000000}"/>
    <hyperlink ref="F293" r:id="rId52" xr:uid="{00000000-0004-0000-0300-000033000000}"/>
    <hyperlink ref="F313" r:id="rId53" xr:uid="{00000000-0004-0000-0300-000034000000}"/>
    <hyperlink ref="F316" r:id="rId54" xr:uid="{00000000-0004-0000-0300-000035000000}"/>
    <hyperlink ref="F319" r:id="rId55" xr:uid="{00000000-0004-0000-0300-000036000000}"/>
    <hyperlink ref="F321" r:id="rId56" xr:uid="{00000000-0004-0000-0300-000037000000}"/>
    <hyperlink ref="F324" r:id="rId57" xr:uid="{00000000-0004-0000-0300-000038000000}"/>
    <hyperlink ref="F327" r:id="rId58" xr:uid="{00000000-0004-0000-0300-000039000000}"/>
    <hyperlink ref="F330" r:id="rId59" xr:uid="{00000000-0004-0000-0300-00003A000000}"/>
    <hyperlink ref="F333" r:id="rId60" xr:uid="{00000000-0004-0000-0300-00003B000000}"/>
    <hyperlink ref="F335" r:id="rId61" xr:uid="{00000000-0004-0000-0300-00003C000000}"/>
    <hyperlink ref="F341" r:id="rId62" xr:uid="{00000000-0004-0000-0300-00003D000000}"/>
    <hyperlink ref="F344" r:id="rId63" xr:uid="{00000000-0004-0000-0300-00003E000000}"/>
    <hyperlink ref="F346" r:id="rId64" xr:uid="{00000000-0004-0000-0300-00003F000000}"/>
    <hyperlink ref="F350" r:id="rId65" xr:uid="{00000000-0004-0000-0300-000040000000}"/>
    <hyperlink ref="F354" r:id="rId66" xr:uid="{00000000-0004-0000-0300-000041000000}"/>
    <hyperlink ref="F358" r:id="rId67" xr:uid="{00000000-0004-0000-0300-000042000000}"/>
    <hyperlink ref="F362" r:id="rId68" xr:uid="{00000000-0004-0000-0300-000043000000}"/>
    <hyperlink ref="F365" r:id="rId69" xr:uid="{00000000-0004-0000-0300-000044000000}"/>
    <hyperlink ref="F369" r:id="rId70" xr:uid="{00000000-0004-0000-0300-000045000000}"/>
    <hyperlink ref="F372" r:id="rId71" xr:uid="{00000000-0004-0000-0300-000046000000}"/>
    <hyperlink ref="F375" r:id="rId72" xr:uid="{00000000-0004-0000-0300-000047000000}"/>
    <hyperlink ref="F378" r:id="rId73" xr:uid="{00000000-0004-0000-0300-000048000000}"/>
    <hyperlink ref="F380" r:id="rId74" xr:uid="{00000000-0004-0000-0300-000049000000}"/>
    <hyperlink ref="F383" r:id="rId75" xr:uid="{00000000-0004-0000-0300-00004A000000}"/>
    <hyperlink ref="F398" r:id="rId76" xr:uid="{00000000-0004-0000-0300-00004B000000}"/>
    <hyperlink ref="F413" r:id="rId77" xr:uid="{00000000-0004-0000-0300-00004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63"/>
  <sheetViews>
    <sheetView showGridLines="0" topLeftCell="A21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111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1272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">
        <v>30</v>
      </c>
      <c r="L22" s="33"/>
    </row>
    <row r="23" spans="2:12" s="1" customFormat="1" ht="18" customHeight="1">
      <c r="B23" s="33"/>
      <c r="E23" s="26" t="s">
        <v>31</v>
      </c>
      <c r="I23" s="28" t="s">
        <v>26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3</v>
      </c>
      <c r="L25" s="33"/>
    </row>
    <row r="26" spans="2:12" s="1" customFormat="1" ht="18" customHeight="1">
      <c r="B26" s="33"/>
      <c r="E26" s="26" t="s">
        <v>34</v>
      </c>
      <c r="I26" s="28" t="s">
        <v>26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ROUND(J103,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ROUND((SUM(BE103:BE462)),  2)</f>
        <v>0</v>
      </c>
      <c r="I35" s="94">
        <v>0.21</v>
      </c>
      <c r="J35" s="84">
        <f>ROUND(((SUM(BE103:BE462))*I35),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ROUND((SUM(BF103:BF462)),  2)</f>
        <v>0</v>
      </c>
      <c r="I36" s="94">
        <v>0.15</v>
      </c>
      <c r="J36" s="84">
        <f>ROUND(((SUM(BF103:BF462))*I36),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ROUND((SUM(BG103:BG462)),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ROUND((SUM(BH103:BH462)),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ROUND((SUM(BI103:BI462)),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111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01-IV - ETAPA IV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J103</f>
        <v>0</v>
      </c>
      <c r="L63" s="33"/>
      <c r="AU63" s="18" t="s">
        <v>117</v>
      </c>
    </row>
    <row r="64" spans="2:47" s="8" customFormat="1" ht="24.95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J104</f>
        <v>0</v>
      </c>
      <c r="L64" s="104"/>
    </row>
    <row r="65" spans="2:12" s="9" customFormat="1" ht="19.899999999999999" customHeight="1">
      <c r="B65" s="108"/>
      <c r="D65" s="109" t="s">
        <v>119</v>
      </c>
      <c r="E65" s="110"/>
      <c r="F65" s="110"/>
      <c r="G65" s="110"/>
      <c r="H65" s="110"/>
      <c r="I65" s="110"/>
      <c r="J65" s="111">
        <f>J105</f>
        <v>0</v>
      </c>
      <c r="L65" s="108"/>
    </row>
    <row r="66" spans="2:12" s="9" customFormat="1" ht="19.899999999999999" customHeight="1">
      <c r="B66" s="108"/>
      <c r="D66" s="109" t="s">
        <v>120</v>
      </c>
      <c r="E66" s="110"/>
      <c r="F66" s="110"/>
      <c r="G66" s="110"/>
      <c r="H66" s="110"/>
      <c r="I66" s="110"/>
      <c r="J66" s="111">
        <f>J117</f>
        <v>0</v>
      </c>
      <c r="L66" s="108"/>
    </row>
    <row r="67" spans="2:12" s="9" customFormat="1" ht="19.899999999999999" customHeight="1">
      <c r="B67" s="108"/>
      <c r="D67" s="109" t="s">
        <v>121</v>
      </c>
      <c r="E67" s="110"/>
      <c r="F67" s="110"/>
      <c r="G67" s="110"/>
      <c r="H67" s="110"/>
      <c r="I67" s="110"/>
      <c r="J67" s="111">
        <f>J133</f>
        <v>0</v>
      </c>
      <c r="L67" s="108"/>
    </row>
    <row r="68" spans="2:12" s="9" customFormat="1" ht="19.899999999999999" customHeight="1">
      <c r="B68" s="108"/>
      <c r="D68" s="109" t="s">
        <v>122</v>
      </c>
      <c r="E68" s="110"/>
      <c r="F68" s="110"/>
      <c r="G68" s="110"/>
      <c r="H68" s="110"/>
      <c r="I68" s="110"/>
      <c r="J68" s="111">
        <f>J145</f>
        <v>0</v>
      </c>
      <c r="L68" s="108"/>
    </row>
    <row r="69" spans="2:12" s="9" customFormat="1" ht="19.899999999999999" customHeight="1">
      <c r="B69" s="108"/>
      <c r="D69" s="109" t="s">
        <v>123</v>
      </c>
      <c r="E69" s="110"/>
      <c r="F69" s="110"/>
      <c r="G69" s="110"/>
      <c r="H69" s="110"/>
      <c r="I69" s="110"/>
      <c r="J69" s="111">
        <f>J208</f>
        <v>0</v>
      </c>
      <c r="L69" s="108"/>
    </row>
    <row r="70" spans="2:12" s="9" customFormat="1" ht="19.899999999999999" customHeight="1">
      <c r="B70" s="108"/>
      <c r="D70" s="109" t="s">
        <v>124</v>
      </c>
      <c r="E70" s="110"/>
      <c r="F70" s="110"/>
      <c r="G70" s="110"/>
      <c r="H70" s="110"/>
      <c r="I70" s="110"/>
      <c r="J70" s="111">
        <f>J220</f>
        <v>0</v>
      </c>
      <c r="L70" s="108"/>
    </row>
    <row r="71" spans="2:12" s="8" customFormat="1" ht="24.95" customHeight="1">
      <c r="B71" s="104"/>
      <c r="D71" s="105" t="s">
        <v>125</v>
      </c>
      <c r="E71" s="106"/>
      <c r="F71" s="106"/>
      <c r="G71" s="106"/>
      <c r="H71" s="106"/>
      <c r="I71" s="106"/>
      <c r="J71" s="107">
        <f>J223</f>
        <v>0</v>
      </c>
      <c r="L71" s="104"/>
    </row>
    <row r="72" spans="2:12" s="9" customFormat="1" ht="19.899999999999999" customHeight="1">
      <c r="B72" s="108"/>
      <c r="D72" s="109" t="s">
        <v>126</v>
      </c>
      <c r="E72" s="110"/>
      <c r="F72" s="110"/>
      <c r="G72" s="110"/>
      <c r="H72" s="110"/>
      <c r="I72" s="110"/>
      <c r="J72" s="111">
        <f>J224</f>
        <v>0</v>
      </c>
      <c r="L72" s="108"/>
    </row>
    <row r="73" spans="2:12" s="9" customFormat="1" ht="19.899999999999999" customHeight="1">
      <c r="B73" s="108"/>
      <c r="D73" s="109" t="s">
        <v>127</v>
      </c>
      <c r="E73" s="110"/>
      <c r="F73" s="110"/>
      <c r="G73" s="110"/>
      <c r="H73" s="110"/>
      <c r="I73" s="110"/>
      <c r="J73" s="111">
        <f>J238</f>
        <v>0</v>
      </c>
      <c r="L73" s="108"/>
    </row>
    <row r="74" spans="2:12" s="9" customFormat="1" ht="19.899999999999999" customHeight="1">
      <c r="B74" s="108"/>
      <c r="D74" s="109" t="s">
        <v>128</v>
      </c>
      <c r="E74" s="110"/>
      <c r="F74" s="110"/>
      <c r="G74" s="110"/>
      <c r="H74" s="110"/>
      <c r="I74" s="110"/>
      <c r="J74" s="111">
        <f>J242</f>
        <v>0</v>
      </c>
      <c r="L74" s="108"/>
    </row>
    <row r="75" spans="2:12" s="9" customFormat="1" ht="19.899999999999999" customHeight="1">
      <c r="B75" s="108"/>
      <c r="D75" s="109" t="s">
        <v>129</v>
      </c>
      <c r="E75" s="110"/>
      <c r="F75" s="110"/>
      <c r="G75" s="110"/>
      <c r="H75" s="110"/>
      <c r="I75" s="110"/>
      <c r="J75" s="111">
        <f>J254</f>
        <v>0</v>
      </c>
      <c r="L75" s="108"/>
    </row>
    <row r="76" spans="2:12" s="9" customFormat="1" ht="19.899999999999999" customHeight="1">
      <c r="B76" s="108"/>
      <c r="D76" s="109" t="s">
        <v>130</v>
      </c>
      <c r="E76" s="110"/>
      <c r="F76" s="110"/>
      <c r="G76" s="110"/>
      <c r="H76" s="110"/>
      <c r="I76" s="110"/>
      <c r="J76" s="111">
        <f>J295</f>
        <v>0</v>
      </c>
      <c r="L76" s="108"/>
    </row>
    <row r="77" spans="2:12" s="9" customFormat="1" ht="19.899999999999999" customHeight="1">
      <c r="B77" s="108"/>
      <c r="D77" s="109" t="s">
        <v>131</v>
      </c>
      <c r="E77" s="110"/>
      <c r="F77" s="110"/>
      <c r="G77" s="110"/>
      <c r="H77" s="110"/>
      <c r="I77" s="110"/>
      <c r="J77" s="111">
        <f>J352</f>
        <v>0</v>
      </c>
      <c r="L77" s="108"/>
    </row>
    <row r="78" spans="2:12" s="9" customFormat="1" ht="19.899999999999999" customHeight="1">
      <c r="B78" s="108"/>
      <c r="D78" s="109" t="s">
        <v>132</v>
      </c>
      <c r="E78" s="110"/>
      <c r="F78" s="110"/>
      <c r="G78" s="110"/>
      <c r="H78" s="110"/>
      <c r="I78" s="110"/>
      <c r="J78" s="111">
        <f>J381</f>
        <v>0</v>
      </c>
      <c r="L78" s="108"/>
    </row>
    <row r="79" spans="2:12" s="9" customFormat="1" ht="19.899999999999999" customHeight="1">
      <c r="B79" s="108"/>
      <c r="D79" s="109" t="s">
        <v>133</v>
      </c>
      <c r="E79" s="110"/>
      <c r="F79" s="110"/>
      <c r="G79" s="110"/>
      <c r="H79" s="110"/>
      <c r="I79" s="110"/>
      <c r="J79" s="111">
        <f>J416</f>
        <v>0</v>
      </c>
      <c r="L79" s="108"/>
    </row>
    <row r="80" spans="2:12" s="9" customFormat="1" ht="19.899999999999999" customHeight="1">
      <c r="B80" s="108"/>
      <c r="D80" s="109" t="s">
        <v>134</v>
      </c>
      <c r="E80" s="110"/>
      <c r="F80" s="110"/>
      <c r="G80" s="110"/>
      <c r="H80" s="110"/>
      <c r="I80" s="110"/>
      <c r="J80" s="111">
        <f>J437</f>
        <v>0</v>
      </c>
      <c r="L80" s="108"/>
    </row>
    <row r="81" spans="2:12" s="9" customFormat="1" ht="19.899999999999999" customHeight="1">
      <c r="B81" s="108"/>
      <c r="D81" s="109" t="s">
        <v>1273</v>
      </c>
      <c r="E81" s="110"/>
      <c r="F81" s="110"/>
      <c r="G81" s="110"/>
      <c r="H81" s="110"/>
      <c r="I81" s="110"/>
      <c r="J81" s="111">
        <f>J457</f>
        <v>0</v>
      </c>
      <c r="L81" s="108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2" t="s">
        <v>136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17</v>
      </c>
      <c r="L90" s="33"/>
    </row>
    <row r="91" spans="2:12" s="1" customFormat="1" ht="16.5" customHeight="1">
      <c r="B91" s="33"/>
      <c r="E91" s="327" t="str">
        <f>E7</f>
        <v>Obnova střechy MZe, Těšnov, Praha I - Nové Město</v>
      </c>
      <c r="F91" s="328"/>
      <c r="G91" s="328"/>
      <c r="H91" s="328"/>
      <c r="L91" s="33"/>
    </row>
    <row r="92" spans="2:12" ht="12" customHeight="1">
      <c r="B92" s="21"/>
      <c r="C92" s="28" t="s">
        <v>110</v>
      </c>
      <c r="L92" s="21"/>
    </row>
    <row r="93" spans="2:12" s="1" customFormat="1" ht="16.5" customHeight="1">
      <c r="B93" s="33"/>
      <c r="E93" s="327" t="s">
        <v>111</v>
      </c>
      <c r="F93" s="329"/>
      <c r="G93" s="329"/>
      <c r="H93" s="329"/>
      <c r="L93" s="33"/>
    </row>
    <row r="94" spans="2:12" s="1" customFormat="1" ht="12" customHeight="1">
      <c r="B94" s="33"/>
      <c r="C94" s="28" t="s">
        <v>112</v>
      </c>
      <c r="L94" s="33"/>
    </row>
    <row r="95" spans="2:12" s="1" customFormat="1" ht="16.5" customHeight="1">
      <c r="B95" s="33"/>
      <c r="E95" s="290" t="str">
        <f>E11</f>
        <v>01-IV - ETAPA IV</v>
      </c>
      <c r="F95" s="329"/>
      <c r="G95" s="329"/>
      <c r="H95" s="329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F14</f>
        <v xml:space="preserve"> </v>
      </c>
      <c r="I97" s="28" t="s">
        <v>23</v>
      </c>
      <c r="J97" s="50">
        <f>IF(J14="","",J14)</f>
        <v>44847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24</v>
      </c>
      <c r="F99" s="26" t="str">
        <f>E17</f>
        <v xml:space="preserve"> </v>
      </c>
      <c r="I99" s="28" t="s">
        <v>29</v>
      </c>
      <c r="J99" s="31" t="str">
        <f>E23</f>
        <v>Energy Benefit Centre a.s.</v>
      </c>
      <c r="L99" s="33"/>
    </row>
    <row r="100" spans="2:65" s="1" customFormat="1" ht="25.7" customHeight="1">
      <c r="B100" s="33"/>
      <c r="C100" s="28" t="s">
        <v>27</v>
      </c>
      <c r="F100" s="26" t="str">
        <f>IF(E20="","",E20)</f>
        <v>Vyplň údaj</v>
      </c>
      <c r="I100" s="28" t="s">
        <v>33</v>
      </c>
      <c r="J100" s="31" t="str">
        <f>E26</f>
        <v>lacko.ondrej@seznam.cz (tel.:725535980)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137</v>
      </c>
      <c r="D102" s="114" t="s">
        <v>56</v>
      </c>
      <c r="E102" s="114" t="s">
        <v>52</v>
      </c>
      <c r="F102" s="114" t="s">
        <v>53</v>
      </c>
      <c r="G102" s="114" t="s">
        <v>138</v>
      </c>
      <c r="H102" s="114" t="s">
        <v>139</v>
      </c>
      <c r="I102" s="114" t="s">
        <v>140</v>
      </c>
      <c r="J102" s="115" t="s">
        <v>116</v>
      </c>
      <c r="K102" s="116" t="s">
        <v>141</v>
      </c>
      <c r="L102" s="112"/>
      <c r="M102" s="57" t="s">
        <v>3</v>
      </c>
      <c r="N102" s="58" t="s">
        <v>41</v>
      </c>
      <c r="O102" s="58" t="s">
        <v>142</v>
      </c>
      <c r="P102" s="58" t="s">
        <v>143</v>
      </c>
      <c r="Q102" s="58" t="s">
        <v>144</v>
      </c>
      <c r="R102" s="58" t="s">
        <v>145</v>
      </c>
      <c r="S102" s="58" t="s">
        <v>146</v>
      </c>
      <c r="T102" s="59" t="s">
        <v>147</v>
      </c>
    </row>
    <row r="103" spans="2:65" s="1" customFormat="1" ht="22.9" customHeight="1">
      <c r="B103" s="33"/>
      <c r="C103" s="62" t="s">
        <v>148</v>
      </c>
      <c r="J103" s="117">
        <f>BK103</f>
        <v>0</v>
      </c>
      <c r="L103" s="33"/>
      <c r="M103" s="60"/>
      <c r="N103" s="51"/>
      <c r="O103" s="51"/>
      <c r="P103" s="118">
        <f>P104+P223</f>
        <v>0</v>
      </c>
      <c r="Q103" s="51"/>
      <c r="R103" s="118">
        <f>R104+R223</f>
        <v>155.20654094000002</v>
      </c>
      <c r="S103" s="51"/>
      <c r="T103" s="119">
        <f>T104+T223</f>
        <v>145.12948900000001</v>
      </c>
      <c r="AT103" s="18" t="s">
        <v>70</v>
      </c>
      <c r="AU103" s="18" t="s">
        <v>117</v>
      </c>
      <c r="BK103" s="120">
        <f>BK104+BK223</f>
        <v>0</v>
      </c>
    </row>
    <row r="104" spans="2:65" s="11" customFormat="1" ht="25.9" customHeight="1">
      <c r="B104" s="121"/>
      <c r="D104" s="122" t="s">
        <v>70</v>
      </c>
      <c r="E104" s="123" t="s">
        <v>149</v>
      </c>
      <c r="F104" s="123" t="s">
        <v>150</v>
      </c>
      <c r="I104" s="124"/>
      <c r="J104" s="125">
        <f>BK104</f>
        <v>0</v>
      </c>
      <c r="L104" s="121"/>
      <c r="M104" s="126"/>
      <c r="P104" s="127">
        <f>P105+P117+P133+P145+P208+P220</f>
        <v>0</v>
      </c>
      <c r="R104" s="127">
        <f>R105+R117+R133+R145+R208+R220</f>
        <v>51.250716600000004</v>
      </c>
      <c r="T104" s="128">
        <f>T105+T117+T133+T145+T208+T220</f>
        <v>38.554851999999997</v>
      </c>
      <c r="AR104" s="122" t="s">
        <v>78</v>
      </c>
      <c r="AT104" s="129" t="s">
        <v>70</v>
      </c>
      <c r="AU104" s="129" t="s">
        <v>71</v>
      </c>
      <c r="AY104" s="122" t="s">
        <v>151</v>
      </c>
      <c r="BK104" s="130">
        <f>BK105+BK117+BK133+BK145+BK208+BK220</f>
        <v>0</v>
      </c>
    </row>
    <row r="105" spans="2:65" s="11" customFormat="1" ht="22.9" customHeight="1">
      <c r="B105" s="121"/>
      <c r="D105" s="122" t="s">
        <v>70</v>
      </c>
      <c r="E105" s="131" t="s">
        <v>78</v>
      </c>
      <c r="F105" s="131" t="s">
        <v>152</v>
      </c>
      <c r="I105" s="124"/>
      <c r="J105" s="132">
        <f>BK105</f>
        <v>0</v>
      </c>
      <c r="L105" s="121"/>
      <c r="M105" s="126"/>
      <c r="P105" s="127">
        <f>SUM(P106:P116)</f>
        <v>0</v>
      </c>
      <c r="R105" s="127">
        <f>SUM(R106:R116)</f>
        <v>0</v>
      </c>
      <c r="T105" s="128">
        <f>SUM(T106:T116)</f>
        <v>37.799999999999997</v>
      </c>
      <c r="AR105" s="122" t="s">
        <v>78</v>
      </c>
      <c r="AT105" s="129" t="s">
        <v>70</v>
      </c>
      <c r="AU105" s="129" t="s">
        <v>78</v>
      </c>
      <c r="AY105" s="122" t="s">
        <v>151</v>
      </c>
      <c r="BK105" s="130">
        <f>SUM(BK106:BK116)</f>
        <v>0</v>
      </c>
    </row>
    <row r="106" spans="2:65" s="1" customFormat="1" ht="55.5" customHeight="1">
      <c r="B106" s="133"/>
      <c r="C106" s="134" t="s">
        <v>78</v>
      </c>
      <c r="D106" s="134" t="s">
        <v>153</v>
      </c>
      <c r="E106" s="135" t="s">
        <v>154</v>
      </c>
      <c r="F106" s="136" t="s">
        <v>155</v>
      </c>
      <c r="G106" s="137" t="s">
        <v>156</v>
      </c>
      <c r="H106" s="138">
        <v>50</v>
      </c>
      <c r="I106" s="139"/>
      <c r="J106" s="140">
        <f>ROUND(I106*H106,2)</f>
        <v>0</v>
      </c>
      <c r="K106" s="141"/>
      <c r="L106" s="33"/>
      <c r="M106" s="142" t="s">
        <v>3</v>
      </c>
      <c r="N106" s="143" t="s">
        <v>42</v>
      </c>
      <c r="P106" s="144">
        <f>O106*H106</f>
        <v>0</v>
      </c>
      <c r="Q106" s="144">
        <v>0</v>
      </c>
      <c r="R106" s="144">
        <f>Q106*H106</f>
        <v>0</v>
      </c>
      <c r="S106" s="144">
        <v>0.44</v>
      </c>
      <c r="T106" s="145">
        <f>S106*H106</f>
        <v>22</v>
      </c>
      <c r="AR106" s="146" t="s">
        <v>157</v>
      </c>
      <c r="AT106" s="146" t="s">
        <v>153</v>
      </c>
      <c r="AU106" s="146" t="s">
        <v>80</v>
      </c>
      <c r="AY106" s="18" t="s">
        <v>151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78</v>
      </c>
      <c r="BK106" s="147">
        <f>ROUND(I106*H106,2)</f>
        <v>0</v>
      </c>
      <c r="BL106" s="18" t="s">
        <v>157</v>
      </c>
      <c r="BM106" s="146" t="s">
        <v>1274</v>
      </c>
    </row>
    <row r="107" spans="2:65" s="1" customFormat="1" ht="11.25">
      <c r="B107" s="33"/>
      <c r="D107" s="148" t="s">
        <v>159</v>
      </c>
      <c r="F107" s="149" t="s">
        <v>160</v>
      </c>
      <c r="I107" s="150"/>
      <c r="L107" s="33"/>
      <c r="M107" s="151"/>
      <c r="T107" s="54"/>
      <c r="AT107" s="18" t="s">
        <v>159</v>
      </c>
      <c r="AU107" s="18" t="s">
        <v>80</v>
      </c>
    </row>
    <row r="108" spans="2:65" s="12" customFormat="1" ht="11.25">
      <c r="B108" s="152"/>
      <c r="D108" s="153" t="s">
        <v>161</v>
      </c>
      <c r="E108" s="154" t="s">
        <v>3</v>
      </c>
      <c r="F108" s="155" t="s">
        <v>1275</v>
      </c>
      <c r="H108" s="156">
        <v>50</v>
      </c>
      <c r="I108" s="157"/>
      <c r="L108" s="152"/>
      <c r="M108" s="158"/>
      <c r="T108" s="159"/>
      <c r="AT108" s="154" t="s">
        <v>161</v>
      </c>
      <c r="AU108" s="154" t="s">
        <v>80</v>
      </c>
      <c r="AV108" s="12" t="s">
        <v>80</v>
      </c>
      <c r="AW108" s="12" t="s">
        <v>32</v>
      </c>
      <c r="AX108" s="12" t="s">
        <v>78</v>
      </c>
      <c r="AY108" s="154" t="s">
        <v>151</v>
      </c>
    </row>
    <row r="109" spans="2:65" s="1" customFormat="1" ht="49.15" customHeight="1">
      <c r="B109" s="133"/>
      <c r="C109" s="134" t="s">
        <v>80</v>
      </c>
      <c r="D109" s="134" t="s">
        <v>153</v>
      </c>
      <c r="E109" s="135" t="s">
        <v>163</v>
      </c>
      <c r="F109" s="136" t="s">
        <v>164</v>
      </c>
      <c r="G109" s="137" t="s">
        <v>156</v>
      </c>
      <c r="H109" s="138">
        <v>50</v>
      </c>
      <c r="I109" s="139"/>
      <c r="J109" s="140">
        <f>ROUND(I109*H109,2)</f>
        <v>0</v>
      </c>
      <c r="K109" s="141"/>
      <c r="L109" s="33"/>
      <c r="M109" s="142" t="s">
        <v>3</v>
      </c>
      <c r="N109" s="143" t="s">
        <v>42</v>
      </c>
      <c r="P109" s="144">
        <f>O109*H109</f>
        <v>0</v>
      </c>
      <c r="Q109" s="144">
        <v>0</v>
      </c>
      <c r="R109" s="144">
        <f>Q109*H109</f>
        <v>0</v>
      </c>
      <c r="S109" s="144">
        <v>0.316</v>
      </c>
      <c r="T109" s="145">
        <f>S109*H109</f>
        <v>15.8</v>
      </c>
      <c r="AR109" s="146" t="s">
        <v>157</v>
      </c>
      <c r="AT109" s="146" t="s">
        <v>153</v>
      </c>
      <c r="AU109" s="146" t="s">
        <v>80</v>
      </c>
      <c r="AY109" s="18" t="s">
        <v>151</v>
      </c>
      <c r="BE109" s="147">
        <f>IF(N109="základní",J109,0)</f>
        <v>0</v>
      </c>
      <c r="BF109" s="147">
        <f>IF(N109="snížená",J109,0)</f>
        <v>0</v>
      </c>
      <c r="BG109" s="147">
        <f>IF(N109="zákl. přenesená",J109,0)</f>
        <v>0</v>
      </c>
      <c r="BH109" s="147">
        <f>IF(N109="sníž. přenesená",J109,0)</f>
        <v>0</v>
      </c>
      <c r="BI109" s="147">
        <f>IF(N109="nulová",J109,0)</f>
        <v>0</v>
      </c>
      <c r="BJ109" s="18" t="s">
        <v>78</v>
      </c>
      <c r="BK109" s="147">
        <f>ROUND(I109*H109,2)</f>
        <v>0</v>
      </c>
      <c r="BL109" s="18" t="s">
        <v>157</v>
      </c>
      <c r="BM109" s="146" t="s">
        <v>1276</v>
      </c>
    </row>
    <row r="110" spans="2:65" s="1" customFormat="1" ht="11.25">
      <c r="B110" s="33"/>
      <c r="D110" s="148" t="s">
        <v>159</v>
      </c>
      <c r="F110" s="149" t="s">
        <v>166</v>
      </c>
      <c r="I110" s="150"/>
      <c r="L110" s="33"/>
      <c r="M110" s="151"/>
      <c r="T110" s="54"/>
      <c r="AT110" s="18" t="s">
        <v>159</v>
      </c>
      <c r="AU110" s="18" t="s">
        <v>80</v>
      </c>
    </row>
    <row r="111" spans="2:65" s="12" customFormat="1" ht="11.25">
      <c r="B111" s="152"/>
      <c r="D111" s="153" t="s">
        <v>161</v>
      </c>
      <c r="E111" s="154" t="s">
        <v>3</v>
      </c>
      <c r="F111" s="155" t="s">
        <v>1275</v>
      </c>
      <c r="H111" s="156">
        <v>50</v>
      </c>
      <c r="I111" s="157"/>
      <c r="L111" s="152"/>
      <c r="M111" s="158"/>
      <c r="T111" s="159"/>
      <c r="AT111" s="154" t="s">
        <v>161</v>
      </c>
      <c r="AU111" s="154" t="s">
        <v>80</v>
      </c>
      <c r="AV111" s="12" t="s">
        <v>80</v>
      </c>
      <c r="AW111" s="12" t="s">
        <v>32</v>
      </c>
      <c r="AX111" s="12" t="s">
        <v>78</v>
      </c>
      <c r="AY111" s="154" t="s">
        <v>151</v>
      </c>
    </row>
    <row r="112" spans="2:65" s="1" customFormat="1" ht="49.15" customHeight="1">
      <c r="B112" s="133"/>
      <c r="C112" s="134" t="s">
        <v>167</v>
      </c>
      <c r="D112" s="134" t="s">
        <v>153</v>
      </c>
      <c r="E112" s="135" t="s">
        <v>168</v>
      </c>
      <c r="F112" s="136" t="s">
        <v>169</v>
      </c>
      <c r="G112" s="137" t="s">
        <v>170</v>
      </c>
      <c r="H112" s="138">
        <v>25</v>
      </c>
      <c r="I112" s="139"/>
      <c r="J112" s="140">
        <f>ROUND(I112*H112,2)</f>
        <v>0</v>
      </c>
      <c r="K112" s="141"/>
      <c r="L112" s="33"/>
      <c r="M112" s="142" t="s">
        <v>3</v>
      </c>
      <c r="N112" s="143" t="s">
        <v>42</v>
      </c>
      <c r="P112" s="144">
        <f>O112*H112</f>
        <v>0</v>
      </c>
      <c r="Q112" s="144">
        <v>0</v>
      </c>
      <c r="R112" s="144">
        <f>Q112*H112</f>
        <v>0</v>
      </c>
      <c r="S112" s="144">
        <v>0</v>
      </c>
      <c r="T112" s="145">
        <f>S112*H112</f>
        <v>0</v>
      </c>
      <c r="AR112" s="146" t="s">
        <v>157</v>
      </c>
      <c r="AT112" s="146" t="s">
        <v>153</v>
      </c>
      <c r="AU112" s="146" t="s">
        <v>80</v>
      </c>
      <c r="AY112" s="18" t="s">
        <v>151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78</v>
      </c>
      <c r="BK112" s="147">
        <f>ROUND(I112*H112,2)</f>
        <v>0</v>
      </c>
      <c r="BL112" s="18" t="s">
        <v>157</v>
      </c>
      <c r="BM112" s="146" t="s">
        <v>1277</v>
      </c>
    </row>
    <row r="113" spans="2:65" s="1" customFormat="1" ht="11.25">
      <c r="B113" s="33"/>
      <c r="D113" s="148" t="s">
        <v>159</v>
      </c>
      <c r="F113" s="149" t="s">
        <v>172</v>
      </c>
      <c r="I113" s="150"/>
      <c r="L113" s="33"/>
      <c r="M113" s="151"/>
      <c r="T113" s="54"/>
      <c r="AT113" s="18" t="s">
        <v>159</v>
      </c>
      <c r="AU113" s="18" t="s">
        <v>80</v>
      </c>
    </row>
    <row r="114" spans="2:65" s="12" customFormat="1" ht="11.25">
      <c r="B114" s="152"/>
      <c r="D114" s="153" t="s">
        <v>161</v>
      </c>
      <c r="E114" s="154" t="s">
        <v>3</v>
      </c>
      <c r="F114" s="155" t="s">
        <v>1278</v>
      </c>
      <c r="H114" s="156">
        <v>25</v>
      </c>
      <c r="I114" s="157"/>
      <c r="L114" s="152"/>
      <c r="M114" s="158"/>
      <c r="T114" s="159"/>
      <c r="AT114" s="154" t="s">
        <v>161</v>
      </c>
      <c r="AU114" s="154" t="s">
        <v>80</v>
      </c>
      <c r="AV114" s="12" t="s">
        <v>80</v>
      </c>
      <c r="AW114" s="12" t="s">
        <v>32</v>
      </c>
      <c r="AX114" s="12" t="s">
        <v>78</v>
      </c>
      <c r="AY114" s="154" t="s">
        <v>151</v>
      </c>
    </row>
    <row r="115" spans="2:65" s="1" customFormat="1" ht="44.25" customHeight="1">
      <c r="B115" s="133"/>
      <c r="C115" s="134" t="s">
        <v>157</v>
      </c>
      <c r="D115" s="134" t="s">
        <v>153</v>
      </c>
      <c r="E115" s="135" t="s">
        <v>174</v>
      </c>
      <c r="F115" s="136" t="s">
        <v>175</v>
      </c>
      <c r="G115" s="137" t="s">
        <v>170</v>
      </c>
      <c r="H115" s="138">
        <v>25</v>
      </c>
      <c r="I115" s="139"/>
      <c r="J115" s="140">
        <f>ROUND(I115*H115,2)</f>
        <v>0</v>
      </c>
      <c r="K115" s="141"/>
      <c r="L115" s="33"/>
      <c r="M115" s="142" t="s">
        <v>3</v>
      </c>
      <c r="N115" s="143" t="s">
        <v>42</v>
      </c>
      <c r="P115" s="144">
        <f>O115*H115</f>
        <v>0</v>
      </c>
      <c r="Q115" s="144">
        <v>0</v>
      </c>
      <c r="R115" s="144">
        <f>Q115*H115</f>
        <v>0</v>
      </c>
      <c r="S115" s="144">
        <v>0</v>
      </c>
      <c r="T115" s="145">
        <f>S115*H115</f>
        <v>0</v>
      </c>
      <c r="AR115" s="146" t="s">
        <v>157</v>
      </c>
      <c r="AT115" s="146" t="s">
        <v>153</v>
      </c>
      <c r="AU115" s="146" t="s">
        <v>80</v>
      </c>
      <c r="AY115" s="18" t="s">
        <v>151</v>
      </c>
      <c r="BE115" s="147">
        <f>IF(N115="základní",J115,0)</f>
        <v>0</v>
      </c>
      <c r="BF115" s="147">
        <f>IF(N115="snížená",J115,0)</f>
        <v>0</v>
      </c>
      <c r="BG115" s="147">
        <f>IF(N115="zákl. přenesená",J115,0)</f>
        <v>0</v>
      </c>
      <c r="BH115" s="147">
        <f>IF(N115="sníž. přenesená",J115,0)</f>
        <v>0</v>
      </c>
      <c r="BI115" s="147">
        <f>IF(N115="nulová",J115,0)</f>
        <v>0</v>
      </c>
      <c r="BJ115" s="18" t="s">
        <v>78</v>
      </c>
      <c r="BK115" s="147">
        <f>ROUND(I115*H115,2)</f>
        <v>0</v>
      </c>
      <c r="BL115" s="18" t="s">
        <v>157</v>
      </c>
      <c r="BM115" s="146" t="s">
        <v>1279</v>
      </c>
    </row>
    <row r="116" spans="2:65" s="1" customFormat="1" ht="11.25">
      <c r="B116" s="33"/>
      <c r="D116" s="148" t="s">
        <v>159</v>
      </c>
      <c r="F116" s="149" t="s">
        <v>177</v>
      </c>
      <c r="I116" s="150"/>
      <c r="L116" s="33"/>
      <c r="M116" s="151"/>
      <c r="T116" s="54"/>
      <c r="AT116" s="18" t="s">
        <v>159</v>
      </c>
      <c r="AU116" s="18" t="s">
        <v>80</v>
      </c>
    </row>
    <row r="117" spans="2:65" s="11" customFormat="1" ht="22.9" customHeight="1">
      <c r="B117" s="121"/>
      <c r="D117" s="122" t="s">
        <v>70</v>
      </c>
      <c r="E117" s="131" t="s">
        <v>178</v>
      </c>
      <c r="F117" s="131" t="s">
        <v>179</v>
      </c>
      <c r="I117" s="124"/>
      <c r="J117" s="132">
        <f>BK117</f>
        <v>0</v>
      </c>
      <c r="L117" s="121"/>
      <c r="M117" s="126"/>
      <c r="P117" s="127">
        <f>SUM(P118:P132)</f>
        <v>0</v>
      </c>
      <c r="R117" s="127">
        <f>SUM(R118:R132)</f>
        <v>49.224000000000004</v>
      </c>
      <c r="T117" s="128">
        <f>SUM(T118:T132)</f>
        <v>0</v>
      </c>
      <c r="AR117" s="122" t="s">
        <v>78</v>
      </c>
      <c r="AT117" s="129" t="s">
        <v>70</v>
      </c>
      <c r="AU117" s="129" t="s">
        <v>78</v>
      </c>
      <c r="AY117" s="122" t="s">
        <v>151</v>
      </c>
      <c r="BK117" s="130">
        <f>SUM(BK118:BK132)</f>
        <v>0</v>
      </c>
    </row>
    <row r="118" spans="2:65" s="1" customFormat="1" ht="24.2" customHeight="1">
      <c r="B118" s="133"/>
      <c r="C118" s="134" t="s">
        <v>178</v>
      </c>
      <c r="D118" s="134" t="s">
        <v>153</v>
      </c>
      <c r="E118" s="135" t="s">
        <v>180</v>
      </c>
      <c r="F118" s="136" t="s">
        <v>181</v>
      </c>
      <c r="G118" s="137" t="s">
        <v>156</v>
      </c>
      <c r="H118" s="138">
        <v>50</v>
      </c>
      <c r="I118" s="139"/>
      <c r="J118" s="140">
        <f>ROUND(I118*H118,2)</f>
        <v>0</v>
      </c>
      <c r="K118" s="141"/>
      <c r="L118" s="33"/>
      <c r="M118" s="142" t="s">
        <v>3</v>
      </c>
      <c r="N118" s="143" t="s">
        <v>42</v>
      </c>
      <c r="P118" s="144">
        <f>O118*H118</f>
        <v>0</v>
      </c>
      <c r="Q118" s="144">
        <v>0.69</v>
      </c>
      <c r="R118" s="144">
        <f>Q118*H118</f>
        <v>34.5</v>
      </c>
      <c r="S118" s="144">
        <v>0</v>
      </c>
      <c r="T118" s="145">
        <f>S118*H118</f>
        <v>0</v>
      </c>
      <c r="AR118" s="146" t="s">
        <v>157</v>
      </c>
      <c r="AT118" s="146" t="s">
        <v>153</v>
      </c>
      <c r="AU118" s="146" t="s">
        <v>80</v>
      </c>
      <c r="AY118" s="18" t="s">
        <v>151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8" t="s">
        <v>78</v>
      </c>
      <c r="BK118" s="147">
        <f>ROUND(I118*H118,2)</f>
        <v>0</v>
      </c>
      <c r="BL118" s="18" t="s">
        <v>157</v>
      </c>
      <c r="BM118" s="146" t="s">
        <v>1280</v>
      </c>
    </row>
    <row r="119" spans="2:65" s="1" customFormat="1" ht="11.25">
      <c r="B119" s="33"/>
      <c r="D119" s="148" t="s">
        <v>159</v>
      </c>
      <c r="F119" s="149" t="s">
        <v>183</v>
      </c>
      <c r="I119" s="150"/>
      <c r="L119" s="33"/>
      <c r="M119" s="151"/>
      <c r="T119" s="54"/>
      <c r="AT119" s="18" t="s">
        <v>159</v>
      </c>
      <c r="AU119" s="18" t="s">
        <v>80</v>
      </c>
    </row>
    <row r="120" spans="2:65" s="12" customFormat="1" ht="11.25">
      <c r="B120" s="152"/>
      <c r="D120" s="153" t="s">
        <v>161</v>
      </c>
      <c r="E120" s="154" t="s">
        <v>3</v>
      </c>
      <c r="F120" s="155" t="s">
        <v>1275</v>
      </c>
      <c r="H120" s="156">
        <v>50</v>
      </c>
      <c r="I120" s="157"/>
      <c r="L120" s="152"/>
      <c r="M120" s="158"/>
      <c r="T120" s="159"/>
      <c r="AT120" s="154" t="s">
        <v>161</v>
      </c>
      <c r="AU120" s="154" t="s">
        <v>80</v>
      </c>
      <c r="AV120" s="12" t="s">
        <v>80</v>
      </c>
      <c r="AW120" s="12" t="s">
        <v>32</v>
      </c>
      <c r="AX120" s="12" t="s">
        <v>78</v>
      </c>
      <c r="AY120" s="154" t="s">
        <v>151</v>
      </c>
    </row>
    <row r="121" spans="2:65" s="1" customFormat="1" ht="49.15" customHeight="1">
      <c r="B121" s="133"/>
      <c r="C121" s="134" t="s">
        <v>184</v>
      </c>
      <c r="D121" s="134" t="s">
        <v>153</v>
      </c>
      <c r="E121" s="135" t="s">
        <v>185</v>
      </c>
      <c r="F121" s="136" t="s">
        <v>186</v>
      </c>
      <c r="G121" s="137" t="s">
        <v>156</v>
      </c>
      <c r="H121" s="138">
        <v>50</v>
      </c>
      <c r="I121" s="139"/>
      <c r="J121" s="140">
        <f>ROUND(I121*H121,2)</f>
        <v>0</v>
      </c>
      <c r="K121" s="141"/>
      <c r="L121" s="33"/>
      <c r="M121" s="142" t="s">
        <v>3</v>
      </c>
      <c r="N121" s="143" t="s">
        <v>42</v>
      </c>
      <c r="P121" s="144">
        <f>O121*H121</f>
        <v>0</v>
      </c>
      <c r="Q121" s="144">
        <v>0.18462999999999999</v>
      </c>
      <c r="R121" s="144">
        <f>Q121*H121</f>
        <v>9.2314999999999987</v>
      </c>
      <c r="S121" s="144">
        <v>0</v>
      </c>
      <c r="T121" s="145">
        <f>S121*H121</f>
        <v>0</v>
      </c>
      <c r="AR121" s="146" t="s">
        <v>157</v>
      </c>
      <c r="AT121" s="146" t="s">
        <v>153</v>
      </c>
      <c r="AU121" s="146" t="s">
        <v>80</v>
      </c>
      <c r="AY121" s="18" t="s">
        <v>151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8" t="s">
        <v>78</v>
      </c>
      <c r="BK121" s="147">
        <f>ROUND(I121*H121,2)</f>
        <v>0</v>
      </c>
      <c r="BL121" s="18" t="s">
        <v>157</v>
      </c>
      <c r="BM121" s="146" t="s">
        <v>1281</v>
      </c>
    </row>
    <row r="122" spans="2:65" s="1" customFormat="1" ht="11.25">
      <c r="B122" s="33"/>
      <c r="D122" s="148" t="s">
        <v>159</v>
      </c>
      <c r="F122" s="149" t="s">
        <v>188</v>
      </c>
      <c r="I122" s="150"/>
      <c r="L122" s="33"/>
      <c r="M122" s="151"/>
      <c r="T122" s="54"/>
      <c r="AT122" s="18" t="s">
        <v>159</v>
      </c>
      <c r="AU122" s="18" t="s">
        <v>80</v>
      </c>
    </row>
    <row r="123" spans="2:65" s="12" customFormat="1" ht="11.25">
      <c r="B123" s="152"/>
      <c r="D123" s="153" t="s">
        <v>161</v>
      </c>
      <c r="E123" s="154" t="s">
        <v>3</v>
      </c>
      <c r="F123" s="155" t="s">
        <v>1275</v>
      </c>
      <c r="H123" s="156">
        <v>50</v>
      </c>
      <c r="I123" s="157"/>
      <c r="L123" s="152"/>
      <c r="M123" s="158"/>
      <c r="T123" s="159"/>
      <c r="AT123" s="154" t="s">
        <v>161</v>
      </c>
      <c r="AU123" s="154" t="s">
        <v>80</v>
      </c>
      <c r="AV123" s="12" t="s">
        <v>80</v>
      </c>
      <c r="AW123" s="12" t="s">
        <v>32</v>
      </c>
      <c r="AX123" s="12" t="s">
        <v>78</v>
      </c>
      <c r="AY123" s="154" t="s">
        <v>151</v>
      </c>
    </row>
    <row r="124" spans="2:65" s="1" customFormat="1" ht="24.2" customHeight="1">
      <c r="B124" s="133"/>
      <c r="C124" s="134" t="s">
        <v>189</v>
      </c>
      <c r="D124" s="134" t="s">
        <v>153</v>
      </c>
      <c r="E124" s="135" t="s">
        <v>190</v>
      </c>
      <c r="F124" s="136" t="s">
        <v>191</v>
      </c>
      <c r="G124" s="137" t="s">
        <v>156</v>
      </c>
      <c r="H124" s="138">
        <v>50</v>
      </c>
      <c r="I124" s="139"/>
      <c r="J124" s="140">
        <f>ROUND(I124*H124,2)</f>
        <v>0</v>
      </c>
      <c r="K124" s="141"/>
      <c r="L124" s="33"/>
      <c r="M124" s="142" t="s">
        <v>3</v>
      </c>
      <c r="N124" s="143" t="s">
        <v>42</v>
      </c>
      <c r="P124" s="144">
        <f>O124*H124</f>
        <v>0</v>
      </c>
      <c r="Q124" s="144">
        <v>5.6100000000000004E-3</v>
      </c>
      <c r="R124" s="144">
        <f>Q124*H124</f>
        <v>0.28050000000000003</v>
      </c>
      <c r="S124" s="144">
        <v>0</v>
      </c>
      <c r="T124" s="145">
        <f>S124*H124</f>
        <v>0</v>
      </c>
      <c r="AR124" s="146" t="s">
        <v>157</v>
      </c>
      <c r="AT124" s="146" t="s">
        <v>153</v>
      </c>
      <c r="AU124" s="146" t="s">
        <v>80</v>
      </c>
      <c r="AY124" s="18" t="s">
        <v>151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78</v>
      </c>
      <c r="BK124" s="147">
        <f>ROUND(I124*H124,2)</f>
        <v>0</v>
      </c>
      <c r="BL124" s="18" t="s">
        <v>157</v>
      </c>
      <c r="BM124" s="146" t="s">
        <v>1282</v>
      </c>
    </row>
    <row r="125" spans="2:65" s="1" customFormat="1" ht="11.25">
      <c r="B125" s="33"/>
      <c r="D125" s="148" t="s">
        <v>159</v>
      </c>
      <c r="F125" s="149" t="s">
        <v>193</v>
      </c>
      <c r="I125" s="150"/>
      <c r="L125" s="33"/>
      <c r="M125" s="151"/>
      <c r="T125" s="54"/>
      <c r="AT125" s="18" t="s">
        <v>159</v>
      </c>
      <c r="AU125" s="18" t="s">
        <v>80</v>
      </c>
    </row>
    <row r="126" spans="2:65" s="12" customFormat="1" ht="11.25">
      <c r="B126" s="152"/>
      <c r="D126" s="153" t="s">
        <v>161</v>
      </c>
      <c r="E126" s="154" t="s">
        <v>3</v>
      </c>
      <c r="F126" s="155" t="s">
        <v>1275</v>
      </c>
      <c r="H126" s="156">
        <v>50</v>
      </c>
      <c r="I126" s="157"/>
      <c r="L126" s="152"/>
      <c r="M126" s="158"/>
      <c r="T126" s="159"/>
      <c r="AT126" s="154" t="s">
        <v>161</v>
      </c>
      <c r="AU126" s="154" t="s">
        <v>80</v>
      </c>
      <c r="AV126" s="12" t="s">
        <v>80</v>
      </c>
      <c r="AW126" s="12" t="s">
        <v>32</v>
      </c>
      <c r="AX126" s="12" t="s">
        <v>78</v>
      </c>
      <c r="AY126" s="154" t="s">
        <v>151</v>
      </c>
    </row>
    <row r="127" spans="2:65" s="1" customFormat="1" ht="24.2" customHeight="1">
      <c r="B127" s="133"/>
      <c r="C127" s="134" t="s">
        <v>194</v>
      </c>
      <c r="D127" s="134" t="s">
        <v>153</v>
      </c>
      <c r="E127" s="135" t="s">
        <v>195</v>
      </c>
      <c r="F127" s="136" t="s">
        <v>196</v>
      </c>
      <c r="G127" s="137" t="s">
        <v>156</v>
      </c>
      <c r="H127" s="138">
        <v>50</v>
      </c>
      <c r="I127" s="139"/>
      <c r="J127" s="140">
        <f>ROUND(I127*H127,2)</f>
        <v>0</v>
      </c>
      <c r="K127" s="141"/>
      <c r="L127" s="33"/>
      <c r="M127" s="142" t="s">
        <v>3</v>
      </c>
      <c r="N127" s="143" t="s">
        <v>42</v>
      </c>
      <c r="P127" s="144">
        <f>O127*H127</f>
        <v>0</v>
      </c>
      <c r="Q127" s="144">
        <v>5.1000000000000004E-4</v>
      </c>
      <c r="R127" s="144">
        <f>Q127*H127</f>
        <v>2.5500000000000002E-2</v>
      </c>
      <c r="S127" s="144">
        <v>0</v>
      </c>
      <c r="T127" s="145">
        <f>S127*H127</f>
        <v>0</v>
      </c>
      <c r="AR127" s="146" t="s">
        <v>157</v>
      </c>
      <c r="AT127" s="146" t="s">
        <v>153</v>
      </c>
      <c r="AU127" s="146" t="s">
        <v>80</v>
      </c>
      <c r="AY127" s="18" t="s">
        <v>151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78</v>
      </c>
      <c r="BK127" s="147">
        <f>ROUND(I127*H127,2)</f>
        <v>0</v>
      </c>
      <c r="BL127" s="18" t="s">
        <v>157</v>
      </c>
      <c r="BM127" s="146" t="s">
        <v>1283</v>
      </c>
    </row>
    <row r="128" spans="2:65" s="1" customFormat="1" ht="11.25">
      <c r="B128" s="33"/>
      <c r="D128" s="148" t="s">
        <v>159</v>
      </c>
      <c r="F128" s="149" t="s">
        <v>198</v>
      </c>
      <c r="I128" s="150"/>
      <c r="L128" s="33"/>
      <c r="M128" s="151"/>
      <c r="T128" s="54"/>
      <c r="AT128" s="18" t="s">
        <v>159</v>
      </c>
      <c r="AU128" s="18" t="s">
        <v>80</v>
      </c>
    </row>
    <row r="129" spans="2:65" s="12" customFormat="1" ht="11.25">
      <c r="B129" s="152"/>
      <c r="D129" s="153" t="s">
        <v>161</v>
      </c>
      <c r="E129" s="154" t="s">
        <v>3</v>
      </c>
      <c r="F129" s="155" t="s">
        <v>1275</v>
      </c>
      <c r="H129" s="156">
        <v>50</v>
      </c>
      <c r="I129" s="157"/>
      <c r="L129" s="152"/>
      <c r="M129" s="158"/>
      <c r="T129" s="159"/>
      <c r="AT129" s="154" t="s">
        <v>161</v>
      </c>
      <c r="AU129" s="154" t="s">
        <v>80</v>
      </c>
      <c r="AV129" s="12" t="s">
        <v>80</v>
      </c>
      <c r="AW129" s="12" t="s">
        <v>32</v>
      </c>
      <c r="AX129" s="12" t="s">
        <v>78</v>
      </c>
      <c r="AY129" s="154" t="s">
        <v>151</v>
      </c>
    </row>
    <row r="130" spans="2:65" s="1" customFormat="1" ht="44.25" customHeight="1">
      <c r="B130" s="133"/>
      <c r="C130" s="134" t="s">
        <v>199</v>
      </c>
      <c r="D130" s="134" t="s">
        <v>153</v>
      </c>
      <c r="E130" s="135" t="s">
        <v>200</v>
      </c>
      <c r="F130" s="136" t="s">
        <v>201</v>
      </c>
      <c r="G130" s="137" t="s">
        <v>156</v>
      </c>
      <c r="H130" s="138">
        <v>50</v>
      </c>
      <c r="I130" s="139"/>
      <c r="J130" s="140">
        <f>ROUND(I130*H130,2)</f>
        <v>0</v>
      </c>
      <c r="K130" s="141"/>
      <c r="L130" s="33"/>
      <c r="M130" s="142" t="s">
        <v>3</v>
      </c>
      <c r="N130" s="143" t="s">
        <v>42</v>
      </c>
      <c r="P130" s="144">
        <f>O130*H130</f>
        <v>0</v>
      </c>
      <c r="Q130" s="144">
        <v>0.10373</v>
      </c>
      <c r="R130" s="144">
        <f>Q130*H130</f>
        <v>5.1865000000000006</v>
      </c>
      <c r="S130" s="144">
        <v>0</v>
      </c>
      <c r="T130" s="145">
        <f>S130*H130</f>
        <v>0</v>
      </c>
      <c r="AR130" s="146" t="s">
        <v>157</v>
      </c>
      <c r="AT130" s="146" t="s">
        <v>153</v>
      </c>
      <c r="AU130" s="146" t="s">
        <v>80</v>
      </c>
      <c r="AY130" s="18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78</v>
      </c>
      <c r="BK130" s="147">
        <f>ROUND(I130*H130,2)</f>
        <v>0</v>
      </c>
      <c r="BL130" s="18" t="s">
        <v>157</v>
      </c>
      <c r="BM130" s="146" t="s">
        <v>1284</v>
      </c>
    </row>
    <row r="131" spans="2:65" s="1" customFormat="1" ht="11.25">
      <c r="B131" s="33"/>
      <c r="D131" s="148" t="s">
        <v>159</v>
      </c>
      <c r="F131" s="149" t="s">
        <v>203</v>
      </c>
      <c r="I131" s="150"/>
      <c r="L131" s="33"/>
      <c r="M131" s="151"/>
      <c r="T131" s="54"/>
      <c r="AT131" s="18" t="s">
        <v>159</v>
      </c>
      <c r="AU131" s="18" t="s">
        <v>80</v>
      </c>
    </row>
    <row r="132" spans="2:65" s="12" customFormat="1" ht="11.25">
      <c r="B132" s="152"/>
      <c r="D132" s="153" t="s">
        <v>161</v>
      </c>
      <c r="E132" s="154" t="s">
        <v>3</v>
      </c>
      <c r="F132" s="155" t="s">
        <v>1275</v>
      </c>
      <c r="H132" s="156">
        <v>50</v>
      </c>
      <c r="I132" s="157"/>
      <c r="L132" s="152"/>
      <c r="M132" s="158"/>
      <c r="T132" s="159"/>
      <c r="AT132" s="154" t="s">
        <v>161</v>
      </c>
      <c r="AU132" s="154" t="s">
        <v>80</v>
      </c>
      <c r="AV132" s="12" t="s">
        <v>80</v>
      </c>
      <c r="AW132" s="12" t="s">
        <v>32</v>
      </c>
      <c r="AX132" s="12" t="s">
        <v>78</v>
      </c>
      <c r="AY132" s="154" t="s">
        <v>151</v>
      </c>
    </row>
    <row r="133" spans="2:65" s="11" customFormat="1" ht="22.9" customHeight="1">
      <c r="B133" s="121"/>
      <c r="D133" s="122" t="s">
        <v>70</v>
      </c>
      <c r="E133" s="131" t="s">
        <v>184</v>
      </c>
      <c r="F133" s="131" t="s">
        <v>204</v>
      </c>
      <c r="I133" s="124"/>
      <c r="J133" s="132">
        <f>BK133</f>
        <v>0</v>
      </c>
      <c r="L133" s="121"/>
      <c r="M133" s="126"/>
      <c r="P133" s="127">
        <f>SUM(P134:P144)</f>
        <v>0</v>
      </c>
      <c r="R133" s="127">
        <f>SUM(R134:R144)</f>
        <v>0.1455786</v>
      </c>
      <c r="T133" s="128">
        <f>SUM(T134:T144)</f>
        <v>0</v>
      </c>
      <c r="AR133" s="122" t="s">
        <v>78</v>
      </c>
      <c r="AT133" s="129" t="s">
        <v>70</v>
      </c>
      <c r="AU133" s="129" t="s">
        <v>78</v>
      </c>
      <c r="AY133" s="122" t="s">
        <v>151</v>
      </c>
      <c r="BK133" s="130">
        <f>SUM(BK134:BK144)</f>
        <v>0</v>
      </c>
    </row>
    <row r="134" spans="2:65" s="1" customFormat="1" ht="24.2" customHeight="1">
      <c r="B134" s="133"/>
      <c r="C134" s="134" t="s">
        <v>205</v>
      </c>
      <c r="D134" s="134" t="s">
        <v>153</v>
      </c>
      <c r="E134" s="135" t="s">
        <v>206</v>
      </c>
      <c r="F134" s="136" t="s">
        <v>207</v>
      </c>
      <c r="G134" s="137" t="s">
        <v>156</v>
      </c>
      <c r="H134" s="138">
        <v>53.917999999999999</v>
      </c>
      <c r="I134" s="139"/>
      <c r="J134" s="140">
        <f>ROUND(I134*H134,2)</f>
        <v>0</v>
      </c>
      <c r="K134" s="141"/>
      <c r="L134" s="33"/>
      <c r="M134" s="142" t="s">
        <v>3</v>
      </c>
      <c r="N134" s="143" t="s">
        <v>42</v>
      </c>
      <c r="P134" s="144">
        <f>O134*H134</f>
        <v>0</v>
      </c>
      <c r="Q134" s="144">
        <v>2.7000000000000001E-3</v>
      </c>
      <c r="R134" s="144">
        <f>Q134*H134</f>
        <v>0.1455786</v>
      </c>
      <c r="S134" s="144">
        <v>0</v>
      </c>
      <c r="T134" s="145">
        <f>S134*H134</f>
        <v>0</v>
      </c>
      <c r="AR134" s="146" t="s">
        <v>157</v>
      </c>
      <c r="AT134" s="146" t="s">
        <v>153</v>
      </c>
      <c r="AU134" s="146" t="s">
        <v>80</v>
      </c>
      <c r="AY134" s="18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8" t="s">
        <v>78</v>
      </c>
      <c r="BK134" s="147">
        <f>ROUND(I134*H134,2)</f>
        <v>0</v>
      </c>
      <c r="BL134" s="18" t="s">
        <v>157</v>
      </c>
      <c r="BM134" s="146" t="s">
        <v>1285</v>
      </c>
    </row>
    <row r="135" spans="2:65" s="1" customFormat="1" ht="11.25">
      <c r="B135" s="33"/>
      <c r="D135" s="148" t="s">
        <v>159</v>
      </c>
      <c r="F135" s="149" t="s">
        <v>209</v>
      </c>
      <c r="I135" s="150"/>
      <c r="L135" s="33"/>
      <c r="M135" s="151"/>
      <c r="T135" s="54"/>
      <c r="AT135" s="18" t="s">
        <v>159</v>
      </c>
      <c r="AU135" s="18" t="s">
        <v>80</v>
      </c>
    </row>
    <row r="136" spans="2:65" s="13" customFormat="1" ht="11.25">
      <c r="B136" s="160"/>
      <c r="D136" s="153" t="s">
        <v>161</v>
      </c>
      <c r="E136" s="161" t="s">
        <v>3</v>
      </c>
      <c r="F136" s="162" t="s">
        <v>1286</v>
      </c>
      <c r="H136" s="161" t="s">
        <v>3</v>
      </c>
      <c r="I136" s="163"/>
      <c r="L136" s="160"/>
      <c r="M136" s="164"/>
      <c r="T136" s="165"/>
      <c r="AT136" s="161" t="s">
        <v>161</v>
      </c>
      <c r="AU136" s="161" t="s">
        <v>80</v>
      </c>
      <c r="AV136" s="13" t="s">
        <v>78</v>
      </c>
      <c r="AW136" s="13" t="s">
        <v>32</v>
      </c>
      <c r="AX136" s="13" t="s">
        <v>71</v>
      </c>
      <c r="AY136" s="161" t="s">
        <v>151</v>
      </c>
    </row>
    <row r="137" spans="2:65" s="12" customFormat="1" ht="11.25">
      <c r="B137" s="152"/>
      <c r="D137" s="153" t="s">
        <v>161</v>
      </c>
      <c r="E137" s="154" t="s">
        <v>3</v>
      </c>
      <c r="F137" s="155" t="s">
        <v>1287</v>
      </c>
      <c r="H137" s="156">
        <v>16.920000000000002</v>
      </c>
      <c r="I137" s="157"/>
      <c r="L137" s="152"/>
      <c r="M137" s="158"/>
      <c r="T137" s="159"/>
      <c r="AT137" s="154" t="s">
        <v>161</v>
      </c>
      <c r="AU137" s="154" t="s">
        <v>80</v>
      </c>
      <c r="AV137" s="12" t="s">
        <v>80</v>
      </c>
      <c r="AW137" s="12" t="s">
        <v>32</v>
      </c>
      <c r="AX137" s="12" t="s">
        <v>71</v>
      </c>
      <c r="AY137" s="154" t="s">
        <v>151</v>
      </c>
    </row>
    <row r="138" spans="2:65" s="12" customFormat="1" ht="11.25">
      <c r="B138" s="152"/>
      <c r="D138" s="153" t="s">
        <v>161</v>
      </c>
      <c r="E138" s="154" t="s">
        <v>3</v>
      </c>
      <c r="F138" s="155" t="s">
        <v>1288</v>
      </c>
      <c r="H138" s="156">
        <v>16.920000000000002</v>
      </c>
      <c r="I138" s="157"/>
      <c r="L138" s="152"/>
      <c r="M138" s="158"/>
      <c r="T138" s="159"/>
      <c r="AT138" s="154" t="s">
        <v>161</v>
      </c>
      <c r="AU138" s="154" t="s">
        <v>80</v>
      </c>
      <c r="AV138" s="12" t="s">
        <v>80</v>
      </c>
      <c r="AW138" s="12" t="s">
        <v>32</v>
      </c>
      <c r="AX138" s="12" t="s">
        <v>71</v>
      </c>
      <c r="AY138" s="154" t="s">
        <v>151</v>
      </c>
    </row>
    <row r="139" spans="2:65" s="12" customFormat="1" ht="11.25">
      <c r="B139" s="152"/>
      <c r="D139" s="153" t="s">
        <v>161</v>
      </c>
      <c r="E139" s="154" t="s">
        <v>3</v>
      </c>
      <c r="F139" s="155" t="s">
        <v>1289</v>
      </c>
      <c r="H139" s="156">
        <v>2.7349999999999999</v>
      </c>
      <c r="I139" s="157"/>
      <c r="L139" s="152"/>
      <c r="M139" s="158"/>
      <c r="T139" s="159"/>
      <c r="AT139" s="154" t="s">
        <v>161</v>
      </c>
      <c r="AU139" s="154" t="s">
        <v>80</v>
      </c>
      <c r="AV139" s="12" t="s">
        <v>80</v>
      </c>
      <c r="AW139" s="12" t="s">
        <v>32</v>
      </c>
      <c r="AX139" s="12" t="s">
        <v>71</v>
      </c>
      <c r="AY139" s="154" t="s">
        <v>151</v>
      </c>
    </row>
    <row r="140" spans="2:65" s="12" customFormat="1" ht="11.25">
      <c r="B140" s="152"/>
      <c r="D140" s="153" t="s">
        <v>161</v>
      </c>
      <c r="E140" s="154" t="s">
        <v>3</v>
      </c>
      <c r="F140" s="155" t="s">
        <v>1290</v>
      </c>
      <c r="H140" s="156">
        <v>4.5119999999999996</v>
      </c>
      <c r="I140" s="157"/>
      <c r="L140" s="152"/>
      <c r="M140" s="158"/>
      <c r="T140" s="159"/>
      <c r="AT140" s="154" t="s">
        <v>161</v>
      </c>
      <c r="AU140" s="154" t="s">
        <v>80</v>
      </c>
      <c r="AV140" s="12" t="s">
        <v>80</v>
      </c>
      <c r="AW140" s="12" t="s">
        <v>32</v>
      </c>
      <c r="AX140" s="12" t="s">
        <v>71</v>
      </c>
      <c r="AY140" s="154" t="s">
        <v>151</v>
      </c>
    </row>
    <row r="141" spans="2:65" s="12" customFormat="1" ht="11.25">
      <c r="B141" s="152"/>
      <c r="D141" s="153" t="s">
        <v>161</v>
      </c>
      <c r="E141" s="154" t="s">
        <v>3</v>
      </c>
      <c r="F141" s="155" t="s">
        <v>1291</v>
      </c>
      <c r="H141" s="156">
        <v>3.8069999999999999</v>
      </c>
      <c r="I141" s="157"/>
      <c r="L141" s="152"/>
      <c r="M141" s="158"/>
      <c r="T141" s="159"/>
      <c r="AT141" s="154" t="s">
        <v>161</v>
      </c>
      <c r="AU141" s="154" t="s">
        <v>80</v>
      </c>
      <c r="AV141" s="12" t="s">
        <v>80</v>
      </c>
      <c r="AW141" s="12" t="s">
        <v>32</v>
      </c>
      <c r="AX141" s="12" t="s">
        <v>71</v>
      </c>
      <c r="AY141" s="154" t="s">
        <v>151</v>
      </c>
    </row>
    <row r="142" spans="2:65" s="12" customFormat="1" ht="11.25">
      <c r="B142" s="152"/>
      <c r="D142" s="153" t="s">
        <v>161</v>
      </c>
      <c r="E142" s="154" t="s">
        <v>3</v>
      </c>
      <c r="F142" s="155" t="s">
        <v>1292</v>
      </c>
      <c r="H142" s="156">
        <v>4.7939999999999996</v>
      </c>
      <c r="I142" s="157"/>
      <c r="L142" s="152"/>
      <c r="M142" s="158"/>
      <c r="T142" s="159"/>
      <c r="AT142" s="154" t="s">
        <v>161</v>
      </c>
      <c r="AU142" s="154" t="s">
        <v>80</v>
      </c>
      <c r="AV142" s="12" t="s">
        <v>80</v>
      </c>
      <c r="AW142" s="12" t="s">
        <v>32</v>
      </c>
      <c r="AX142" s="12" t="s">
        <v>71</v>
      </c>
      <c r="AY142" s="154" t="s">
        <v>151</v>
      </c>
    </row>
    <row r="143" spans="2:65" s="12" customFormat="1" ht="11.25">
      <c r="B143" s="152"/>
      <c r="D143" s="153" t="s">
        <v>161</v>
      </c>
      <c r="E143" s="154" t="s">
        <v>3</v>
      </c>
      <c r="F143" s="155" t="s">
        <v>1293</v>
      </c>
      <c r="H143" s="156">
        <v>4.2300000000000004</v>
      </c>
      <c r="I143" s="157"/>
      <c r="L143" s="152"/>
      <c r="M143" s="158"/>
      <c r="T143" s="159"/>
      <c r="AT143" s="154" t="s">
        <v>161</v>
      </c>
      <c r="AU143" s="154" t="s">
        <v>80</v>
      </c>
      <c r="AV143" s="12" t="s">
        <v>80</v>
      </c>
      <c r="AW143" s="12" t="s">
        <v>32</v>
      </c>
      <c r="AX143" s="12" t="s">
        <v>71</v>
      </c>
      <c r="AY143" s="154" t="s">
        <v>151</v>
      </c>
    </row>
    <row r="144" spans="2:65" s="14" customFormat="1" ht="11.25">
      <c r="B144" s="166"/>
      <c r="D144" s="153" t="s">
        <v>161</v>
      </c>
      <c r="E144" s="167" t="s">
        <v>3</v>
      </c>
      <c r="F144" s="168" t="s">
        <v>241</v>
      </c>
      <c r="H144" s="169">
        <v>53.918000000000006</v>
      </c>
      <c r="I144" s="170"/>
      <c r="L144" s="166"/>
      <c r="M144" s="171"/>
      <c r="T144" s="172"/>
      <c r="AT144" s="167" t="s">
        <v>161</v>
      </c>
      <c r="AU144" s="167" t="s">
        <v>80</v>
      </c>
      <c r="AV144" s="14" t="s">
        <v>157</v>
      </c>
      <c r="AW144" s="14" t="s">
        <v>32</v>
      </c>
      <c r="AX144" s="14" t="s">
        <v>78</v>
      </c>
      <c r="AY144" s="167" t="s">
        <v>151</v>
      </c>
    </row>
    <row r="145" spans="2:65" s="11" customFormat="1" ht="22.9" customHeight="1">
      <c r="B145" s="121"/>
      <c r="D145" s="122" t="s">
        <v>70</v>
      </c>
      <c r="E145" s="131" t="s">
        <v>199</v>
      </c>
      <c r="F145" s="131" t="s">
        <v>242</v>
      </c>
      <c r="I145" s="124"/>
      <c r="J145" s="132">
        <f>BK145</f>
        <v>0</v>
      </c>
      <c r="L145" s="121"/>
      <c r="M145" s="126"/>
      <c r="P145" s="127">
        <f>SUM(P146:P207)</f>
        <v>0</v>
      </c>
      <c r="R145" s="127">
        <f>SUM(R146:R207)</f>
        <v>1.881138</v>
      </c>
      <c r="T145" s="128">
        <f>SUM(T146:T207)</f>
        <v>0.75485199999999997</v>
      </c>
      <c r="AR145" s="122" t="s">
        <v>78</v>
      </c>
      <c r="AT145" s="129" t="s">
        <v>70</v>
      </c>
      <c r="AU145" s="129" t="s">
        <v>78</v>
      </c>
      <c r="AY145" s="122" t="s">
        <v>151</v>
      </c>
      <c r="BK145" s="130">
        <f>SUM(BK146:BK207)</f>
        <v>0</v>
      </c>
    </row>
    <row r="146" spans="2:65" s="1" customFormat="1" ht="55.5" customHeight="1">
      <c r="B146" s="133"/>
      <c r="C146" s="134" t="s">
        <v>243</v>
      </c>
      <c r="D146" s="134" t="s">
        <v>153</v>
      </c>
      <c r="E146" s="135" t="s">
        <v>244</v>
      </c>
      <c r="F146" s="136" t="s">
        <v>245</v>
      </c>
      <c r="G146" s="137" t="s">
        <v>246</v>
      </c>
      <c r="H146" s="138">
        <v>167</v>
      </c>
      <c r="I146" s="139"/>
      <c r="J146" s="140">
        <f>ROUND(I146*H146,2)</f>
        <v>0</v>
      </c>
      <c r="K146" s="141"/>
      <c r="L146" s="33"/>
      <c r="M146" s="142" t="s">
        <v>3</v>
      </c>
      <c r="N146" s="143" t="s">
        <v>42</v>
      </c>
      <c r="P146" s="144">
        <f>O146*H146</f>
        <v>0</v>
      </c>
      <c r="Q146" s="144">
        <v>1.8000000000000001E-4</v>
      </c>
      <c r="R146" s="144">
        <f>Q146*H146</f>
        <v>3.0060000000000003E-2</v>
      </c>
      <c r="S146" s="144">
        <v>0</v>
      </c>
      <c r="T146" s="145">
        <f>S146*H146</f>
        <v>0</v>
      </c>
      <c r="AR146" s="146" t="s">
        <v>157</v>
      </c>
      <c r="AT146" s="146" t="s">
        <v>153</v>
      </c>
      <c r="AU146" s="146" t="s">
        <v>80</v>
      </c>
      <c r="AY146" s="18" t="s">
        <v>151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8" t="s">
        <v>78</v>
      </c>
      <c r="BK146" s="147">
        <f>ROUND(I146*H146,2)</f>
        <v>0</v>
      </c>
      <c r="BL146" s="18" t="s">
        <v>157</v>
      </c>
      <c r="BM146" s="146" t="s">
        <v>1294</v>
      </c>
    </row>
    <row r="147" spans="2:65" s="1" customFormat="1" ht="11.25">
      <c r="B147" s="33"/>
      <c r="D147" s="148" t="s">
        <v>159</v>
      </c>
      <c r="F147" s="149" t="s">
        <v>248</v>
      </c>
      <c r="I147" s="150"/>
      <c r="L147" s="33"/>
      <c r="M147" s="151"/>
      <c r="T147" s="54"/>
      <c r="AT147" s="18" t="s">
        <v>159</v>
      </c>
      <c r="AU147" s="18" t="s">
        <v>80</v>
      </c>
    </row>
    <row r="148" spans="2:65" s="12" customFormat="1" ht="11.25">
      <c r="B148" s="152"/>
      <c r="D148" s="153" t="s">
        <v>161</v>
      </c>
      <c r="E148" s="154" t="s">
        <v>3</v>
      </c>
      <c r="F148" s="155" t="s">
        <v>1295</v>
      </c>
      <c r="H148" s="156">
        <v>167</v>
      </c>
      <c r="I148" s="157"/>
      <c r="L148" s="152"/>
      <c r="M148" s="158"/>
      <c r="T148" s="159"/>
      <c r="AT148" s="154" t="s">
        <v>161</v>
      </c>
      <c r="AU148" s="154" t="s">
        <v>80</v>
      </c>
      <c r="AV148" s="12" t="s">
        <v>80</v>
      </c>
      <c r="AW148" s="12" t="s">
        <v>32</v>
      </c>
      <c r="AX148" s="12" t="s">
        <v>78</v>
      </c>
      <c r="AY148" s="154" t="s">
        <v>151</v>
      </c>
    </row>
    <row r="149" spans="2:65" s="1" customFormat="1" ht="24.2" customHeight="1">
      <c r="B149" s="133"/>
      <c r="C149" s="134" t="s">
        <v>249</v>
      </c>
      <c r="D149" s="134" t="s">
        <v>153</v>
      </c>
      <c r="E149" s="135" t="s">
        <v>250</v>
      </c>
      <c r="F149" s="136" t="s">
        <v>251</v>
      </c>
      <c r="G149" s="137" t="s">
        <v>246</v>
      </c>
      <c r="H149" s="138">
        <v>167</v>
      </c>
      <c r="I149" s="139"/>
      <c r="J149" s="140">
        <f>ROUND(I149*H149,2)</f>
        <v>0</v>
      </c>
      <c r="K149" s="141"/>
      <c r="L149" s="33"/>
      <c r="M149" s="142" t="s">
        <v>3</v>
      </c>
      <c r="N149" s="143" t="s">
        <v>42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157</v>
      </c>
      <c r="AT149" s="146" t="s">
        <v>153</v>
      </c>
      <c r="AU149" s="146" t="s">
        <v>80</v>
      </c>
      <c r="AY149" s="18" t="s">
        <v>151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8" t="s">
        <v>78</v>
      </c>
      <c r="BK149" s="147">
        <f>ROUND(I149*H149,2)</f>
        <v>0</v>
      </c>
      <c r="BL149" s="18" t="s">
        <v>157</v>
      </c>
      <c r="BM149" s="146" t="s">
        <v>1296</v>
      </c>
    </row>
    <row r="150" spans="2:65" s="1" customFormat="1" ht="11.25">
      <c r="B150" s="33"/>
      <c r="D150" s="148" t="s">
        <v>159</v>
      </c>
      <c r="F150" s="149" t="s">
        <v>253</v>
      </c>
      <c r="I150" s="150"/>
      <c r="L150" s="33"/>
      <c r="M150" s="151"/>
      <c r="T150" s="54"/>
      <c r="AT150" s="18" t="s">
        <v>159</v>
      </c>
      <c r="AU150" s="18" t="s">
        <v>80</v>
      </c>
    </row>
    <row r="151" spans="2:65" s="1" customFormat="1" ht="55.5" customHeight="1">
      <c r="B151" s="133"/>
      <c r="C151" s="134" t="s">
        <v>255</v>
      </c>
      <c r="D151" s="134" t="s">
        <v>153</v>
      </c>
      <c r="E151" s="135" t="s">
        <v>256</v>
      </c>
      <c r="F151" s="136" t="s">
        <v>257</v>
      </c>
      <c r="G151" s="137" t="s">
        <v>156</v>
      </c>
      <c r="H151" s="138">
        <v>3396</v>
      </c>
      <c r="I151" s="139"/>
      <c r="J151" s="140">
        <f>ROUND(I151*H151,2)</f>
        <v>0</v>
      </c>
      <c r="K151" s="141"/>
      <c r="L151" s="33"/>
      <c r="M151" s="142" t="s">
        <v>3</v>
      </c>
      <c r="N151" s="143" t="s">
        <v>42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157</v>
      </c>
      <c r="AT151" s="146" t="s">
        <v>153</v>
      </c>
      <c r="AU151" s="146" t="s">
        <v>80</v>
      </c>
      <c r="AY151" s="18" t="s">
        <v>151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8" t="s">
        <v>78</v>
      </c>
      <c r="BK151" s="147">
        <f>ROUND(I151*H151,2)</f>
        <v>0</v>
      </c>
      <c r="BL151" s="18" t="s">
        <v>157</v>
      </c>
      <c r="BM151" s="146" t="s">
        <v>1297</v>
      </c>
    </row>
    <row r="152" spans="2:65" s="1" customFormat="1" ht="11.25">
      <c r="B152" s="33"/>
      <c r="D152" s="148" t="s">
        <v>159</v>
      </c>
      <c r="F152" s="149" t="s">
        <v>259</v>
      </c>
      <c r="I152" s="150"/>
      <c r="L152" s="33"/>
      <c r="M152" s="151"/>
      <c r="T152" s="54"/>
      <c r="AT152" s="18" t="s">
        <v>159</v>
      </c>
      <c r="AU152" s="18" t="s">
        <v>80</v>
      </c>
    </row>
    <row r="153" spans="2:65" s="12" customFormat="1" ht="11.25">
      <c r="B153" s="152"/>
      <c r="D153" s="153" t="s">
        <v>161</v>
      </c>
      <c r="E153" s="154" t="s">
        <v>3</v>
      </c>
      <c r="F153" s="155" t="s">
        <v>1298</v>
      </c>
      <c r="H153" s="156">
        <v>196</v>
      </c>
      <c r="I153" s="157"/>
      <c r="L153" s="152"/>
      <c r="M153" s="158"/>
      <c r="T153" s="159"/>
      <c r="AT153" s="154" t="s">
        <v>161</v>
      </c>
      <c r="AU153" s="154" t="s">
        <v>80</v>
      </c>
      <c r="AV153" s="12" t="s">
        <v>80</v>
      </c>
      <c r="AW153" s="12" t="s">
        <v>32</v>
      </c>
      <c r="AX153" s="12" t="s">
        <v>71</v>
      </c>
      <c r="AY153" s="154" t="s">
        <v>151</v>
      </c>
    </row>
    <row r="154" spans="2:65" s="12" customFormat="1" ht="11.25">
      <c r="B154" s="152"/>
      <c r="D154" s="153" t="s">
        <v>161</v>
      </c>
      <c r="E154" s="154" t="s">
        <v>3</v>
      </c>
      <c r="F154" s="155" t="s">
        <v>1299</v>
      </c>
      <c r="H154" s="156">
        <v>1000</v>
      </c>
      <c r="I154" s="157"/>
      <c r="L154" s="152"/>
      <c r="M154" s="158"/>
      <c r="T154" s="159"/>
      <c r="AT154" s="154" t="s">
        <v>161</v>
      </c>
      <c r="AU154" s="154" t="s">
        <v>80</v>
      </c>
      <c r="AV154" s="12" t="s">
        <v>80</v>
      </c>
      <c r="AW154" s="12" t="s">
        <v>32</v>
      </c>
      <c r="AX154" s="12" t="s">
        <v>71</v>
      </c>
      <c r="AY154" s="154" t="s">
        <v>151</v>
      </c>
    </row>
    <row r="155" spans="2:65" s="12" customFormat="1" ht="11.25">
      <c r="B155" s="152"/>
      <c r="D155" s="153" t="s">
        <v>161</v>
      </c>
      <c r="E155" s="154" t="s">
        <v>3</v>
      </c>
      <c r="F155" s="155" t="s">
        <v>1300</v>
      </c>
      <c r="H155" s="156">
        <v>1144</v>
      </c>
      <c r="I155" s="157"/>
      <c r="L155" s="152"/>
      <c r="M155" s="158"/>
      <c r="T155" s="159"/>
      <c r="AT155" s="154" t="s">
        <v>161</v>
      </c>
      <c r="AU155" s="154" t="s">
        <v>80</v>
      </c>
      <c r="AV155" s="12" t="s">
        <v>80</v>
      </c>
      <c r="AW155" s="12" t="s">
        <v>32</v>
      </c>
      <c r="AX155" s="12" t="s">
        <v>71</v>
      </c>
      <c r="AY155" s="154" t="s">
        <v>151</v>
      </c>
    </row>
    <row r="156" spans="2:65" s="12" customFormat="1" ht="11.25">
      <c r="B156" s="152"/>
      <c r="D156" s="153" t="s">
        <v>161</v>
      </c>
      <c r="E156" s="154" t="s">
        <v>3</v>
      </c>
      <c r="F156" s="155" t="s">
        <v>1301</v>
      </c>
      <c r="H156" s="156">
        <v>434</v>
      </c>
      <c r="I156" s="157"/>
      <c r="L156" s="152"/>
      <c r="M156" s="158"/>
      <c r="T156" s="159"/>
      <c r="AT156" s="154" t="s">
        <v>161</v>
      </c>
      <c r="AU156" s="154" t="s">
        <v>80</v>
      </c>
      <c r="AV156" s="12" t="s">
        <v>80</v>
      </c>
      <c r="AW156" s="12" t="s">
        <v>32</v>
      </c>
      <c r="AX156" s="12" t="s">
        <v>71</v>
      </c>
      <c r="AY156" s="154" t="s">
        <v>151</v>
      </c>
    </row>
    <row r="157" spans="2:65" s="12" customFormat="1" ht="11.25">
      <c r="B157" s="152"/>
      <c r="D157" s="153" t="s">
        <v>161</v>
      </c>
      <c r="E157" s="154" t="s">
        <v>3</v>
      </c>
      <c r="F157" s="155" t="s">
        <v>1302</v>
      </c>
      <c r="H157" s="156">
        <v>280</v>
      </c>
      <c r="I157" s="157"/>
      <c r="L157" s="152"/>
      <c r="M157" s="158"/>
      <c r="T157" s="159"/>
      <c r="AT157" s="154" t="s">
        <v>161</v>
      </c>
      <c r="AU157" s="154" t="s">
        <v>80</v>
      </c>
      <c r="AV157" s="12" t="s">
        <v>80</v>
      </c>
      <c r="AW157" s="12" t="s">
        <v>32</v>
      </c>
      <c r="AX157" s="12" t="s">
        <v>71</v>
      </c>
      <c r="AY157" s="154" t="s">
        <v>151</v>
      </c>
    </row>
    <row r="158" spans="2:65" s="12" customFormat="1" ht="11.25">
      <c r="B158" s="152"/>
      <c r="D158" s="153" t="s">
        <v>161</v>
      </c>
      <c r="E158" s="154" t="s">
        <v>3</v>
      </c>
      <c r="F158" s="155" t="s">
        <v>1303</v>
      </c>
      <c r="H158" s="156">
        <v>342</v>
      </c>
      <c r="I158" s="157"/>
      <c r="L158" s="152"/>
      <c r="M158" s="158"/>
      <c r="T158" s="159"/>
      <c r="AT158" s="154" t="s">
        <v>161</v>
      </c>
      <c r="AU158" s="154" t="s">
        <v>80</v>
      </c>
      <c r="AV158" s="12" t="s">
        <v>80</v>
      </c>
      <c r="AW158" s="12" t="s">
        <v>32</v>
      </c>
      <c r="AX158" s="12" t="s">
        <v>71</v>
      </c>
      <c r="AY158" s="154" t="s">
        <v>151</v>
      </c>
    </row>
    <row r="159" spans="2:65" s="14" customFormat="1" ht="11.25">
      <c r="B159" s="166"/>
      <c r="D159" s="153" t="s">
        <v>161</v>
      </c>
      <c r="E159" s="167" t="s">
        <v>3</v>
      </c>
      <c r="F159" s="168" t="s">
        <v>241</v>
      </c>
      <c r="H159" s="169">
        <v>3396</v>
      </c>
      <c r="I159" s="170"/>
      <c r="L159" s="166"/>
      <c r="M159" s="171"/>
      <c r="T159" s="172"/>
      <c r="AT159" s="167" t="s">
        <v>161</v>
      </c>
      <c r="AU159" s="167" t="s">
        <v>80</v>
      </c>
      <c r="AV159" s="14" t="s">
        <v>157</v>
      </c>
      <c r="AW159" s="14" t="s">
        <v>32</v>
      </c>
      <c r="AX159" s="14" t="s">
        <v>78</v>
      </c>
      <c r="AY159" s="167" t="s">
        <v>151</v>
      </c>
    </row>
    <row r="160" spans="2:65" s="1" customFormat="1" ht="37.9" customHeight="1">
      <c r="B160" s="133"/>
      <c r="C160" s="134" t="s">
        <v>266</v>
      </c>
      <c r="D160" s="134" t="s">
        <v>153</v>
      </c>
      <c r="E160" s="135" t="s">
        <v>267</v>
      </c>
      <c r="F160" s="136" t="s">
        <v>268</v>
      </c>
      <c r="G160" s="137" t="s">
        <v>156</v>
      </c>
      <c r="H160" s="138">
        <v>305640</v>
      </c>
      <c r="I160" s="139"/>
      <c r="J160" s="140">
        <f>ROUND(I160*H160,2)</f>
        <v>0</v>
      </c>
      <c r="K160" s="141"/>
      <c r="L160" s="33"/>
      <c r="M160" s="142" t="s">
        <v>3</v>
      </c>
      <c r="N160" s="143" t="s">
        <v>42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157</v>
      </c>
      <c r="AT160" s="146" t="s">
        <v>153</v>
      </c>
      <c r="AU160" s="146" t="s">
        <v>80</v>
      </c>
      <c r="AY160" s="18" t="s">
        <v>151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8" t="s">
        <v>78</v>
      </c>
      <c r="BK160" s="147">
        <f>ROUND(I160*H160,2)</f>
        <v>0</v>
      </c>
      <c r="BL160" s="18" t="s">
        <v>157</v>
      </c>
      <c r="BM160" s="146" t="s">
        <v>1304</v>
      </c>
    </row>
    <row r="161" spans="2:65" s="1" customFormat="1" ht="11.25">
      <c r="B161" s="33"/>
      <c r="D161" s="148" t="s">
        <v>159</v>
      </c>
      <c r="F161" s="149" t="s">
        <v>270</v>
      </c>
      <c r="I161" s="150"/>
      <c r="L161" s="33"/>
      <c r="M161" s="151"/>
      <c r="T161" s="54"/>
      <c r="AT161" s="18" t="s">
        <v>159</v>
      </c>
      <c r="AU161" s="18" t="s">
        <v>80</v>
      </c>
    </row>
    <row r="162" spans="2:65" s="1" customFormat="1" ht="29.25">
      <c r="B162" s="33"/>
      <c r="D162" s="153" t="s">
        <v>271</v>
      </c>
      <c r="F162" s="173" t="s">
        <v>272</v>
      </c>
      <c r="I162" s="150"/>
      <c r="L162" s="33"/>
      <c r="M162" s="151"/>
      <c r="T162" s="54"/>
      <c r="AT162" s="18" t="s">
        <v>271</v>
      </c>
      <c r="AU162" s="18" t="s">
        <v>80</v>
      </c>
    </row>
    <row r="163" spans="2:65" s="12" customFormat="1" ht="11.25">
      <c r="B163" s="152"/>
      <c r="D163" s="153" t="s">
        <v>161</v>
      </c>
      <c r="F163" s="155" t="s">
        <v>1305</v>
      </c>
      <c r="H163" s="156">
        <v>305640</v>
      </c>
      <c r="I163" s="157"/>
      <c r="L163" s="152"/>
      <c r="M163" s="158"/>
      <c r="T163" s="159"/>
      <c r="AT163" s="154" t="s">
        <v>161</v>
      </c>
      <c r="AU163" s="154" t="s">
        <v>80</v>
      </c>
      <c r="AV163" s="12" t="s">
        <v>80</v>
      </c>
      <c r="AW163" s="12" t="s">
        <v>4</v>
      </c>
      <c r="AX163" s="12" t="s">
        <v>78</v>
      </c>
      <c r="AY163" s="154" t="s">
        <v>151</v>
      </c>
    </row>
    <row r="164" spans="2:65" s="1" customFormat="1" ht="55.5" customHeight="1">
      <c r="B164" s="133"/>
      <c r="C164" s="134" t="s">
        <v>9</v>
      </c>
      <c r="D164" s="134" t="s">
        <v>153</v>
      </c>
      <c r="E164" s="135" t="s">
        <v>274</v>
      </c>
      <c r="F164" s="136" t="s">
        <v>275</v>
      </c>
      <c r="G164" s="137" t="s">
        <v>156</v>
      </c>
      <c r="H164" s="138">
        <v>3396</v>
      </c>
      <c r="I164" s="139"/>
      <c r="J164" s="140">
        <f>ROUND(I164*H164,2)</f>
        <v>0</v>
      </c>
      <c r="K164" s="141"/>
      <c r="L164" s="33"/>
      <c r="M164" s="142" t="s">
        <v>3</v>
      </c>
      <c r="N164" s="143" t="s">
        <v>42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157</v>
      </c>
      <c r="AT164" s="146" t="s">
        <v>153</v>
      </c>
      <c r="AU164" s="146" t="s">
        <v>80</v>
      </c>
      <c r="AY164" s="18" t="s">
        <v>151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8" t="s">
        <v>78</v>
      </c>
      <c r="BK164" s="147">
        <f>ROUND(I164*H164,2)</f>
        <v>0</v>
      </c>
      <c r="BL164" s="18" t="s">
        <v>157</v>
      </c>
      <c r="BM164" s="146" t="s">
        <v>1306</v>
      </c>
    </row>
    <row r="165" spans="2:65" s="1" customFormat="1" ht="11.25">
      <c r="B165" s="33"/>
      <c r="D165" s="148" t="s">
        <v>159</v>
      </c>
      <c r="F165" s="149" t="s">
        <v>277</v>
      </c>
      <c r="I165" s="150"/>
      <c r="L165" s="33"/>
      <c r="M165" s="151"/>
      <c r="T165" s="54"/>
      <c r="AT165" s="18" t="s">
        <v>159</v>
      </c>
      <c r="AU165" s="18" t="s">
        <v>80</v>
      </c>
    </row>
    <row r="166" spans="2:65" s="1" customFormat="1" ht="24.2" customHeight="1">
      <c r="B166" s="133"/>
      <c r="C166" s="134" t="s">
        <v>278</v>
      </c>
      <c r="D166" s="134" t="s">
        <v>153</v>
      </c>
      <c r="E166" s="135" t="s">
        <v>279</v>
      </c>
      <c r="F166" s="136" t="s">
        <v>280</v>
      </c>
      <c r="G166" s="137" t="s">
        <v>156</v>
      </c>
      <c r="H166" s="138">
        <v>3396</v>
      </c>
      <c r="I166" s="139"/>
      <c r="J166" s="140">
        <f>ROUND(I166*H166,2)</f>
        <v>0</v>
      </c>
      <c r="K166" s="141"/>
      <c r="L166" s="33"/>
      <c r="M166" s="142" t="s">
        <v>3</v>
      </c>
      <c r="N166" s="143" t="s">
        <v>42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157</v>
      </c>
      <c r="AT166" s="146" t="s">
        <v>153</v>
      </c>
      <c r="AU166" s="146" t="s">
        <v>80</v>
      </c>
      <c r="AY166" s="18" t="s">
        <v>151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8" t="s">
        <v>78</v>
      </c>
      <c r="BK166" s="147">
        <f>ROUND(I166*H166,2)</f>
        <v>0</v>
      </c>
      <c r="BL166" s="18" t="s">
        <v>157</v>
      </c>
      <c r="BM166" s="146" t="s">
        <v>1307</v>
      </c>
    </row>
    <row r="167" spans="2:65" s="1" customFormat="1" ht="11.25">
      <c r="B167" s="33"/>
      <c r="D167" s="148" t="s">
        <v>159</v>
      </c>
      <c r="F167" s="149" t="s">
        <v>282</v>
      </c>
      <c r="I167" s="150"/>
      <c r="L167" s="33"/>
      <c r="M167" s="151"/>
      <c r="T167" s="54"/>
      <c r="AT167" s="18" t="s">
        <v>159</v>
      </c>
      <c r="AU167" s="18" t="s">
        <v>80</v>
      </c>
    </row>
    <row r="168" spans="2:65" s="1" customFormat="1" ht="24.2" customHeight="1">
      <c r="B168" s="133"/>
      <c r="C168" s="134" t="s">
        <v>283</v>
      </c>
      <c r="D168" s="134" t="s">
        <v>153</v>
      </c>
      <c r="E168" s="135" t="s">
        <v>284</v>
      </c>
      <c r="F168" s="136" t="s">
        <v>285</v>
      </c>
      <c r="G168" s="137" t="s">
        <v>156</v>
      </c>
      <c r="H168" s="138">
        <v>305640</v>
      </c>
      <c r="I168" s="139"/>
      <c r="J168" s="140">
        <f>ROUND(I168*H168,2)</f>
        <v>0</v>
      </c>
      <c r="K168" s="141"/>
      <c r="L168" s="33"/>
      <c r="M168" s="142" t="s">
        <v>3</v>
      </c>
      <c r="N168" s="143" t="s">
        <v>42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157</v>
      </c>
      <c r="AT168" s="146" t="s">
        <v>153</v>
      </c>
      <c r="AU168" s="146" t="s">
        <v>80</v>
      </c>
      <c r="AY168" s="18" t="s">
        <v>151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78</v>
      </c>
      <c r="BK168" s="147">
        <f>ROUND(I168*H168,2)</f>
        <v>0</v>
      </c>
      <c r="BL168" s="18" t="s">
        <v>157</v>
      </c>
      <c r="BM168" s="146" t="s">
        <v>1308</v>
      </c>
    </row>
    <row r="169" spans="2:65" s="1" customFormat="1" ht="11.25">
      <c r="B169" s="33"/>
      <c r="D169" s="148" t="s">
        <v>159</v>
      </c>
      <c r="F169" s="149" t="s">
        <v>287</v>
      </c>
      <c r="I169" s="150"/>
      <c r="L169" s="33"/>
      <c r="M169" s="151"/>
      <c r="T169" s="54"/>
      <c r="AT169" s="18" t="s">
        <v>159</v>
      </c>
      <c r="AU169" s="18" t="s">
        <v>80</v>
      </c>
    </row>
    <row r="170" spans="2:65" s="12" customFormat="1" ht="11.25">
      <c r="B170" s="152"/>
      <c r="D170" s="153" t="s">
        <v>161</v>
      </c>
      <c r="F170" s="155" t="s">
        <v>1305</v>
      </c>
      <c r="H170" s="156">
        <v>305640</v>
      </c>
      <c r="I170" s="157"/>
      <c r="L170" s="152"/>
      <c r="M170" s="158"/>
      <c r="T170" s="159"/>
      <c r="AT170" s="154" t="s">
        <v>161</v>
      </c>
      <c r="AU170" s="154" t="s">
        <v>80</v>
      </c>
      <c r="AV170" s="12" t="s">
        <v>80</v>
      </c>
      <c r="AW170" s="12" t="s">
        <v>4</v>
      </c>
      <c r="AX170" s="12" t="s">
        <v>78</v>
      </c>
      <c r="AY170" s="154" t="s">
        <v>151</v>
      </c>
    </row>
    <row r="171" spans="2:65" s="1" customFormat="1" ht="24.2" customHeight="1">
      <c r="B171" s="133"/>
      <c r="C171" s="134" t="s">
        <v>288</v>
      </c>
      <c r="D171" s="134" t="s">
        <v>153</v>
      </c>
      <c r="E171" s="135" t="s">
        <v>289</v>
      </c>
      <c r="F171" s="136" t="s">
        <v>290</v>
      </c>
      <c r="G171" s="137" t="s">
        <v>156</v>
      </c>
      <c r="H171" s="138">
        <v>3396</v>
      </c>
      <c r="I171" s="139"/>
      <c r="J171" s="140">
        <f>ROUND(I171*H171,2)</f>
        <v>0</v>
      </c>
      <c r="K171" s="141"/>
      <c r="L171" s="33"/>
      <c r="M171" s="142" t="s">
        <v>3</v>
      </c>
      <c r="N171" s="143" t="s">
        <v>42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157</v>
      </c>
      <c r="AT171" s="146" t="s">
        <v>153</v>
      </c>
      <c r="AU171" s="146" t="s">
        <v>80</v>
      </c>
      <c r="AY171" s="18" t="s">
        <v>151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8" t="s">
        <v>78</v>
      </c>
      <c r="BK171" s="147">
        <f>ROUND(I171*H171,2)</f>
        <v>0</v>
      </c>
      <c r="BL171" s="18" t="s">
        <v>157</v>
      </c>
      <c r="BM171" s="146" t="s">
        <v>1309</v>
      </c>
    </row>
    <row r="172" spans="2:65" s="1" customFormat="1" ht="11.25">
      <c r="B172" s="33"/>
      <c r="D172" s="148" t="s">
        <v>159</v>
      </c>
      <c r="F172" s="149" t="s">
        <v>292</v>
      </c>
      <c r="I172" s="150"/>
      <c r="L172" s="33"/>
      <c r="M172" s="151"/>
      <c r="T172" s="54"/>
      <c r="AT172" s="18" t="s">
        <v>159</v>
      </c>
      <c r="AU172" s="18" t="s">
        <v>80</v>
      </c>
    </row>
    <row r="173" spans="2:65" s="1" customFormat="1" ht="33" customHeight="1">
      <c r="B173" s="133"/>
      <c r="C173" s="134" t="s">
        <v>293</v>
      </c>
      <c r="D173" s="134" t="s">
        <v>153</v>
      </c>
      <c r="E173" s="135" t="s">
        <v>294</v>
      </c>
      <c r="F173" s="136" t="s">
        <v>295</v>
      </c>
      <c r="G173" s="137" t="s">
        <v>296</v>
      </c>
      <c r="H173" s="138">
        <v>90</v>
      </c>
      <c r="I173" s="139"/>
      <c r="J173" s="140">
        <f>ROUND(I173*H173,2)</f>
        <v>0</v>
      </c>
      <c r="K173" s="141"/>
      <c r="L173" s="33"/>
      <c r="M173" s="142" t="s">
        <v>3</v>
      </c>
      <c r="N173" s="143" t="s">
        <v>42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157</v>
      </c>
      <c r="AT173" s="146" t="s">
        <v>153</v>
      </c>
      <c r="AU173" s="146" t="s">
        <v>80</v>
      </c>
      <c r="AY173" s="18" t="s">
        <v>151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78</v>
      </c>
      <c r="BK173" s="147">
        <f>ROUND(I173*H173,2)</f>
        <v>0</v>
      </c>
      <c r="BL173" s="18" t="s">
        <v>157</v>
      </c>
      <c r="BM173" s="146" t="s">
        <v>1310</v>
      </c>
    </row>
    <row r="174" spans="2:65" s="1" customFormat="1" ht="11.25">
      <c r="B174" s="33"/>
      <c r="D174" s="148" t="s">
        <v>159</v>
      </c>
      <c r="F174" s="149" t="s">
        <v>298</v>
      </c>
      <c r="I174" s="150"/>
      <c r="L174" s="33"/>
      <c r="M174" s="151"/>
      <c r="T174" s="54"/>
      <c r="AT174" s="18" t="s">
        <v>159</v>
      </c>
      <c r="AU174" s="18" t="s">
        <v>80</v>
      </c>
    </row>
    <row r="175" spans="2:65" s="1" customFormat="1" ht="37.9" customHeight="1">
      <c r="B175" s="133"/>
      <c r="C175" s="134" t="s">
        <v>299</v>
      </c>
      <c r="D175" s="134" t="s">
        <v>153</v>
      </c>
      <c r="E175" s="135" t="s">
        <v>300</v>
      </c>
      <c r="F175" s="136" t="s">
        <v>301</v>
      </c>
      <c r="G175" s="137" t="s">
        <v>156</v>
      </c>
      <c r="H175" s="138">
        <v>100</v>
      </c>
      <c r="I175" s="139"/>
      <c r="J175" s="140">
        <f>ROUND(I175*H175,2)</f>
        <v>0</v>
      </c>
      <c r="K175" s="141"/>
      <c r="L175" s="33"/>
      <c r="M175" s="142" t="s">
        <v>3</v>
      </c>
      <c r="N175" s="143" t="s">
        <v>42</v>
      </c>
      <c r="P175" s="144">
        <f>O175*H175</f>
        <v>0</v>
      </c>
      <c r="Q175" s="144">
        <v>1.2999999999999999E-4</v>
      </c>
      <c r="R175" s="144">
        <f>Q175*H175</f>
        <v>1.2999999999999999E-2</v>
      </c>
      <c r="S175" s="144">
        <v>0</v>
      </c>
      <c r="T175" s="145">
        <f>S175*H175</f>
        <v>0</v>
      </c>
      <c r="AR175" s="146" t="s">
        <v>157</v>
      </c>
      <c r="AT175" s="146" t="s">
        <v>153</v>
      </c>
      <c r="AU175" s="146" t="s">
        <v>80</v>
      </c>
      <c r="AY175" s="18" t="s">
        <v>151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8" t="s">
        <v>78</v>
      </c>
      <c r="BK175" s="147">
        <f>ROUND(I175*H175,2)</f>
        <v>0</v>
      </c>
      <c r="BL175" s="18" t="s">
        <v>157</v>
      </c>
      <c r="BM175" s="146" t="s">
        <v>1311</v>
      </c>
    </row>
    <row r="176" spans="2:65" s="1" customFormat="1" ht="11.25">
      <c r="B176" s="33"/>
      <c r="D176" s="148" t="s">
        <v>159</v>
      </c>
      <c r="F176" s="149" t="s">
        <v>303</v>
      </c>
      <c r="I176" s="150"/>
      <c r="L176" s="33"/>
      <c r="M176" s="151"/>
      <c r="T176" s="54"/>
      <c r="AT176" s="18" t="s">
        <v>159</v>
      </c>
      <c r="AU176" s="18" t="s">
        <v>80</v>
      </c>
    </row>
    <row r="177" spans="2:65" s="1" customFormat="1" ht="24.2" customHeight="1">
      <c r="B177" s="133"/>
      <c r="C177" s="134" t="s">
        <v>8</v>
      </c>
      <c r="D177" s="134" t="s">
        <v>153</v>
      </c>
      <c r="E177" s="135" t="s">
        <v>304</v>
      </c>
      <c r="F177" s="136" t="s">
        <v>305</v>
      </c>
      <c r="G177" s="137" t="s">
        <v>156</v>
      </c>
      <c r="H177" s="138">
        <v>53.917999999999999</v>
      </c>
      <c r="I177" s="139"/>
      <c r="J177" s="140">
        <f>ROUND(I177*H177,2)</f>
        <v>0</v>
      </c>
      <c r="K177" s="141"/>
      <c r="L177" s="33"/>
      <c r="M177" s="142" t="s">
        <v>3</v>
      </c>
      <c r="N177" s="143" t="s">
        <v>42</v>
      </c>
      <c r="P177" s="144">
        <f>O177*H177</f>
        <v>0</v>
      </c>
      <c r="Q177" s="144">
        <v>0</v>
      </c>
      <c r="R177" s="144">
        <f>Q177*H177</f>
        <v>0</v>
      </c>
      <c r="S177" s="144">
        <v>1.4E-2</v>
      </c>
      <c r="T177" s="145">
        <f>S177*H177</f>
        <v>0.75485199999999997</v>
      </c>
      <c r="AR177" s="146" t="s">
        <v>157</v>
      </c>
      <c r="AT177" s="146" t="s">
        <v>153</v>
      </c>
      <c r="AU177" s="146" t="s">
        <v>80</v>
      </c>
      <c r="AY177" s="18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8" t="s">
        <v>78</v>
      </c>
      <c r="BK177" s="147">
        <f>ROUND(I177*H177,2)</f>
        <v>0</v>
      </c>
      <c r="BL177" s="18" t="s">
        <v>157</v>
      </c>
      <c r="BM177" s="146" t="s">
        <v>1312</v>
      </c>
    </row>
    <row r="178" spans="2:65" s="1" customFormat="1" ht="11.25">
      <c r="B178" s="33"/>
      <c r="D178" s="148" t="s">
        <v>159</v>
      </c>
      <c r="F178" s="149" t="s">
        <v>307</v>
      </c>
      <c r="I178" s="150"/>
      <c r="L178" s="33"/>
      <c r="M178" s="151"/>
      <c r="T178" s="54"/>
      <c r="AT178" s="18" t="s">
        <v>159</v>
      </c>
      <c r="AU178" s="18" t="s">
        <v>80</v>
      </c>
    </row>
    <row r="179" spans="2:65" s="13" customFormat="1" ht="11.25">
      <c r="B179" s="160"/>
      <c r="D179" s="153" t="s">
        <v>161</v>
      </c>
      <c r="E179" s="161" t="s">
        <v>3</v>
      </c>
      <c r="F179" s="162" t="s">
        <v>1286</v>
      </c>
      <c r="H179" s="161" t="s">
        <v>3</v>
      </c>
      <c r="I179" s="163"/>
      <c r="L179" s="160"/>
      <c r="M179" s="164"/>
      <c r="T179" s="165"/>
      <c r="AT179" s="161" t="s">
        <v>161</v>
      </c>
      <c r="AU179" s="161" t="s">
        <v>80</v>
      </c>
      <c r="AV179" s="13" t="s">
        <v>78</v>
      </c>
      <c r="AW179" s="13" t="s">
        <v>32</v>
      </c>
      <c r="AX179" s="13" t="s">
        <v>71</v>
      </c>
      <c r="AY179" s="161" t="s">
        <v>151</v>
      </c>
    </row>
    <row r="180" spans="2:65" s="12" customFormat="1" ht="11.25">
      <c r="B180" s="152"/>
      <c r="D180" s="153" t="s">
        <v>161</v>
      </c>
      <c r="E180" s="154" t="s">
        <v>3</v>
      </c>
      <c r="F180" s="155" t="s">
        <v>1287</v>
      </c>
      <c r="H180" s="156">
        <v>16.920000000000002</v>
      </c>
      <c r="I180" s="157"/>
      <c r="L180" s="152"/>
      <c r="M180" s="158"/>
      <c r="T180" s="159"/>
      <c r="AT180" s="154" t="s">
        <v>161</v>
      </c>
      <c r="AU180" s="154" t="s">
        <v>80</v>
      </c>
      <c r="AV180" s="12" t="s">
        <v>80</v>
      </c>
      <c r="AW180" s="12" t="s">
        <v>32</v>
      </c>
      <c r="AX180" s="12" t="s">
        <v>71</v>
      </c>
      <c r="AY180" s="154" t="s">
        <v>151</v>
      </c>
    </row>
    <row r="181" spans="2:65" s="12" customFormat="1" ht="11.25">
      <c r="B181" s="152"/>
      <c r="D181" s="153" t="s">
        <v>161</v>
      </c>
      <c r="E181" s="154" t="s">
        <v>3</v>
      </c>
      <c r="F181" s="155" t="s">
        <v>1288</v>
      </c>
      <c r="H181" s="156">
        <v>16.920000000000002</v>
      </c>
      <c r="I181" s="157"/>
      <c r="L181" s="152"/>
      <c r="M181" s="158"/>
      <c r="T181" s="159"/>
      <c r="AT181" s="154" t="s">
        <v>161</v>
      </c>
      <c r="AU181" s="154" t="s">
        <v>80</v>
      </c>
      <c r="AV181" s="12" t="s">
        <v>80</v>
      </c>
      <c r="AW181" s="12" t="s">
        <v>32</v>
      </c>
      <c r="AX181" s="12" t="s">
        <v>71</v>
      </c>
      <c r="AY181" s="154" t="s">
        <v>151</v>
      </c>
    </row>
    <row r="182" spans="2:65" s="12" customFormat="1" ht="11.25">
      <c r="B182" s="152"/>
      <c r="D182" s="153" t="s">
        <v>161</v>
      </c>
      <c r="E182" s="154" t="s">
        <v>3</v>
      </c>
      <c r="F182" s="155" t="s">
        <v>1289</v>
      </c>
      <c r="H182" s="156">
        <v>2.7349999999999999</v>
      </c>
      <c r="I182" s="157"/>
      <c r="L182" s="152"/>
      <c r="M182" s="158"/>
      <c r="T182" s="159"/>
      <c r="AT182" s="154" t="s">
        <v>161</v>
      </c>
      <c r="AU182" s="154" t="s">
        <v>80</v>
      </c>
      <c r="AV182" s="12" t="s">
        <v>80</v>
      </c>
      <c r="AW182" s="12" t="s">
        <v>32</v>
      </c>
      <c r="AX182" s="12" t="s">
        <v>71</v>
      </c>
      <c r="AY182" s="154" t="s">
        <v>151</v>
      </c>
    </row>
    <row r="183" spans="2:65" s="12" customFormat="1" ht="11.25">
      <c r="B183" s="152"/>
      <c r="D183" s="153" t="s">
        <v>161</v>
      </c>
      <c r="E183" s="154" t="s">
        <v>3</v>
      </c>
      <c r="F183" s="155" t="s">
        <v>1290</v>
      </c>
      <c r="H183" s="156">
        <v>4.5119999999999996</v>
      </c>
      <c r="I183" s="157"/>
      <c r="L183" s="152"/>
      <c r="M183" s="158"/>
      <c r="T183" s="159"/>
      <c r="AT183" s="154" t="s">
        <v>161</v>
      </c>
      <c r="AU183" s="154" t="s">
        <v>80</v>
      </c>
      <c r="AV183" s="12" t="s">
        <v>80</v>
      </c>
      <c r="AW183" s="12" t="s">
        <v>32</v>
      </c>
      <c r="AX183" s="12" t="s">
        <v>71</v>
      </c>
      <c r="AY183" s="154" t="s">
        <v>151</v>
      </c>
    </row>
    <row r="184" spans="2:65" s="12" customFormat="1" ht="11.25">
      <c r="B184" s="152"/>
      <c r="D184" s="153" t="s">
        <v>161</v>
      </c>
      <c r="E184" s="154" t="s">
        <v>3</v>
      </c>
      <c r="F184" s="155" t="s">
        <v>1291</v>
      </c>
      <c r="H184" s="156">
        <v>3.8069999999999999</v>
      </c>
      <c r="I184" s="157"/>
      <c r="L184" s="152"/>
      <c r="M184" s="158"/>
      <c r="T184" s="159"/>
      <c r="AT184" s="154" t="s">
        <v>161</v>
      </c>
      <c r="AU184" s="154" t="s">
        <v>80</v>
      </c>
      <c r="AV184" s="12" t="s">
        <v>80</v>
      </c>
      <c r="AW184" s="12" t="s">
        <v>32</v>
      </c>
      <c r="AX184" s="12" t="s">
        <v>71</v>
      </c>
      <c r="AY184" s="154" t="s">
        <v>151</v>
      </c>
    </row>
    <row r="185" spans="2:65" s="12" customFormat="1" ht="11.25">
      <c r="B185" s="152"/>
      <c r="D185" s="153" t="s">
        <v>161</v>
      </c>
      <c r="E185" s="154" t="s">
        <v>3</v>
      </c>
      <c r="F185" s="155" t="s">
        <v>1292</v>
      </c>
      <c r="H185" s="156">
        <v>4.7939999999999996</v>
      </c>
      <c r="I185" s="157"/>
      <c r="L185" s="152"/>
      <c r="M185" s="158"/>
      <c r="T185" s="159"/>
      <c r="AT185" s="154" t="s">
        <v>161</v>
      </c>
      <c r="AU185" s="154" t="s">
        <v>80</v>
      </c>
      <c r="AV185" s="12" t="s">
        <v>80</v>
      </c>
      <c r="AW185" s="12" t="s">
        <v>32</v>
      </c>
      <c r="AX185" s="12" t="s">
        <v>71</v>
      </c>
      <c r="AY185" s="154" t="s">
        <v>151</v>
      </c>
    </row>
    <row r="186" spans="2:65" s="12" customFormat="1" ht="11.25">
      <c r="B186" s="152"/>
      <c r="D186" s="153" t="s">
        <v>161</v>
      </c>
      <c r="E186" s="154" t="s">
        <v>3</v>
      </c>
      <c r="F186" s="155" t="s">
        <v>1293</v>
      </c>
      <c r="H186" s="156">
        <v>4.2300000000000004</v>
      </c>
      <c r="I186" s="157"/>
      <c r="L186" s="152"/>
      <c r="M186" s="158"/>
      <c r="T186" s="159"/>
      <c r="AT186" s="154" t="s">
        <v>161</v>
      </c>
      <c r="AU186" s="154" t="s">
        <v>80</v>
      </c>
      <c r="AV186" s="12" t="s">
        <v>80</v>
      </c>
      <c r="AW186" s="12" t="s">
        <v>32</v>
      </c>
      <c r="AX186" s="12" t="s">
        <v>71</v>
      </c>
      <c r="AY186" s="154" t="s">
        <v>151</v>
      </c>
    </row>
    <row r="187" spans="2:65" s="14" customFormat="1" ht="11.25">
      <c r="B187" s="166"/>
      <c r="D187" s="153" t="s">
        <v>161</v>
      </c>
      <c r="E187" s="167" t="s">
        <v>3</v>
      </c>
      <c r="F187" s="168" t="s">
        <v>241</v>
      </c>
      <c r="H187" s="169">
        <v>53.918000000000006</v>
      </c>
      <c r="I187" s="170"/>
      <c r="L187" s="166"/>
      <c r="M187" s="171"/>
      <c r="T187" s="172"/>
      <c r="AT187" s="167" t="s">
        <v>161</v>
      </c>
      <c r="AU187" s="167" t="s">
        <v>80</v>
      </c>
      <c r="AV187" s="14" t="s">
        <v>157</v>
      </c>
      <c r="AW187" s="14" t="s">
        <v>32</v>
      </c>
      <c r="AX187" s="14" t="s">
        <v>78</v>
      </c>
      <c r="AY187" s="167" t="s">
        <v>151</v>
      </c>
    </row>
    <row r="188" spans="2:65" s="1" customFormat="1" ht="24.2" customHeight="1">
      <c r="B188" s="133"/>
      <c r="C188" s="134" t="s">
        <v>308</v>
      </c>
      <c r="D188" s="134" t="s">
        <v>153</v>
      </c>
      <c r="E188" s="135" t="s">
        <v>309</v>
      </c>
      <c r="F188" s="136" t="s">
        <v>310</v>
      </c>
      <c r="G188" s="137" t="s">
        <v>156</v>
      </c>
      <c r="H188" s="138">
        <v>148.518</v>
      </c>
      <c r="I188" s="139"/>
      <c r="J188" s="140">
        <f>ROUND(I188*H188,2)</f>
        <v>0</v>
      </c>
      <c r="K188" s="141"/>
      <c r="L188" s="33"/>
      <c r="M188" s="142" t="s">
        <v>3</v>
      </c>
      <c r="N188" s="143" t="s">
        <v>42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157</v>
      </c>
      <c r="AT188" s="146" t="s">
        <v>153</v>
      </c>
      <c r="AU188" s="146" t="s">
        <v>80</v>
      </c>
      <c r="AY188" s="18" t="s">
        <v>151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8" t="s">
        <v>78</v>
      </c>
      <c r="BK188" s="147">
        <f>ROUND(I188*H188,2)</f>
        <v>0</v>
      </c>
      <c r="BL188" s="18" t="s">
        <v>157</v>
      </c>
      <c r="BM188" s="146" t="s">
        <v>1313</v>
      </c>
    </row>
    <row r="189" spans="2:65" s="1" customFormat="1" ht="11.25">
      <c r="B189" s="33"/>
      <c r="D189" s="148" t="s">
        <v>159</v>
      </c>
      <c r="F189" s="149" t="s">
        <v>312</v>
      </c>
      <c r="I189" s="150"/>
      <c r="L189" s="33"/>
      <c r="M189" s="151"/>
      <c r="T189" s="54"/>
      <c r="AT189" s="18" t="s">
        <v>159</v>
      </c>
      <c r="AU189" s="18" t="s">
        <v>80</v>
      </c>
    </row>
    <row r="190" spans="2:65" s="12" customFormat="1" ht="11.25">
      <c r="B190" s="152"/>
      <c r="D190" s="153" t="s">
        <v>161</v>
      </c>
      <c r="E190" s="154" t="s">
        <v>3</v>
      </c>
      <c r="F190" s="155" t="s">
        <v>1314</v>
      </c>
      <c r="H190" s="156">
        <v>73</v>
      </c>
      <c r="I190" s="157"/>
      <c r="L190" s="152"/>
      <c r="M190" s="158"/>
      <c r="T190" s="159"/>
      <c r="AT190" s="154" t="s">
        <v>161</v>
      </c>
      <c r="AU190" s="154" t="s">
        <v>80</v>
      </c>
      <c r="AV190" s="12" t="s">
        <v>80</v>
      </c>
      <c r="AW190" s="12" t="s">
        <v>32</v>
      </c>
      <c r="AX190" s="12" t="s">
        <v>71</v>
      </c>
      <c r="AY190" s="154" t="s">
        <v>151</v>
      </c>
    </row>
    <row r="191" spans="2:65" s="12" customFormat="1" ht="11.25">
      <c r="B191" s="152"/>
      <c r="D191" s="153" t="s">
        <v>161</v>
      </c>
      <c r="E191" s="154" t="s">
        <v>3</v>
      </c>
      <c r="F191" s="155" t="s">
        <v>1315</v>
      </c>
      <c r="H191" s="156">
        <v>21.6</v>
      </c>
      <c r="I191" s="157"/>
      <c r="L191" s="152"/>
      <c r="M191" s="158"/>
      <c r="T191" s="159"/>
      <c r="AT191" s="154" t="s">
        <v>161</v>
      </c>
      <c r="AU191" s="154" t="s">
        <v>80</v>
      </c>
      <c r="AV191" s="12" t="s">
        <v>80</v>
      </c>
      <c r="AW191" s="12" t="s">
        <v>32</v>
      </c>
      <c r="AX191" s="12" t="s">
        <v>71</v>
      </c>
      <c r="AY191" s="154" t="s">
        <v>151</v>
      </c>
    </row>
    <row r="192" spans="2:65" s="15" customFormat="1" ht="11.25">
      <c r="B192" s="174"/>
      <c r="D192" s="153" t="s">
        <v>161</v>
      </c>
      <c r="E192" s="175" t="s">
        <v>3</v>
      </c>
      <c r="F192" s="176" t="s">
        <v>313</v>
      </c>
      <c r="H192" s="177">
        <v>94.6</v>
      </c>
      <c r="I192" s="178"/>
      <c r="L192" s="174"/>
      <c r="M192" s="179"/>
      <c r="T192" s="180"/>
      <c r="AT192" s="175" t="s">
        <v>161</v>
      </c>
      <c r="AU192" s="175" t="s">
        <v>80</v>
      </c>
      <c r="AV192" s="15" t="s">
        <v>167</v>
      </c>
      <c r="AW192" s="15" t="s">
        <v>32</v>
      </c>
      <c r="AX192" s="15" t="s">
        <v>71</v>
      </c>
      <c r="AY192" s="175" t="s">
        <v>151</v>
      </c>
    </row>
    <row r="193" spans="2:65" s="13" customFormat="1" ht="11.25">
      <c r="B193" s="160"/>
      <c r="D193" s="153" t="s">
        <v>161</v>
      </c>
      <c r="E193" s="161" t="s">
        <v>3</v>
      </c>
      <c r="F193" s="162" t="s">
        <v>1286</v>
      </c>
      <c r="H193" s="161" t="s">
        <v>3</v>
      </c>
      <c r="I193" s="163"/>
      <c r="L193" s="160"/>
      <c r="M193" s="164"/>
      <c r="T193" s="165"/>
      <c r="AT193" s="161" t="s">
        <v>161</v>
      </c>
      <c r="AU193" s="161" t="s">
        <v>80</v>
      </c>
      <c r="AV193" s="13" t="s">
        <v>78</v>
      </c>
      <c r="AW193" s="13" t="s">
        <v>32</v>
      </c>
      <c r="AX193" s="13" t="s">
        <v>71</v>
      </c>
      <c r="AY193" s="161" t="s">
        <v>151</v>
      </c>
    </row>
    <row r="194" spans="2:65" s="12" customFormat="1" ht="11.25">
      <c r="B194" s="152"/>
      <c r="D194" s="153" t="s">
        <v>161</v>
      </c>
      <c r="E194" s="154" t="s">
        <v>3</v>
      </c>
      <c r="F194" s="155" t="s">
        <v>1287</v>
      </c>
      <c r="H194" s="156">
        <v>16.920000000000002</v>
      </c>
      <c r="I194" s="157"/>
      <c r="L194" s="152"/>
      <c r="M194" s="158"/>
      <c r="T194" s="159"/>
      <c r="AT194" s="154" t="s">
        <v>161</v>
      </c>
      <c r="AU194" s="154" t="s">
        <v>80</v>
      </c>
      <c r="AV194" s="12" t="s">
        <v>80</v>
      </c>
      <c r="AW194" s="12" t="s">
        <v>32</v>
      </c>
      <c r="AX194" s="12" t="s">
        <v>71</v>
      </c>
      <c r="AY194" s="154" t="s">
        <v>151</v>
      </c>
    </row>
    <row r="195" spans="2:65" s="12" customFormat="1" ht="11.25">
      <c r="B195" s="152"/>
      <c r="D195" s="153" t="s">
        <v>161</v>
      </c>
      <c r="E195" s="154" t="s">
        <v>3</v>
      </c>
      <c r="F195" s="155" t="s">
        <v>1288</v>
      </c>
      <c r="H195" s="156">
        <v>16.920000000000002</v>
      </c>
      <c r="I195" s="157"/>
      <c r="L195" s="152"/>
      <c r="M195" s="158"/>
      <c r="T195" s="159"/>
      <c r="AT195" s="154" t="s">
        <v>161</v>
      </c>
      <c r="AU195" s="154" t="s">
        <v>80</v>
      </c>
      <c r="AV195" s="12" t="s">
        <v>80</v>
      </c>
      <c r="AW195" s="12" t="s">
        <v>32</v>
      </c>
      <c r="AX195" s="12" t="s">
        <v>71</v>
      </c>
      <c r="AY195" s="154" t="s">
        <v>151</v>
      </c>
    </row>
    <row r="196" spans="2:65" s="12" customFormat="1" ht="11.25">
      <c r="B196" s="152"/>
      <c r="D196" s="153" t="s">
        <v>161</v>
      </c>
      <c r="E196" s="154" t="s">
        <v>3</v>
      </c>
      <c r="F196" s="155" t="s">
        <v>1289</v>
      </c>
      <c r="H196" s="156">
        <v>2.7349999999999999</v>
      </c>
      <c r="I196" s="157"/>
      <c r="L196" s="152"/>
      <c r="M196" s="158"/>
      <c r="T196" s="159"/>
      <c r="AT196" s="154" t="s">
        <v>161</v>
      </c>
      <c r="AU196" s="154" t="s">
        <v>80</v>
      </c>
      <c r="AV196" s="12" t="s">
        <v>80</v>
      </c>
      <c r="AW196" s="12" t="s">
        <v>32</v>
      </c>
      <c r="AX196" s="12" t="s">
        <v>71</v>
      </c>
      <c r="AY196" s="154" t="s">
        <v>151</v>
      </c>
    </row>
    <row r="197" spans="2:65" s="12" customFormat="1" ht="11.25">
      <c r="B197" s="152"/>
      <c r="D197" s="153" t="s">
        <v>161</v>
      </c>
      <c r="E197" s="154" t="s">
        <v>3</v>
      </c>
      <c r="F197" s="155" t="s">
        <v>1290</v>
      </c>
      <c r="H197" s="156">
        <v>4.5119999999999996</v>
      </c>
      <c r="I197" s="157"/>
      <c r="L197" s="152"/>
      <c r="M197" s="158"/>
      <c r="T197" s="159"/>
      <c r="AT197" s="154" t="s">
        <v>161</v>
      </c>
      <c r="AU197" s="154" t="s">
        <v>80</v>
      </c>
      <c r="AV197" s="12" t="s">
        <v>80</v>
      </c>
      <c r="AW197" s="12" t="s">
        <v>32</v>
      </c>
      <c r="AX197" s="12" t="s">
        <v>71</v>
      </c>
      <c r="AY197" s="154" t="s">
        <v>151</v>
      </c>
    </row>
    <row r="198" spans="2:65" s="12" customFormat="1" ht="11.25">
      <c r="B198" s="152"/>
      <c r="D198" s="153" t="s">
        <v>161</v>
      </c>
      <c r="E198" s="154" t="s">
        <v>3</v>
      </c>
      <c r="F198" s="155" t="s">
        <v>1291</v>
      </c>
      <c r="H198" s="156">
        <v>3.8069999999999999</v>
      </c>
      <c r="I198" s="157"/>
      <c r="L198" s="152"/>
      <c r="M198" s="158"/>
      <c r="T198" s="159"/>
      <c r="AT198" s="154" t="s">
        <v>161</v>
      </c>
      <c r="AU198" s="154" t="s">
        <v>80</v>
      </c>
      <c r="AV198" s="12" t="s">
        <v>80</v>
      </c>
      <c r="AW198" s="12" t="s">
        <v>32</v>
      </c>
      <c r="AX198" s="12" t="s">
        <v>71</v>
      </c>
      <c r="AY198" s="154" t="s">
        <v>151</v>
      </c>
    </row>
    <row r="199" spans="2:65" s="12" customFormat="1" ht="11.25">
      <c r="B199" s="152"/>
      <c r="D199" s="153" t="s">
        <v>161</v>
      </c>
      <c r="E199" s="154" t="s">
        <v>3</v>
      </c>
      <c r="F199" s="155" t="s">
        <v>1292</v>
      </c>
      <c r="H199" s="156">
        <v>4.7939999999999996</v>
      </c>
      <c r="I199" s="157"/>
      <c r="L199" s="152"/>
      <c r="M199" s="158"/>
      <c r="T199" s="159"/>
      <c r="AT199" s="154" t="s">
        <v>161</v>
      </c>
      <c r="AU199" s="154" t="s">
        <v>80</v>
      </c>
      <c r="AV199" s="12" t="s">
        <v>80</v>
      </c>
      <c r="AW199" s="12" t="s">
        <v>32</v>
      </c>
      <c r="AX199" s="12" t="s">
        <v>71</v>
      </c>
      <c r="AY199" s="154" t="s">
        <v>151</v>
      </c>
    </row>
    <row r="200" spans="2:65" s="12" customFormat="1" ht="11.25">
      <c r="B200" s="152"/>
      <c r="D200" s="153" t="s">
        <v>161</v>
      </c>
      <c r="E200" s="154" t="s">
        <v>3</v>
      </c>
      <c r="F200" s="155" t="s">
        <v>1293</v>
      </c>
      <c r="H200" s="156">
        <v>4.2300000000000004</v>
      </c>
      <c r="I200" s="157"/>
      <c r="L200" s="152"/>
      <c r="M200" s="158"/>
      <c r="T200" s="159"/>
      <c r="AT200" s="154" t="s">
        <v>161</v>
      </c>
      <c r="AU200" s="154" t="s">
        <v>80</v>
      </c>
      <c r="AV200" s="12" t="s">
        <v>80</v>
      </c>
      <c r="AW200" s="12" t="s">
        <v>32</v>
      </c>
      <c r="AX200" s="12" t="s">
        <v>71</v>
      </c>
      <c r="AY200" s="154" t="s">
        <v>151</v>
      </c>
    </row>
    <row r="201" spans="2:65" s="15" customFormat="1" ht="11.25">
      <c r="B201" s="174"/>
      <c r="D201" s="153" t="s">
        <v>161</v>
      </c>
      <c r="E201" s="175" t="s">
        <v>3</v>
      </c>
      <c r="F201" s="176" t="s">
        <v>313</v>
      </c>
      <c r="H201" s="177">
        <v>53.918000000000006</v>
      </c>
      <c r="I201" s="178"/>
      <c r="L201" s="174"/>
      <c r="M201" s="179"/>
      <c r="T201" s="180"/>
      <c r="AT201" s="175" t="s">
        <v>161</v>
      </c>
      <c r="AU201" s="175" t="s">
        <v>80</v>
      </c>
      <c r="AV201" s="15" t="s">
        <v>167</v>
      </c>
      <c r="AW201" s="15" t="s">
        <v>32</v>
      </c>
      <c r="AX201" s="15" t="s">
        <v>71</v>
      </c>
      <c r="AY201" s="175" t="s">
        <v>151</v>
      </c>
    </row>
    <row r="202" spans="2:65" s="14" customFormat="1" ht="11.25">
      <c r="B202" s="166"/>
      <c r="D202" s="153" t="s">
        <v>161</v>
      </c>
      <c r="E202" s="167" t="s">
        <v>3</v>
      </c>
      <c r="F202" s="168" t="s">
        <v>241</v>
      </c>
      <c r="H202" s="169">
        <v>148.518</v>
      </c>
      <c r="I202" s="170"/>
      <c r="L202" s="166"/>
      <c r="M202" s="171"/>
      <c r="T202" s="172"/>
      <c r="AT202" s="167" t="s">
        <v>161</v>
      </c>
      <c r="AU202" s="167" t="s">
        <v>80</v>
      </c>
      <c r="AV202" s="14" t="s">
        <v>157</v>
      </c>
      <c r="AW202" s="14" t="s">
        <v>32</v>
      </c>
      <c r="AX202" s="14" t="s">
        <v>78</v>
      </c>
      <c r="AY202" s="167" t="s">
        <v>151</v>
      </c>
    </row>
    <row r="203" spans="2:65" s="1" customFormat="1" ht="24.2" customHeight="1">
      <c r="B203" s="133"/>
      <c r="C203" s="134" t="s">
        <v>318</v>
      </c>
      <c r="D203" s="134" t="s">
        <v>153</v>
      </c>
      <c r="E203" s="135" t="s">
        <v>319</v>
      </c>
      <c r="F203" s="136" t="s">
        <v>320</v>
      </c>
      <c r="G203" s="137" t="s">
        <v>156</v>
      </c>
      <c r="H203" s="138">
        <v>94.6</v>
      </c>
      <c r="I203" s="139"/>
      <c r="J203" s="140">
        <f>ROUND(I203*H203,2)</f>
        <v>0</v>
      </c>
      <c r="K203" s="141"/>
      <c r="L203" s="33"/>
      <c r="M203" s="142" t="s">
        <v>3</v>
      </c>
      <c r="N203" s="143" t="s">
        <v>42</v>
      </c>
      <c r="P203" s="144">
        <f>O203*H203</f>
        <v>0</v>
      </c>
      <c r="Q203" s="144">
        <v>1.9429999999999999E-2</v>
      </c>
      <c r="R203" s="144">
        <f>Q203*H203</f>
        <v>1.8380779999999999</v>
      </c>
      <c r="S203" s="144">
        <v>0</v>
      </c>
      <c r="T203" s="145">
        <f>S203*H203</f>
        <v>0</v>
      </c>
      <c r="AR203" s="146" t="s">
        <v>157</v>
      </c>
      <c r="AT203" s="146" t="s">
        <v>153</v>
      </c>
      <c r="AU203" s="146" t="s">
        <v>80</v>
      </c>
      <c r="AY203" s="18" t="s">
        <v>151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78</v>
      </c>
      <c r="BK203" s="147">
        <f>ROUND(I203*H203,2)</f>
        <v>0</v>
      </c>
      <c r="BL203" s="18" t="s">
        <v>157</v>
      </c>
      <c r="BM203" s="146" t="s">
        <v>1316</v>
      </c>
    </row>
    <row r="204" spans="2:65" s="1" customFormat="1" ht="11.25">
      <c r="B204" s="33"/>
      <c r="D204" s="148" t="s">
        <v>159</v>
      </c>
      <c r="F204" s="149" t="s">
        <v>322</v>
      </c>
      <c r="I204" s="150"/>
      <c r="L204" s="33"/>
      <c r="M204" s="151"/>
      <c r="T204" s="54"/>
      <c r="AT204" s="18" t="s">
        <v>159</v>
      </c>
      <c r="AU204" s="18" t="s">
        <v>80</v>
      </c>
    </row>
    <row r="205" spans="2:65" s="12" customFormat="1" ht="11.25">
      <c r="B205" s="152"/>
      <c r="D205" s="153" t="s">
        <v>161</v>
      </c>
      <c r="E205" s="154" t="s">
        <v>3</v>
      </c>
      <c r="F205" s="155" t="s">
        <v>1314</v>
      </c>
      <c r="H205" s="156">
        <v>73</v>
      </c>
      <c r="I205" s="157"/>
      <c r="L205" s="152"/>
      <c r="M205" s="158"/>
      <c r="T205" s="159"/>
      <c r="AT205" s="154" t="s">
        <v>161</v>
      </c>
      <c r="AU205" s="154" t="s">
        <v>80</v>
      </c>
      <c r="AV205" s="12" t="s">
        <v>80</v>
      </c>
      <c r="AW205" s="12" t="s">
        <v>32</v>
      </c>
      <c r="AX205" s="12" t="s">
        <v>71</v>
      </c>
      <c r="AY205" s="154" t="s">
        <v>151</v>
      </c>
    </row>
    <row r="206" spans="2:65" s="12" customFormat="1" ht="11.25">
      <c r="B206" s="152"/>
      <c r="D206" s="153" t="s">
        <v>161</v>
      </c>
      <c r="E206" s="154" t="s">
        <v>3</v>
      </c>
      <c r="F206" s="155" t="s">
        <v>1315</v>
      </c>
      <c r="H206" s="156">
        <v>21.6</v>
      </c>
      <c r="I206" s="157"/>
      <c r="L206" s="152"/>
      <c r="M206" s="158"/>
      <c r="T206" s="159"/>
      <c r="AT206" s="154" t="s">
        <v>161</v>
      </c>
      <c r="AU206" s="154" t="s">
        <v>80</v>
      </c>
      <c r="AV206" s="12" t="s">
        <v>80</v>
      </c>
      <c r="AW206" s="12" t="s">
        <v>32</v>
      </c>
      <c r="AX206" s="12" t="s">
        <v>71</v>
      </c>
      <c r="AY206" s="154" t="s">
        <v>151</v>
      </c>
    </row>
    <row r="207" spans="2:65" s="14" customFormat="1" ht="11.25">
      <c r="B207" s="166"/>
      <c r="D207" s="153" t="s">
        <v>161</v>
      </c>
      <c r="E207" s="167" t="s">
        <v>3</v>
      </c>
      <c r="F207" s="168" t="s">
        <v>241</v>
      </c>
      <c r="H207" s="169">
        <v>94.6</v>
      </c>
      <c r="I207" s="170"/>
      <c r="L207" s="166"/>
      <c r="M207" s="171"/>
      <c r="T207" s="172"/>
      <c r="AT207" s="167" t="s">
        <v>161</v>
      </c>
      <c r="AU207" s="167" t="s">
        <v>80</v>
      </c>
      <c r="AV207" s="14" t="s">
        <v>157</v>
      </c>
      <c r="AW207" s="14" t="s">
        <v>32</v>
      </c>
      <c r="AX207" s="14" t="s">
        <v>78</v>
      </c>
      <c r="AY207" s="167" t="s">
        <v>151</v>
      </c>
    </row>
    <row r="208" spans="2:65" s="11" customFormat="1" ht="22.9" customHeight="1">
      <c r="B208" s="121"/>
      <c r="D208" s="122" t="s">
        <v>70</v>
      </c>
      <c r="E208" s="131" t="s">
        <v>323</v>
      </c>
      <c r="F208" s="131" t="s">
        <v>324</v>
      </c>
      <c r="I208" s="124"/>
      <c r="J208" s="132">
        <f>BK208</f>
        <v>0</v>
      </c>
      <c r="L208" s="121"/>
      <c r="M208" s="126"/>
      <c r="P208" s="127">
        <f>SUM(P209:P219)</f>
        <v>0</v>
      </c>
      <c r="R208" s="127">
        <f>SUM(R209:R219)</f>
        <v>0</v>
      </c>
      <c r="T208" s="128">
        <f>SUM(T209:T219)</f>
        <v>0</v>
      </c>
      <c r="AR208" s="122" t="s">
        <v>78</v>
      </c>
      <c r="AT208" s="129" t="s">
        <v>70</v>
      </c>
      <c r="AU208" s="129" t="s">
        <v>78</v>
      </c>
      <c r="AY208" s="122" t="s">
        <v>151</v>
      </c>
      <c r="BK208" s="130">
        <f>SUM(BK209:BK219)</f>
        <v>0</v>
      </c>
    </row>
    <row r="209" spans="2:65" s="1" customFormat="1" ht="44.25" customHeight="1">
      <c r="B209" s="133"/>
      <c r="C209" s="134" t="s">
        <v>325</v>
      </c>
      <c r="D209" s="134" t="s">
        <v>153</v>
      </c>
      <c r="E209" s="135" t="s">
        <v>326</v>
      </c>
      <c r="F209" s="136" t="s">
        <v>327</v>
      </c>
      <c r="G209" s="137" t="s">
        <v>328</v>
      </c>
      <c r="H209" s="138">
        <v>145.12899999999999</v>
      </c>
      <c r="I209" s="139"/>
      <c r="J209" s="140">
        <f>ROUND(I209*H209,2)</f>
        <v>0</v>
      </c>
      <c r="K209" s="141"/>
      <c r="L209" s="33"/>
      <c r="M209" s="142" t="s">
        <v>3</v>
      </c>
      <c r="N209" s="143" t="s">
        <v>42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157</v>
      </c>
      <c r="AT209" s="146" t="s">
        <v>153</v>
      </c>
      <c r="AU209" s="146" t="s">
        <v>80</v>
      </c>
      <c r="AY209" s="18" t="s">
        <v>151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78</v>
      </c>
      <c r="BK209" s="147">
        <f>ROUND(I209*H209,2)</f>
        <v>0</v>
      </c>
      <c r="BL209" s="18" t="s">
        <v>157</v>
      </c>
      <c r="BM209" s="146" t="s">
        <v>1317</v>
      </c>
    </row>
    <row r="210" spans="2:65" s="1" customFormat="1" ht="11.25">
      <c r="B210" s="33"/>
      <c r="D210" s="148" t="s">
        <v>159</v>
      </c>
      <c r="F210" s="149" t="s">
        <v>330</v>
      </c>
      <c r="I210" s="150"/>
      <c r="L210" s="33"/>
      <c r="M210" s="151"/>
      <c r="T210" s="54"/>
      <c r="AT210" s="18" t="s">
        <v>159</v>
      </c>
      <c r="AU210" s="18" t="s">
        <v>80</v>
      </c>
    </row>
    <row r="211" spans="2:65" s="1" customFormat="1" ht="33" customHeight="1">
      <c r="B211" s="133"/>
      <c r="C211" s="134" t="s">
        <v>331</v>
      </c>
      <c r="D211" s="134" t="s">
        <v>153</v>
      </c>
      <c r="E211" s="135" t="s">
        <v>332</v>
      </c>
      <c r="F211" s="136" t="s">
        <v>333</v>
      </c>
      <c r="G211" s="137" t="s">
        <v>328</v>
      </c>
      <c r="H211" s="138">
        <v>145.12899999999999</v>
      </c>
      <c r="I211" s="139"/>
      <c r="J211" s="140">
        <f>ROUND(I211*H211,2)</f>
        <v>0</v>
      </c>
      <c r="K211" s="141"/>
      <c r="L211" s="33"/>
      <c r="M211" s="142" t="s">
        <v>3</v>
      </c>
      <c r="N211" s="143" t="s">
        <v>42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157</v>
      </c>
      <c r="AT211" s="146" t="s">
        <v>153</v>
      </c>
      <c r="AU211" s="146" t="s">
        <v>80</v>
      </c>
      <c r="AY211" s="18" t="s">
        <v>151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8" t="s">
        <v>78</v>
      </c>
      <c r="BK211" s="147">
        <f>ROUND(I211*H211,2)</f>
        <v>0</v>
      </c>
      <c r="BL211" s="18" t="s">
        <v>157</v>
      </c>
      <c r="BM211" s="146" t="s">
        <v>1318</v>
      </c>
    </row>
    <row r="212" spans="2:65" s="1" customFormat="1" ht="11.25">
      <c r="B212" s="33"/>
      <c r="D212" s="148" t="s">
        <v>159</v>
      </c>
      <c r="F212" s="149" t="s">
        <v>335</v>
      </c>
      <c r="I212" s="150"/>
      <c r="L212" s="33"/>
      <c r="M212" s="151"/>
      <c r="T212" s="54"/>
      <c r="AT212" s="18" t="s">
        <v>159</v>
      </c>
      <c r="AU212" s="18" t="s">
        <v>80</v>
      </c>
    </row>
    <row r="213" spans="2:65" s="1" customFormat="1" ht="44.25" customHeight="1">
      <c r="B213" s="133"/>
      <c r="C213" s="134" t="s">
        <v>336</v>
      </c>
      <c r="D213" s="134" t="s">
        <v>153</v>
      </c>
      <c r="E213" s="135" t="s">
        <v>337</v>
      </c>
      <c r="F213" s="136" t="s">
        <v>338</v>
      </c>
      <c r="G213" s="137" t="s">
        <v>328</v>
      </c>
      <c r="H213" s="138">
        <v>2031.806</v>
      </c>
      <c r="I213" s="139"/>
      <c r="J213" s="140">
        <f>ROUND(I213*H213,2)</f>
        <v>0</v>
      </c>
      <c r="K213" s="141"/>
      <c r="L213" s="33"/>
      <c r="M213" s="142" t="s">
        <v>3</v>
      </c>
      <c r="N213" s="143" t="s">
        <v>42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157</v>
      </c>
      <c r="AT213" s="146" t="s">
        <v>153</v>
      </c>
      <c r="AU213" s="146" t="s">
        <v>80</v>
      </c>
      <c r="AY213" s="18" t="s">
        <v>151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8" t="s">
        <v>78</v>
      </c>
      <c r="BK213" s="147">
        <f>ROUND(I213*H213,2)</f>
        <v>0</v>
      </c>
      <c r="BL213" s="18" t="s">
        <v>157</v>
      </c>
      <c r="BM213" s="146" t="s">
        <v>1319</v>
      </c>
    </row>
    <row r="214" spans="2:65" s="1" customFormat="1" ht="11.25">
      <c r="B214" s="33"/>
      <c r="D214" s="148" t="s">
        <v>159</v>
      </c>
      <c r="F214" s="149" t="s">
        <v>340</v>
      </c>
      <c r="I214" s="150"/>
      <c r="L214" s="33"/>
      <c r="M214" s="151"/>
      <c r="T214" s="54"/>
      <c r="AT214" s="18" t="s">
        <v>159</v>
      </c>
      <c r="AU214" s="18" t="s">
        <v>80</v>
      </c>
    </row>
    <row r="215" spans="2:65" s="1" customFormat="1" ht="29.25">
      <c r="B215" s="33"/>
      <c r="D215" s="153" t="s">
        <v>271</v>
      </c>
      <c r="F215" s="173" t="s">
        <v>341</v>
      </c>
      <c r="I215" s="150"/>
      <c r="L215" s="33"/>
      <c r="M215" s="151"/>
      <c r="T215" s="54"/>
      <c r="AT215" s="18" t="s">
        <v>271</v>
      </c>
      <c r="AU215" s="18" t="s">
        <v>80</v>
      </c>
    </row>
    <row r="216" spans="2:65" s="12" customFormat="1" ht="11.25">
      <c r="B216" s="152"/>
      <c r="D216" s="153" t="s">
        <v>161</v>
      </c>
      <c r="F216" s="155" t="s">
        <v>1320</v>
      </c>
      <c r="H216" s="156">
        <v>2031.806</v>
      </c>
      <c r="I216" s="157"/>
      <c r="L216" s="152"/>
      <c r="M216" s="158"/>
      <c r="T216" s="159"/>
      <c r="AT216" s="154" t="s">
        <v>161</v>
      </c>
      <c r="AU216" s="154" t="s">
        <v>80</v>
      </c>
      <c r="AV216" s="12" t="s">
        <v>80</v>
      </c>
      <c r="AW216" s="12" t="s">
        <v>4</v>
      </c>
      <c r="AX216" s="12" t="s">
        <v>78</v>
      </c>
      <c r="AY216" s="154" t="s">
        <v>151</v>
      </c>
    </row>
    <row r="217" spans="2:65" s="1" customFormat="1" ht="24.2" customHeight="1">
      <c r="B217" s="133"/>
      <c r="C217" s="134" t="s">
        <v>343</v>
      </c>
      <c r="D217" s="134" t="s">
        <v>153</v>
      </c>
      <c r="E217" s="135" t="s">
        <v>344</v>
      </c>
      <c r="F217" s="136" t="s">
        <v>345</v>
      </c>
      <c r="G217" s="137" t="s">
        <v>328</v>
      </c>
      <c r="H217" s="138">
        <v>145.12899999999999</v>
      </c>
      <c r="I217" s="139"/>
      <c r="J217" s="140">
        <f>ROUND(I217*H217,2)</f>
        <v>0</v>
      </c>
      <c r="K217" s="141"/>
      <c r="L217" s="33"/>
      <c r="M217" s="142" t="s">
        <v>3</v>
      </c>
      <c r="N217" s="143" t="s">
        <v>42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157</v>
      </c>
      <c r="AT217" s="146" t="s">
        <v>153</v>
      </c>
      <c r="AU217" s="146" t="s">
        <v>80</v>
      </c>
      <c r="AY217" s="18" t="s">
        <v>151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8" t="s">
        <v>78</v>
      </c>
      <c r="BK217" s="147">
        <f>ROUND(I217*H217,2)</f>
        <v>0</v>
      </c>
      <c r="BL217" s="18" t="s">
        <v>157</v>
      </c>
      <c r="BM217" s="146" t="s">
        <v>1321</v>
      </c>
    </row>
    <row r="218" spans="2:65" s="1" customFormat="1" ht="11.25">
      <c r="B218" s="33"/>
      <c r="D218" s="148" t="s">
        <v>159</v>
      </c>
      <c r="F218" s="149" t="s">
        <v>347</v>
      </c>
      <c r="I218" s="150"/>
      <c r="L218" s="33"/>
      <c r="M218" s="151"/>
      <c r="T218" s="54"/>
      <c r="AT218" s="18" t="s">
        <v>159</v>
      </c>
      <c r="AU218" s="18" t="s">
        <v>80</v>
      </c>
    </row>
    <row r="219" spans="2:65" s="1" customFormat="1" ht="29.25">
      <c r="B219" s="33"/>
      <c r="D219" s="153" t="s">
        <v>271</v>
      </c>
      <c r="F219" s="173" t="s">
        <v>348</v>
      </c>
      <c r="I219" s="150"/>
      <c r="L219" s="33"/>
      <c r="M219" s="151"/>
      <c r="T219" s="54"/>
      <c r="AT219" s="18" t="s">
        <v>271</v>
      </c>
      <c r="AU219" s="18" t="s">
        <v>80</v>
      </c>
    </row>
    <row r="220" spans="2:65" s="11" customFormat="1" ht="22.9" customHeight="1">
      <c r="B220" s="121"/>
      <c r="D220" s="122" t="s">
        <v>70</v>
      </c>
      <c r="E220" s="131" t="s">
        <v>349</v>
      </c>
      <c r="F220" s="131" t="s">
        <v>350</v>
      </c>
      <c r="I220" s="124"/>
      <c r="J220" s="132">
        <f>BK220</f>
        <v>0</v>
      </c>
      <c r="L220" s="121"/>
      <c r="M220" s="126"/>
      <c r="P220" s="127">
        <f>SUM(P221:P222)</f>
        <v>0</v>
      </c>
      <c r="R220" s="127">
        <f>SUM(R221:R222)</f>
        <v>0</v>
      </c>
      <c r="T220" s="128">
        <f>SUM(T221:T222)</f>
        <v>0</v>
      </c>
      <c r="AR220" s="122" t="s">
        <v>78</v>
      </c>
      <c r="AT220" s="129" t="s">
        <v>70</v>
      </c>
      <c r="AU220" s="129" t="s">
        <v>78</v>
      </c>
      <c r="AY220" s="122" t="s">
        <v>151</v>
      </c>
      <c r="BK220" s="130">
        <f>SUM(BK221:BK222)</f>
        <v>0</v>
      </c>
    </row>
    <row r="221" spans="2:65" s="1" customFormat="1" ht="55.5" customHeight="1">
      <c r="B221" s="133"/>
      <c r="C221" s="134" t="s">
        <v>351</v>
      </c>
      <c r="D221" s="134" t="s">
        <v>153</v>
      </c>
      <c r="E221" s="135" t="s">
        <v>352</v>
      </c>
      <c r="F221" s="136" t="s">
        <v>353</v>
      </c>
      <c r="G221" s="137" t="s">
        <v>328</v>
      </c>
      <c r="H221" s="138">
        <v>51.250999999999998</v>
      </c>
      <c r="I221" s="139"/>
      <c r="J221" s="140">
        <f>ROUND(I221*H221,2)</f>
        <v>0</v>
      </c>
      <c r="K221" s="141"/>
      <c r="L221" s="33"/>
      <c r="M221" s="142" t="s">
        <v>3</v>
      </c>
      <c r="N221" s="143" t="s">
        <v>42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157</v>
      </c>
      <c r="AT221" s="146" t="s">
        <v>153</v>
      </c>
      <c r="AU221" s="146" t="s">
        <v>80</v>
      </c>
      <c r="AY221" s="18" t="s">
        <v>151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8" t="s">
        <v>78</v>
      </c>
      <c r="BK221" s="147">
        <f>ROUND(I221*H221,2)</f>
        <v>0</v>
      </c>
      <c r="BL221" s="18" t="s">
        <v>157</v>
      </c>
      <c r="BM221" s="146" t="s">
        <v>1322</v>
      </c>
    </row>
    <row r="222" spans="2:65" s="1" customFormat="1" ht="11.25">
      <c r="B222" s="33"/>
      <c r="D222" s="148" t="s">
        <v>159</v>
      </c>
      <c r="F222" s="149" t="s">
        <v>355</v>
      </c>
      <c r="I222" s="150"/>
      <c r="L222" s="33"/>
      <c r="M222" s="151"/>
      <c r="T222" s="54"/>
      <c r="AT222" s="18" t="s">
        <v>159</v>
      </c>
      <c r="AU222" s="18" t="s">
        <v>80</v>
      </c>
    </row>
    <row r="223" spans="2:65" s="11" customFormat="1" ht="25.9" customHeight="1">
      <c r="B223" s="121"/>
      <c r="D223" s="122" t="s">
        <v>70</v>
      </c>
      <c r="E223" s="123" t="s">
        <v>356</v>
      </c>
      <c r="F223" s="123" t="s">
        <v>357</v>
      </c>
      <c r="I223" s="124"/>
      <c r="J223" s="125">
        <f>BK223</f>
        <v>0</v>
      </c>
      <c r="L223" s="121"/>
      <c r="M223" s="126"/>
      <c r="P223" s="127">
        <f>P224+P238+P242+P254+P295+P352+P381+P416+P437+P457</f>
        <v>0</v>
      </c>
      <c r="R223" s="127">
        <f>R224+R238+R242+R254+R295+R352+R381+R416+R437+R457</f>
        <v>103.95582434000001</v>
      </c>
      <c r="T223" s="128">
        <f>T224+T238+T242+T254+T295+T352+T381+T416+T437+T457</f>
        <v>106.57463700000001</v>
      </c>
      <c r="AR223" s="122" t="s">
        <v>80</v>
      </c>
      <c r="AT223" s="129" t="s">
        <v>70</v>
      </c>
      <c r="AU223" s="129" t="s">
        <v>71</v>
      </c>
      <c r="AY223" s="122" t="s">
        <v>151</v>
      </c>
      <c r="BK223" s="130">
        <f>BK224+BK238+BK242+BK254+BK295+BK352+BK381+BK416+BK437+BK457</f>
        <v>0</v>
      </c>
    </row>
    <row r="224" spans="2:65" s="11" customFormat="1" ht="22.9" customHeight="1">
      <c r="B224" s="121"/>
      <c r="D224" s="122" t="s">
        <v>70</v>
      </c>
      <c r="E224" s="131" t="s">
        <v>358</v>
      </c>
      <c r="F224" s="131" t="s">
        <v>359</v>
      </c>
      <c r="I224" s="124"/>
      <c r="J224" s="132">
        <f>BK224</f>
        <v>0</v>
      </c>
      <c r="L224" s="121"/>
      <c r="M224" s="126"/>
      <c r="P224" s="127">
        <f>SUM(P225:P237)</f>
        <v>0</v>
      </c>
      <c r="R224" s="127">
        <f>SUM(R225:R237)</f>
        <v>2.42</v>
      </c>
      <c r="T224" s="128">
        <f>SUM(T225:T237)</f>
        <v>1.8E-3</v>
      </c>
      <c r="AR224" s="122" t="s">
        <v>80</v>
      </c>
      <c r="AT224" s="129" t="s">
        <v>70</v>
      </c>
      <c r="AU224" s="129" t="s">
        <v>78</v>
      </c>
      <c r="AY224" s="122" t="s">
        <v>151</v>
      </c>
      <c r="BK224" s="130">
        <f>SUM(BK225:BK237)</f>
        <v>0</v>
      </c>
    </row>
    <row r="225" spans="2:65" s="1" customFormat="1" ht="33" customHeight="1">
      <c r="B225" s="133"/>
      <c r="C225" s="134" t="s">
        <v>360</v>
      </c>
      <c r="D225" s="134" t="s">
        <v>153</v>
      </c>
      <c r="E225" s="135" t="s">
        <v>361</v>
      </c>
      <c r="F225" s="136" t="s">
        <v>362</v>
      </c>
      <c r="G225" s="137" t="s">
        <v>363</v>
      </c>
      <c r="H225" s="138">
        <v>6</v>
      </c>
      <c r="I225" s="139"/>
      <c r="J225" s="140">
        <f>ROUND(I225*H225,2)</f>
        <v>0</v>
      </c>
      <c r="K225" s="141"/>
      <c r="L225" s="33"/>
      <c r="M225" s="142" t="s">
        <v>3</v>
      </c>
      <c r="N225" s="143" t="s">
        <v>42</v>
      </c>
      <c r="P225" s="144">
        <f>O225*H225</f>
        <v>0</v>
      </c>
      <c r="Q225" s="144">
        <v>0</v>
      </c>
      <c r="R225" s="144">
        <f>Q225*H225</f>
        <v>0</v>
      </c>
      <c r="S225" s="144">
        <v>2.9999999999999997E-4</v>
      </c>
      <c r="T225" s="145">
        <f>S225*H225</f>
        <v>1.8E-3</v>
      </c>
      <c r="AR225" s="146" t="s">
        <v>278</v>
      </c>
      <c r="AT225" s="146" t="s">
        <v>153</v>
      </c>
      <c r="AU225" s="146" t="s">
        <v>80</v>
      </c>
      <c r="AY225" s="18" t="s">
        <v>151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8" t="s">
        <v>78</v>
      </c>
      <c r="BK225" s="147">
        <f>ROUND(I225*H225,2)</f>
        <v>0</v>
      </c>
      <c r="BL225" s="18" t="s">
        <v>278</v>
      </c>
      <c r="BM225" s="146" t="s">
        <v>1323</v>
      </c>
    </row>
    <row r="226" spans="2:65" s="1" customFormat="1" ht="11.25">
      <c r="B226" s="33"/>
      <c r="D226" s="148" t="s">
        <v>159</v>
      </c>
      <c r="F226" s="149" t="s">
        <v>365</v>
      </c>
      <c r="I226" s="150"/>
      <c r="L226" s="33"/>
      <c r="M226" s="151"/>
      <c r="T226" s="54"/>
      <c r="AT226" s="18" t="s">
        <v>159</v>
      </c>
      <c r="AU226" s="18" t="s">
        <v>80</v>
      </c>
    </row>
    <row r="227" spans="2:65" s="1" customFormat="1" ht="33" customHeight="1">
      <c r="B227" s="133"/>
      <c r="C227" s="134" t="s">
        <v>366</v>
      </c>
      <c r="D227" s="134" t="s">
        <v>153</v>
      </c>
      <c r="E227" s="135" t="s">
        <v>367</v>
      </c>
      <c r="F227" s="136" t="s">
        <v>368</v>
      </c>
      <c r="G227" s="137" t="s">
        <v>156</v>
      </c>
      <c r="H227" s="138">
        <v>400</v>
      </c>
      <c r="I227" s="139"/>
      <c r="J227" s="140">
        <f>ROUND(I227*H227,2)</f>
        <v>0</v>
      </c>
      <c r="K227" s="141"/>
      <c r="L227" s="33"/>
      <c r="M227" s="142" t="s">
        <v>3</v>
      </c>
      <c r="N227" s="143" t="s">
        <v>42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278</v>
      </c>
      <c r="AT227" s="146" t="s">
        <v>153</v>
      </c>
      <c r="AU227" s="146" t="s">
        <v>80</v>
      </c>
      <c r="AY227" s="18" t="s">
        <v>151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8" t="s">
        <v>78</v>
      </c>
      <c r="BK227" s="147">
        <f>ROUND(I227*H227,2)</f>
        <v>0</v>
      </c>
      <c r="BL227" s="18" t="s">
        <v>278</v>
      </c>
      <c r="BM227" s="146" t="s">
        <v>1324</v>
      </c>
    </row>
    <row r="228" spans="2:65" s="1" customFormat="1" ht="11.25">
      <c r="B228" s="33"/>
      <c r="D228" s="148" t="s">
        <v>159</v>
      </c>
      <c r="F228" s="149" t="s">
        <v>370</v>
      </c>
      <c r="I228" s="150"/>
      <c r="L228" s="33"/>
      <c r="M228" s="151"/>
      <c r="T228" s="54"/>
      <c r="AT228" s="18" t="s">
        <v>159</v>
      </c>
      <c r="AU228" s="18" t="s">
        <v>80</v>
      </c>
    </row>
    <row r="229" spans="2:65" s="12" customFormat="1" ht="11.25">
      <c r="B229" s="152"/>
      <c r="D229" s="153" t="s">
        <v>161</v>
      </c>
      <c r="E229" s="154" t="s">
        <v>3</v>
      </c>
      <c r="F229" s="155" t="s">
        <v>1325</v>
      </c>
      <c r="H229" s="156">
        <v>108</v>
      </c>
      <c r="I229" s="157"/>
      <c r="L229" s="152"/>
      <c r="M229" s="158"/>
      <c r="T229" s="159"/>
      <c r="AT229" s="154" t="s">
        <v>161</v>
      </c>
      <c r="AU229" s="154" t="s">
        <v>80</v>
      </c>
      <c r="AV229" s="12" t="s">
        <v>80</v>
      </c>
      <c r="AW229" s="12" t="s">
        <v>32</v>
      </c>
      <c r="AX229" s="12" t="s">
        <v>71</v>
      </c>
      <c r="AY229" s="154" t="s">
        <v>151</v>
      </c>
    </row>
    <row r="230" spans="2:65" s="12" customFormat="1" ht="11.25">
      <c r="B230" s="152"/>
      <c r="D230" s="153" t="s">
        <v>161</v>
      </c>
      <c r="E230" s="154" t="s">
        <v>3</v>
      </c>
      <c r="F230" s="155" t="s">
        <v>1326</v>
      </c>
      <c r="H230" s="156">
        <v>204.4</v>
      </c>
      <c r="I230" s="157"/>
      <c r="L230" s="152"/>
      <c r="M230" s="158"/>
      <c r="T230" s="159"/>
      <c r="AT230" s="154" t="s">
        <v>161</v>
      </c>
      <c r="AU230" s="154" t="s">
        <v>80</v>
      </c>
      <c r="AV230" s="12" t="s">
        <v>80</v>
      </c>
      <c r="AW230" s="12" t="s">
        <v>32</v>
      </c>
      <c r="AX230" s="12" t="s">
        <v>71</v>
      </c>
      <c r="AY230" s="154" t="s">
        <v>151</v>
      </c>
    </row>
    <row r="231" spans="2:65" s="12" customFormat="1" ht="11.25">
      <c r="B231" s="152"/>
      <c r="D231" s="153" t="s">
        <v>161</v>
      </c>
      <c r="E231" s="154" t="s">
        <v>3</v>
      </c>
      <c r="F231" s="155" t="s">
        <v>1327</v>
      </c>
      <c r="H231" s="156">
        <v>87.6</v>
      </c>
      <c r="I231" s="157"/>
      <c r="L231" s="152"/>
      <c r="M231" s="158"/>
      <c r="T231" s="159"/>
      <c r="AT231" s="154" t="s">
        <v>161</v>
      </c>
      <c r="AU231" s="154" t="s">
        <v>80</v>
      </c>
      <c r="AV231" s="12" t="s">
        <v>80</v>
      </c>
      <c r="AW231" s="12" t="s">
        <v>32</v>
      </c>
      <c r="AX231" s="12" t="s">
        <v>71</v>
      </c>
      <c r="AY231" s="154" t="s">
        <v>151</v>
      </c>
    </row>
    <row r="232" spans="2:65" s="14" customFormat="1" ht="11.25">
      <c r="B232" s="166"/>
      <c r="D232" s="153" t="s">
        <v>161</v>
      </c>
      <c r="E232" s="167" t="s">
        <v>3</v>
      </c>
      <c r="F232" s="168" t="s">
        <v>241</v>
      </c>
      <c r="H232" s="169">
        <v>400</v>
      </c>
      <c r="I232" s="170"/>
      <c r="L232" s="166"/>
      <c r="M232" s="171"/>
      <c r="T232" s="172"/>
      <c r="AT232" s="167" t="s">
        <v>161</v>
      </c>
      <c r="AU232" s="167" t="s">
        <v>80</v>
      </c>
      <c r="AV232" s="14" t="s">
        <v>157</v>
      </c>
      <c r="AW232" s="14" t="s">
        <v>32</v>
      </c>
      <c r="AX232" s="14" t="s">
        <v>78</v>
      </c>
      <c r="AY232" s="167" t="s">
        <v>151</v>
      </c>
    </row>
    <row r="233" spans="2:65" s="1" customFormat="1" ht="49.15" customHeight="1">
      <c r="B233" s="133"/>
      <c r="C233" s="181" t="s">
        <v>377</v>
      </c>
      <c r="D233" s="181" t="s">
        <v>378</v>
      </c>
      <c r="E233" s="182" t="s">
        <v>379</v>
      </c>
      <c r="F233" s="183" t="s">
        <v>380</v>
      </c>
      <c r="G233" s="184" t="s">
        <v>156</v>
      </c>
      <c r="H233" s="185">
        <v>440</v>
      </c>
      <c r="I233" s="186"/>
      <c r="J233" s="187">
        <f>ROUND(I233*H233,2)</f>
        <v>0</v>
      </c>
      <c r="K233" s="188"/>
      <c r="L233" s="189"/>
      <c r="M233" s="190" t="s">
        <v>3</v>
      </c>
      <c r="N233" s="191" t="s">
        <v>42</v>
      </c>
      <c r="P233" s="144">
        <f>O233*H233</f>
        <v>0</v>
      </c>
      <c r="Q233" s="144">
        <v>5.4999999999999997E-3</v>
      </c>
      <c r="R233" s="144">
        <f>Q233*H233</f>
        <v>2.42</v>
      </c>
      <c r="S233" s="144">
        <v>0</v>
      </c>
      <c r="T233" s="145">
        <f>S233*H233</f>
        <v>0</v>
      </c>
      <c r="AR233" s="146" t="s">
        <v>381</v>
      </c>
      <c r="AT233" s="146" t="s">
        <v>378</v>
      </c>
      <c r="AU233" s="146" t="s">
        <v>80</v>
      </c>
      <c r="AY233" s="18" t="s">
        <v>151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8" t="s">
        <v>78</v>
      </c>
      <c r="BK233" s="147">
        <f>ROUND(I233*H233,2)</f>
        <v>0</v>
      </c>
      <c r="BL233" s="18" t="s">
        <v>278</v>
      </c>
      <c r="BM233" s="146" t="s">
        <v>1328</v>
      </c>
    </row>
    <row r="234" spans="2:65" s="1" customFormat="1" ht="11.25">
      <c r="B234" s="33"/>
      <c r="D234" s="148" t="s">
        <v>159</v>
      </c>
      <c r="F234" s="149" t="s">
        <v>383</v>
      </c>
      <c r="I234" s="150"/>
      <c r="L234" s="33"/>
      <c r="M234" s="151"/>
      <c r="T234" s="54"/>
      <c r="AT234" s="18" t="s">
        <v>159</v>
      </c>
      <c r="AU234" s="18" t="s">
        <v>80</v>
      </c>
    </row>
    <row r="235" spans="2:65" s="12" customFormat="1" ht="11.25">
      <c r="B235" s="152"/>
      <c r="D235" s="153" t="s">
        <v>161</v>
      </c>
      <c r="F235" s="155" t="s">
        <v>1329</v>
      </c>
      <c r="H235" s="156">
        <v>440</v>
      </c>
      <c r="I235" s="157"/>
      <c r="L235" s="152"/>
      <c r="M235" s="158"/>
      <c r="T235" s="159"/>
      <c r="AT235" s="154" t="s">
        <v>161</v>
      </c>
      <c r="AU235" s="154" t="s">
        <v>80</v>
      </c>
      <c r="AV235" s="12" t="s">
        <v>80</v>
      </c>
      <c r="AW235" s="12" t="s">
        <v>4</v>
      </c>
      <c r="AX235" s="12" t="s">
        <v>78</v>
      </c>
      <c r="AY235" s="154" t="s">
        <v>151</v>
      </c>
    </row>
    <row r="236" spans="2:65" s="1" customFormat="1" ht="49.15" customHeight="1">
      <c r="B236" s="133"/>
      <c r="C236" s="134" t="s">
        <v>381</v>
      </c>
      <c r="D236" s="134" t="s">
        <v>153</v>
      </c>
      <c r="E236" s="135" t="s">
        <v>385</v>
      </c>
      <c r="F236" s="136" t="s">
        <v>386</v>
      </c>
      <c r="G236" s="137" t="s">
        <v>328</v>
      </c>
      <c r="H236" s="138">
        <v>2.42</v>
      </c>
      <c r="I236" s="139"/>
      <c r="J236" s="140">
        <f>ROUND(I236*H236,2)</f>
        <v>0</v>
      </c>
      <c r="K236" s="141"/>
      <c r="L236" s="33"/>
      <c r="M236" s="142" t="s">
        <v>3</v>
      </c>
      <c r="N236" s="143" t="s">
        <v>42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278</v>
      </c>
      <c r="AT236" s="146" t="s">
        <v>153</v>
      </c>
      <c r="AU236" s="146" t="s">
        <v>80</v>
      </c>
      <c r="AY236" s="18" t="s">
        <v>151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8" t="s">
        <v>78</v>
      </c>
      <c r="BK236" s="147">
        <f>ROUND(I236*H236,2)</f>
        <v>0</v>
      </c>
      <c r="BL236" s="18" t="s">
        <v>278</v>
      </c>
      <c r="BM236" s="146" t="s">
        <v>1330</v>
      </c>
    </row>
    <row r="237" spans="2:65" s="1" customFormat="1" ht="11.25">
      <c r="B237" s="33"/>
      <c r="D237" s="148" t="s">
        <v>159</v>
      </c>
      <c r="F237" s="149" t="s">
        <v>388</v>
      </c>
      <c r="I237" s="150"/>
      <c r="L237" s="33"/>
      <c r="M237" s="151"/>
      <c r="T237" s="54"/>
      <c r="AT237" s="18" t="s">
        <v>159</v>
      </c>
      <c r="AU237" s="18" t="s">
        <v>80</v>
      </c>
    </row>
    <row r="238" spans="2:65" s="11" customFormat="1" ht="22.9" customHeight="1">
      <c r="B238" s="121"/>
      <c r="D238" s="122" t="s">
        <v>70</v>
      </c>
      <c r="E238" s="131" t="s">
        <v>389</v>
      </c>
      <c r="F238" s="131" t="s">
        <v>390</v>
      </c>
      <c r="I238" s="124"/>
      <c r="J238" s="132">
        <f>BK238</f>
        <v>0</v>
      </c>
      <c r="L238" s="121"/>
      <c r="M238" s="126"/>
      <c r="P238" s="127">
        <f>SUM(P239:P241)</f>
        <v>0</v>
      </c>
      <c r="R238" s="127">
        <f>SUM(R239:R241)</f>
        <v>9.6000000000000013E-4</v>
      </c>
      <c r="T238" s="128">
        <f>SUM(T239:T241)</f>
        <v>0</v>
      </c>
      <c r="AR238" s="122" t="s">
        <v>80</v>
      </c>
      <c r="AT238" s="129" t="s">
        <v>70</v>
      </c>
      <c r="AU238" s="129" t="s">
        <v>78</v>
      </c>
      <c r="AY238" s="122" t="s">
        <v>151</v>
      </c>
      <c r="BK238" s="130">
        <f>SUM(BK239:BK241)</f>
        <v>0</v>
      </c>
    </row>
    <row r="239" spans="2:65" s="1" customFormat="1" ht="16.5" customHeight="1">
      <c r="B239" s="133"/>
      <c r="C239" s="134" t="s">
        <v>391</v>
      </c>
      <c r="D239" s="134" t="s">
        <v>153</v>
      </c>
      <c r="E239" s="135" t="s">
        <v>392</v>
      </c>
      <c r="F239" s="136" t="s">
        <v>393</v>
      </c>
      <c r="G239" s="137" t="s">
        <v>363</v>
      </c>
      <c r="H239" s="138">
        <v>6</v>
      </c>
      <c r="I239" s="139"/>
      <c r="J239" s="140">
        <f>ROUND(I239*H239,2)</f>
        <v>0</v>
      </c>
      <c r="K239" s="141"/>
      <c r="L239" s="33"/>
      <c r="M239" s="142" t="s">
        <v>3</v>
      </c>
      <c r="N239" s="143" t="s">
        <v>42</v>
      </c>
      <c r="P239" s="144">
        <f>O239*H239</f>
        <v>0</v>
      </c>
      <c r="Q239" s="144">
        <v>1.6000000000000001E-4</v>
      </c>
      <c r="R239" s="144">
        <f>Q239*H239</f>
        <v>9.6000000000000013E-4</v>
      </c>
      <c r="S239" s="144">
        <v>0</v>
      </c>
      <c r="T239" s="145">
        <f>S239*H239</f>
        <v>0</v>
      </c>
      <c r="AR239" s="146" t="s">
        <v>278</v>
      </c>
      <c r="AT239" s="146" t="s">
        <v>153</v>
      </c>
      <c r="AU239" s="146" t="s">
        <v>80</v>
      </c>
      <c r="AY239" s="18" t="s">
        <v>151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8" t="s">
        <v>78</v>
      </c>
      <c r="BK239" s="147">
        <f>ROUND(I239*H239,2)</f>
        <v>0</v>
      </c>
      <c r="BL239" s="18" t="s">
        <v>278</v>
      </c>
      <c r="BM239" s="146" t="s">
        <v>1331</v>
      </c>
    </row>
    <row r="240" spans="2:65" s="1" customFormat="1" ht="44.25" customHeight="1">
      <c r="B240" s="133"/>
      <c r="C240" s="134" t="s">
        <v>395</v>
      </c>
      <c r="D240" s="134" t="s">
        <v>153</v>
      </c>
      <c r="E240" s="135" t="s">
        <v>396</v>
      </c>
      <c r="F240" s="136" t="s">
        <v>397</v>
      </c>
      <c r="G240" s="137" t="s">
        <v>398</v>
      </c>
      <c r="H240" s="192"/>
      <c r="I240" s="139"/>
      <c r="J240" s="140">
        <f>ROUND(I240*H240,2)</f>
        <v>0</v>
      </c>
      <c r="K240" s="141"/>
      <c r="L240" s="33"/>
      <c r="M240" s="142" t="s">
        <v>3</v>
      </c>
      <c r="N240" s="143" t="s">
        <v>42</v>
      </c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AR240" s="146" t="s">
        <v>278</v>
      </c>
      <c r="AT240" s="146" t="s">
        <v>153</v>
      </c>
      <c r="AU240" s="146" t="s">
        <v>80</v>
      </c>
      <c r="AY240" s="18" t="s">
        <v>151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8" t="s">
        <v>78</v>
      </c>
      <c r="BK240" s="147">
        <f>ROUND(I240*H240,2)</f>
        <v>0</v>
      </c>
      <c r="BL240" s="18" t="s">
        <v>278</v>
      </c>
      <c r="BM240" s="146" t="s">
        <v>1332</v>
      </c>
    </row>
    <row r="241" spans="2:65" s="1" customFormat="1" ht="11.25">
      <c r="B241" s="33"/>
      <c r="D241" s="148" t="s">
        <v>159</v>
      </c>
      <c r="F241" s="149" t="s">
        <v>400</v>
      </c>
      <c r="I241" s="150"/>
      <c r="L241" s="33"/>
      <c r="M241" s="151"/>
      <c r="T241" s="54"/>
      <c r="AT241" s="18" t="s">
        <v>159</v>
      </c>
      <c r="AU241" s="18" t="s">
        <v>80</v>
      </c>
    </row>
    <row r="242" spans="2:65" s="11" customFormat="1" ht="22.9" customHeight="1">
      <c r="B242" s="121"/>
      <c r="D242" s="122" t="s">
        <v>70</v>
      </c>
      <c r="E242" s="131" t="s">
        <v>401</v>
      </c>
      <c r="F242" s="131" t="s">
        <v>402</v>
      </c>
      <c r="I242" s="124"/>
      <c r="J242" s="132">
        <f>BK242</f>
        <v>0</v>
      </c>
      <c r="L242" s="121"/>
      <c r="M242" s="126"/>
      <c r="P242" s="127">
        <f>SUM(P243:P253)</f>
        <v>0</v>
      </c>
      <c r="R242" s="127">
        <f>SUM(R243:R253)</f>
        <v>4.0000000000000001E-3</v>
      </c>
      <c r="T242" s="128">
        <f>SUM(T243:T253)</f>
        <v>2.4000000000000002E-3</v>
      </c>
      <c r="AR242" s="122" t="s">
        <v>80</v>
      </c>
      <c r="AT242" s="129" t="s">
        <v>70</v>
      </c>
      <c r="AU242" s="129" t="s">
        <v>78</v>
      </c>
      <c r="AY242" s="122" t="s">
        <v>151</v>
      </c>
      <c r="BK242" s="130">
        <f>SUM(BK243:BK253)</f>
        <v>0</v>
      </c>
    </row>
    <row r="243" spans="2:65" s="1" customFormat="1" ht="24.2" customHeight="1">
      <c r="B243" s="133"/>
      <c r="C243" s="134" t="s">
        <v>403</v>
      </c>
      <c r="D243" s="134" t="s">
        <v>153</v>
      </c>
      <c r="E243" s="135" t="s">
        <v>404</v>
      </c>
      <c r="F243" s="136" t="s">
        <v>405</v>
      </c>
      <c r="G243" s="137" t="s">
        <v>363</v>
      </c>
      <c r="H243" s="138">
        <v>24</v>
      </c>
      <c r="I243" s="139"/>
      <c r="J243" s="140">
        <f>ROUND(I243*H243,2)</f>
        <v>0</v>
      </c>
      <c r="K243" s="141"/>
      <c r="L243" s="33"/>
      <c r="M243" s="142" t="s">
        <v>3</v>
      </c>
      <c r="N243" s="143" t="s">
        <v>42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278</v>
      </c>
      <c r="AT243" s="146" t="s">
        <v>153</v>
      </c>
      <c r="AU243" s="146" t="s">
        <v>80</v>
      </c>
      <c r="AY243" s="18" t="s">
        <v>151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8" t="s">
        <v>78</v>
      </c>
      <c r="BK243" s="147">
        <f>ROUND(I243*H243,2)</f>
        <v>0</v>
      </c>
      <c r="BL243" s="18" t="s">
        <v>278</v>
      </c>
      <c r="BM243" s="146" t="s">
        <v>1333</v>
      </c>
    </row>
    <row r="244" spans="2:65" s="1" customFormat="1" ht="11.25">
      <c r="B244" s="33"/>
      <c r="D244" s="148" t="s">
        <v>159</v>
      </c>
      <c r="F244" s="149" t="s">
        <v>407</v>
      </c>
      <c r="I244" s="150"/>
      <c r="L244" s="33"/>
      <c r="M244" s="151"/>
      <c r="T244" s="54"/>
      <c r="AT244" s="18" t="s">
        <v>159</v>
      </c>
      <c r="AU244" s="18" t="s">
        <v>80</v>
      </c>
    </row>
    <row r="245" spans="2:65" s="12" customFormat="1" ht="11.25">
      <c r="B245" s="152"/>
      <c r="D245" s="153" t="s">
        <v>161</v>
      </c>
      <c r="E245" s="154" t="s">
        <v>3</v>
      </c>
      <c r="F245" s="155" t="s">
        <v>1334</v>
      </c>
      <c r="H245" s="156">
        <v>19</v>
      </c>
      <c r="I245" s="157"/>
      <c r="L245" s="152"/>
      <c r="M245" s="158"/>
      <c r="T245" s="159"/>
      <c r="AT245" s="154" t="s">
        <v>161</v>
      </c>
      <c r="AU245" s="154" t="s">
        <v>80</v>
      </c>
      <c r="AV245" s="12" t="s">
        <v>80</v>
      </c>
      <c r="AW245" s="12" t="s">
        <v>32</v>
      </c>
      <c r="AX245" s="12" t="s">
        <v>71</v>
      </c>
      <c r="AY245" s="154" t="s">
        <v>151</v>
      </c>
    </row>
    <row r="246" spans="2:65" s="12" customFormat="1" ht="11.25">
      <c r="B246" s="152"/>
      <c r="D246" s="153" t="s">
        <v>161</v>
      </c>
      <c r="E246" s="154" t="s">
        <v>3</v>
      </c>
      <c r="F246" s="155" t="s">
        <v>1335</v>
      </c>
      <c r="H246" s="156">
        <v>5</v>
      </c>
      <c r="I246" s="157"/>
      <c r="L246" s="152"/>
      <c r="M246" s="158"/>
      <c r="T246" s="159"/>
      <c r="AT246" s="154" t="s">
        <v>161</v>
      </c>
      <c r="AU246" s="154" t="s">
        <v>80</v>
      </c>
      <c r="AV246" s="12" t="s">
        <v>80</v>
      </c>
      <c r="AW246" s="12" t="s">
        <v>32</v>
      </c>
      <c r="AX246" s="12" t="s">
        <v>71</v>
      </c>
      <c r="AY246" s="154" t="s">
        <v>151</v>
      </c>
    </row>
    <row r="247" spans="2:65" s="14" customFormat="1" ht="11.25">
      <c r="B247" s="166"/>
      <c r="D247" s="153" t="s">
        <v>161</v>
      </c>
      <c r="E247" s="167" t="s">
        <v>3</v>
      </c>
      <c r="F247" s="168" t="s">
        <v>241</v>
      </c>
      <c r="H247" s="169">
        <v>24</v>
      </c>
      <c r="I247" s="170"/>
      <c r="L247" s="166"/>
      <c r="M247" s="171"/>
      <c r="T247" s="172"/>
      <c r="AT247" s="167" t="s">
        <v>161</v>
      </c>
      <c r="AU247" s="167" t="s">
        <v>80</v>
      </c>
      <c r="AV247" s="14" t="s">
        <v>157</v>
      </c>
      <c r="AW247" s="14" t="s">
        <v>32</v>
      </c>
      <c r="AX247" s="14" t="s">
        <v>78</v>
      </c>
      <c r="AY247" s="167" t="s">
        <v>151</v>
      </c>
    </row>
    <row r="248" spans="2:65" s="1" customFormat="1" ht="24.2" customHeight="1">
      <c r="B248" s="133"/>
      <c r="C248" s="181" t="s">
        <v>411</v>
      </c>
      <c r="D248" s="181" t="s">
        <v>378</v>
      </c>
      <c r="E248" s="182" t="s">
        <v>412</v>
      </c>
      <c r="F248" s="183" t="s">
        <v>413</v>
      </c>
      <c r="G248" s="184" t="s">
        <v>363</v>
      </c>
      <c r="H248" s="185">
        <v>5</v>
      </c>
      <c r="I248" s="186"/>
      <c r="J248" s="187">
        <f>ROUND(I248*H248,2)</f>
        <v>0</v>
      </c>
      <c r="K248" s="188"/>
      <c r="L248" s="189"/>
      <c r="M248" s="190" t="s">
        <v>3</v>
      </c>
      <c r="N248" s="191" t="s">
        <v>42</v>
      </c>
      <c r="P248" s="144">
        <f>O248*H248</f>
        <v>0</v>
      </c>
      <c r="Q248" s="144">
        <v>8.0000000000000004E-4</v>
      </c>
      <c r="R248" s="144">
        <f>Q248*H248</f>
        <v>4.0000000000000001E-3</v>
      </c>
      <c r="S248" s="144">
        <v>0</v>
      </c>
      <c r="T248" s="145">
        <f>S248*H248</f>
        <v>0</v>
      </c>
      <c r="AR248" s="146" t="s">
        <v>381</v>
      </c>
      <c r="AT248" s="146" t="s">
        <v>378</v>
      </c>
      <c r="AU248" s="146" t="s">
        <v>80</v>
      </c>
      <c r="AY248" s="18" t="s">
        <v>151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78</v>
      </c>
      <c r="BK248" s="147">
        <f>ROUND(I248*H248,2)</f>
        <v>0</v>
      </c>
      <c r="BL248" s="18" t="s">
        <v>278</v>
      </c>
      <c r="BM248" s="146" t="s">
        <v>1336</v>
      </c>
    </row>
    <row r="249" spans="2:65" s="1" customFormat="1" ht="11.25">
      <c r="B249" s="33"/>
      <c r="D249" s="148" t="s">
        <v>159</v>
      </c>
      <c r="F249" s="149" t="s">
        <v>415</v>
      </c>
      <c r="I249" s="150"/>
      <c r="L249" s="33"/>
      <c r="M249" s="151"/>
      <c r="T249" s="54"/>
      <c r="AT249" s="18" t="s">
        <v>159</v>
      </c>
      <c r="AU249" s="18" t="s">
        <v>80</v>
      </c>
    </row>
    <row r="250" spans="2:65" s="1" customFormat="1" ht="24.2" customHeight="1">
      <c r="B250" s="133"/>
      <c r="C250" s="134" t="s">
        <v>416</v>
      </c>
      <c r="D250" s="134" t="s">
        <v>153</v>
      </c>
      <c r="E250" s="135" t="s">
        <v>1164</v>
      </c>
      <c r="F250" s="136" t="s">
        <v>1165</v>
      </c>
      <c r="G250" s="137" t="s">
        <v>363</v>
      </c>
      <c r="H250" s="138">
        <v>24</v>
      </c>
      <c r="I250" s="139"/>
      <c r="J250" s="140">
        <f>ROUND(I250*H250,2)</f>
        <v>0</v>
      </c>
      <c r="K250" s="141"/>
      <c r="L250" s="33"/>
      <c r="M250" s="142" t="s">
        <v>3</v>
      </c>
      <c r="N250" s="143" t="s">
        <v>42</v>
      </c>
      <c r="P250" s="144">
        <f>O250*H250</f>
        <v>0</v>
      </c>
      <c r="Q250" s="144">
        <v>0</v>
      </c>
      <c r="R250" s="144">
        <f>Q250*H250</f>
        <v>0</v>
      </c>
      <c r="S250" s="144">
        <v>1E-4</v>
      </c>
      <c r="T250" s="145">
        <f>S250*H250</f>
        <v>2.4000000000000002E-3</v>
      </c>
      <c r="AR250" s="146" t="s">
        <v>278</v>
      </c>
      <c r="AT250" s="146" t="s">
        <v>153</v>
      </c>
      <c r="AU250" s="146" t="s">
        <v>80</v>
      </c>
      <c r="AY250" s="18" t="s">
        <v>151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8" t="s">
        <v>78</v>
      </c>
      <c r="BK250" s="147">
        <f>ROUND(I250*H250,2)</f>
        <v>0</v>
      </c>
      <c r="BL250" s="18" t="s">
        <v>278</v>
      </c>
      <c r="BM250" s="146" t="s">
        <v>1337</v>
      </c>
    </row>
    <row r="251" spans="2:65" s="1" customFormat="1" ht="11.25">
      <c r="B251" s="33"/>
      <c r="D251" s="148" t="s">
        <v>159</v>
      </c>
      <c r="F251" s="149" t="s">
        <v>1167</v>
      </c>
      <c r="I251" s="150"/>
      <c r="L251" s="33"/>
      <c r="M251" s="151"/>
      <c r="T251" s="54"/>
      <c r="AT251" s="18" t="s">
        <v>159</v>
      </c>
      <c r="AU251" s="18" t="s">
        <v>80</v>
      </c>
    </row>
    <row r="252" spans="2:65" s="1" customFormat="1" ht="44.25" customHeight="1">
      <c r="B252" s="133"/>
      <c r="C252" s="134" t="s">
        <v>422</v>
      </c>
      <c r="D252" s="134" t="s">
        <v>153</v>
      </c>
      <c r="E252" s="135" t="s">
        <v>435</v>
      </c>
      <c r="F252" s="136" t="s">
        <v>436</v>
      </c>
      <c r="G252" s="137" t="s">
        <v>398</v>
      </c>
      <c r="H252" s="192"/>
      <c r="I252" s="139"/>
      <c r="J252" s="140">
        <f>ROUND(I252*H252,2)</f>
        <v>0</v>
      </c>
      <c r="K252" s="141"/>
      <c r="L252" s="33"/>
      <c r="M252" s="142" t="s">
        <v>3</v>
      </c>
      <c r="N252" s="143" t="s">
        <v>42</v>
      </c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AR252" s="146" t="s">
        <v>278</v>
      </c>
      <c r="AT252" s="146" t="s">
        <v>153</v>
      </c>
      <c r="AU252" s="146" t="s">
        <v>80</v>
      </c>
      <c r="AY252" s="18" t="s">
        <v>151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8" t="s">
        <v>78</v>
      </c>
      <c r="BK252" s="147">
        <f>ROUND(I252*H252,2)</f>
        <v>0</v>
      </c>
      <c r="BL252" s="18" t="s">
        <v>278</v>
      </c>
      <c r="BM252" s="146" t="s">
        <v>1338</v>
      </c>
    </row>
    <row r="253" spans="2:65" s="1" customFormat="1" ht="11.25">
      <c r="B253" s="33"/>
      <c r="D253" s="148" t="s">
        <v>159</v>
      </c>
      <c r="F253" s="149" t="s">
        <v>438</v>
      </c>
      <c r="I253" s="150"/>
      <c r="L253" s="33"/>
      <c r="M253" s="151"/>
      <c r="T253" s="54"/>
      <c r="AT253" s="18" t="s">
        <v>159</v>
      </c>
      <c r="AU253" s="18" t="s">
        <v>80</v>
      </c>
    </row>
    <row r="254" spans="2:65" s="11" customFormat="1" ht="22.9" customHeight="1">
      <c r="B254" s="121"/>
      <c r="D254" s="122" t="s">
        <v>70</v>
      </c>
      <c r="E254" s="131" t="s">
        <v>439</v>
      </c>
      <c r="F254" s="131" t="s">
        <v>440</v>
      </c>
      <c r="I254" s="124"/>
      <c r="J254" s="132">
        <f>BK254</f>
        <v>0</v>
      </c>
      <c r="L254" s="121"/>
      <c r="M254" s="126"/>
      <c r="P254" s="127">
        <f>SUM(P255:P294)</f>
        <v>0</v>
      </c>
      <c r="R254" s="127">
        <f>SUM(R255:R294)</f>
        <v>5.9972178799999991</v>
      </c>
      <c r="T254" s="128">
        <f>SUM(T255:T294)</f>
        <v>8.58</v>
      </c>
      <c r="AR254" s="122" t="s">
        <v>80</v>
      </c>
      <c r="AT254" s="129" t="s">
        <v>70</v>
      </c>
      <c r="AU254" s="129" t="s">
        <v>78</v>
      </c>
      <c r="AY254" s="122" t="s">
        <v>151</v>
      </c>
      <c r="BK254" s="130">
        <f>SUM(BK255:BK294)</f>
        <v>0</v>
      </c>
    </row>
    <row r="255" spans="2:65" s="1" customFormat="1" ht="37.9" customHeight="1">
      <c r="B255" s="133"/>
      <c r="C255" s="134" t="s">
        <v>428</v>
      </c>
      <c r="D255" s="134" t="s">
        <v>153</v>
      </c>
      <c r="E255" s="135" t="s">
        <v>442</v>
      </c>
      <c r="F255" s="136" t="s">
        <v>443</v>
      </c>
      <c r="G255" s="137" t="s">
        <v>156</v>
      </c>
      <c r="H255" s="138">
        <v>54</v>
      </c>
      <c r="I255" s="139"/>
      <c r="J255" s="140">
        <f>ROUND(I255*H255,2)</f>
        <v>0</v>
      </c>
      <c r="K255" s="141"/>
      <c r="L255" s="33"/>
      <c r="M255" s="142" t="s">
        <v>3</v>
      </c>
      <c r="N255" s="143" t="s">
        <v>42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278</v>
      </c>
      <c r="AT255" s="146" t="s">
        <v>153</v>
      </c>
      <c r="AU255" s="146" t="s">
        <v>80</v>
      </c>
      <c r="AY255" s="18" t="s">
        <v>151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8" t="s">
        <v>78</v>
      </c>
      <c r="BK255" s="147">
        <f>ROUND(I255*H255,2)</f>
        <v>0</v>
      </c>
      <c r="BL255" s="18" t="s">
        <v>278</v>
      </c>
      <c r="BM255" s="146" t="s">
        <v>1339</v>
      </c>
    </row>
    <row r="256" spans="2:65" s="1" customFormat="1" ht="11.25">
      <c r="B256" s="33"/>
      <c r="D256" s="148" t="s">
        <v>159</v>
      </c>
      <c r="F256" s="149" t="s">
        <v>445</v>
      </c>
      <c r="I256" s="150"/>
      <c r="L256" s="33"/>
      <c r="M256" s="151"/>
      <c r="T256" s="54"/>
      <c r="AT256" s="18" t="s">
        <v>159</v>
      </c>
      <c r="AU256" s="18" t="s">
        <v>80</v>
      </c>
    </row>
    <row r="257" spans="2:65" s="12" customFormat="1" ht="11.25">
      <c r="B257" s="152"/>
      <c r="D257" s="153" t="s">
        <v>161</v>
      </c>
      <c r="E257" s="154" t="s">
        <v>3</v>
      </c>
      <c r="F257" s="155" t="s">
        <v>1340</v>
      </c>
      <c r="H257" s="156">
        <v>54</v>
      </c>
      <c r="I257" s="157"/>
      <c r="L257" s="152"/>
      <c r="M257" s="158"/>
      <c r="T257" s="159"/>
      <c r="AT257" s="154" t="s">
        <v>161</v>
      </c>
      <c r="AU257" s="154" t="s">
        <v>80</v>
      </c>
      <c r="AV257" s="12" t="s">
        <v>80</v>
      </c>
      <c r="AW257" s="12" t="s">
        <v>32</v>
      </c>
      <c r="AX257" s="12" t="s">
        <v>78</v>
      </c>
      <c r="AY257" s="154" t="s">
        <v>151</v>
      </c>
    </row>
    <row r="258" spans="2:65" s="1" customFormat="1" ht="16.5" customHeight="1">
      <c r="B258" s="133"/>
      <c r="C258" s="181" t="s">
        <v>434</v>
      </c>
      <c r="D258" s="181" t="s">
        <v>378</v>
      </c>
      <c r="E258" s="182" t="s">
        <v>448</v>
      </c>
      <c r="F258" s="183" t="s">
        <v>449</v>
      </c>
      <c r="G258" s="184" t="s">
        <v>170</v>
      </c>
      <c r="H258" s="185">
        <v>1.3069999999999999</v>
      </c>
      <c r="I258" s="186"/>
      <c r="J258" s="187">
        <f>ROUND(I258*H258,2)</f>
        <v>0</v>
      </c>
      <c r="K258" s="188"/>
      <c r="L258" s="189"/>
      <c r="M258" s="190" t="s">
        <v>3</v>
      </c>
      <c r="N258" s="191" t="s">
        <v>42</v>
      </c>
      <c r="P258" s="144">
        <f>O258*H258</f>
        <v>0</v>
      </c>
      <c r="Q258" s="144">
        <v>0.55000000000000004</v>
      </c>
      <c r="R258" s="144">
        <f>Q258*H258</f>
        <v>0.71884999999999999</v>
      </c>
      <c r="S258" s="144">
        <v>0</v>
      </c>
      <c r="T258" s="145">
        <f>S258*H258</f>
        <v>0</v>
      </c>
      <c r="AR258" s="146" t="s">
        <v>381</v>
      </c>
      <c r="AT258" s="146" t="s">
        <v>378</v>
      </c>
      <c r="AU258" s="146" t="s">
        <v>80</v>
      </c>
      <c r="AY258" s="18" t="s">
        <v>151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8" t="s">
        <v>78</v>
      </c>
      <c r="BK258" s="147">
        <f>ROUND(I258*H258,2)</f>
        <v>0</v>
      </c>
      <c r="BL258" s="18" t="s">
        <v>278</v>
      </c>
      <c r="BM258" s="146" t="s">
        <v>1341</v>
      </c>
    </row>
    <row r="259" spans="2:65" s="1" customFormat="1" ht="11.25">
      <c r="B259" s="33"/>
      <c r="D259" s="148" t="s">
        <v>159</v>
      </c>
      <c r="F259" s="149" t="s">
        <v>451</v>
      </c>
      <c r="I259" s="150"/>
      <c r="L259" s="33"/>
      <c r="M259" s="151"/>
      <c r="T259" s="54"/>
      <c r="AT259" s="18" t="s">
        <v>159</v>
      </c>
      <c r="AU259" s="18" t="s">
        <v>80</v>
      </c>
    </row>
    <row r="260" spans="2:65" s="12" customFormat="1" ht="11.25">
      <c r="B260" s="152"/>
      <c r="D260" s="153" t="s">
        <v>161</v>
      </c>
      <c r="E260" s="154" t="s">
        <v>3</v>
      </c>
      <c r="F260" s="155" t="s">
        <v>1342</v>
      </c>
      <c r="H260" s="156">
        <v>1.1879999999999999</v>
      </c>
      <c r="I260" s="157"/>
      <c r="L260" s="152"/>
      <c r="M260" s="158"/>
      <c r="T260" s="159"/>
      <c r="AT260" s="154" t="s">
        <v>161</v>
      </c>
      <c r="AU260" s="154" t="s">
        <v>80</v>
      </c>
      <c r="AV260" s="12" t="s">
        <v>80</v>
      </c>
      <c r="AW260" s="12" t="s">
        <v>32</v>
      </c>
      <c r="AX260" s="12" t="s">
        <v>78</v>
      </c>
      <c r="AY260" s="154" t="s">
        <v>151</v>
      </c>
    </row>
    <row r="261" spans="2:65" s="12" customFormat="1" ht="11.25">
      <c r="B261" s="152"/>
      <c r="D261" s="153" t="s">
        <v>161</v>
      </c>
      <c r="F261" s="155" t="s">
        <v>1343</v>
      </c>
      <c r="H261" s="156">
        <v>1.3069999999999999</v>
      </c>
      <c r="I261" s="157"/>
      <c r="L261" s="152"/>
      <c r="M261" s="158"/>
      <c r="T261" s="159"/>
      <c r="AT261" s="154" t="s">
        <v>161</v>
      </c>
      <c r="AU261" s="154" t="s">
        <v>80</v>
      </c>
      <c r="AV261" s="12" t="s">
        <v>80</v>
      </c>
      <c r="AW261" s="12" t="s">
        <v>4</v>
      </c>
      <c r="AX261" s="12" t="s">
        <v>78</v>
      </c>
      <c r="AY261" s="154" t="s">
        <v>151</v>
      </c>
    </row>
    <row r="262" spans="2:65" s="1" customFormat="1" ht="49.15" customHeight="1">
      <c r="B262" s="133"/>
      <c r="C262" s="134" t="s">
        <v>441</v>
      </c>
      <c r="D262" s="134" t="s">
        <v>153</v>
      </c>
      <c r="E262" s="135" t="s">
        <v>455</v>
      </c>
      <c r="F262" s="136" t="s">
        <v>456</v>
      </c>
      <c r="G262" s="137" t="s">
        <v>156</v>
      </c>
      <c r="H262" s="138">
        <v>54</v>
      </c>
      <c r="I262" s="139"/>
      <c r="J262" s="140">
        <f>ROUND(I262*H262,2)</f>
        <v>0</v>
      </c>
      <c r="K262" s="141"/>
      <c r="L262" s="33"/>
      <c r="M262" s="142" t="s">
        <v>3</v>
      </c>
      <c r="N262" s="143" t="s">
        <v>42</v>
      </c>
      <c r="P262" s="144">
        <f>O262*H262</f>
        <v>0</v>
      </c>
      <c r="Q262" s="144">
        <v>0</v>
      </c>
      <c r="R262" s="144">
        <f>Q262*H262</f>
        <v>0</v>
      </c>
      <c r="S262" s="144">
        <v>1.4999999999999999E-2</v>
      </c>
      <c r="T262" s="145">
        <f>S262*H262</f>
        <v>0.80999999999999994</v>
      </c>
      <c r="AR262" s="146" t="s">
        <v>278</v>
      </c>
      <c r="AT262" s="146" t="s">
        <v>153</v>
      </c>
      <c r="AU262" s="146" t="s">
        <v>80</v>
      </c>
      <c r="AY262" s="18" t="s">
        <v>151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8" t="s">
        <v>78</v>
      </c>
      <c r="BK262" s="147">
        <f>ROUND(I262*H262,2)</f>
        <v>0</v>
      </c>
      <c r="BL262" s="18" t="s">
        <v>278</v>
      </c>
      <c r="BM262" s="146" t="s">
        <v>1344</v>
      </c>
    </row>
    <row r="263" spans="2:65" s="1" customFormat="1" ht="11.25">
      <c r="B263" s="33"/>
      <c r="D263" s="148" t="s">
        <v>159</v>
      </c>
      <c r="F263" s="149" t="s">
        <v>458</v>
      </c>
      <c r="I263" s="150"/>
      <c r="L263" s="33"/>
      <c r="M263" s="151"/>
      <c r="T263" s="54"/>
      <c r="AT263" s="18" t="s">
        <v>159</v>
      </c>
      <c r="AU263" s="18" t="s">
        <v>80</v>
      </c>
    </row>
    <row r="264" spans="2:65" s="12" customFormat="1" ht="11.25">
      <c r="B264" s="152"/>
      <c r="D264" s="153" t="s">
        <v>161</v>
      </c>
      <c r="E264" s="154" t="s">
        <v>3</v>
      </c>
      <c r="F264" s="155" t="s">
        <v>1340</v>
      </c>
      <c r="H264" s="156">
        <v>54</v>
      </c>
      <c r="I264" s="157"/>
      <c r="L264" s="152"/>
      <c r="M264" s="158"/>
      <c r="T264" s="159"/>
      <c r="AT264" s="154" t="s">
        <v>161</v>
      </c>
      <c r="AU264" s="154" t="s">
        <v>80</v>
      </c>
      <c r="AV264" s="12" t="s">
        <v>80</v>
      </c>
      <c r="AW264" s="12" t="s">
        <v>32</v>
      </c>
      <c r="AX264" s="12" t="s">
        <v>78</v>
      </c>
      <c r="AY264" s="154" t="s">
        <v>151</v>
      </c>
    </row>
    <row r="265" spans="2:65" s="1" customFormat="1" ht="37.9" customHeight="1">
      <c r="B265" s="133"/>
      <c r="C265" s="134" t="s">
        <v>447</v>
      </c>
      <c r="D265" s="134" t="s">
        <v>153</v>
      </c>
      <c r="E265" s="135" t="s">
        <v>949</v>
      </c>
      <c r="F265" s="136" t="s">
        <v>950</v>
      </c>
      <c r="G265" s="137" t="s">
        <v>156</v>
      </c>
      <c r="H265" s="138">
        <v>750</v>
      </c>
      <c r="I265" s="139"/>
      <c r="J265" s="140">
        <f>ROUND(I265*H265,2)</f>
        <v>0</v>
      </c>
      <c r="K265" s="141"/>
      <c r="L265" s="33"/>
      <c r="M265" s="142" t="s">
        <v>3</v>
      </c>
      <c r="N265" s="143" t="s">
        <v>42</v>
      </c>
      <c r="P265" s="144">
        <f>O265*H265</f>
        <v>0</v>
      </c>
      <c r="Q265" s="144">
        <v>0</v>
      </c>
      <c r="R265" s="144">
        <f>Q265*H265</f>
        <v>0</v>
      </c>
      <c r="S265" s="144">
        <v>0</v>
      </c>
      <c r="T265" s="145">
        <f>S265*H265</f>
        <v>0</v>
      </c>
      <c r="AR265" s="146" t="s">
        <v>278</v>
      </c>
      <c r="AT265" s="146" t="s">
        <v>153</v>
      </c>
      <c r="AU265" s="146" t="s">
        <v>80</v>
      </c>
      <c r="AY265" s="18" t="s">
        <v>151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8" t="s">
        <v>78</v>
      </c>
      <c r="BK265" s="147">
        <f>ROUND(I265*H265,2)</f>
        <v>0</v>
      </c>
      <c r="BL265" s="18" t="s">
        <v>278</v>
      </c>
      <c r="BM265" s="146" t="s">
        <v>1345</v>
      </c>
    </row>
    <row r="266" spans="2:65" s="1" customFormat="1" ht="11.25">
      <c r="B266" s="33"/>
      <c r="D266" s="148" t="s">
        <v>159</v>
      </c>
      <c r="F266" s="149" t="s">
        <v>952</v>
      </c>
      <c r="I266" s="150"/>
      <c r="L266" s="33"/>
      <c r="M266" s="151"/>
      <c r="T266" s="54"/>
      <c r="AT266" s="18" t="s">
        <v>159</v>
      </c>
      <c r="AU266" s="18" t="s">
        <v>80</v>
      </c>
    </row>
    <row r="267" spans="2:65" s="12" customFormat="1" ht="11.25">
      <c r="B267" s="152"/>
      <c r="D267" s="153" t="s">
        <v>161</v>
      </c>
      <c r="E267" s="154" t="s">
        <v>3</v>
      </c>
      <c r="F267" s="155" t="s">
        <v>953</v>
      </c>
      <c r="H267" s="156">
        <v>750</v>
      </c>
      <c r="I267" s="157"/>
      <c r="L267" s="152"/>
      <c r="M267" s="158"/>
      <c r="T267" s="159"/>
      <c r="AT267" s="154" t="s">
        <v>161</v>
      </c>
      <c r="AU267" s="154" t="s">
        <v>80</v>
      </c>
      <c r="AV267" s="12" t="s">
        <v>80</v>
      </c>
      <c r="AW267" s="12" t="s">
        <v>32</v>
      </c>
      <c r="AX267" s="12" t="s">
        <v>78</v>
      </c>
      <c r="AY267" s="154" t="s">
        <v>151</v>
      </c>
    </row>
    <row r="268" spans="2:65" s="1" customFormat="1" ht="24.2" customHeight="1">
      <c r="B268" s="133"/>
      <c r="C268" s="134" t="s">
        <v>454</v>
      </c>
      <c r="D268" s="134" t="s">
        <v>153</v>
      </c>
      <c r="E268" s="135" t="s">
        <v>461</v>
      </c>
      <c r="F268" s="136" t="s">
        <v>462</v>
      </c>
      <c r="G268" s="137" t="s">
        <v>246</v>
      </c>
      <c r="H268" s="138">
        <v>1206</v>
      </c>
      <c r="I268" s="139"/>
      <c r="J268" s="140">
        <f>ROUND(I268*H268,2)</f>
        <v>0</v>
      </c>
      <c r="K268" s="141"/>
      <c r="L268" s="33"/>
      <c r="M268" s="142" t="s">
        <v>3</v>
      </c>
      <c r="N268" s="143" t="s">
        <v>42</v>
      </c>
      <c r="P268" s="144">
        <f>O268*H268</f>
        <v>0</v>
      </c>
      <c r="Q268" s="144">
        <v>2.0000000000000002E-5</v>
      </c>
      <c r="R268" s="144">
        <f>Q268*H268</f>
        <v>2.4120000000000003E-2</v>
      </c>
      <c r="S268" s="144">
        <v>0</v>
      </c>
      <c r="T268" s="145">
        <f>S268*H268</f>
        <v>0</v>
      </c>
      <c r="AR268" s="146" t="s">
        <v>278</v>
      </c>
      <c r="AT268" s="146" t="s">
        <v>153</v>
      </c>
      <c r="AU268" s="146" t="s">
        <v>80</v>
      </c>
      <c r="AY268" s="18" t="s">
        <v>151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8" t="s">
        <v>78</v>
      </c>
      <c r="BK268" s="147">
        <f>ROUND(I268*H268,2)</f>
        <v>0</v>
      </c>
      <c r="BL268" s="18" t="s">
        <v>278</v>
      </c>
      <c r="BM268" s="146" t="s">
        <v>1346</v>
      </c>
    </row>
    <row r="269" spans="2:65" s="1" customFormat="1" ht="11.25">
      <c r="B269" s="33"/>
      <c r="D269" s="148" t="s">
        <v>159</v>
      </c>
      <c r="F269" s="149" t="s">
        <v>464</v>
      </c>
      <c r="I269" s="150"/>
      <c r="L269" s="33"/>
      <c r="M269" s="151"/>
      <c r="T269" s="54"/>
      <c r="AT269" s="18" t="s">
        <v>159</v>
      </c>
      <c r="AU269" s="18" t="s">
        <v>80</v>
      </c>
    </row>
    <row r="270" spans="2:65" s="12" customFormat="1" ht="11.25">
      <c r="B270" s="152"/>
      <c r="D270" s="153" t="s">
        <v>161</v>
      </c>
      <c r="E270" s="154" t="s">
        <v>3</v>
      </c>
      <c r="F270" s="155" t="s">
        <v>956</v>
      </c>
      <c r="H270" s="156">
        <v>1125</v>
      </c>
      <c r="I270" s="157"/>
      <c r="L270" s="152"/>
      <c r="M270" s="158"/>
      <c r="T270" s="159"/>
      <c r="AT270" s="154" t="s">
        <v>161</v>
      </c>
      <c r="AU270" s="154" t="s">
        <v>80</v>
      </c>
      <c r="AV270" s="12" t="s">
        <v>80</v>
      </c>
      <c r="AW270" s="12" t="s">
        <v>32</v>
      </c>
      <c r="AX270" s="12" t="s">
        <v>71</v>
      </c>
      <c r="AY270" s="154" t="s">
        <v>151</v>
      </c>
    </row>
    <row r="271" spans="2:65" s="12" customFormat="1" ht="11.25">
      <c r="B271" s="152"/>
      <c r="D271" s="153" t="s">
        <v>161</v>
      </c>
      <c r="E271" s="154" t="s">
        <v>3</v>
      </c>
      <c r="F271" s="155" t="s">
        <v>1347</v>
      </c>
      <c r="H271" s="156">
        <v>81</v>
      </c>
      <c r="I271" s="157"/>
      <c r="L271" s="152"/>
      <c r="M271" s="158"/>
      <c r="T271" s="159"/>
      <c r="AT271" s="154" t="s">
        <v>161</v>
      </c>
      <c r="AU271" s="154" t="s">
        <v>80</v>
      </c>
      <c r="AV271" s="12" t="s">
        <v>80</v>
      </c>
      <c r="AW271" s="12" t="s">
        <v>32</v>
      </c>
      <c r="AX271" s="12" t="s">
        <v>71</v>
      </c>
      <c r="AY271" s="154" t="s">
        <v>151</v>
      </c>
    </row>
    <row r="272" spans="2:65" s="14" customFormat="1" ht="11.25">
      <c r="B272" s="166"/>
      <c r="D272" s="153" t="s">
        <v>161</v>
      </c>
      <c r="E272" s="167" t="s">
        <v>3</v>
      </c>
      <c r="F272" s="168" t="s">
        <v>241</v>
      </c>
      <c r="H272" s="169">
        <v>1206</v>
      </c>
      <c r="I272" s="170"/>
      <c r="L272" s="166"/>
      <c r="M272" s="171"/>
      <c r="T272" s="172"/>
      <c r="AT272" s="167" t="s">
        <v>161</v>
      </c>
      <c r="AU272" s="167" t="s">
        <v>80</v>
      </c>
      <c r="AV272" s="14" t="s">
        <v>157</v>
      </c>
      <c r="AW272" s="14" t="s">
        <v>32</v>
      </c>
      <c r="AX272" s="14" t="s">
        <v>78</v>
      </c>
      <c r="AY272" s="167" t="s">
        <v>151</v>
      </c>
    </row>
    <row r="273" spans="2:65" s="1" customFormat="1" ht="16.5" customHeight="1">
      <c r="B273" s="133"/>
      <c r="C273" s="181" t="s">
        <v>460</v>
      </c>
      <c r="D273" s="181" t="s">
        <v>378</v>
      </c>
      <c r="E273" s="182" t="s">
        <v>467</v>
      </c>
      <c r="F273" s="183" t="s">
        <v>468</v>
      </c>
      <c r="G273" s="184" t="s">
        <v>170</v>
      </c>
      <c r="H273" s="185">
        <v>9.1229999999999993</v>
      </c>
      <c r="I273" s="186"/>
      <c r="J273" s="187">
        <f>ROUND(I273*H273,2)</f>
        <v>0</v>
      </c>
      <c r="K273" s="188"/>
      <c r="L273" s="189"/>
      <c r="M273" s="190" t="s">
        <v>3</v>
      </c>
      <c r="N273" s="191" t="s">
        <v>42</v>
      </c>
      <c r="P273" s="144">
        <f>O273*H273</f>
        <v>0</v>
      </c>
      <c r="Q273" s="144">
        <v>0.55000000000000004</v>
      </c>
      <c r="R273" s="144">
        <f>Q273*H273</f>
        <v>5.0176499999999997</v>
      </c>
      <c r="S273" s="144">
        <v>0</v>
      </c>
      <c r="T273" s="145">
        <f>S273*H273</f>
        <v>0</v>
      </c>
      <c r="AR273" s="146" t="s">
        <v>381</v>
      </c>
      <c r="AT273" s="146" t="s">
        <v>378</v>
      </c>
      <c r="AU273" s="146" t="s">
        <v>80</v>
      </c>
      <c r="AY273" s="18" t="s">
        <v>151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8" t="s">
        <v>78</v>
      </c>
      <c r="BK273" s="147">
        <f>ROUND(I273*H273,2)</f>
        <v>0</v>
      </c>
      <c r="BL273" s="18" t="s">
        <v>278</v>
      </c>
      <c r="BM273" s="146" t="s">
        <v>1348</v>
      </c>
    </row>
    <row r="274" spans="2:65" s="1" customFormat="1" ht="11.25">
      <c r="B274" s="33"/>
      <c r="D274" s="148" t="s">
        <v>159</v>
      </c>
      <c r="F274" s="149" t="s">
        <v>470</v>
      </c>
      <c r="I274" s="150"/>
      <c r="L274" s="33"/>
      <c r="M274" s="151"/>
      <c r="T274" s="54"/>
      <c r="AT274" s="18" t="s">
        <v>159</v>
      </c>
      <c r="AU274" s="18" t="s">
        <v>80</v>
      </c>
    </row>
    <row r="275" spans="2:65" s="12" customFormat="1" ht="11.25">
      <c r="B275" s="152"/>
      <c r="D275" s="153" t="s">
        <v>161</v>
      </c>
      <c r="E275" s="154" t="s">
        <v>3</v>
      </c>
      <c r="F275" s="155" t="s">
        <v>1349</v>
      </c>
      <c r="H275" s="156">
        <v>2.7</v>
      </c>
      <c r="I275" s="157"/>
      <c r="L275" s="152"/>
      <c r="M275" s="158"/>
      <c r="T275" s="159"/>
      <c r="AT275" s="154" t="s">
        <v>161</v>
      </c>
      <c r="AU275" s="154" t="s">
        <v>80</v>
      </c>
      <c r="AV275" s="12" t="s">
        <v>80</v>
      </c>
      <c r="AW275" s="12" t="s">
        <v>32</v>
      </c>
      <c r="AX275" s="12" t="s">
        <v>71</v>
      </c>
      <c r="AY275" s="154" t="s">
        <v>151</v>
      </c>
    </row>
    <row r="276" spans="2:65" s="12" customFormat="1" ht="11.25">
      <c r="B276" s="152"/>
      <c r="D276" s="153" t="s">
        <v>161</v>
      </c>
      <c r="E276" s="154" t="s">
        <v>3</v>
      </c>
      <c r="F276" s="155" t="s">
        <v>1350</v>
      </c>
      <c r="H276" s="156">
        <v>5.4</v>
      </c>
      <c r="I276" s="157"/>
      <c r="L276" s="152"/>
      <c r="M276" s="158"/>
      <c r="T276" s="159"/>
      <c r="AT276" s="154" t="s">
        <v>161</v>
      </c>
      <c r="AU276" s="154" t="s">
        <v>80</v>
      </c>
      <c r="AV276" s="12" t="s">
        <v>80</v>
      </c>
      <c r="AW276" s="12" t="s">
        <v>32</v>
      </c>
      <c r="AX276" s="12" t="s">
        <v>71</v>
      </c>
      <c r="AY276" s="154" t="s">
        <v>151</v>
      </c>
    </row>
    <row r="277" spans="2:65" s="12" customFormat="1" ht="11.25">
      <c r="B277" s="152"/>
      <c r="D277" s="153" t="s">
        <v>161</v>
      </c>
      <c r="E277" s="154" t="s">
        <v>3</v>
      </c>
      <c r="F277" s="155" t="s">
        <v>1351</v>
      </c>
      <c r="H277" s="156">
        <v>0.19400000000000001</v>
      </c>
      <c r="I277" s="157"/>
      <c r="L277" s="152"/>
      <c r="M277" s="158"/>
      <c r="T277" s="159"/>
      <c r="AT277" s="154" t="s">
        <v>161</v>
      </c>
      <c r="AU277" s="154" t="s">
        <v>80</v>
      </c>
      <c r="AV277" s="12" t="s">
        <v>80</v>
      </c>
      <c r="AW277" s="12" t="s">
        <v>32</v>
      </c>
      <c r="AX277" s="12" t="s">
        <v>71</v>
      </c>
      <c r="AY277" s="154" t="s">
        <v>151</v>
      </c>
    </row>
    <row r="278" spans="2:65" s="14" customFormat="1" ht="11.25">
      <c r="B278" s="166"/>
      <c r="D278" s="153" t="s">
        <v>161</v>
      </c>
      <c r="E278" s="167" t="s">
        <v>3</v>
      </c>
      <c r="F278" s="168" t="s">
        <v>241</v>
      </c>
      <c r="H278" s="169">
        <v>8.2940000000000023</v>
      </c>
      <c r="I278" s="170"/>
      <c r="L278" s="166"/>
      <c r="M278" s="171"/>
      <c r="T278" s="172"/>
      <c r="AT278" s="167" t="s">
        <v>161</v>
      </c>
      <c r="AU278" s="167" t="s">
        <v>80</v>
      </c>
      <c r="AV278" s="14" t="s">
        <v>157</v>
      </c>
      <c r="AW278" s="14" t="s">
        <v>32</v>
      </c>
      <c r="AX278" s="14" t="s">
        <v>78</v>
      </c>
      <c r="AY278" s="167" t="s">
        <v>151</v>
      </c>
    </row>
    <row r="279" spans="2:65" s="12" customFormat="1" ht="11.25">
      <c r="B279" s="152"/>
      <c r="D279" s="153" t="s">
        <v>161</v>
      </c>
      <c r="F279" s="155" t="s">
        <v>1352</v>
      </c>
      <c r="H279" s="156">
        <v>9.1229999999999993</v>
      </c>
      <c r="I279" s="157"/>
      <c r="L279" s="152"/>
      <c r="M279" s="158"/>
      <c r="T279" s="159"/>
      <c r="AT279" s="154" t="s">
        <v>161</v>
      </c>
      <c r="AU279" s="154" t="s">
        <v>80</v>
      </c>
      <c r="AV279" s="12" t="s">
        <v>80</v>
      </c>
      <c r="AW279" s="12" t="s">
        <v>4</v>
      </c>
      <c r="AX279" s="12" t="s">
        <v>78</v>
      </c>
      <c r="AY279" s="154" t="s">
        <v>151</v>
      </c>
    </row>
    <row r="280" spans="2:65" s="1" customFormat="1" ht="49.15" customHeight="1">
      <c r="B280" s="133"/>
      <c r="C280" s="134" t="s">
        <v>466</v>
      </c>
      <c r="D280" s="134" t="s">
        <v>153</v>
      </c>
      <c r="E280" s="135" t="s">
        <v>474</v>
      </c>
      <c r="F280" s="136" t="s">
        <v>475</v>
      </c>
      <c r="G280" s="137" t="s">
        <v>156</v>
      </c>
      <c r="H280" s="138">
        <v>1554</v>
      </c>
      <c r="I280" s="139"/>
      <c r="J280" s="140">
        <f>ROUND(I280*H280,2)</f>
        <v>0</v>
      </c>
      <c r="K280" s="141"/>
      <c r="L280" s="33"/>
      <c r="M280" s="142" t="s">
        <v>3</v>
      </c>
      <c r="N280" s="143" t="s">
        <v>42</v>
      </c>
      <c r="P280" s="144">
        <f>O280*H280</f>
        <v>0</v>
      </c>
      <c r="Q280" s="144">
        <v>0</v>
      </c>
      <c r="R280" s="144">
        <f>Q280*H280</f>
        <v>0</v>
      </c>
      <c r="S280" s="144">
        <v>5.0000000000000001E-3</v>
      </c>
      <c r="T280" s="145">
        <f>S280*H280</f>
        <v>7.7700000000000005</v>
      </c>
      <c r="AR280" s="146" t="s">
        <v>278</v>
      </c>
      <c r="AT280" s="146" t="s">
        <v>153</v>
      </c>
      <c r="AU280" s="146" t="s">
        <v>80</v>
      </c>
      <c r="AY280" s="18" t="s">
        <v>151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8" t="s">
        <v>78</v>
      </c>
      <c r="BK280" s="147">
        <f>ROUND(I280*H280,2)</f>
        <v>0</v>
      </c>
      <c r="BL280" s="18" t="s">
        <v>278</v>
      </c>
      <c r="BM280" s="146" t="s">
        <v>1353</v>
      </c>
    </row>
    <row r="281" spans="2:65" s="1" customFormat="1" ht="11.25">
      <c r="B281" s="33"/>
      <c r="D281" s="148" t="s">
        <v>159</v>
      </c>
      <c r="F281" s="149" t="s">
        <v>477</v>
      </c>
      <c r="I281" s="150"/>
      <c r="L281" s="33"/>
      <c r="M281" s="151"/>
      <c r="T281" s="54"/>
      <c r="AT281" s="18" t="s">
        <v>159</v>
      </c>
      <c r="AU281" s="18" t="s">
        <v>80</v>
      </c>
    </row>
    <row r="282" spans="2:65" s="12" customFormat="1" ht="11.25">
      <c r="B282" s="152"/>
      <c r="D282" s="153" t="s">
        <v>161</v>
      </c>
      <c r="E282" s="154" t="s">
        <v>3</v>
      </c>
      <c r="F282" s="155" t="s">
        <v>1354</v>
      </c>
      <c r="H282" s="156">
        <v>1500</v>
      </c>
      <c r="I282" s="157"/>
      <c r="L282" s="152"/>
      <c r="M282" s="158"/>
      <c r="T282" s="159"/>
      <c r="AT282" s="154" t="s">
        <v>161</v>
      </c>
      <c r="AU282" s="154" t="s">
        <v>80</v>
      </c>
      <c r="AV282" s="12" t="s">
        <v>80</v>
      </c>
      <c r="AW282" s="12" t="s">
        <v>32</v>
      </c>
      <c r="AX282" s="12" t="s">
        <v>71</v>
      </c>
      <c r="AY282" s="154" t="s">
        <v>151</v>
      </c>
    </row>
    <row r="283" spans="2:65" s="12" customFormat="1" ht="11.25">
      <c r="B283" s="152"/>
      <c r="D283" s="153" t="s">
        <v>161</v>
      </c>
      <c r="E283" s="154" t="s">
        <v>3</v>
      </c>
      <c r="F283" s="155" t="s">
        <v>1355</v>
      </c>
      <c r="H283" s="156">
        <v>54</v>
      </c>
      <c r="I283" s="157"/>
      <c r="L283" s="152"/>
      <c r="M283" s="158"/>
      <c r="T283" s="159"/>
      <c r="AT283" s="154" t="s">
        <v>161</v>
      </c>
      <c r="AU283" s="154" t="s">
        <v>80</v>
      </c>
      <c r="AV283" s="12" t="s">
        <v>80</v>
      </c>
      <c r="AW283" s="12" t="s">
        <v>32</v>
      </c>
      <c r="AX283" s="12" t="s">
        <v>71</v>
      </c>
      <c r="AY283" s="154" t="s">
        <v>151</v>
      </c>
    </row>
    <row r="284" spans="2:65" s="14" customFormat="1" ht="11.25">
      <c r="B284" s="166"/>
      <c r="D284" s="153" t="s">
        <v>161</v>
      </c>
      <c r="E284" s="167" t="s">
        <v>3</v>
      </c>
      <c r="F284" s="168" t="s">
        <v>241</v>
      </c>
      <c r="H284" s="169">
        <v>1554</v>
      </c>
      <c r="I284" s="170"/>
      <c r="L284" s="166"/>
      <c r="M284" s="171"/>
      <c r="T284" s="172"/>
      <c r="AT284" s="167" t="s">
        <v>161</v>
      </c>
      <c r="AU284" s="167" t="s">
        <v>80</v>
      </c>
      <c r="AV284" s="14" t="s">
        <v>157</v>
      </c>
      <c r="AW284" s="14" t="s">
        <v>32</v>
      </c>
      <c r="AX284" s="14" t="s">
        <v>78</v>
      </c>
      <c r="AY284" s="167" t="s">
        <v>151</v>
      </c>
    </row>
    <row r="285" spans="2:65" s="1" customFormat="1" ht="37.9" customHeight="1">
      <c r="B285" s="133"/>
      <c r="C285" s="134" t="s">
        <v>473</v>
      </c>
      <c r="D285" s="134" t="s">
        <v>153</v>
      </c>
      <c r="E285" s="135" t="s">
        <v>485</v>
      </c>
      <c r="F285" s="136" t="s">
        <v>486</v>
      </c>
      <c r="G285" s="137" t="s">
        <v>170</v>
      </c>
      <c r="H285" s="138">
        <v>10.124000000000001</v>
      </c>
      <c r="I285" s="139"/>
      <c r="J285" s="140">
        <f>ROUND(I285*H285,2)</f>
        <v>0</v>
      </c>
      <c r="K285" s="141"/>
      <c r="L285" s="33"/>
      <c r="M285" s="142" t="s">
        <v>3</v>
      </c>
      <c r="N285" s="143" t="s">
        <v>42</v>
      </c>
      <c r="P285" s="144">
        <f>O285*H285</f>
        <v>0</v>
      </c>
      <c r="Q285" s="144">
        <v>2.3369999999999998E-2</v>
      </c>
      <c r="R285" s="144">
        <f>Q285*H285</f>
        <v>0.23659788000000001</v>
      </c>
      <c r="S285" s="144">
        <v>0</v>
      </c>
      <c r="T285" s="145">
        <f>S285*H285</f>
        <v>0</v>
      </c>
      <c r="AR285" s="146" t="s">
        <v>278</v>
      </c>
      <c r="AT285" s="146" t="s">
        <v>153</v>
      </c>
      <c r="AU285" s="146" t="s">
        <v>80</v>
      </c>
      <c r="AY285" s="18" t="s">
        <v>151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8" t="s">
        <v>78</v>
      </c>
      <c r="BK285" s="147">
        <f>ROUND(I285*H285,2)</f>
        <v>0</v>
      </c>
      <c r="BL285" s="18" t="s">
        <v>278</v>
      </c>
      <c r="BM285" s="146" t="s">
        <v>1356</v>
      </c>
    </row>
    <row r="286" spans="2:65" s="1" customFormat="1" ht="11.25">
      <c r="B286" s="33"/>
      <c r="D286" s="148" t="s">
        <v>159</v>
      </c>
      <c r="F286" s="149" t="s">
        <v>488</v>
      </c>
      <c r="I286" s="150"/>
      <c r="L286" s="33"/>
      <c r="M286" s="151"/>
      <c r="T286" s="54"/>
      <c r="AT286" s="18" t="s">
        <v>159</v>
      </c>
      <c r="AU286" s="18" t="s">
        <v>80</v>
      </c>
    </row>
    <row r="287" spans="2:65" s="12" customFormat="1" ht="11.25">
      <c r="B287" s="152"/>
      <c r="D287" s="153" t="s">
        <v>161</v>
      </c>
      <c r="E287" s="154" t="s">
        <v>3</v>
      </c>
      <c r="F287" s="155" t="s">
        <v>1357</v>
      </c>
      <c r="H287" s="156">
        <v>0.64200000000000002</v>
      </c>
      <c r="I287" s="157"/>
      <c r="L287" s="152"/>
      <c r="M287" s="158"/>
      <c r="T287" s="159"/>
      <c r="AT287" s="154" t="s">
        <v>161</v>
      </c>
      <c r="AU287" s="154" t="s">
        <v>80</v>
      </c>
      <c r="AV287" s="12" t="s">
        <v>80</v>
      </c>
      <c r="AW287" s="12" t="s">
        <v>32</v>
      </c>
      <c r="AX287" s="12" t="s">
        <v>71</v>
      </c>
      <c r="AY287" s="154" t="s">
        <v>151</v>
      </c>
    </row>
    <row r="288" spans="2:65" s="12" customFormat="1" ht="11.25">
      <c r="B288" s="152"/>
      <c r="D288" s="153" t="s">
        <v>161</v>
      </c>
      <c r="E288" s="154" t="s">
        <v>3</v>
      </c>
      <c r="F288" s="155" t="s">
        <v>1358</v>
      </c>
      <c r="H288" s="156">
        <v>2.7</v>
      </c>
      <c r="I288" s="157"/>
      <c r="L288" s="152"/>
      <c r="M288" s="158"/>
      <c r="T288" s="159"/>
      <c r="AT288" s="154" t="s">
        <v>161</v>
      </c>
      <c r="AU288" s="154" t="s">
        <v>80</v>
      </c>
      <c r="AV288" s="12" t="s">
        <v>80</v>
      </c>
      <c r="AW288" s="12" t="s">
        <v>32</v>
      </c>
      <c r="AX288" s="12" t="s">
        <v>71</v>
      </c>
      <c r="AY288" s="154" t="s">
        <v>151</v>
      </c>
    </row>
    <row r="289" spans="2:65" s="12" customFormat="1" ht="11.25">
      <c r="B289" s="152"/>
      <c r="D289" s="153" t="s">
        <v>161</v>
      </c>
      <c r="E289" s="154" t="s">
        <v>3</v>
      </c>
      <c r="F289" s="155" t="s">
        <v>1359</v>
      </c>
      <c r="H289" s="156">
        <v>5.4</v>
      </c>
      <c r="I289" s="157"/>
      <c r="L289" s="152"/>
      <c r="M289" s="158"/>
      <c r="T289" s="159"/>
      <c r="AT289" s="154" t="s">
        <v>161</v>
      </c>
      <c r="AU289" s="154" t="s">
        <v>80</v>
      </c>
      <c r="AV289" s="12" t="s">
        <v>80</v>
      </c>
      <c r="AW289" s="12" t="s">
        <v>32</v>
      </c>
      <c r="AX289" s="12" t="s">
        <v>71</v>
      </c>
      <c r="AY289" s="154" t="s">
        <v>151</v>
      </c>
    </row>
    <row r="290" spans="2:65" s="12" customFormat="1" ht="11.25">
      <c r="B290" s="152"/>
      <c r="D290" s="153" t="s">
        <v>161</v>
      </c>
      <c r="E290" s="154" t="s">
        <v>3</v>
      </c>
      <c r="F290" s="155" t="s">
        <v>1360</v>
      </c>
      <c r="H290" s="156">
        <v>1.1879999999999999</v>
      </c>
      <c r="I290" s="157"/>
      <c r="L290" s="152"/>
      <c r="M290" s="158"/>
      <c r="T290" s="159"/>
      <c r="AT290" s="154" t="s">
        <v>161</v>
      </c>
      <c r="AU290" s="154" t="s">
        <v>80</v>
      </c>
      <c r="AV290" s="12" t="s">
        <v>80</v>
      </c>
      <c r="AW290" s="12" t="s">
        <v>32</v>
      </c>
      <c r="AX290" s="12" t="s">
        <v>71</v>
      </c>
      <c r="AY290" s="154" t="s">
        <v>151</v>
      </c>
    </row>
    <row r="291" spans="2:65" s="12" customFormat="1" ht="11.25">
      <c r="B291" s="152"/>
      <c r="D291" s="153" t="s">
        <v>161</v>
      </c>
      <c r="E291" s="154" t="s">
        <v>3</v>
      </c>
      <c r="F291" s="155" t="s">
        <v>1361</v>
      </c>
      <c r="H291" s="156">
        <v>0.19400000000000001</v>
      </c>
      <c r="I291" s="157"/>
      <c r="L291" s="152"/>
      <c r="M291" s="158"/>
      <c r="T291" s="159"/>
      <c r="AT291" s="154" t="s">
        <v>161</v>
      </c>
      <c r="AU291" s="154" t="s">
        <v>80</v>
      </c>
      <c r="AV291" s="12" t="s">
        <v>80</v>
      </c>
      <c r="AW291" s="12" t="s">
        <v>32</v>
      </c>
      <c r="AX291" s="12" t="s">
        <v>71</v>
      </c>
      <c r="AY291" s="154" t="s">
        <v>151</v>
      </c>
    </row>
    <row r="292" spans="2:65" s="14" customFormat="1" ht="11.25">
      <c r="B292" s="166"/>
      <c r="D292" s="153" t="s">
        <v>161</v>
      </c>
      <c r="E292" s="167" t="s">
        <v>3</v>
      </c>
      <c r="F292" s="168" t="s">
        <v>241</v>
      </c>
      <c r="H292" s="169">
        <v>10.124000000000002</v>
      </c>
      <c r="I292" s="170"/>
      <c r="L292" s="166"/>
      <c r="M292" s="171"/>
      <c r="T292" s="172"/>
      <c r="AT292" s="167" t="s">
        <v>161</v>
      </c>
      <c r="AU292" s="167" t="s">
        <v>80</v>
      </c>
      <c r="AV292" s="14" t="s">
        <v>157</v>
      </c>
      <c r="AW292" s="14" t="s">
        <v>32</v>
      </c>
      <c r="AX292" s="14" t="s">
        <v>78</v>
      </c>
      <c r="AY292" s="167" t="s">
        <v>151</v>
      </c>
    </row>
    <row r="293" spans="2:65" s="1" customFormat="1" ht="49.15" customHeight="1">
      <c r="B293" s="133"/>
      <c r="C293" s="134" t="s">
        <v>478</v>
      </c>
      <c r="D293" s="134" t="s">
        <v>153</v>
      </c>
      <c r="E293" s="135" t="s">
        <v>494</v>
      </c>
      <c r="F293" s="136" t="s">
        <v>495</v>
      </c>
      <c r="G293" s="137" t="s">
        <v>328</v>
      </c>
      <c r="H293" s="138">
        <v>5.9969999999999999</v>
      </c>
      <c r="I293" s="139"/>
      <c r="J293" s="140">
        <f>ROUND(I293*H293,2)</f>
        <v>0</v>
      </c>
      <c r="K293" s="141"/>
      <c r="L293" s="33"/>
      <c r="M293" s="142" t="s">
        <v>3</v>
      </c>
      <c r="N293" s="143" t="s">
        <v>42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278</v>
      </c>
      <c r="AT293" s="146" t="s">
        <v>153</v>
      </c>
      <c r="AU293" s="146" t="s">
        <v>80</v>
      </c>
      <c r="AY293" s="18" t="s">
        <v>151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8" t="s">
        <v>78</v>
      </c>
      <c r="BK293" s="147">
        <f>ROUND(I293*H293,2)</f>
        <v>0</v>
      </c>
      <c r="BL293" s="18" t="s">
        <v>278</v>
      </c>
      <c r="BM293" s="146" t="s">
        <v>1362</v>
      </c>
    </row>
    <row r="294" spans="2:65" s="1" customFormat="1" ht="11.25">
      <c r="B294" s="33"/>
      <c r="D294" s="148" t="s">
        <v>159</v>
      </c>
      <c r="F294" s="149" t="s">
        <v>497</v>
      </c>
      <c r="I294" s="150"/>
      <c r="L294" s="33"/>
      <c r="M294" s="151"/>
      <c r="T294" s="54"/>
      <c r="AT294" s="18" t="s">
        <v>159</v>
      </c>
      <c r="AU294" s="18" t="s">
        <v>80</v>
      </c>
    </row>
    <row r="295" spans="2:65" s="11" customFormat="1" ht="22.9" customHeight="1">
      <c r="B295" s="121"/>
      <c r="D295" s="122" t="s">
        <v>70</v>
      </c>
      <c r="E295" s="131" t="s">
        <v>498</v>
      </c>
      <c r="F295" s="131" t="s">
        <v>499</v>
      </c>
      <c r="I295" s="124"/>
      <c r="J295" s="132">
        <f>BK295</f>
        <v>0</v>
      </c>
      <c r="L295" s="121"/>
      <c r="M295" s="126"/>
      <c r="P295" s="127">
        <f>SUM(P296:P351)</f>
        <v>0</v>
      </c>
      <c r="R295" s="127">
        <f>SUM(R296:R351)</f>
        <v>5.3795495999999998</v>
      </c>
      <c r="T295" s="128">
        <f>SUM(T296:T351)</f>
        <v>4.9563970000000008</v>
      </c>
      <c r="AR295" s="122" t="s">
        <v>80</v>
      </c>
      <c r="AT295" s="129" t="s">
        <v>70</v>
      </c>
      <c r="AU295" s="129" t="s">
        <v>78</v>
      </c>
      <c r="AY295" s="122" t="s">
        <v>151</v>
      </c>
      <c r="BK295" s="130">
        <f>SUM(BK296:BK351)</f>
        <v>0</v>
      </c>
    </row>
    <row r="296" spans="2:65" s="1" customFormat="1" ht="24.2" customHeight="1">
      <c r="B296" s="133"/>
      <c r="C296" s="134" t="s">
        <v>484</v>
      </c>
      <c r="D296" s="134" t="s">
        <v>153</v>
      </c>
      <c r="E296" s="135" t="s">
        <v>501</v>
      </c>
      <c r="F296" s="136" t="s">
        <v>502</v>
      </c>
      <c r="G296" s="137" t="s">
        <v>156</v>
      </c>
      <c r="H296" s="138">
        <v>297</v>
      </c>
      <c r="I296" s="139"/>
      <c r="J296" s="140">
        <f>ROUND(I296*H296,2)</f>
        <v>0</v>
      </c>
      <c r="K296" s="141"/>
      <c r="L296" s="33"/>
      <c r="M296" s="142" t="s">
        <v>3</v>
      </c>
      <c r="N296" s="143" t="s">
        <v>42</v>
      </c>
      <c r="P296" s="144">
        <f>O296*H296</f>
        <v>0</v>
      </c>
      <c r="Q296" s="144">
        <v>0</v>
      </c>
      <c r="R296" s="144">
        <f>Q296*H296</f>
        <v>0</v>
      </c>
      <c r="S296" s="144">
        <v>5.94E-3</v>
      </c>
      <c r="T296" s="145">
        <f>S296*H296</f>
        <v>1.7641800000000001</v>
      </c>
      <c r="AR296" s="146" t="s">
        <v>278</v>
      </c>
      <c r="AT296" s="146" t="s">
        <v>153</v>
      </c>
      <c r="AU296" s="146" t="s">
        <v>80</v>
      </c>
      <c r="AY296" s="18" t="s">
        <v>151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8" t="s">
        <v>78</v>
      </c>
      <c r="BK296" s="147">
        <f>ROUND(I296*H296,2)</f>
        <v>0</v>
      </c>
      <c r="BL296" s="18" t="s">
        <v>278</v>
      </c>
      <c r="BM296" s="146" t="s">
        <v>1363</v>
      </c>
    </row>
    <row r="297" spans="2:65" s="1" customFormat="1" ht="11.25">
      <c r="B297" s="33"/>
      <c r="D297" s="148" t="s">
        <v>159</v>
      </c>
      <c r="F297" s="149" t="s">
        <v>504</v>
      </c>
      <c r="I297" s="150"/>
      <c r="L297" s="33"/>
      <c r="M297" s="151"/>
      <c r="T297" s="54"/>
      <c r="AT297" s="18" t="s">
        <v>159</v>
      </c>
      <c r="AU297" s="18" t="s">
        <v>80</v>
      </c>
    </row>
    <row r="298" spans="2:65" s="12" customFormat="1" ht="11.25">
      <c r="B298" s="152"/>
      <c r="D298" s="153" t="s">
        <v>161</v>
      </c>
      <c r="E298" s="154" t="s">
        <v>3</v>
      </c>
      <c r="F298" s="155" t="s">
        <v>1364</v>
      </c>
      <c r="H298" s="156">
        <v>189</v>
      </c>
      <c r="I298" s="157"/>
      <c r="L298" s="152"/>
      <c r="M298" s="158"/>
      <c r="T298" s="159"/>
      <c r="AT298" s="154" t="s">
        <v>161</v>
      </c>
      <c r="AU298" s="154" t="s">
        <v>80</v>
      </c>
      <c r="AV298" s="12" t="s">
        <v>80</v>
      </c>
      <c r="AW298" s="12" t="s">
        <v>32</v>
      </c>
      <c r="AX298" s="12" t="s">
        <v>71</v>
      </c>
      <c r="AY298" s="154" t="s">
        <v>151</v>
      </c>
    </row>
    <row r="299" spans="2:65" s="12" customFormat="1" ht="11.25">
      <c r="B299" s="152"/>
      <c r="D299" s="153" t="s">
        <v>161</v>
      </c>
      <c r="E299" s="154" t="s">
        <v>3</v>
      </c>
      <c r="F299" s="155" t="s">
        <v>1325</v>
      </c>
      <c r="H299" s="156">
        <v>108</v>
      </c>
      <c r="I299" s="157"/>
      <c r="L299" s="152"/>
      <c r="M299" s="158"/>
      <c r="T299" s="159"/>
      <c r="AT299" s="154" t="s">
        <v>161</v>
      </c>
      <c r="AU299" s="154" t="s">
        <v>80</v>
      </c>
      <c r="AV299" s="12" t="s">
        <v>80</v>
      </c>
      <c r="AW299" s="12" t="s">
        <v>32</v>
      </c>
      <c r="AX299" s="12" t="s">
        <v>71</v>
      </c>
      <c r="AY299" s="154" t="s">
        <v>151</v>
      </c>
    </row>
    <row r="300" spans="2:65" s="14" customFormat="1" ht="11.25">
      <c r="B300" s="166"/>
      <c r="D300" s="153" t="s">
        <v>161</v>
      </c>
      <c r="E300" s="167" t="s">
        <v>3</v>
      </c>
      <c r="F300" s="168" t="s">
        <v>241</v>
      </c>
      <c r="H300" s="169">
        <v>297</v>
      </c>
      <c r="I300" s="170"/>
      <c r="L300" s="166"/>
      <c r="M300" s="171"/>
      <c r="T300" s="172"/>
      <c r="AT300" s="167" t="s">
        <v>161</v>
      </c>
      <c r="AU300" s="167" t="s">
        <v>80</v>
      </c>
      <c r="AV300" s="14" t="s">
        <v>157</v>
      </c>
      <c r="AW300" s="14" t="s">
        <v>32</v>
      </c>
      <c r="AX300" s="14" t="s">
        <v>78</v>
      </c>
      <c r="AY300" s="167" t="s">
        <v>151</v>
      </c>
    </row>
    <row r="301" spans="2:65" s="1" customFormat="1" ht="24.2" customHeight="1">
      <c r="B301" s="133"/>
      <c r="C301" s="134" t="s">
        <v>493</v>
      </c>
      <c r="D301" s="134" t="s">
        <v>153</v>
      </c>
      <c r="E301" s="135" t="s">
        <v>508</v>
      </c>
      <c r="F301" s="136" t="s">
        <v>509</v>
      </c>
      <c r="G301" s="137" t="s">
        <v>246</v>
      </c>
      <c r="H301" s="138">
        <v>7.4</v>
      </c>
      <c r="I301" s="139"/>
      <c r="J301" s="140">
        <f>ROUND(I301*H301,2)</f>
        <v>0</v>
      </c>
      <c r="K301" s="141"/>
      <c r="L301" s="33"/>
      <c r="M301" s="142" t="s">
        <v>3</v>
      </c>
      <c r="N301" s="143" t="s">
        <v>42</v>
      </c>
      <c r="P301" s="144">
        <f>O301*H301</f>
        <v>0</v>
      </c>
      <c r="Q301" s="144">
        <v>0</v>
      </c>
      <c r="R301" s="144">
        <f>Q301*H301</f>
        <v>0</v>
      </c>
      <c r="S301" s="144">
        <v>3.48E-3</v>
      </c>
      <c r="T301" s="145">
        <f>S301*H301</f>
        <v>2.5752000000000001E-2</v>
      </c>
      <c r="AR301" s="146" t="s">
        <v>278</v>
      </c>
      <c r="AT301" s="146" t="s">
        <v>153</v>
      </c>
      <c r="AU301" s="146" t="s">
        <v>80</v>
      </c>
      <c r="AY301" s="18" t="s">
        <v>151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8" t="s">
        <v>78</v>
      </c>
      <c r="BK301" s="147">
        <f>ROUND(I301*H301,2)</f>
        <v>0</v>
      </c>
      <c r="BL301" s="18" t="s">
        <v>278</v>
      </c>
      <c r="BM301" s="146" t="s">
        <v>1365</v>
      </c>
    </row>
    <row r="302" spans="2:65" s="1" customFormat="1" ht="11.25">
      <c r="B302" s="33"/>
      <c r="D302" s="148" t="s">
        <v>159</v>
      </c>
      <c r="F302" s="149" t="s">
        <v>511</v>
      </c>
      <c r="I302" s="150"/>
      <c r="L302" s="33"/>
      <c r="M302" s="151"/>
      <c r="T302" s="54"/>
      <c r="AT302" s="18" t="s">
        <v>159</v>
      </c>
      <c r="AU302" s="18" t="s">
        <v>80</v>
      </c>
    </row>
    <row r="303" spans="2:65" s="1" customFormat="1" ht="24.2" customHeight="1">
      <c r="B303" s="133"/>
      <c r="C303" s="134" t="s">
        <v>500</v>
      </c>
      <c r="D303" s="134" t="s">
        <v>153</v>
      </c>
      <c r="E303" s="135" t="s">
        <v>518</v>
      </c>
      <c r="F303" s="136" t="s">
        <v>519</v>
      </c>
      <c r="G303" s="137" t="s">
        <v>246</v>
      </c>
      <c r="H303" s="138">
        <v>330</v>
      </c>
      <c r="I303" s="139"/>
      <c r="J303" s="140">
        <f>ROUND(I303*H303,2)</f>
        <v>0</v>
      </c>
      <c r="K303" s="141"/>
      <c r="L303" s="33"/>
      <c r="M303" s="142" t="s">
        <v>3</v>
      </c>
      <c r="N303" s="143" t="s">
        <v>42</v>
      </c>
      <c r="P303" s="144">
        <f>O303*H303</f>
        <v>0</v>
      </c>
      <c r="Q303" s="144">
        <v>0</v>
      </c>
      <c r="R303" s="144">
        <f>Q303*H303</f>
        <v>0</v>
      </c>
      <c r="S303" s="144">
        <v>2.2300000000000002E-3</v>
      </c>
      <c r="T303" s="145">
        <f>S303*H303</f>
        <v>0.73590000000000011</v>
      </c>
      <c r="AR303" s="146" t="s">
        <v>278</v>
      </c>
      <c r="AT303" s="146" t="s">
        <v>153</v>
      </c>
      <c r="AU303" s="146" t="s">
        <v>80</v>
      </c>
      <c r="AY303" s="18" t="s">
        <v>151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8" t="s">
        <v>78</v>
      </c>
      <c r="BK303" s="147">
        <f>ROUND(I303*H303,2)</f>
        <v>0</v>
      </c>
      <c r="BL303" s="18" t="s">
        <v>278</v>
      </c>
      <c r="BM303" s="146" t="s">
        <v>1366</v>
      </c>
    </row>
    <row r="304" spans="2:65" s="1" customFormat="1" ht="11.25">
      <c r="B304" s="33"/>
      <c r="D304" s="148" t="s">
        <v>159</v>
      </c>
      <c r="F304" s="149" t="s">
        <v>521</v>
      </c>
      <c r="I304" s="150"/>
      <c r="L304" s="33"/>
      <c r="M304" s="151"/>
      <c r="T304" s="54"/>
      <c r="AT304" s="18" t="s">
        <v>159</v>
      </c>
      <c r="AU304" s="18" t="s">
        <v>80</v>
      </c>
    </row>
    <row r="305" spans="2:65" s="12" customFormat="1" ht="11.25">
      <c r="B305" s="152"/>
      <c r="D305" s="153" t="s">
        <v>161</v>
      </c>
      <c r="E305" s="154" t="s">
        <v>3</v>
      </c>
      <c r="F305" s="155" t="s">
        <v>1367</v>
      </c>
      <c r="H305" s="156">
        <v>330</v>
      </c>
      <c r="I305" s="157"/>
      <c r="L305" s="152"/>
      <c r="M305" s="158"/>
      <c r="T305" s="159"/>
      <c r="AT305" s="154" t="s">
        <v>161</v>
      </c>
      <c r="AU305" s="154" t="s">
        <v>80</v>
      </c>
      <c r="AV305" s="12" t="s">
        <v>80</v>
      </c>
      <c r="AW305" s="12" t="s">
        <v>32</v>
      </c>
      <c r="AX305" s="12" t="s">
        <v>78</v>
      </c>
      <c r="AY305" s="154" t="s">
        <v>151</v>
      </c>
    </row>
    <row r="306" spans="2:65" s="1" customFormat="1" ht="21.75" customHeight="1">
      <c r="B306" s="133"/>
      <c r="C306" s="134" t="s">
        <v>507</v>
      </c>
      <c r="D306" s="134" t="s">
        <v>153</v>
      </c>
      <c r="E306" s="135" t="s">
        <v>523</v>
      </c>
      <c r="F306" s="136" t="s">
        <v>524</v>
      </c>
      <c r="G306" s="137" t="s">
        <v>246</v>
      </c>
      <c r="H306" s="138">
        <v>61.1</v>
      </c>
      <c r="I306" s="139"/>
      <c r="J306" s="140">
        <f>ROUND(I306*H306,2)</f>
        <v>0</v>
      </c>
      <c r="K306" s="141"/>
      <c r="L306" s="33"/>
      <c r="M306" s="142" t="s">
        <v>3</v>
      </c>
      <c r="N306" s="143" t="s">
        <v>42</v>
      </c>
      <c r="P306" s="144">
        <f>O306*H306</f>
        <v>0</v>
      </c>
      <c r="Q306" s="144">
        <v>0</v>
      </c>
      <c r="R306" s="144">
        <f>Q306*H306</f>
        <v>0</v>
      </c>
      <c r="S306" s="144">
        <v>1.75E-3</v>
      </c>
      <c r="T306" s="145">
        <f>S306*H306</f>
        <v>0.10692500000000001</v>
      </c>
      <c r="AR306" s="146" t="s">
        <v>278</v>
      </c>
      <c r="AT306" s="146" t="s">
        <v>153</v>
      </c>
      <c r="AU306" s="146" t="s">
        <v>80</v>
      </c>
      <c r="AY306" s="18" t="s">
        <v>151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8" t="s">
        <v>78</v>
      </c>
      <c r="BK306" s="147">
        <f>ROUND(I306*H306,2)</f>
        <v>0</v>
      </c>
      <c r="BL306" s="18" t="s">
        <v>278</v>
      </c>
      <c r="BM306" s="146" t="s">
        <v>1368</v>
      </c>
    </row>
    <row r="307" spans="2:65" s="1" customFormat="1" ht="11.25">
      <c r="B307" s="33"/>
      <c r="D307" s="148" t="s">
        <v>159</v>
      </c>
      <c r="F307" s="149" t="s">
        <v>526</v>
      </c>
      <c r="I307" s="150"/>
      <c r="L307" s="33"/>
      <c r="M307" s="151"/>
      <c r="T307" s="54"/>
      <c r="AT307" s="18" t="s">
        <v>159</v>
      </c>
      <c r="AU307" s="18" t="s">
        <v>80</v>
      </c>
    </row>
    <row r="308" spans="2:65" s="12" customFormat="1" ht="11.25">
      <c r="B308" s="152"/>
      <c r="D308" s="153" t="s">
        <v>161</v>
      </c>
      <c r="E308" s="154" t="s">
        <v>3</v>
      </c>
      <c r="F308" s="155" t="s">
        <v>1369</v>
      </c>
      <c r="H308" s="156">
        <v>61.1</v>
      </c>
      <c r="I308" s="157"/>
      <c r="L308" s="152"/>
      <c r="M308" s="158"/>
      <c r="T308" s="159"/>
      <c r="AT308" s="154" t="s">
        <v>161</v>
      </c>
      <c r="AU308" s="154" t="s">
        <v>80</v>
      </c>
      <c r="AV308" s="12" t="s">
        <v>80</v>
      </c>
      <c r="AW308" s="12" t="s">
        <v>32</v>
      </c>
      <c r="AX308" s="12" t="s">
        <v>78</v>
      </c>
      <c r="AY308" s="154" t="s">
        <v>151</v>
      </c>
    </row>
    <row r="309" spans="2:65" s="1" customFormat="1" ht="24.2" customHeight="1">
      <c r="B309" s="133"/>
      <c r="C309" s="134" t="s">
        <v>512</v>
      </c>
      <c r="D309" s="134" t="s">
        <v>153</v>
      </c>
      <c r="E309" s="135" t="s">
        <v>533</v>
      </c>
      <c r="F309" s="136" t="s">
        <v>534</v>
      </c>
      <c r="G309" s="137" t="s">
        <v>246</v>
      </c>
      <c r="H309" s="138">
        <v>184.6</v>
      </c>
      <c r="I309" s="139"/>
      <c r="J309" s="140">
        <f>ROUND(I309*H309,2)</f>
        <v>0</v>
      </c>
      <c r="K309" s="141"/>
      <c r="L309" s="33"/>
      <c r="M309" s="142" t="s">
        <v>3</v>
      </c>
      <c r="N309" s="143" t="s">
        <v>42</v>
      </c>
      <c r="P309" s="144">
        <f>O309*H309</f>
        <v>0</v>
      </c>
      <c r="Q309" s="144">
        <v>0</v>
      </c>
      <c r="R309" s="144">
        <f>Q309*H309</f>
        <v>0</v>
      </c>
      <c r="S309" s="144">
        <v>1.069E-2</v>
      </c>
      <c r="T309" s="145">
        <f>S309*H309</f>
        <v>1.973374</v>
      </c>
      <c r="AR309" s="146" t="s">
        <v>278</v>
      </c>
      <c r="AT309" s="146" t="s">
        <v>153</v>
      </c>
      <c r="AU309" s="146" t="s">
        <v>80</v>
      </c>
      <c r="AY309" s="18" t="s">
        <v>151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8" t="s">
        <v>78</v>
      </c>
      <c r="BK309" s="147">
        <f>ROUND(I309*H309,2)</f>
        <v>0</v>
      </c>
      <c r="BL309" s="18" t="s">
        <v>278</v>
      </c>
      <c r="BM309" s="146" t="s">
        <v>1370</v>
      </c>
    </row>
    <row r="310" spans="2:65" s="1" customFormat="1" ht="11.25">
      <c r="B310" s="33"/>
      <c r="D310" s="148" t="s">
        <v>159</v>
      </c>
      <c r="F310" s="149" t="s">
        <v>536</v>
      </c>
      <c r="I310" s="150"/>
      <c r="L310" s="33"/>
      <c r="M310" s="151"/>
      <c r="T310" s="54"/>
      <c r="AT310" s="18" t="s">
        <v>159</v>
      </c>
      <c r="AU310" s="18" t="s">
        <v>80</v>
      </c>
    </row>
    <row r="311" spans="2:65" s="12" customFormat="1" ht="11.25">
      <c r="B311" s="152"/>
      <c r="D311" s="153" t="s">
        <v>161</v>
      </c>
      <c r="E311" s="154" t="s">
        <v>3</v>
      </c>
      <c r="F311" s="155" t="s">
        <v>1371</v>
      </c>
      <c r="H311" s="156">
        <v>184.6</v>
      </c>
      <c r="I311" s="157"/>
      <c r="L311" s="152"/>
      <c r="M311" s="158"/>
      <c r="T311" s="159"/>
      <c r="AT311" s="154" t="s">
        <v>161</v>
      </c>
      <c r="AU311" s="154" t="s">
        <v>80</v>
      </c>
      <c r="AV311" s="12" t="s">
        <v>80</v>
      </c>
      <c r="AW311" s="12" t="s">
        <v>32</v>
      </c>
      <c r="AX311" s="12" t="s">
        <v>78</v>
      </c>
      <c r="AY311" s="154" t="s">
        <v>151</v>
      </c>
    </row>
    <row r="312" spans="2:65" s="1" customFormat="1" ht="16.5" customHeight="1">
      <c r="B312" s="133"/>
      <c r="C312" s="134" t="s">
        <v>517</v>
      </c>
      <c r="D312" s="134" t="s">
        <v>153</v>
      </c>
      <c r="E312" s="135" t="s">
        <v>543</v>
      </c>
      <c r="F312" s="136" t="s">
        <v>544</v>
      </c>
      <c r="G312" s="137" t="s">
        <v>246</v>
      </c>
      <c r="H312" s="138">
        <v>88.9</v>
      </c>
      <c r="I312" s="139"/>
      <c r="J312" s="140">
        <f>ROUND(I312*H312,2)</f>
        <v>0</v>
      </c>
      <c r="K312" s="141"/>
      <c r="L312" s="33"/>
      <c r="M312" s="142" t="s">
        <v>3</v>
      </c>
      <c r="N312" s="143" t="s">
        <v>42</v>
      </c>
      <c r="P312" s="144">
        <f>O312*H312</f>
        <v>0</v>
      </c>
      <c r="Q312" s="144">
        <v>0</v>
      </c>
      <c r="R312" s="144">
        <f>Q312*H312</f>
        <v>0</v>
      </c>
      <c r="S312" s="144">
        <v>3.9399999999999999E-3</v>
      </c>
      <c r="T312" s="145">
        <f>S312*H312</f>
        <v>0.35026600000000002</v>
      </c>
      <c r="AR312" s="146" t="s">
        <v>278</v>
      </c>
      <c r="AT312" s="146" t="s">
        <v>153</v>
      </c>
      <c r="AU312" s="146" t="s">
        <v>80</v>
      </c>
      <c r="AY312" s="18" t="s">
        <v>151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8" t="s">
        <v>78</v>
      </c>
      <c r="BK312" s="147">
        <f>ROUND(I312*H312,2)</f>
        <v>0</v>
      </c>
      <c r="BL312" s="18" t="s">
        <v>278</v>
      </c>
      <c r="BM312" s="146" t="s">
        <v>1372</v>
      </c>
    </row>
    <row r="313" spans="2:65" s="1" customFormat="1" ht="11.25">
      <c r="B313" s="33"/>
      <c r="D313" s="148" t="s">
        <v>159</v>
      </c>
      <c r="F313" s="149" t="s">
        <v>546</v>
      </c>
      <c r="I313" s="150"/>
      <c r="L313" s="33"/>
      <c r="M313" s="151"/>
      <c r="T313" s="54"/>
      <c r="AT313" s="18" t="s">
        <v>159</v>
      </c>
      <c r="AU313" s="18" t="s">
        <v>80</v>
      </c>
    </row>
    <row r="314" spans="2:65" s="12" customFormat="1" ht="11.25">
      <c r="B314" s="152"/>
      <c r="D314" s="153" t="s">
        <v>161</v>
      </c>
      <c r="E314" s="154" t="s">
        <v>3</v>
      </c>
      <c r="F314" s="155" t="s">
        <v>1373</v>
      </c>
      <c r="H314" s="156">
        <v>88.9</v>
      </c>
      <c r="I314" s="157"/>
      <c r="L314" s="152"/>
      <c r="M314" s="158"/>
      <c r="T314" s="159"/>
      <c r="AT314" s="154" t="s">
        <v>161</v>
      </c>
      <c r="AU314" s="154" t="s">
        <v>80</v>
      </c>
      <c r="AV314" s="12" t="s">
        <v>80</v>
      </c>
      <c r="AW314" s="12" t="s">
        <v>32</v>
      </c>
      <c r="AX314" s="12" t="s">
        <v>78</v>
      </c>
      <c r="AY314" s="154" t="s">
        <v>151</v>
      </c>
    </row>
    <row r="315" spans="2:65" s="1" customFormat="1" ht="55.5" customHeight="1">
      <c r="B315" s="133"/>
      <c r="C315" s="134" t="s">
        <v>522</v>
      </c>
      <c r="D315" s="134" t="s">
        <v>153</v>
      </c>
      <c r="E315" s="135" t="s">
        <v>548</v>
      </c>
      <c r="F315" s="136" t="s">
        <v>983</v>
      </c>
      <c r="G315" s="137" t="s">
        <v>156</v>
      </c>
      <c r="H315" s="138">
        <v>189</v>
      </c>
      <c r="I315" s="139"/>
      <c r="J315" s="140">
        <f>ROUND(I315*H315,2)</f>
        <v>0</v>
      </c>
      <c r="K315" s="141"/>
      <c r="L315" s="33"/>
      <c r="M315" s="142" t="s">
        <v>3</v>
      </c>
      <c r="N315" s="143" t="s">
        <v>42</v>
      </c>
      <c r="P315" s="144">
        <f>O315*H315</f>
        <v>0</v>
      </c>
      <c r="Q315" s="144">
        <v>6.7200000000000003E-3</v>
      </c>
      <c r="R315" s="144">
        <f>Q315*H315</f>
        <v>1.2700800000000001</v>
      </c>
      <c r="S315" s="144">
        <v>0</v>
      </c>
      <c r="T315" s="145">
        <f>S315*H315</f>
        <v>0</v>
      </c>
      <c r="AR315" s="146" t="s">
        <v>278</v>
      </c>
      <c r="AT315" s="146" t="s">
        <v>153</v>
      </c>
      <c r="AU315" s="146" t="s">
        <v>80</v>
      </c>
      <c r="AY315" s="18" t="s">
        <v>151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8" t="s">
        <v>78</v>
      </c>
      <c r="BK315" s="147">
        <f>ROUND(I315*H315,2)</f>
        <v>0</v>
      </c>
      <c r="BL315" s="18" t="s">
        <v>278</v>
      </c>
      <c r="BM315" s="146" t="s">
        <v>1374</v>
      </c>
    </row>
    <row r="316" spans="2:65" s="1" customFormat="1" ht="11.25">
      <c r="B316" s="33"/>
      <c r="D316" s="148" t="s">
        <v>159</v>
      </c>
      <c r="F316" s="149" t="s">
        <v>551</v>
      </c>
      <c r="I316" s="150"/>
      <c r="L316" s="33"/>
      <c r="M316" s="151"/>
      <c r="T316" s="54"/>
      <c r="AT316" s="18" t="s">
        <v>159</v>
      </c>
      <c r="AU316" s="18" t="s">
        <v>80</v>
      </c>
    </row>
    <row r="317" spans="2:65" s="12" customFormat="1" ht="11.25">
      <c r="B317" s="152"/>
      <c r="D317" s="153" t="s">
        <v>161</v>
      </c>
      <c r="E317" s="154" t="s">
        <v>3</v>
      </c>
      <c r="F317" s="155" t="s">
        <v>1364</v>
      </c>
      <c r="H317" s="156">
        <v>189</v>
      </c>
      <c r="I317" s="157"/>
      <c r="L317" s="152"/>
      <c r="M317" s="158"/>
      <c r="T317" s="159"/>
      <c r="AT317" s="154" t="s">
        <v>161</v>
      </c>
      <c r="AU317" s="154" t="s">
        <v>80</v>
      </c>
      <c r="AV317" s="12" t="s">
        <v>80</v>
      </c>
      <c r="AW317" s="12" t="s">
        <v>32</v>
      </c>
      <c r="AX317" s="12" t="s">
        <v>78</v>
      </c>
      <c r="AY317" s="154" t="s">
        <v>151</v>
      </c>
    </row>
    <row r="318" spans="2:65" s="1" customFormat="1" ht="37.9" customHeight="1">
      <c r="B318" s="133"/>
      <c r="C318" s="134" t="s">
        <v>527</v>
      </c>
      <c r="D318" s="134" t="s">
        <v>153</v>
      </c>
      <c r="E318" s="135" t="s">
        <v>554</v>
      </c>
      <c r="F318" s="136" t="s">
        <v>986</v>
      </c>
      <c r="G318" s="137" t="s">
        <v>156</v>
      </c>
      <c r="H318" s="138">
        <v>108</v>
      </c>
      <c r="I318" s="139"/>
      <c r="J318" s="140">
        <f>ROUND(I318*H318,2)</f>
        <v>0</v>
      </c>
      <c r="K318" s="141"/>
      <c r="L318" s="33"/>
      <c r="M318" s="142" t="s">
        <v>3</v>
      </c>
      <c r="N318" s="143" t="s">
        <v>42</v>
      </c>
      <c r="P318" s="144">
        <f>O318*H318</f>
        <v>0</v>
      </c>
      <c r="Q318" s="144">
        <v>6.7000000000000002E-3</v>
      </c>
      <c r="R318" s="144">
        <f>Q318*H318</f>
        <v>0.72360000000000002</v>
      </c>
      <c r="S318" s="144">
        <v>0</v>
      </c>
      <c r="T318" s="145">
        <f>S318*H318</f>
        <v>0</v>
      </c>
      <c r="AR318" s="146" t="s">
        <v>278</v>
      </c>
      <c r="AT318" s="146" t="s">
        <v>153</v>
      </c>
      <c r="AU318" s="146" t="s">
        <v>80</v>
      </c>
      <c r="AY318" s="18" t="s">
        <v>151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8" t="s">
        <v>78</v>
      </c>
      <c r="BK318" s="147">
        <f>ROUND(I318*H318,2)</f>
        <v>0</v>
      </c>
      <c r="BL318" s="18" t="s">
        <v>278</v>
      </c>
      <c r="BM318" s="146" t="s">
        <v>1375</v>
      </c>
    </row>
    <row r="319" spans="2:65" s="1" customFormat="1" ht="11.25">
      <c r="B319" s="33"/>
      <c r="D319" s="148" t="s">
        <v>159</v>
      </c>
      <c r="F319" s="149" t="s">
        <v>557</v>
      </c>
      <c r="I319" s="150"/>
      <c r="L319" s="33"/>
      <c r="M319" s="151"/>
      <c r="T319" s="54"/>
      <c r="AT319" s="18" t="s">
        <v>159</v>
      </c>
      <c r="AU319" s="18" t="s">
        <v>80</v>
      </c>
    </row>
    <row r="320" spans="2:65" s="12" customFormat="1" ht="11.25">
      <c r="B320" s="152"/>
      <c r="D320" s="153" t="s">
        <v>161</v>
      </c>
      <c r="E320" s="154" t="s">
        <v>3</v>
      </c>
      <c r="F320" s="155" t="s">
        <v>1325</v>
      </c>
      <c r="H320" s="156">
        <v>108</v>
      </c>
      <c r="I320" s="157"/>
      <c r="L320" s="152"/>
      <c r="M320" s="158"/>
      <c r="T320" s="159"/>
      <c r="AT320" s="154" t="s">
        <v>161</v>
      </c>
      <c r="AU320" s="154" t="s">
        <v>80</v>
      </c>
      <c r="AV320" s="12" t="s">
        <v>80</v>
      </c>
      <c r="AW320" s="12" t="s">
        <v>32</v>
      </c>
      <c r="AX320" s="12" t="s">
        <v>78</v>
      </c>
      <c r="AY320" s="154" t="s">
        <v>151</v>
      </c>
    </row>
    <row r="321" spans="2:65" s="1" customFormat="1" ht="33" customHeight="1">
      <c r="B321" s="133"/>
      <c r="C321" s="134" t="s">
        <v>532</v>
      </c>
      <c r="D321" s="134" t="s">
        <v>153</v>
      </c>
      <c r="E321" s="135" t="s">
        <v>560</v>
      </c>
      <c r="F321" s="136" t="s">
        <v>561</v>
      </c>
      <c r="G321" s="137" t="s">
        <v>246</v>
      </c>
      <c r="H321" s="138">
        <v>53.46</v>
      </c>
      <c r="I321" s="139"/>
      <c r="J321" s="140">
        <f>ROUND(I321*H321,2)</f>
        <v>0</v>
      </c>
      <c r="K321" s="141"/>
      <c r="L321" s="33"/>
      <c r="M321" s="142" t="s">
        <v>3</v>
      </c>
      <c r="N321" s="143" t="s">
        <v>42</v>
      </c>
      <c r="P321" s="144">
        <f>O321*H321</f>
        <v>0</v>
      </c>
      <c r="Q321" s="144">
        <v>9.1E-4</v>
      </c>
      <c r="R321" s="144">
        <f>Q321*H321</f>
        <v>4.86486E-2</v>
      </c>
      <c r="S321" s="144">
        <v>0</v>
      </c>
      <c r="T321" s="145">
        <f>S321*H321</f>
        <v>0</v>
      </c>
      <c r="AR321" s="146" t="s">
        <v>278</v>
      </c>
      <c r="AT321" s="146" t="s">
        <v>153</v>
      </c>
      <c r="AU321" s="146" t="s">
        <v>80</v>
      </c>
      <c r="AY321" s="18" t="s">
        <v>151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8" t="s">
        <v>78</v>
      </c>
      <c r="BK321" s="147">
        <f>ROUND(I321*H321,2)</f>
        <v>0</v>
      </c>
      <c r="BL321" s="18" t="s">
        <v>278</v>
      </c>
      <c r="BM321" s="146" t="s">
        <v>1376</v>
      </c>
    </row>
    <row r="322" spans="2:65" s="1" customFormat="1" ht="11.25">
      <c r="B322" s="33"/>
      <c r="D322" s="148" t="s">
        <v>159</v>
      </c>
      <c r="F322" s="149" t="s">
        <v>563</v>
      </c>
      <c r="I322" s="150"/>
      <c r="L322" s="33"/>
      <c r="M322" s="151"/>
      <c r="T322" s="54"/>
      <c r="AT322" s="18" t="s">
        <v>159</v>
      </c>
      <c r="AU322" s="18" t="s">
        <v>80</v>
      </c>
    </row>
    <row r="323" spans="2:65" s="12" customFormat="1" ht="11.25">
      <c r="B323" s="152"/>
      <c r="D323" s="153" t="s">
        <v>161</v>
      </c>
      <c r="E323" s="154" t="s">
        <v>3</v>
      </c>
      <c r="F323" s="155" t="s">
        <v>1377</v>
      </c>
      <c r="H323" s="156">
        <v>53.46</v>
      </c>
      <c r="I323" s="157"/>
      <c r="L323" s="152"/>
      <c r="M323" s="158"/>
      <c r="T323" s="159"/>
      <c r="AT323" s="154" t="s">
        <v>161</v>
      </c>
      <c r="AU323" s="154" t="s">
        <v>80</v>
      </c>
      <c r="AV323" s="12" t="s">
        <v>80</v>
      </c>
      <c r="AW323" s="12" t="s">
        <v>32</v>
      </c>
      <c r="AX323" s="12" t="s">
        <v>78</v>
      </c>
      <c r="AY323" s="154" t="s">
        <v>151</v>
      </c>
    </row>
    <row r="324" spans="2:65" s="1" customFormat="1" ht="37.9" customHeight="1">
      <c r="B324" s="133"/>
      <c r="C324" s="134" t="s">
        <v>537</v>
      </c>
      <c r="D324" s="134" t="s">
        <v>153</v>
      </c>
      <c r="E324" s="135" t="s">
        <v>566</v>
      </c>
      <c r="F324" s="136" t="s">
        <v>567</v>
      </c>
      <c r="G324" s="137" t="s">
        <v>156</v>
      </c>
      <c r="H324" s="138">
        <v>239</v>
      </c>
      <c r="I324" s="139"/>
      <c r="J324" s="140">
        <f>ROUND(I324*H324,2)</f>
        <v>0</v>
      </c>
      <c r="K324" s="141"/>
      <c r="L324" s="33"/>
      <c r="M324" s="142" t="s">
        <v>3</v>
      </c>
      <c r="N324" s="143" t="s">
        <v>42</v>
      </c>
      <c r="P324" s="144">
        <f>O324*H324</f>
        <v>0</v>
      </c>
      <c r="Q324" s="144">
        <v>5.8399999999999997E-3</v>
      </c>
      <c r="R324" s="144">
        <f>Q324*H324</f>
        <v>1.3957599999999999</v>
      </c>
      <c r="S324" s="144">
        <v>0</v>
      </c>
      <c r="T324" s="145">
        <f>S324*H324</f>
        <v>0</v>
      </c>
      <c r="AR324" s="146" t="s">
        <v>278</v>
      </c>
      <c r="AT324" s="146" t="s">
        <v>153</v>
      </c>
      <c r="AU324" s="146" t="s">
        <v>80</v>
      </c>
      <c r="AY324" s="18" t="s">
        <v>151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8" t="s">
        <v>78</v>
      </c>
      <c r="BK324" s="147">
        <f>ROUND(I324*H324,2)</f>
        <v>0</v>
      </c>
      <c r="BL324" s="18" t="s">
        <v>278</v>
      </c>
      <c r="BM324" s="146" t="s">
        <v>1378</v>
      </c>
    </row>
    <row r="325" spans="2:65" s="1" customFormat="1" ht="11.25">
      <c r="B325" s="33"/>
      <c r="D325" s="148" t="s">
        <v>159</v>
      </c>
      <c r="F325" s="149" t="s">
        <v>569</v>
      </c>
      <c r="I325" s="150"/>
      <c r="L325" s="33"/>
      <c r="M325" s="151"/>
      <c r="T325" s="54"/>
      <c r="AT325" s="18" t="s">
        <v>159</v>
      </c>
      <c r="AU325" s="18" t="s">
        <v>80</v>
      </c>
    </row>
    <row r="326" spans="2:65" s="12" customFormat="1" ht="11.25">
      <c r="B326" s="152"/>
      <c r="D326" s="153" t="s">
        <v>161</v>
      </c>
      <c r="E326" s="154" t="s">
        <v>3</v>
      </c>
      <c r="F326" s="155" t="s">
        <v>1379</v>
      </c>
      <c r="H326" s="156">
        <v>99.28</v>
      </c>
      <c r="I326" s="157"/>
      <c r="L326" s="152"/>
      <c r="M326" s="158"/>
      <c r="T326" s="159"/>
      <c r="AT326" s="154" t="s">
        <v>161</v>
      </c>
      <c r="AU326" s="154" t="s">
        <v>80</v>
      </c>
      <c r="AV326" s="12" t="s">
        <v>80</v>
      </c>
      <c r="AW326" s="12" t="s">
        <v>32</v>
      </c>
      <c r="AX326" s="12" t="s">
        <v>71</v>
      </c>
      <c r="AY326" s="154" t="s">
        <v>151</v>
      </c>
    </row>
    <row r="327" spans="2:65" s="12" customFormat="1" ht="11.25">
      <c r="B327" s="152"/>
      <c r="D327" s="153" t="s">
        <v>161</v>
      </c>
      <c r="E327" s="154" t="s">
        <v>3</v>
      </c>
      <c r="F327" s="155" t="s">
        <v>1380</v>
      </c>
      <c r="H327" s="156">
        <v>113.88</v>
      </c>
      <c r="I327" s="157"/>
      <c r="L327" s="152"/>
      <c r="M327" s="158"/>
      <c r="T327" s="159"/>
      <c r="AT327" s="154" t="s">
        <v>161</v>
      </c>
      <c r="AU327" s="154" t="s">
        <v>80</v>
      </c>
      <c r="AV327" s="12" t="s">
        <v>80</v>
      </c>
      <c r="AW327" s="12" t="s">
        <v>32</v>
      </c>
      <c r="AX327" s="12" t="s">
        <v>71</v>
      </c>
      <c r="AY327" s="154" t="s">
        <v>151</v>
      </c>
    </row>
    <row r="328" spans="2:65" s="12" customFormat="1" ht="11.25">
      <c r="B328" s="152"/>
      <c r="D328" s="153" t="s">
        <v>161</v>
      </c>
      <c r="E328" s="154" t="s">
        <v>3</v>
      </c>
      <c r="F328" s="155" t="s">
        <v>1381</v>
      </c>
      <c r="H328" s="156">
        <v>25.84</v>
      </c>
      <c r="I328" s="157"/>
      <c r="L328" s="152"/>
      <c r="M328" s="158"/>
      <c r="T328" s="159"/>
      <c r="AT328" s="154" t="s">
        <v>161</v>
      </c>
      <c r="AU328" s="154" t="s">
        <v>80</v>
      </c>
      <c r="AV328" s="12" t="s">
        <v>80</v>
      </c>
      <c r="AW328" s="12" t="s">
        <v>32</v>
      </c>
      <c r="AX328" s="12" t="s">
        <v>71</v>
      </c>
      <c r="AY328" s="154" t="s">
        <v>151</v>
      </c>
    </row>
    <row r="329" spans="2:65" s="14" customFormat="1" ht="11.25">
      <c r="B329" s="166"/>
      <c r="D329" s="153" t="s">
        <v>161</v>
      </c>
      <c r="E329" s="167" t="s">
        <v>3</v>
      </c>
      <c r="F329" s="168" t="s">
        <v>241</v>
      </c>
      <c r="H329" s="169">
        <v>239</v>
      </c>
      <c r="I329" s="170"/>
      <c r="L329" s="166"/>
      <c r="M329" s="171"/>
      <c r="T329" s="172"/>
      <c r="AT329" s="167" t="s">
        <v>161</v>
      </c>
      <c r="AU329" s="167" t="s">
        <v>80</v>
      </c>
      <c r="AV329" s="14" t="s">
        <v>157</v>
      </c>
      <c r="AW329" s="14" t="s">
        <v>32</v>
      </c>
      <c r="AX329" s="14" t="s">
        <v>78</v>
      </c>
      <c r="AY329" s="167" t="s">
        <v>151</v>
      </c>
    </row>
    <row r="330" spans="2:65" s="1" customFormat="1" ht="24.2" customHeight="1">
      <c r="B330" s="133"/>
      <c r="C330" s="134" t="s">
        <v>542</v>
      </c>
      <c r="D330" s="134" t="s">
        <v>153</v>
      </c>
      <c r="E330" s="135" t="s">
        <v>590</v>
      </c>
      <c r="F330" s="136" t="s">
        <v>591</v>
      </c>
      <c r="G330" s="137" t="s">
        <v>246</v>
      </c>
      <c r="H330" s="138">
        <v>4.9000000000000004</v>
      </c>
      <c r="I330" s="139"/>
      <c r="J330" s="140">
        <f>ROUND(I330*H330,2)</f>
        <v>0</v>
      </c>
      <c r="K330" s="141"/>
      <c r="L330" s="33"/>
      <c r="M330" s="142" t="s">
        <v>3</v>
      </c>
      <c r="N330" s="143" t="s">
        <v>42</v>
      </c>
      <c r="P330" s="144">
        <f>O330*H330</f>
        <v>0</v>
      </c>
      <c r="Q330" s="144">
        <v>3.47E-3</v>
      </c>
      <c r="R330" s="144">
        <f>Q330*H330</f>
        <v>1.7003000000000001E-2</v>
      </c>
      <c r="S330" s="144">
        <v>0</v>
      </c>
      <c r="T330" s="145">
        <f>S330*H330</f>
        <v>0</v>
      </c>
      <c r="AR330" s="146" t="s">
        <v>278</v>
      </c>
      <c r="AT330" s="146" t="s">
        <v>153</v>
      </c>
      <c r="AU330" s="146" t="s">
        <v>80</v>
      </c>
      <c r="AY330" s="18" t="s">
        <v>151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8" t="s">
        <v>78</v>
      </c>
      <c r="BK330" s="147">
        <f>ROUND(I330*H330,2)</f>
        <v>0</v>
      </c>
      <c r="BL330" s="18" t="s">
        <v>278</v>
      </c>
      <c r="BM330" s="146" t="s">
        <v>1382</v>
      </c>
    </row>
    <row r="331" spans="2:65" s="1" customFormat="1" ht="11.25">
      <c r="B331" s="33"/>
      <c r="D331" s="148" t="s">
        <v>159</v>
      </c>
      <c r="F331" s="149" t="s">
        <v>593</v>
      </c>
      <c r="I331" s="150"/>
      <c r="L331" s="33"/>
      <c r="M331" s="151"/>
      <c r="T331" s="54"/>
      <c r="AT331" s="18" t="s">
        <v>159</v>
      </c>
      <c r="AU331" s="18" t="s">
        <v>80</v>
      </c>
    </row>
    <row r="332" spans="2:65" s="12" customFormat="1" ht="11.25">
      <c r="B332" s="152"/>
      <c r="D332" s="153" t="s">
        <v>161</v>
      </c>
      <c r="E332" s="154" t="s">
        <v>3</v>
      </c>
      <c r="F332" s="155" t="s">
        <v>1002</v>
      </c>
      <c r="H332" s="156">
        <v>4.9000000000000004</v>
      </c>
      <c r="I332" s="157"/>
      <c r="L332" s="152"/>
      <c r="M332" s="158"/>
      <c r="T332" s="159"/>
      <c r="AT332" s="154" t="s">
        <v>161</v>
      </c>
      <c r="AU332" s="154" t="s">
        <v>80</v>
      </c>
      <c r="AV332" s="12" t="s">
        <v>80</v>
      </c>
      <c r="AW332" s="12" t="s">
        <v>32</v>
      </c>
      <c r="AX332" s="12" t="s">
        <v>78</v>
      </c>
      <c r="AY332" s="154" t="s">
        <v>151</v>
      </c>
    </row>
    <row r="333" spans="2:65" s="1" customFormat="1" ht="24.2" customHeight="1">
      <c r="B333" s="133"/>
      <c r="C333" s="134" t="s">
        <v>547</v>
      </c>
      <c r="D333" s="134" t="s">
        <v>153</v>
      </c>
      <c r="E333" s="135" t="s">
        <v>673</v>
      </c>
      <c r="F333" s="136" t="s">
        <v>674</v>
      </c>
      <c r="G333" s="137" t="s">
        <v>675</v>
      </c>
      <c r="H333" s="138">
        <v>1</v>
      </c>
      <c r="I333" s="139"/>
      <c r="J333" s="140">
        <f>ROUND(I333*H333,2)</f>
        <v>0</v>
      </c>
      <c r="K333" s="141"/>
      <c r="L333" s="33"/>
      <c r="M333" s="142" t="s">
        <v>3</v>
      </c>
      <c r="N333" s="143" t="s">
        <v>42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278</v>
      </c>
      <c r="AT333" s="146" t="s">
        <v>153</v>
      </c>
      <c r="AU333" s="146" t="s">
        <v>80</v>
      </c>
      <c r="AY333" s="18" t="s">
        <v>151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8" t="s">
        <v>78</v>
      </c>
      <c r="BK333" s="147">
        <f>ROUND(I333*H333,2)</f>
        <v>0</v>
      </c>
      <c r="BL333" s="18" t="s">
        <v>278</v>
      </c>
      <c r="BM333" s="146" t="s">
        <v>1383</v>
      </c>
    </row>
    <row r="334" spans="2:65" s="1" customFormat="1" ht="16.5" customHeight="1">
      <c r="B334" s="133"/>
      <c r="C334" s="134" t="s">
        <v>553</v>
      </c>
      <c r="D334" s="134" t="s">
        <v>153</v>
      </c>
      <c r="E334" s="135" t="s">
        <v>1022</v>
      </c>
      <c r="F334" s="136" t="s">
        <v>1023</v>
      </c>
      <c r="G334" s="137" t="s">
        <v>363</v>
      </c>
      <c r="H334" s="138">
        <v>464</v>
      </c>
      <c r="I334" s="139"/>
      <c r="J334" s="140">
        <f>ROUND(I334*H334,2)</f>
        <v>0</v>
      </c>
      <c r="K334" s="141"/>
      <c r="L334" s="33"/>
      <c r="M334" s="142" t="s">
        <v>3</v>
      </c>
      <c r="N334" s="143" t="s">
        <v>42</v>
      </c>
      <c r="P334" s="144">
        <f>O334*H334</f>
        <v>0</v>
      </c>
      <c r="Q334" s="144">
        <v>0</v>
      </c>
      <c r="R334" s="144">
        <f>Q334*H334</f>
        <v>0</v>
      </c>
      <c r="S334" s="144">
        <v>0</v>
      </c>
      <c r="T334" s="145">
        <f>S334*H334</f>
        <v>0</v>
      </c>
      <c r="AR334" s="146" t="s">
        <v>859</v>
      </c>
      <c r="AT334" s="146" t="s">
        <v>153</v>
      </c>
      <c r="AU334" s="146" t="s">
        <v>80</v>
      </c>
      <c r="AY334" s="18" t="s">
        <v>151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8" t="s">
        <v>78</v>
      </c>
      <c r="BK334" s="147">
        <f>ROUND(I334*H334,2)</f>
        <v>0</v>
      </c>
      <c r="BL334" s="18" t="s">
        <v>859</v>
      </c>
      <c r="BM334" s="146" t="s">
        <v>1384</v>
      </c>
    </row>
    <row r="335" spans="2:65" s="12" customFormat="1" ht="11.25">
      <c r="B335" s="152"/>
      <c r="D335" s="153" t="s">
        <v>161</v>
      </c>
      <c r="E335" s="154" t="s">
        <v>3</v>
      </c>
      <c r="F335" s="155" t="s">
        <v>1385</v>
      </c>
      <c r="H335" s="156">
        <v>464</v>
      </c>
      <c r="I335" s="157"/>
      <c r="L335" s="152"/>
      <c r="M335" s="158"/>
      <c r="T335" s="159"/>
      <c r="AT335" s="154" t="s">
        <v>161</v>
      </c>
      <c r="AU335" s="154" t="s">
        <v>80</v>
      </c>
      <c r="AV335" s="12" t="s">
        <v>80</v>
      </c>
      <c r="AW335" s="12" t="s">
        <v>32</v>
      </c>
      <c r="AX335" s="12" t="s">
        <v>78</v>
      </c>
      <c r="AY335" s="154" t="s">
        <v>151</v>
      </c>
    </row>
    <row r="336" spans="2:65" s="1" customFormat="1" ht="24.2" customHeight="1">
      <c r="B336" s="133"/>
      <c r="C336" s="134" t="s">
        <v>559</v>
      </c>
      <c r="D336" s="134" t="s">
        <v>153</v>
      </c>
      <c r="E336" s="135" t="s">
        <v>602</v>
      </c>
      <c r="F336" s="136" t="s">
        <v>603</v>
      </c>
      <c r="G336" s="137" t="s">
        <v>246</v>
      </c>
      <c r="H336" s="138">
        <v>7.4</v>
      </c>
      <c r="I336" s="139"/>
      <c r="J336" s="140">
        <f>ROUND(I336*H336,2)</f>
        <v>0</v>
      </c>
      <c r="K336" s="141"/>
      <c r="L336" s="33"/>
      <c r="M336" s="142" t="s">
        <v>3</v>
      </c>
      <c r="N336" s="143" t="s">
        <v>42</v>
      </c>
      <c r="P336" s="144">
        <f>O336*H336</f>
        <v>0</v>
      </c>
      <c r="Q336" s="144">
        <v>5.7200000000000003E-3</v>
      </c>
      <c r="R336" s="144">
        <f>Q336*H336</f>
        <v>4.2328000000000005E-2</v>
      </c>
      <c r="S336" s="144">
        <v>0</v>
      </c>
      <c r="T336" s="145">
        <f>S336*H336</f>
        <v>0</v>
      </c>
      <c r="AR336" s="146" t="s">
        <v>278</v>
      </c>
      <c r="AT336" s="146" t="s">
        <v>153</v>
      </c>
      <c r="AU336" s="146" t="s">
        <v>80</v>
      </c>
      <c r="AY336" s="18" t="s">
        <v>151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8" t="s">
        <v>78</v>
      </c>
      <c r="BK336" s="147">
        <f>ROUND(I336*H336,2)</f>
        <v>0</v>
      </c>
      <c r="BL336" s="18" t="s">
        <v>278</v>
      </c>
      <c r="BM336" s="146" t="s">
        <v>1386</v>
      </c>
    </row>
    <row r="337" spans="2:65" s="12" customFormat="1" ht="11.25">
      <c r="B337" s="152"/>
      <c r="D337" s="153" t="s">
        <v>161</v>
      </c>
      <c r="E337" s="154" t="s">
        <v>3</v>
      </c>
      <c r="F337" s="155" t="s">
        <v>1387</v>
      </c>
      <c r="H337" s="156">
        <v>7.4</v>
      </c>
      <c r="I337" s="157"/>
      <c r="L337" s="152"/>
      <c r="M337" s="158"/>
      <c r="T337" s="159"/>
      <c r="AT337" s="154" t="s">
        <v>161</v>
      </c>
      <c r="AU337" s="154" t="s">
        <v>80</v>
      </c>
      <c r="AV337" s="12" t="s">
        <v>80</v>
      </c>
      <c r="AW337" s="12" t="s">
        <v>32</v>
      </c>
      <c r="AX337" s="12" t="s">
        <v>78</v>
      </c>
      <c r="AY337" s="154" t="s">
        <v>151</v>
      </c>
    </row>
    <row r="338" spans="2:65" s="1" customFormat="1" ht="24.2" customHeight="1">
      <c r="B338" s="133"/>
      <c r="C338" s="134" t="s">
        <v>565</v>
      </c>
      <c r="D338" s="134" t="s">
        <v>153</v>
      </c>
      <c r="E338" s="135" t="s">
        <v>995</v>
      </c>
      <c r="F338" s="136" t="s">
        <v>996</v>
      </c>
      <c r="G338" s="137" t="s">
        <v>246</v>
      </c>
      <c r="H338" s="138">
        <v>20</v>
      </c>
      <c r="I338" s="139"/>
      <c r="J338" s="140">
        <f>ROUND(I338*H338,2)</f>
        <v>0</v>
      </c>
      <c r="K338" s="141"/>
      <c r="L338" s="33"/>
      <c r="M338" s="142" t="s">
        <v>3</v>
      </c>
      <c r="N338" s="143" t="s">
        <v>42</v>
      </c>
      <c r="P338" s="144">
        <f>O338*H338</f>
        <v>0</v>
      </c>
      <c r="Q338" s="144">
        <v>1.47E-3</v>
      </c>
      <c r="R338" s="144">
        <f>Q338*H338</f>
        <v>2.9399999999999999E-2</v>
      </c>
      <c r="S338" s="144">
        <v>0</v>
      </c>
      <c r="T338" s="145">
        <f>S338*H338</f>
        <v>0</v>
      </c>
      <c r="AR338" s="146" t="s">
        <v>278</v>
      </c>
      <c r="AT338" s="146" t="s">
        <v>153</v>
      </c>
      <c r="AU338" s="146" t="s">
        <v>80</v>
      </c>
      <c r="AY338" s="18" t="s">
        <v>151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8" t="s">
        <v>78</v>
      </c>
      <c r="BK338" s="147">
        <f>ROUND(I338*H338,2)</f>
        <v>0</v>
      </c>
      <c r="BL338" s="18" t="s">
        <v>278</v>
      </c>
      <c r="BM338" s="146" t="s">
        <v>1388</v>
      </c>
    </row>
    <row r="339" spans="2:65" s="12" customFormat="1" ht="11.25">
      <c r="B339" s="152"/>
      <c r="D339" s="153" t="s">
        <v>161</v>
      </c>
      <c r="E339" s="154" t="s">
        <v>3</v>
      </c>
      <c r="F339" s="155" t="s">
        <v>1389</v>
      </c>
      <c r="H339" s="156">
        <v>20</v>
      </c>
      <c r="I339" s="157"/>
      <c r="L339" s="152"/>
      <c r="M339" s="158"/>
      <c r="T339" s="159"/>
      <c r="AT339" s="154" t="s">
        <v>161</v>
      </c>
      <c r="AU339" s="154" t="s">
        <v>80</v>
      </c>
      <c r="AV339" s="12" t="s">
        <v>80</v>
      </c>
      <c r="AW339" s="12" t="s">
        <v>32</v>
      </c>
      <c r="AX339" s="12" t="s">
        <v>78</v>
      </c>
      <c r="AY339" s="154" t="s">
        <v>151</v>
      </c>
    </row>
    <row r="340" spans="2:65" s="1" customFormat="1" ht="37.9" customHeight="1">
      <c r="B340" s="133"/>
      <c r="C340" s="134" t="s">
        <v>571</v>
      </c>
      <c r="D340" s="134" t="s">
        <v>153</v>
      </c>
      <c r="E340" s="135" t="s">
        <v>1007</v>
      </c>
      <c r="F340" s="136" t="s">
        <v>1008</v>
      </c>
      <c r="G340" s="137" t="s">
        <v>246</v>
      </c>
      <c r="H340" s="138">
        <v>41.1</v>
      </c>
      <c r="I340" s="139"/>
      <c r="J340" s="140">
        <f>ROUND(I340*H340,2)</f>
        <v>0</v>
      </c>
      <c r="K340" s="141"/>
      <c r="L340" s="33"/>
      <c r="M340" s="142" t="s">
        <v>3</v>
      </c>
      <c r="N340" s="143" t="s">
        <v>42</v>
      </c>
      <c r="P340" s="144">
        <f>O340*H340</f>
        <v>0</v>
      </c>
      <c r="Q340" s="144">
        <v>3.7599999999999999E-3</v>
      </c>
      <c r="R340" s="144">
        <f>Q340*H340</f>
        <v>0.15453600000000001</v>
      </c>
      <c r="S340" s="144">
        <v>0</v>
      </c>
      <c r="T340" s="145">
        <f>S340*H340</f>
        <v>0</v>
      </c>
      <c r="AR340" s="146" t="s">
        <v>278</v>
      </c>
      <c r="AT340" s="146" t="s">
        <v>153</v>
      </c>
      <c r="AU340" s="146" t="s">
        <v>80</v>
      </c>
      <c r="AY340" s="18" t="s">
        <v>151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8" t="s">
        <v>78</v>
      </c>
      <c r="BK340" s="147">
        <f>ROUND(I340*H340,2)</f>
        <v>0</v>
      </c>
      <c r="BL340" s="18" t="s">
        <v>278</v>
      </c>
      <c r="BM340" s="146" t="s">
        <v>1390</v>
      </c>
    </row>
    <row r="341" spans="2:65" s="12" customFormat="1" ht="11.25">
      <c r="B341" s="152"/>
      <c r="D341" s="153" t="s">
        <v>161</v>
      </c>
      <c r="E341" s="154" t="s">
        <v>3</v>
      </c>
      <c r="F341" s="155" t="s">
        <v>1391</v>
      </c>
      <c r="H341" s="156">
        <v>41.1</v>
      </c>
      <c r="I341" s="157"/>
      <c r="L341" s="152"/>
      <c r="M341" s="158"/>
      <c r="T341" s="159"/>
      <c r="AT341" s="154" t="s">
        <v>161</v>
      </c>
      <c r="AU341" s="154" t="s">
        <v>80</v>
      </c>
      <c r="AV341" s="12" t="s">
        <v>80</v>
      </c>
      <c r="AW341" s="12" t="s">
        <v>32</v>
      </c>
      <c r="AX341" s="12" t="s">
        <v>78</v>
      </c>
      <c r="AY341" s="154" t="s">
        <v>151</v>
      </c>
    </row>
    <row r="342" spans="2:65" s="1" customFormat="1" ht="33" customHeight="1">
      <c r="B342" s="133"/>
      <c r="C342" s="134" t="s">
        <v>577</v>
      </c>
      <c r="D342" s="134" t="s">
        <v>153</v>
      </c>
      <c r="E342" s="135" t="s">
        <v>635</v>
      </c>
      <c r="F342" s="136" t="s">
        <v>636</v>
      </c>
      <c r="G342" s="137" t="s">
        <v>363</v>
      </c>
      <c r="H342" s="138">
        <v>6</v>
      </c>
      <c r="I342" s="139"/>
      <c r="J342" s="140">
        <f>ROUND(I342*H342,2)</f>
        <v>0</v>
      </c>
      <c r="K342" s="141"/>
      <c r="L342" s="33"/>
      <c r="M342" s="142" t="s">
        <v>3</v>
      </c>
      <c r="N342" s="143" t="s">
        <v>42</v>
      </c>
      <c r="P342" s="144">
        <f>O342*H342</f>
        <v>0</v>
      </c>
      <c r="Q342" s="144">
        <v>3.29E-3</v>
      </c>
      <c r="R342" s="144">
        <f>Q342*H342</f>
        <v>1.9740000000000001E-2</v>
      </c>
      <c r="S342" s="144">
        <v>0</v>
      </c>
      <c r="T342" s="145">
        <f>S342*H342</f>
        <v>0</v>
      </c>
      <c r="AR342" s="146" t="s">
        <v>278</v>
      </c>
      <c r="AT342" s="146" t="s">
        <v>153</v>
      </c>
      <c r="AU342" s="146" t="s">
        <v>80</v>
      </c>
      <c r="AY342" s="18" t="s">
        <v>151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8" t="s">
        <v>78</v>
      </c>
      <c r="BK342" s="147">
        <f>ROUND(I342*H342,2)</f>
        <v>0</v>
      </c>
      <c r="BL342" s="18" t="s">
        <v>278</v>
      </c>
      <c r="BM342" s="146" t="s">
        <v>1392</v>
      </c>
    </row>
    <row r="343" spans="2:65" s="12" customFormat="1" ht="11.25">
      <c r="B343" s="152"/>
      <c r="D343" s="153" t="s">
        <v>161</v>
      </c>
      <c r="E343" s="154" t="s">
        <v>3</v>
      </c>
      <c r="F343" s="155" t="s">
        <v>1012</v>
      </c>
      <c r="H343" s="156">
        <v>6</v>
      </c>
      <c r="I343" s="157"/>
      <c r="L343" s="152"/>
      <c r="M343" s="158"/>
      <c r="T343" s="159"/>
      <c r="AT343" s="154" t="s">
        <v>161</v>
      </c>
      <c r="AU343" s="154" t="s">
        <v>80</v>
      </c>
      <c r="AV343" s="12" t="s">
        <v>80</v>
      </c>
      <c r="AW343" s="12" t="s">
        <v>32</v>
      </c>
      <c r="AX343" s="12" t="s">
        <v>78</v>
      </c>
      <c r="AY343" s="154" t="s">
        <v>151</v>
      </c>
    </row>
    <row r="344" spans="2:65" s="1" customFormat="1" ht="37.9" customHeight="1">
      <c r="B344" s="133"/>
      <c r="C344" s="134" t="s">
        <v>583</v>
      </c>
      <c r="D344" s="134" t="s">
        <v>153</v>
      </c>
      <c r="E344" s="135" t="s">
        <v>640</v>
      </c>
      <c r="F344" s="136" t="s">
        <v>641</v>
      </c>
      <c r="G344" s="137" t="s">
        <v>246</v>
      </c>
      <c r="H344" s="138">
        <v>28</v>
      </c>
      <c r="I344" s="139"/>
      <c r="J344" s="140">
        <f>ROUND(I344*H344,2)</f>
        <v>0</v>
      </c>
      <c r="K344" s="141"/>
      <c r="L344" s="33"/>
      <c r="M344" s="142" t="s">
        <v>3</v>
      </c>
      <c r="N344" s="143" t="s">
        <v>42</v>
      </c>
      <c r="P344" s="144">
        <f>O344*H344</f>
        <v>0</v>
      </c>
      <c r="Q344" s="144">
        <v>6.8900000000000003E-3</v>
      </c>
      <c r="R344" s="144">
        <f>Q344*H344</f>
        <v>0.19292000000000001</v>
      </c>
      <c r="S344" s="144">
        <v>0</v>
      </c>
      <c r="T344" s="145">
        <f>S344*H344</f>
        <v>0</v>
      </c>
      <c r="AR344" s="146" t="s">
        <v>278</v>
      </c>
      <c r="AT344" s="146" t="s">
        <v>153</v>
      </c>
      <c r="AU344" s="146" t="s">
        <v>80</v>
      </c>
      <c r="AY344" s="18" t="s">
        <v>151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8" t="s">
        <v>78</v>
      </c>
      <c r="BK344" s="147">
        <f>ROUND(I344*H344,2)</f>
        <v>0</v>
      </c>
      <c r="BL344" s="18" t="s">
        <v>278</v>
      </c>
      <c r="BM344" s="146" t="s">
        <v>1393</v>
      </c>
    </row>
    <row r="345" spans="2:65" s="12" customFormat="1" ht="11.25">
      <c r="B345" s="152"/>
      <c r="D345" s="153" t="s">
        <v>161</v>
      </c>
      <c r="E345" s="154" t="s">
        <v>3</v>
      </c>
      <c r="F345" s="155" t="s">
        <v>1394</v>
      </c>
      <c r="H345" s="156">
        <v>28</v>
      </c>
      <c r="I345" s="157"/>
      <c r="L345" s="152"/>
      <c r="M345" s="158"/>
      <c r="T345" s="159"/>
      <c r="AT345" s="154" t="s">
        <v>161</v>
      </c>
      <c r="AU345" s="154" t="s">
        <v>80</v>
      </c>
      <c r="AV345" s="12" t="s">
        <v>80</v>
      </c>
      <c r="AW345" s="12" t="s">
        <v>32</v>
      </c>
      <c r="AX345" s="12" t="s">
        <v>78</v>
      </c>
      <c r="AY345" s="154" t="s">
        <v>151</v>
      </c>
    </row>
    <row r="346" spans="2:65" s="1" customFormat="1" ht="37.9" customHeight="1">
      <c r="B346" s="133"/>
      <c r="C346" s="134" t="s">
        <v>589</v>
      </c>
      <c r="D346" s="134" t="s">
        <v>153</v>
      </c>
      <c r="E346" s="135" t="s">
        <v>1015</v>
      </c>
      <c r="F346" s="136" t="s">
        <v>1016</v>
      </c>
      <c r="G346" s="137" t="s">
        <v>246</v>
      </c>
      <c r="H346" s="138">
        <v>156.6</v>
      </c>
      <c r="I346" s="139"/>
      <c r="J346" s="140">
        <f>ROUND(I346*H346,2)</f>
        <v>0</v>
      </c>
      <c r="K346" s="141"/>
      <c r="L346" s="33"/>
      <c r="M346" s="142" t="s">
        <v>3</v>
      </c>
      <c r="N346" s="143" t="s">
        <v>42</v>
      </c>
      <c r="P346" s="144">
        <f>O346*H346</f>
        <v>0</v>
      </c>
      <c r="Q346" s="144">
        <v>6.8900000000000003E-3</v>
      </c>
      <c r="R346" s="144">
        <f>Q346*H346</f>
        <v>1.0789740000000001</v>
      </c>
      <c r="S346" s="144">
        <v>0</v>
      </c>
      <c r="T346" s="145">
        <f>S346*H346</f>
        <v>0</v>
      </c>
      <c r="AR346" s="146" t="s">
        <v>278</v>
      </c>
      <c r="AT346" s="146" t="s">
        <v>153</v>
      </c>
      <c r="AU346" s="146" t="s">
        <v>80</v>
      </c>
      <c r="AY346" s="18" t="s">
        <v>151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8" t="s">
        <v>78</v>
      </c>
      <c r="BK346" s="147">
        <f>ROUND(I346*H346,2)</f>
        <v>0</v>
      </c>
      <c r="BL346" s="18" t="s">
        <v>278</v>
      </c>
      <c r="BM346" s="146" t="s">
        <v>1395</v>
      </c>
    </row>
    <row r="347" spans="2:65" s="12" customFormat="1" ht="11.25">
      <c r="B347" s="152"/>
      <c r="D347" s="153" t="s">
        <v>161</v>
      </c>
      <c r="E347" s="154" t="s">
        <v>3</v>
      </c>
      <c r="F347" s="155" t="s">
        <v>1396</v>
      </c>
      <c r="H347" s="156">
        <v>156.6</v>
      </c>
      <c r="I347" s="157"/>
      <c r="L347" s="152"/>
      <c r="M347" s="158"/>
      <c r="T347" s="159"/>
      <c r="AT347" s="154" t="s">
        <v>161</v>
      </c>
      <c r="AU347" s="154" t="s">
        <v>80</v>
      </c>
      <c r="AV347" s="12" t="s">
        <v>80</v>
      </c>
      <c r="AW347" s="12" t="s">
        <v>32</v>
      </c>
      <c r="AX347" s="12" t="s">
        <v>78</v>
      </c>
      <c r="AY347" s="154" t="s">
        <v>151</v>
      </c>
    </row>
    <row r="348" spans="2:65" s="1" customFormat="1" ht="24.2" customHeight="1">
      <c r="B348" s="133"/>
      <c r="C348" s="134" t="s">
        <v>595</v>
      </c>
      <c r="D348" s="134" t="s">
        <v>153</v>
      </c>
      <c r="E348" s="135" t="s">
        <v>668</v>
      </c>
      <c r="F348" s="136" t="s">
        <v>669</v>
      </c>
      <c r="G348" s="137" t="s">
        <v>246</v>
      </c>
      <c r="H348" s="138">
        <v>84</v>
      </c>
      <c r="I348" s="139"/>
      <c r="J348" s="140">
        <f>ROUND(I348*H348,2)</f>
        <v>0</v>
      </c>
      <c r="K348" s="141"/>
      <c r="L348" s="33"/>
      <c r="M348" s="142" t="s">
        <v>3</v>
      </c>
      <c r="N348" s="143" t="s">
        <v>42</v>
      </c>
      <c r="P348" s="144">
        <f>O348*H348</f>
        <v>0</v>
      </c>
      <c r="Q348" s="144">
        <v>4.8399999999999997E-3</v>
      </c>
      <c r="R348" s="144">
        <f>Q348*H348</f>
        <v>0.40655999999999998</v>
      </c>
      <c r="S348" s="144">
        <v>0</v>
      </c>
      <c r="T348" s="145">
        <f>S348*H348</f>
        <v>0</v>
      </c>
      <c r="AR348" s="146" t="s">
        <v>278</v>
      </c>
      <c r="AT348" s="146" t="s">
        <v>153</v>
      </c>
      <c r="AU348" s="146" t="s">
        <v>80</v>
      </c>
      <c r="AY348" s="18" t="s">
        <v>151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8" t="s">
        <v>78</v>
      </c>
      <c r="BK348" s="147">
        <f>ROUND(I348*H348,2)</f>
        <v>0</v>
      </c>
      <c r="BL348" s="18" t="s">
        <v>278</v>
      </c>
      <c r="BM348" s="146" t="s">
        <v>1397</v>
      </c>
    </row>
    <row r="349" spans="2:65" s="12" customFormat="1" ht="11.25">
      <c r="B349" s="152"/>
      <c r="D349" s="153" t="s">
        <v>161</v>
      </c>
      <c r="E349" s="154" t="s">
        <v>3</v>
      </c>
      <c r="F349" s="155" t="s">
        <v>1020</v>
      </c>
      <c r="H349" s="156">
        <v>84</v>
      </c>
      <c r="I349" s="157"/>
      <c r="L349" s="152"/>
      <c r="M349" s="158"/>
      <c r="T349" s="159"/>
      <c r="AT349" s="154" t="s">
        <v>161</v>
      </c>
      <c r="AU349" s="154" t="s">
        <v>80</v>
      </c>
      <c r="AV349" s="12" t="s">
        <v>80</v>
      </c>
      <c r="AW349" s="12" t="s">
        <v>32</v>
      </c>
      <c r="AX349" s="12" t="s">
        <v>78</v>
      </c>
      <c r="AY349" s="154" t="s">
        <v>151</v>
      </c>
    </row>
    <row r="350" spans="2:65" s="1" customFormat="1" ht="49.15" customHeight="1">
      <c r="B350" s="133"/>
      <c r="C350" s="134" t="s">
        <v>601</v>
      </c>
      <c r="D350" s="134" t="s">
        <v>153</v>
      </c>
      <c r="E350" s="135" t="s">
        <v>678</v>
      </c>
      <c r="F350" s="136" t="s">
        <v>679</v>
      </c>
      <c r="G350" s="137" t="s">
        <v>328</v>
      </c>
      <c r="H350" s="138">
        <v>5.38</v>
      </c>
      <c r="I350" s="139"/>
      <c r="J350" s="140">
        <f>ROUND(I350*H350,2)</f>
        <v>0</v>
      </c>
      <c r="K350" s="141"/>
      <c r="L350" s="33"/>
      <c r="M350" s="142" t="s">
        <v>3</v>
      </c>
      <c r="N350" s="143" t="s">
        <v>42</v>
      </c>
      <c r="P350" s="144">
        <f>O350*H350</f>
        <v>0</v>
      </c>
      <c r="Q350" s="144">
        <v>0</v>
      </c>
      <c r="R350" s="144">
        <f>Q350*H350</f>
        <v>0</v>
      </c>
      <c r="S350" s="144">
        <v>0</v>
      </c>
      <c r="T350" s="145">
        <f>S350*H350</f>
        <v>0</v>
      </c>
      <c r="AR350" s="146" t="s">
        <v>278</v>
      </c>
      <c r="AT350" s="146" t="s">
        <v>153</v>
      </c>
      <c r="AU350" s="146" t="s">
        <v>80</v>
      </c>
      <c r="AY350" s="18" t="s">
        <v>151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78</v>
      </c>
      <c r="BK350" s="147">
        <f>ROUND(I350*H350,2)</f>
        <v>0</v>
      </c>
      <c r="BL350" s="18" t="s">
        <v>278</v>
      </c>
      <c r="BM350" s="146" t="s">
        <v>1398</v>
      </c>
    </row>
    <row r="351" spans="2:65" s="1" customFormat="1" ht="11.25">
      <c r="B351" s="33"/>
      <c r="D351" s="148" t="s">
        <v>159</v>
      </c>
      <c r="F351" s="149" t="s">
        <v>681</v>
      </c>
      <c r="I351" s="150"/>
      <c r="L351" s="33"/>
      <c r="M351" s="151"/>
      <c r="T351" s="54"/>
      <c r="AT351" s="18" t="s">
        <v>159</v>
      </c>
      <c r="AU351" s="18" t="s">
        <v>80</v>
      </c>
    </row>
    <row r="352" spans="2:65" s="11" customFormat="1" ht="22.9" customHeight="1">
      <c r="B352" s="121"/>
      <c r="D352" s="122" t="s">
        <v>70</v>
      </c>
      <c r="E352" s="131" t="s">
        <v>682</v>
      </c>
      <c r="F352" s="131" t="s">
        <v>683</v>
      </c>
      <c r="I352" s="124"/>
      <c r="J352" s="132">
        <f>BK352</f>
        <v>0</v>
      </c>
      <c r="L352" s="121"/>
      <c r="M352" s="126"/>
      <c r="P352" s="127">
        <f>SUM(P353:P380)</f>
        <v>0</v>
      </c>
      <c r="R352" s="127">
        <f>SUM(R353:R380)</f>
        <v>86.963040000000007</v>
      </c>
      <c r="T352" s="128">
        <f>SUM(T353:T380)</f>
        <v>90.479039999999998</v>
      </c>
      <c r="AR352" s="122" t="s">
        <v>80</v>
      </c>
      <c r="AT352" s="129" t="s">
        <v>70</v>
      </c>
      <c r="AU352" s="129" t="s">
        <v>78</v>
      </c>
      <c r="AY352" s="122" t="s">
        <v>151</v>
      </c>
      <c r="BK352" s="130">
        <f>SUM(BK353:BK380)</f>
        <v>0</v>
      </c>
    </row>
    <row r="353" spans="2:65" s="1" customFormat="1" ht="24.2" customHeight="1">
      <c r="B353" s="133"/>
      <c r="C353" s="134" t="s">
        <v>606</v>
      </c>
      <c r="D353" s="134" t="s">
        <v>153</v>
      </c>
      <c r="E353" s="135" t="s">
        <v>1027</v>
      </c>
      <c r="F353" s="136" t="s">
        <v>1028</v>
      </c>
      <c r="G353" s="137" t="s">
        <v>156</v>
      </c>
      <c r="H353" s="138">
        <v>750</v>
      </c>
      <c r="I353" s="139"/>
      <c r="J353" s="140">
        <f>ROUND(I353*H353,2)</f>
        <v>0</v>
      </c>
      <c r="K353" s="141"/>
      <c r="L353" s="33"/>
      <c r="M353" s="142" t="s">
        <v>3</v>
      </c>
      <c r="N353" s="143" t="s">
        <v>42</v>
      </c>
      <c r="P353" s="144">
        <f>O353*H353</f>
        <v>0</v>
      </c>
      <c r="Q353" s="144">
        <v>0</v>
      </c>
      <c r="R353" s="144">
        <f>Q353*H353</f>
        <v>0</v>
      </c>
      <c r="S353" s="144">
        <v>0.12062</v>
      </c>
      <c r="T353" s="145">
        <f>S353*H353</f>
        <v>90.465000000000003</v>
      </c>
      <c r="AR353" s="146" t="s">
        <v>278</v>
      </c>
      <c r="AT353" s="146" t="s">
        <v>153</v>
      </c>
      <c r="AU353" s="146" t="s">
        <v>80</v>
      </c>
      <c r="AY353" s="18" t="s">
        <v>151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8" t="s">
        <v>78</v>
      </c>
      <c r="BK353" s="147">
        <f>ROUND(I353*H353,2)</f>
        <v>0</v>
      </c>
      <c r="BL353" s="18" t="s">
        <v>278</v>
      </c>
      <c r="BM353" s="146" t="s">
        <v>1399</v>
      </c>
    </row>
    <row r="354" spans="2:65" s="1" customFormat="1" ht="11.25">
      <c r="B354" s="33"/>
      <c r="D354" s="148" t="s">
        <v>159</v>
      </c>
      <c r="F354" s="149" t="s">
        <v>1030</v>
      </c>
      <c r="I354" s="150"/>
      <c r="L354" s="33"/>
      <c r="M354" s="151"/>
      <c r="T354" s="54"/>
      <c r="AT354" s="18" t="s">
        <v>159</v>
      </c>
      <c r="AU354" s="18" t="s">
        <v>80</v>
      </c>
    </row>
    <row r="355" spans="2:65" s="12" customFormat="1" ht="11.25">
      <c r="B355" s="152"/>
      <c r="D355" s="153" t="s">
        <v>161</v>
      </c>
      <c r="E355" s="154" t="s">
        <v>3</v>
      </c>
      <c r="F355" s="155" t="s">
        <v>1400</v>
      </c>
      <c r="H355" s="156">
        <v>750</v>
      </c>
      <c r="I355" s="157"/>
      <c r="L355" s="152"/>
      <c r="M355" s="158"/>
      <c r="T355" s="159"/>
      <c r="AT355" s="154" t="s">
        <v>161</v>
      </c>
      <c r="AU355" s="154" t="s">
        <v>80</v>
      </c>
      <c r="AV355" s="12" t="s">
        <v>80</v>
      </c>
      <c r="AW355" s="12" t="s">
        <v>32</v>
      </c>
      <c r="AX355" s="12" t="s">
        <v>78</v>
      </c>
      <c r="AY355" s="154" t="s">
        <v>151</v>
      </c>
    </row>
    <row r="356" spans="2:65" s="1" customFormat="1" ht="24.2" customHeight="1">
      <c r="B356" s="133"/>
      <c r="C356" s="134" t="s">
        <v>611</v>
      </c>
      <c r="D356" s="134" t="s">
        <v>153</v>
      </c>
      <c r="E356" s="135" t="s">
        <v>1035</v>
      </c>
      <c r="F356" s="136" t="s">
        <v>1036</v>
      </c>
      <c r="G356" s="137" t="s">
        <v>156</v>
      </c>
      <c r="H356" s="138">
        <v>750</v>
      </c>
      <c r="I356" s="139"/>
      <c r="J356" s="140">
        <f>ROUND(I356*H356,2)</f>
        <v>0</v>
      </c>
      <c r="K356" s="141"/>
      <c r="L356" s="33"/>
      <c r="M356" s="142" t="s">
        <v>3</v>
      </c>
      <c r="N356" s="143" t="s">
        <v>42</v>
      </c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AR356" s="146" t="s">
        <v>278</v>
      </c>
      <c r="AT356" s="146" t="s">
        <v>153</v>
      </c>
      <c r="AU356" s="146" t="s">
        <v>80</v>
      </c>
      <c r="AY356" s="18" t="s">
        <v>151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78</v>
      </c>
      <c r="BK356" s="147">
        <f>ROUND(I356*H356,2)</f>
        <v>0</v>
      </c>
      <c r="BL356" s="18" t="s">
        <v>278</v>
      </c>
      <c r="BM356" s="146" t="s">
        <v>1401</v>
      </c>
    </row>
    <row r="357" spans="2:65" s="1" customFormat="1" ht="11.25">
      <c r="B357" s="33"/>
      <c r="D357" s="148" t="s">
        <v>159</v>
      </c>
      <c r="F357" s="149" t="s">
        <v>1038</v>
      </c>
      <c r="I357" s="150"/>
      <c r="L357" s="33"/>
      <c r="M357" s="151"/>
      <c r="T357" s="54"/>
      <c r="AT357" s="18" t="s">
        <v>159</v>
      </c>
      <c r="AU357" s="18" t="s">
        <v>80</v>
      </c>
    </row>
    <row r="358" spans="2:65" s="12" customFormat="1" ht="11.25">
      <c r="B358" s="152"/>
      <c r="D358" s="153" t="s">
        <v>161</v>
      </c>
      <c r="E358" s="154" t="s">
        <v>3</v>
      </c>
      <c r="F358" s="155" t="s">
        <v>953</v>
      </c>
      <c r="H358" s="156">
        <v>750</v>
      </c>
      <c r="I358" s="157"/>
      <c r="L358" s="152"/>
      <c r="M358" s="158"/>
      <c r="T358" s="159"/>
      <c r="AT358" s="154" t="s">
        <v>161</v>
      </c>
      <c r="AU358" s="154" t="s">
        <v>80</v>
      </c>
      <c r="AV358" s="12" t="s">
        <v>80</v>
      </c>
      <c r="AW358" s="12" t="s">
        <v>32</v>
      </c>
      <c r="AX358" s="12" t="s">
        <v>78</v>
      </c>
      <c r="AY358" s="154" t="s">
        <v>151</v>
      </c>
    </row>
    <row r="359" spans="2:65" s="1" customFormat="1" ht="16.5" customHeight="1">
      <c r="B359" s="133"/>
      <c r="C359" s="181" t="s">
        <v>616</v>
      </c>
      <c r="D359" s="181" t="s">
        <v>378</v>
      </c>
      <c r="E359" s="182" t="s">
        <v>1039</v>
      </c>
      <c r="F359" s="183" t="s">
        <v>1040</v>
      </c>
      <c r="G359" s="184" t="s">
        <v>156</v>
      </c>
      <c r="H359" s="185">
        <v>825</v>
      </c>
      <c r="I359" s="186"/>
      <c r="J359" s="187">
        <f>ROUND(I359*H359,2)</f>
        <v>0</v>
      </c>
      <c r="K359" s="188"/>
      <c r="L359" s="189"/>
      <c r="M359" s="190" t="s">
        <v>3</v>
      </c>
      <c r="N359" s="191" t="s">
        <v>42</v>
      </c>
      <c r="P359" s="144">
        <f>O359*H359</f>
        <v>0</v>
      </c>
      <c r="Q359" s="144">
        <v>1.3999999999999999E-4</v>
      </c>
      <c r="R359" s="144">
        <f>Q359*H359</f>
        <v>0.11549999999999999</v>
      </c>
      <c r="S359" s="144">
        <v>0</v>
      </c>
      <c r="T359" s="145">
        <f>S359*H359</f>
        <v>0</v>
      </c>
      <c r="AR359" s="146" t="s">
        <v>381</v>
      </c>
      <c r="AT359" s="146" t="s">
        <v>378</v>
      </c>
      <c r="AU359" s="146" t="s">
        <v>80</v>
      </c>
      <c r="AY359" s="18" t="s">
        <v>151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8" t="s">
        <v>78</v>
      </c>
      <c r="BK359" s="147">
        <f>ROUND(I359*H359,2)</f>
        <v>0</v>
      </c>
      <c r="BL359" s="18" t="s">
        <v>278</v>
      </c>
      <c r="BM359" s="146" t="s">
        <v>1402</v>
      </c>
    </row>
    <row r="360" spans="2:65" s="1" customFormat="1" ht="11.25">
      <c r="B360" s="33"/>
      <c r="D360" s="148" t="s">
        <v>159</v>
      </c>
      <c r="F360" s="149" t="s">
        <v>1042</v>
      </c>
      <c r="I360" s="150"/>
      <c r="L360" s="33"/>
      <c r="M360" s="151"/>
      <c r="T360" s="54"/>
      <c r="AT360" s="18" t="s">
        <v>159</v>
      </c>
      <c r="AU360" s="18" t="s">
        <v>80</v>
      </c>
    </row>
    <row r="361" spans="2:65" s="12" customFormat="1" ht="11.25">
      <c r="B361" s="152"/>
      <c r="D361" s="153" t="s">
        <v>161</v>
      </c>
      <c r="F361" s="155" t="s">
        <v>1043</v>
      </c>
      <c r="H361" s="156">
        <v>825</v>
      </c>
      <c r="I361" s="157"/>
      <c r="L361" s="152"/>
      <c r="M361" s="158"/>
      <c r="T361" s="159"/>
      <c r="AT361" s="154" t="s">
        <v>161</v>
      </c>
      <c r="AU361" s="154" t="s">
        <v>80</v>
      </c>
      <c r="AV361" s="12" t="s">
        <v>80</v>
      </c>
      <c r="AW361" s="12" t="s">
        <v>4</v>
      </c>
      <c r="AX361" s="12" t="s">
        <v>78</v>
      </c>
      <c r="AY361" s="154" t="s">
        <v>151</v>
      </c>
    </row>
    <row r="362" spans="2:65" s="1" customFormat="1" ht="37.9" customHeight="1">
      <c r="B362" s="133"/>
      <c r="C362" s="134" t="s">
        <v>621</v>
      </c>
      <c r="D362" s="134" t="s">
        <v>153</v>
      </c>
      <c r="E362" s="135" t="s">
        <v>685</v>
      </c>
      <c r="F362" s="136" t="s">
        <v>686</v>
      </c>
      <c r="G362" s="137" t="s">
        <v>156</v>
      </c>
      <c r="H362" s="138">
        <v>858</v>
      </c>
      <c r="I362" s="139"/>
      <c r="J362" s="140">
        <f>ROUND(I362*H362,2)</f>
        <v>0</v>
      </c>
      <c r="K362" s="141"/>
      <c r="L362" s="33"/>
      <c r="M362" s="142" t="s">
        <v>3</v>
      </c>
      <c r="N362" s="143" t="s">
        <v>42</v>
      </c>
      <c r="P362" s="144">
        <f>O362*H362</f>
        <v>0</v>
      </c>
      <c r="Q362" s="144">
        <v>0</v>
      </c>
      <c r="R362" s="144">
        <f>Q362*H362</f>
        <v>0</v>
      </c>
      <c r="S362" s="144">
        <v>0</v>
      </c>
      <c r="T362" s="145">
        <f>S362*H362</f>
        <v>0</v>
      </c>
      <c r="AR362" s="146" t="s">
        <v>278</v>
      </c>
      <c r="AT362" s="146" t="s">
        <v>153</v>
      </c>
      <c r="AU362" s="146" t="s">
        <v>80</v>
      </c>
      <c r="AY362" s="18" t="s">
        <v>151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8" t="s">
        <v>78</v>
      </c>
      <c r="BK362" s="147">
        <f>ROUND(I362*H362,2)</f>
        <v>0</v>
      </c>
      <c r="BL362" s="18" t="s">
        <v>278</v>
      </c>
      <c r="BM362" s="146" t="s">
        <v>1403</v>
      </c>
    </row>
    <row r="363" spans="2:65" s="1" customFormat="1" ht="11.25">
      <c r="B363" s="33"/>
      <c r="D363" s="148" t="s">
        <v>159</v>
      </c>
      <c r="F363" s="149" t="s">
        <v>688</v>
      </c>
      <c r="I363" s="150"/>
      <c r="L363" s="33"/>
      <c r="M363" s="151"/>
      <c r="T363" s="54"/>
      <c r="AT363" s="18" t="s">
        <v>159</v>
      </c>
      <c r="AU363" s="18" t="s">
        <v>80</v>
      </c>
    </row>
    <row r="364" spans="2:65" s="12" customFormat="1" ht="11.25">
      <c r="B364" s="152"/>
      <c r="D364" s="153" t="s">
        <v>161</v>
      </c>
      <c r="E364" s="154" t="s">
        <v>3</v>
      </c>
      <c r="F364" s="155" t="s">
        <v>1404</v>
      </c>
      <c r="H364" s="156">
        <v>858</v>
      </c>
      <c r="I364" s="157"/>
      <c r="L364" s="152"/>
      <c r="M364" s="158"/>
      <c r="T364" s="159"/>
      <c r="AT364" s="154" t="s">
        <v>161</v>
      </c>
      <c r="AU364" s="154" t="s">
        <v>80</v>
      </c>
      <c r="AV364" s="12" t="s">
        <v>80</v>
      </c>
      <c r="AW364" s="12" t="s">
        <v>32</v>
      </c>
      <c r="AX364" s="12" t="s">
        <v>78</v>
      </c>
      <c r="AY364" s="154" t="s">
        <v>151</v>
      </c>
    </row>
    <row r="365" spans="2:65" s="1" customFormat="1" ht="16.5" customHeight="1">
      <c r="B365" s="133"/>
      <c r="C365" s="181" t="s">
        <v>625</v>
      </c>
      <c r="D365" s="181" t="s">
        <v>378</v>
      </c>
      <c r="E365" s="182" t="s">
        <v>691</v>
      </c>
      <c r="F365" s="183" t="s">
        <v>692</v>
      </c>
      <c r="G365" s="184" t="s">
        <v>156</v>
      </c>
      <c r="H365" s="185">
        <v>943.8</v>
      </c>
      <c r="I365" s="186"/>
      <c r="J365" s="187">
        <f>ROUND(I365*H365,2)</f>
        <v>0</v>
      </c>
      <c r="K365" s="188"/>
      <c r="L365" s="189"/>
      <c r="M365" s="190" t="s">
        <v>3</v>
      </c>
      <c r="N365" s="191" t="s">
        <v>42</v>
      </c>
      <c r="P365" s="144">
        <f>O365*H365</f>
        <v>0</v>
      </c>
      <c r="Q365" s="144">
        <v>4.0000000000000002E-4</v>
      </c>
      <c r="R365" s="144">
        <f>Q365*H365</f>
        <v>0.37752000000000002</v>
      </c>
      <c r="S365" s="144">
        <v>0</v>
      </c>
      <c r="T365" s="145">
        <f>S365*H365</f>
        <v>0</v>
      </c>
      <c r="AR365" s="146" t="s">
        <v>381</v>
      </c>
      <c r="AT365" s="146" t="s">
        <v>378</v>
      </c>
      <c r="AU365" s="146" t="s">
        <v>80</v>
      </c>
      <c r="AY365" s="18" t="s">
        <v>151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8" t="s">
        <v>78</v>
      </c>
      <c r="BK365" s="147">
        <f>ROUND(I365*H365,2)</f>
        <v>0</v>
      </c>
      <c r="BL365" s="18" t="s">
        <v>278</v>
      </c>
      <c r="BM365" s="146" t="s">
        <v>1405</v>
      </c>
    </row>
    <row r="366" spans="2:65" s="1" customFormat="1" ht="11.25">
      <c r="B366" s="33"/>
      <c r="D366" s="148" t="s">
        <v>159</v>
      </c>
      <c r="F366" s="149" t="s">
        <v>694</v>
      </c>
      <c r="I366" s="150"/>
      <c r="L366" s="33"/>
      <c r="M366" s="151"/>
      <c r="T366" s="54"/>
      <c r="AT366" s="18" t="s">
        <v>159</v>
      </c>
      <c r="AU366" s="18" t="s">
        <v>80</v>
      </c>
    </row>
    <row r="367" spans="2:65" s="12" customFormat="1" ht="11.25">
      <c r="B367" s="152"/>
      <c r="D367" s="153" t="s">
        <v>161</v>
      </c>
      <c r="F367" s="155" t="s">
        <v>1406</v>
      </c>
      <c r="H367" s="156">
        <v>943.8</v>
      </c>
      <c r="I367" s="157"/>
      <c r="L367" s="152"/>
      <c r="M367" s="158"/>
      <c r="T367" s="159"/>
      <c r="AT367" s="154" t="s">
        <v>161</v>
      </c>
      <c r="AU367" s="154" t="s">
        <v>80</v>
      </c>
      <c r="AV367" s="12" t="s">
        <v>80</v>
      </c>
      <c r="AW367" s="12" t="s">
        <v>4</v>
      </c>
      <c r="AX367" s="12" t="s">
        <v>78</v>
      </c>
      <c r="AY367" s="154" t="s">
        <v>151</v>
      </c>
    </row>
    <row r="368" spans="2:65" s="1" customFormat="1" ht="24.2" customHeight="1">
      <c r="B368" s="133"/>
      <c r="C368" s="134" t="s">
        <v>629</v>
      </c>
      <c r="D368" s="134" t="s">
        <v>153</v>
      </c>
      <c r="E368" s="135" t="s">
        <v>697</v>
      </c>
      <c r="F368" s="136" t="s">
        <v>698</v>
      </c>
      <c r="G368" s="137" t="s">
        <v>156</v>
      </c>
      <c r="H368" s="138">
        <v>108</v>
      </c>
      <c r="I368" s="139"/>
      <c r="J368" s="140">
        <f>ROUND(I368*H368,2)</f>
        <v>0</v>
      </c>
      <c r="K368" s="141"/>
      <c r="L368" s="33"/>
      <c r="M368" s="142" t="s">
        <v>3</v>
      </c>
      <c r="N368" s="143" t="s">
        <v>42</v>
      </c>
      <c r="P368" s="144">
        <f>O368*H368</f>
        <v>0</v>
      </c>
      <c r="Q368" s="144">
        <v>0</v>
      </c>
      <c r="R368" s="144">
        <f>Q368*H368</f>
        <v>0</v>
      </c>
      <c r="S368" s="144">
        <v>1.2999999999999999E-4</v>
      </c>
      <c r="T368" s="145">
        <f>S368*H368</f>
        <v>1.4039999999999999E-2</v>
      </c>
      <c r="AR368" s="146" t="s">
        <v>278</v>
      </c>
      <c r="AT368" s="146" t="s">
        <v>153</v>
      </c>
      <c r="AU368" s="146" t="s">
        <v>80</v>
      </c>
      <c r="AY368" s="18" t="s">
        <v>151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8" t="s">
        <v>78</v>
      </c>
      <c r="BK368" s="147">
        <f>ROUND(I368*H368,2)</f>
        <v>0</v>
      </c>
      <c r="BL368" s="18" t="s">
        <v>278</v>
      </c>
      <c r="BM368" s="146" t="s">
        <v>1407</v>
      </c>
    </row>
    <row r="369" spans="2:65" s="1" customFormat="1" ht="11.25">
      <c r="B369" s="33"/>
      <c r="D369" s="148" t="s">
        <v>159</v>
      </c>
      <c r="F369" s="149" t="s">
        <v>700</v>
      </c>
      <c r="I369" s="150"/>
      <c r="L369" s="33"/>
      <c r="M369" s="151"/>
      <c r="T369" s="54"/>
      <c r="AT369" s="18" t="s">
        <v>159</v>
      </c>
      <c r="AU369" s="18" t="s">
        <v>80</v>
      </c>
    </row>
    <row r="370" spans="2:65" s="12" customFormat="1" ht="11.25">
      <c r="B370" s="152"/>
      <c r="D370" s="153" t="s">
        <v>161</v>
      </c>
      <c r="E370" s="154" t="s">
        <v>3</v>
      </c>
      <c r="F370" s="155" t="s">
        <v>1325</v>
      </c>
      <c r="H370" s="156">
        <v>108</v>
      </c>
      <c r="I370" s="157"/>
      <c r="L370" s="152"/>
      <c r="M370" s="158"/>
      <c r="T370" s="159"/>
      <c r="AT370" s="154" t="s">
        <v>161</v>
      </c>
      <c r="AU370" s="154" t="s">
        <v>80</v>
      </c>
      <c r="AV370" s="12" t="s">
        <v>80</v>
      </c>
      <c r="AW370" s="12" t="s">
        <v>32</v>
      </c>
      <c r="AX370" s="12" t="s">
        <v>78</v>
      </c>
      <c r="AY370" s="154" t="s">
        <v>151</v>
      </c>
    </row>
    <row r="371" spans="2:65" s="1" customFormat="1" ht="16.5" customHeight="1">
      <c r="B371" s="133"/>
      <c r="C371" s="134" t="s">
        <v>634</v>
      </c>
      <c r="D371" s="134" t="s">
        <v>153</v>
      </c>
      <c r="E371" s="135" t="s">
        <v>703</v>
      </c>
      <c r="F371" s="136" t="s">
        <v>704</v>
      </c>
      <c r="G371" s="137" t="s">
        <v>156</v>
      </c>
      <c r="H371" s="138">
        <v>108</v>
      </c>
      <c r="I371" s="139"/>
      <c r="J371" s="140">
        <f>ROUND(I371*H371,2)</f>
        <v>0</v>
      </c>
      <c r="K371" s="141"/>
      <c r="L371" s="33"/>
      <c r="M371" s="142" t="s">
        <v>3</v>
      </c>
      <c r="N371" s="143" t="s">
        <v>42</v>
      </c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AR371" s="146" t="s">
        <v>278</v>
      </c>
      <c r="AT371" s="146" t="s">
        <v>153</v>
      </c>
      <c r="AU371" s="146" t="s">
        <v>80</v>
      </c>
      <c r="AY371" s="18" t="s">
        <v>151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8" t="s">
        <v>78</v>
      </c>
      <c r="BK371" s="147">
        <f>ROUND(I371*H371,2)</f>
        <v>0</v>
      </c>
      <c r="BL371" s="18" t="s">
        <v>278</v>
      </c>
      <c r="BM371" s="146" t="s">
        <v>1408</v>
      </c>
    </row>
    <row r="372" spans="2:65" s="1" customFormat="1" ht="11.25">
      <c r="B372" s="33"/>
      <c r="D372" s="148" t="s">
        <v>159</v>
      </c>
      <c r="F372" s="149" t="s">
        <v>706</v>
      </c>
      <c r="I372" s="150"/>
      <c r="L372" s="33"/>
      <c r="M372" s="151"/>
      <c r="T372" s="54"/>
      <c r="AT372" s="18" t="s">
        <v>159</v>
      </c>
      <c r="AU372" s="18" t="s">
        <v>80</v>
      </c>
    </row>
    <row r="373" spans="2:65" s="12" customFormat="1" ht="11.25">
      <c r="B373" s="152"/>
      <c r="D373" s="153" t="s">
        <v>161</v>
      </c>
      <c r="E373" s="154" t="s">
        <v>3</v>
      </c>
      <c r="F373" s="155" t="s">
        <v>1325</v>
      </c>
      <c r="H373" s="156">
        <v>108</v>
      </c>
      <c r="I373" s="157"/>
      <c r="L373" s="152"/>
      <c r="M373" s="158"/>
      <c r="T373" s="159"/>
      <c r="AT373" s="154" t="s">
        <v>161</v>
      </c>
      <c r="AU373" s="154" t="s">
        <v>80</v>
      </c>
      <c r="AV373" s="12" t="s">
        <v>80</v>
      </c>
      <c r="AW373" s="12" t="s">
        <v>32</v>
      </c>
      <c r="AX373" s="12" t="s">
        <v>78</v>
      </c>
      <c r="AY373" s="154" t="s">
        <v>151</v>
      </c>
    </row>
    <row r="374" spans="2:65" s="1" customFormat="1" ht="44.25" customHeight="1">
      <c r="B374" s="133"/>
      <c r="C374" s="181" t="s">
        <v>639</v>
      </c>
      <c r="D374" s="181" t="s">
        <v>378</v>
      </c>
      <c r="E374" s="182" t="s">
        <v>708</v>
      </c>
      <c r="F374" s="183" t="s">
        <v>709</v>
      </c>
      <c r="G374" s="184" t="s">
        <v>156</v>
      </c>
      <c r="H374" s="185">
        <v>118.8</v>
      </c>
      <c r="I374" s="186"/>
      <c r="J374" s="187">
        <f>ROUND(I374*H374,2)</f>
        <v>0</v>
      </c>
      <c r="K374" s="188"/>
      <c r="L374" s="189"/>
      <c r="M374" s="190" t="s">
        <v>3</v>
      </c>
      <c r="N374" s="191" t="s">
        <v>42</v>
      </c>
      <c r="P374" s="144">
        <f>O374*H374</f>
        <v>0</v>
      </c>
      <c r="Q374" s="144">
        <v>4.0000000000000002E-4</v>
      </c>
      <c r="R374" s="144">
        <f>Q374*H374</f>
        <v>4.752E-2</v>
      </c>
      <c r="S374" s="144">
        <v>0</v>
      </c>
      <c r="T374" s="145">
        <f>S374*H374</f>
        <v>0</v>
      </c>
      <c r="AR374" s="146" t="s">
        <v>381</v>
      </c>
      <c r="AT374" s="146" t="s">
        <v>378</v>
      </c>
      <c r="AU374" s="146" t="s">
        <v>80</v>
      </c>
      <c r="AY374" s="18" t="s">
        <v>151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8" t="s">
        <v>78</v>
      </c>
      <c r="BK374" s="147">
        <f>ROUND(I374*H374,2)</f>
        <v>0</v>
      </c>
      <c r="BL374" s="18" t="s">
        <v>278</v>
      </c>
      <c r="BM374" s="146" t="s">
        <v>1409</v>
      </c>
    </row>
    <row r="375" spans="2:65" s="1" customFormat="1" ht="11.25">
      <c r="B375" s="33"/>
      <c r="D375" s="148" t="s">
        <v>159</v>
      </c>
      <c r="F375" s="149" t="s">
        <v>711</v>
      </c>
      <c r="I375" s="150"/>
      <c r="L375" s="33"/>
      <c r="M375" s="151"/>
      <c r="T375" s="54"/>
      <c r="AT375" s="18" t="s">
        <v>159</v>
      </c>
      <c r="AU375" s="18" t="s">
        <v>80</v>
      </c>
    </row>
    <row r="376" spans="2:65" s="12" customFormat="1" ht="11.25">
      <c r="B376" s="152"/>
      <c r="D376" s="153" t="s">
        <v>161</v>
      </c>
      <c r="F376" s="155" t="s">
        <v>1410</v>
      </c>
      <c r="H376" s="156">
        <v>118.8</v>
      </c>
      <c r="I376" s="157"/>
      <c r="L376" s="152"/>
      <c r="M376" s="158"/>
      <c r="T376" s="159"/>
      <c r="AT376" s="154" t="s">
        <v>161</v>
      </c>
      <c r="AU376" s="154" t="s">
        <v>80</v>
      </c>
      <c r="AV376" s="12" t="s">
        <v>80</v>
      </c>
      <c r="AW376" s="12" t="s">
        <v>4</v>
      </c>
      <c r="AX376" s="12" t="s">
        <v>78</v>
      </c>
      <c r="AY376" s="154" t="s">
        <v>151</v>
      </c>
    </row>
    <row r="377" spans="2:65" s="1" customFormat="1" ht="37.9" customHeight="1">
      <c r="B377" s="133"/>
      <c r="C377" s="134" t="s">
        <v>644</v>
      </c>
      <c r="D377" s="134" t="s">
        <v>153</v>
      </c>
      <c r="E377" s="135" t="s">
        <v>1052</v>
      </c>
      <c r="F377" s="136" t="s">
        <v>1053</v>
      </c>
      <c r="G377" s="137" t="s">
        <v>156</v>
      </c>
      <c r="H377" s="138">
        <v>750</v>
      </c>
      <c r="I377" s="139"/>
      <c r="J377" s="140">
        <f>ROUND(I377*H377,2)</f>
        <v>0</v>
      </c>
      <c r="K377" s="141"/>
      <c r="L377" s="33"/>
      <c r="M377" s="142" t="s">
        <v>3</v>
      </c>
      <c r="N377" s="143" t="s">
        <v>42</v>
      </c>
      <c r="P377" s="144">
        <f>O377*H377</f>
        <v>0</v>
      </c>
      <c r="Q377" s="144">
        <v>0.11523</v>
      </c>
      <c r="R377" s="144">
        <f>Q377*H377</f>
        <v>86.422499999999999</v>
      </c>
      <c r="S377" s="144">
        <v>0</v>
      </c>
      <c r="T377" s="145">
        <f>S377*H377</f>
        <v>0</v>
      </c>
      <c r="AR377" s="146" t="s">
        <v>278</v>
      </c>
      <c r="AT377" s="146" t="s">
        <v>153</v>
      </c>
      <c r="AU377" s="146" t="s">
        <v>80</v>
      </c>
      <c r="AY377" s="18" t="s">
        <v>151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8" t="s">
        <v>78</v>
      </c>
      <c r="BK377" s="147">
        <f>ROUND(I377*H377,2)</f>
        <v>0</v>
      </c>
      <c r="BL377" s="18" t="s">
        <v>278</v>
      </c>
      <c r="BM377" s="146" t="s">
        <v>1411</v>
      </c>
    </row>
    <row r="378" spans="2:65" s="12" customFormat="1" ht="11.25">
      <c r="B378" s="152"/>
      <c r="D378" s="153" t="s">
        <v>161</v>
      </c>
      <c r="E378" s="154" t="s">
        <v>3</v>
      </c>
      <c r="F378" s="155" t="s">
        <v>953</v>
      </c>
      <c r="H378" s="156">
        <v>750</v>
      </c>
      <c r="I378" s="157"/>
      <c r="L378" s="152"/>
      <c r="M378" s="158"/>
      <c r="T378" s="159"/>
      <c r="AT378" s="154" t="s">
        <v>161</v>
      </c>
      <c r="AU378" s="154" t="s">
        <v>80</v>
      </c>
      <c r="AV378" s="12" t="s">
        <v>80</v>
      </c>
      <c r="AW378" s="12" t="s">
        <v>32</v>
      </c>
      <c r="AX378" s="12" t="s">
        <v>78</v>
      </c>
      <c r="AY378" s="154" t="s">
        <v>151</v>
      </c>
    </row>
    <row r="379" spans="2:65" s="1" customFormat="1" ht="49.15" customHeight="1">
      <c r="B379" s="133"/>
      <c r="C379" s="134" t="s">
        <v>649</v>
      </c>
      <c r="D379" s="134" t="s">
        <v>153</v>
      </c>
      <c r="E379" s="135" t="s">
        <v>714</v>
      </c>
      <c r="F379" s="136" t="s">
        <v>715</v>
      </c>
      <c r="G379" s="137" t="s">
        <v>328</v>
      </c>
      <c r="H379" s="138">
        <v>86.962999999999994</v>
      </c>
      <c r="I379" s="139"/>
      <c r="J379" s="140">
        <f>ROUND(I379*H379,2)</f>
        <v>0</v>
      </c>
      <c r="K379" s="141"/>
      <c r="L379" s="33"/>
      <c r="M379" s="142" t="s">
        <v>3</v>
      </c>
      <c r="N379" s="143" t="s">
        <v>42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278</v>
      </c>
      <c r="AT379" s="146" t="s">
        <v>153</v>
      </c>
      <c r="AU379" s="146" t="s">
        <v>80</v>
      </c>
      <c r="AY379" s="18" t="s">
        <v>151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8" t="s">
        <v>78</v>
      </c>
      <c r="BK379" s="147">
        <f>ROUND(I379*H379,2)</f>
        <v>0</v>
      </c>
      <c r="BL379" s="18" t="s">
        <v>278</v>
      </c>
      <c r="BM379" s="146" t="s">
        <v>1412</v>
      </c>
    </row>
    <row r="380" spans="2:65" s="1" customFormat="1" ht="11.25">
      <c r="B380" s="33"/>
      <c r="D380" s="148" t="s">
        <v>159</v>
      </c>
      <c r="F380" s="149" t="s">
        <v>717</v>
      </c>
      <c r="I380" s="150"/>
      <c r="L380" s="33"/>
      <c r="M380" s="151"/>
      <c r="T380" s="54"/>
      <c r="AT380" s="18" t="s">
        <v>159</v>
      </c>
      <c r="AU380" s="18" t="s">
        <v>80</v>
      </c>
    </row>
    <row r="381" spans="2:65" s="11" customFormat="1" ht="22.9" customHeight="1">
      <c r="B381" s="121"/>
      <c r="D381" s="122" t="s">
        <v>70</v>
      </c>
      <c r="E381" s="131" t="s">
        <v>718</v>
      </c>
      <c r="F381" s="131" t="s">
        <v>719</v>
      </c>
      <c r="I381" s="124"/>
      <c r="J381" s="132">
        <f>BK381</f>
        <v>0</v>
      </c>
      <c r="L381" s="121"/>
      <c r="M381" s="126"/>
      <c r="P381" s="127">
        <f>SUM(P382:P415)</f>
        <v>0</v>
      </c>
      <c r="R381" s="127">
        <f>SUM(R382:R415)</f>
        <v>3.0291000000000001</v>
      </c>
      <c r="T381" s="128">
        <f>SUM(T382:T415)</f>
        <v>2.5550000000000002</v>
      </c>
      <c r="AR381" s="122" t="s">
        <v>80</v>
      </c>
      <c r="AT381" s="129" t="s">
        <v>70</v>
      </c>
      <c r="AU381" s="129" t="s">
        <v>78</v>
      </c>
      <c r="AY381" s="122" t="s">
        <v>151</v>
      </c>
      <c r="BK381" s="130">
        <f>SUM(BK382:BK415)</f>
        <v>0</v>
      </c>
    </row>
    <row r="382" spans="2:65" s="1" customFormat="1" ht="16.5" customHeight="1">
      <c r="B382" s="133"/>
      <c r="C382" s="134" t="s">
        <v>654</v>
      </c>
      <c r="D382" s="134" t="s">
        <v>153</v>
      </c>
      <c r="E382" s="135" t="s">
        <v>727</v>
      </c>
      <c r="F382" s="136" t="s">
        <v>728</v>
      </c>
      <c r="G382" s="137" t="s">
        <v>246</v>
      </c>
      <c r="H382" s="138">
        <v>73</v>
      </c>
      <c r="I382" s="139"/>
      <c r="J382" s="140">
        <f>ROUND(I382*H382,2)</f>
        <v>0</v>
      </c>
      <c r="K382" s="141"/>
      <c r="L382" s="33"/>
      <c r="M382" s="142" t="s">
        <v>3</v>
      </c>
      <c r="N382" s="143" t="s">
        <v>42</v>
      </c>
      <c r="P382" s="144">
        <f>O382*H382</f>
        <v>0</v>
      </c>
      <c r="Q382" s="144">
        <v>0</v>
      </c>
      <c r="R382" s="144">
        <f>Q382*H382</f>
        <v>0</v>
      </c>
      <c r="S382" s="144">
        <v>0</v>
      </c>
      <c r="T382" s="145">
        <f>S382*H382</f>
        <v>0</v>
      </c>
      <c r="AR382" s="146" t="s">
        <v>278</v>
      </c>
      <c r="AT382" s="146" t="s">
        <v>153</v>
      </c>
      <c r="AU382" s="146" t="s">
        <v>80</v>
      </c>
      <c r="AY382" s="18" t="s">
        <v>151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8" t="s">
        <v>78</v>
      </c>
      <c r="BK382" s="147">
        <f>ROUND(I382*H382,2)</f>
        <v>0</v>
      </c>
      <c r="BL382" s="18" t="s">
        <v>278</v>
      </c>
      <c r="BM382" s="146" t="s">
        <v>1413</v>
      </c>
    </row>
    <row r="383" spans="2:65" s="1" customFormat="1" ht="11.25">
      <c r="B383" s="33"/>
      <c r="D383" s="148" t="s">
        <v>159</v>
      </c>
      <c r="F383" s="149" t="s">
        <v>730</v>
      </c>
      <c r="I383" s="150"/>
      <c r="L383" s="33"/>
      <c r="M383" s="151"/>
      <c r="T383" s="54"/>
      <c r="AT383" s="18" t="s">
        <v>159</v>
      </c>
      <c r="AU383" s="18" t="s">
        <v>80</v>
      </c>
    </row>
    <row r="384" spans="2:65" s="1" customFormat="1" ht="16.5" customHeight="1">
      <c r="B384" s="133"/>
      <c r="C384" s="181" t="s">
        <v>658</v>
      </c>
      <c r="D384" s="181" t="s">
        <v>378</v>
      </c>
      <c r="E384" s="182" t="s">
        <v>733</v>
      </c>
      <c r="F384" s="183" t="s">
        <v>734</v>
      </c>
      <c r="G384" s="184" t="s">
        <v>328</v>
      </c>
      <c r="H384" s="185">
        <v>1.3680000000000001</v>
      </c>
      <c r="I384" s="186"/>
      <c r="J384" s="187">
        <f>ROUND(I384*H384,2)</f>
        <v>0</v>
      </c>
      <c r="K384" s="188"/>
      <c r="L384" s="189"/>
      <c r="M384" s="190" t="s">
        <v>3</v>
      </c>
      <c r="N384" s="191" t="s">
        <v>42</v>
      </c>
      <c r="P384" s="144">
        <f>O384*H384</f>
        <v>0</v>
      </c>
      <c r="Q384" s="144">
        <v>1</v>
      </c>
      <c r="R384" s="144">
        <f>Q384*H384</f>
        <v>1.3680000000000001</v>
      </c>
      <c r="S384" s="144">
        <v>0</v>
      </c>
      <c r="T384" s="145">
        <f>S384*H384</f>
        <v>0</v>
      </c>
      <c r="AR384" s="146" t="s">
        <v>381</v>
      </c>
      <c r="AT384" s="146" t="s">
        <v>378</v>
      </c>
      <c r="AU384" s="146" t="s">
        <v>80</v>
      </c>
      <c r="AY384" s="18" t="s">
        <v>151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8" t="s">
        <v>78</v>
      </c>
      <c r="BK384" s="147">
        <f>ROUND(I384*H384,2)</f>
        <v>0</v>
      </c>
      <c r="BL384" s="18" t="s">
        <v>278</v>
      </c>
      <c r="BM384" s="146" t="s">
        <v>1414</v>
      </c>
    </row>
    <row r="385" spans="2:65" s="1" customFormat="1" ht="11.25">
      <c r="B385" s="33"/>
      <c r="D385" s="148" t="s">
        <v>159</v>
      </c>
      <c r="F385" s="149" t="s">
        <v>736</v>
      </c>
      <c r="I385" s="150"/>
      <c r="L385" s="33"/>
      <c r="M385" s="151"/>
      <c r="T385" s="54"/>
      <c r="AT385" s="18" t="s">
        <v>159</v>
      </c>
      <c r="AU385" s="18" t="s">
        <v>80</v>
      </c>
    </row>
    <row r="386" spans="2:65" s="12" customFormat="1" ht="11.25">
      <c r="B386" s="152"/>
      <c r="D386" s="153" t="s">
        <v>161</v>
      </c>
      <c r="E386" s="154" t="s">
        <v>3</v>
      </c>
      <c r="F386" s="155" t="s">
        <v>1415</v>
      </c>
      <c r="H386" s="156">
        <v>1.022</v>
      </c>
      <c r="I386" s="157"/>
      <c r="L386" s="152"/>
      <c r="M386" s="158"/>
      <c r="T386" s="159"/>
      <c r="AT386" s="154" t="s">
        <v>161</v>
      </c>
      <c r="AU386" s="154" t="s">
        <v>80</v>
      </c>
      <c r="AV386" s="12" t="s">
        <v>80</v>
      </c>
      <c r="AW386" s="12" t="s">
        <v>32</v>
      </c>
      <c r="AX386" s="12" t="s">
        <v>71</v>
      </c>
      <c r="AY386" s="154" t="s">
        <v>151</v>
      </c>
    </row>
    <row r="387" spans="2:65" s="12" customFormat="1" ht="11.25">
      <c r="B387" s="152"/>
      <c r="D387" s="153" t="s">
        <v>161</v>
      </c>
      <c r="E387" s="154" t="s">
        <v>3</v>
      </c>
      <c r="F387" s="155" t="s">
        <v>1416</v>
      </c>
      <c r="H387" s="156">
        <v>0.20399999999999999</v>
      </c>
      <c r="I387" s="157"/>
      <c r="L387" s="152"/>
      <c r="M387" s="158"/>
      <c r="T387" s="159"/>
      <c r="AT387" s="154" t="s">
        <v>161</v>
      </c>
      <c r="AU387" s="154" t="s">
        <v>80</v>
      </c>
      <c r="AV387" s="12" t="s">
        <v>80</v>
      </c>
      <c r="AW387" s="12" t="s">
        <v>32</v>
      </c>
      <c r="AX387" s="12" t="s">
        <v>71</v>
      </c>
      <c r="AY387" s="154" t="s">
        <v>151</v>
      </c>
    </row>
    <row r="388" spans="2:65" s="12" customFormat="1" ht="11.25">
      <c r="B388" s="152"/>
      <c r="D388" s="153" t="s">
        <v>161</v>
      </c>
      <c r="E388" s="154" t="s">
        <v>3</v>
      </c>
      <c r="F388" s="155" t="s">
        <v>1417</v>
      </c>
      <c r="H388" s="156">
        <v>0.10199999999999999</v>
      </c>
      <c r="I388" s="157"/>
      <c r="L388" s="152"/>
      <c r="M388" s="158"/>
      <c r="T388" s="159"/>
      <c r="AT388" s="154" t="s">
        <v>161</v>
      </c>
      <c r="AU388" s="154" t="s">
        <v>80</v>
      </c>
      <c r="AV388" s="12" t="s">
        <v>80</v>
      </c>
      <c r="AW388" s="12" t="s">
        <v>32</v>
      </c>
      <c r="AX388" s="12" t="s">
        <v>71</v>
      </c>
      <c r="AY388" s="154" t="s">
        <v>151</v>
      </c>
    </row>
    <row r="389" spans="2:65" s="14" customFormat="1" ht="11.25">
      <c r="B389" s="166"/>
      <c r="D389" s="153" t="s">
        <v>161</v>
      </c>
      <c r="E389" s="167" t="s">
        <v>3</v>
      </c>
      <c r="F389" s="168" t="s">
        <v>241</v>
      </c>
      <c r="H389" s="169">
        <v>1.3280000000000001</v>
      </c>
      <c r="I389" s="170"/>
      <c r="L389" s="166"/>
      <c r="M389" s="171"/>
      <c r="T389" s="172"/>
      <c r="AT389" s="167" t="s">
        <v>161</v>
      </c>
      <c r="AU389" s="167" t="s">
        <v>80</v>
      </c>
      <c r="AV389" s="14" t="s">
        <v>157</v>
      </c>
      <c r="AW389" s="14" t="s">
        <v>32</v>
      </c>
      <c r="AX389" s="14" t="s">
        <v>78</v>
      </c>
      <c r="AY389" s="167" t="s">
        <v>151</v>
      </c>
    </row>
    <row r="390" spans="2:65" s="12" customFormat="1" ht="11.25">
      <c r="B390" s="152"/>
      <c r="D390" s="153" t="s">
        <v>161</v>
      </c>
      <c r="F390" s="155" t="s">
        <v>1418</v>
      </c>
      <c r="H390" s="156">
        <v>1.3680000000000001</v>
      </c>
      <c r="I390" s="157"/>
      <c r="L390" s="152"/>
      <c r="M390" s="158"/>
      <c r="T390" s="159"/>
      <c r="AT390" s="154" t="s">
        <v>161</v>
      </c>
      <c r="AU390" s="154" t="s">
        <v>80</v>
      </c>
      <c r="AV390" s="12" t="s">
        <v>80</v>
      </c>
      <c r="AW390" s="12" t="s">
        <v>4</v>
      </c>
      <c r="AX390" s="12" t="s">
        <v>78</v>
      </c>
      <c r="AY390" s="154" t="s">
        <v>151</v>
      </c>
    </row>
    <row r="391" spans="2:65" s="1" customFormat="1" ht="16.5" customHeight="1">
      <c r="B391" s="133"/>
      <c r="C391" s="181" t="s">
        <v>662</v>
      </c>
      <c r="D391" s="181" t="s">
        <v>378</v>
      </c>
      <c r="E391" s="182" t="s">
        <v>743</v>
      </c>
      <c r="F391" s="183" t="s">
        <v>744</v>
      </c>
      <c r="G391" s="184" t="s">
        <v>328</v>
      </c>
      <c r="H391" s="185">
        <v>0.496</v>
      </c>
      <c r="I391" s="186"/>
      <c r="J391" s="187">
        <f>ROUND(I391*H391,2)</f>
        <v>0</v>
      </c>
      <c r="K391" s="188"/>
      <c r="L391" s="189"/>
      <c r="M391" s="190" t="s">
        <v>3</v>
      </c>
      <c r="N391" s="191" t="s">
        <v>42</v>
      </c>
      <c r="P391" s="144">
        <f>O391*H391</f>
        <v>0</v>
      </c>
      <c r="Q391" s="144">
        <v>1</v>
      </c>
      <c r="R391" s="144">
        <f>Q391*H391</f>
        <v>0.496</v>
      </c>
      <c r="S391" s="144">
        <v>0</v>
      </c>
      <c r="T391" s="145">
        <f>S391*H391</f>
        <v>0</v>
      </c>
      <c r="AR391" s="146" t="s">
        <v>381</v>
      </c>
      <c r="AT391" s="146" t="s">
        <v>378</v>
      </c>
      <c r="AU391" s="146" t="s">
        <v>80</v>
      </c>
      <c r="AY391" s="18" t="s">
        <v>151</v>
      </c>
      <c r="BE391" s="147">
        <f>IF(N391="základní",J391,0)</f>
        <v>0</v>
      </c>
      <c r="BF391" s="147">
        <f>IF(N391="snížená",J391,0)</f>
        <v>0</v>
      </c>
      <c r="BG391" s="147">
        <f>IF(N391="zákl. přenesená",J391,0)</f>
        <v>0</v>
      </c>
      <c r="BH391" s="147">
        <f>IF(N391="sníž. přenesená",J391,0)</f>
        <v>0</v>
      </c>
      <c r="BI391" s="147">
        <f>IF(N391="nulová",J391,0)</f>
        <v>0</v>
      </c>
      <c r="BJ391" s="18" t="s">
        <v>78</v>
      </c>
      <c r="BK391" s="147">
        <f>ROUND(I391*H391,2)</f>
        <v>0</v>
      </c>
      <c r="BL391" s="18" t="s">
        <v>278</v>
      </c>
      <c r="BM391" s="146" t="s">
        <v>1419</v>
      </c>
    </row>
    <row r="392" spans="2:65" s="1" customFormat="1" ht="11.25">
      <c r="B392" s="33"/>
      <c r="D392" s="148" t="s">
        <v>159</v>
      </c>
      <c r="F392" s="149" t="s">
        <v>746</v>
      </c>
      <c r="I392" s="150"/>
      <c r="L392" s="33"/>
      <c r="M392" s="151"/>
      <c r="T392" s="54"/>
      <c r="AT392" s="18" t="s">
        <v>159</v>
      </c>
      <c r="AU392" s="18" t="s">
        <v>80</v>
      </c>
    </row>
    <row r="393" spans="2:65" s="12" customFormat="1" ht="11.25">
      <c r="B393" s="152"/>
      <c r="D393" s="153" t="s">
        <v>161</v>
      </c>
      <c r="E393" s="154" t="s">
        <v>3</v>
      </c>
      <c r="F393" s="155" t="s">
        <v>1420</v>
      </c>
      <c r="H393" s="156">
        <v>8.4000000000000005E-2</v>
      </c>
      <c r="I393" s="157"/>
      <c r="L393" s="152"/>
      <c r="M393" s="158"/>
      <c r="T393" s="159"/>
      <c r="AT393" s="154" t="s">
        <v>161</v>
      </c>
      <c r="AU393" s="154" t="s">
        <v>80</v>
      </c>
      <c r="AV393" s="12" t="s">
        <v>80</v>
      </c>
      <c r="AW393" s="12" t="s">
        <v>32</v>
      </c>
      <c r="AX393" s="12" t="s">
        <v>71</v>
      </c>
      <c r="AY393" s="154" t="s">
        <v>151</v>
      </c>
    </row>
    <row r="394" spans="2:65" s="12" customFormat="1" ht="11.25">
      <c r="B394" s="152"/>
      <c r="D394" s="153" t="s">
        <v>161</v>
      </c>
      <c r="E394" s="154" t="s">
        <v>3</v>
      </c>
      <c r="F394" s="155" t="s">
        <v>1421</v>
      </c>
      <c r="H394" s="156">
        <v>0.39800000000000002</v>
      </c>
      <c r="I394" s="157"/>
      <c r="L394" s="152"/>
      <c r="M394" s="158"/>
      <c r="T394" s="159"/>
      <c r="AT394" s="154" t="s">
        <v>161</v>
      </c>
      <c r="AU394" s="154" t="s">
        <v>80</v>
      </c>
      <c r="AV394" s="12" t="s">
        <v>80</v>
      </c>
      <c r="AW394" s="12" t="s">
        <v>32</v>
      </c>
      <c r="AX394" s="12" t="s">
        <v>71</v>
      </c>
      <c r="AY394" s="154" t="s">
        <v>151</v>
      </c>
    </row>
    <row r="395" spans="2:65" s="14" customFormat="1" ht="11.25">
      <c r="B395" s="166"/>
      <c r="D395" s="153" t="s">
        <v>161</v>
      </c>
      <c r="E395" s="167" t="s">
        <v>3</v>
      </c>
      <c r="F395" s="168" t="s">
        <v>241</v>
      </c>
      <c r="H395" s="169">
        <v>0.48200000000000004</v>
      </c>
      <c r="I395" s="170"/>
      <c r="L395" s="166"/>
      <c r="M395" s="171"/>
      <c r="T395" s="172"/>
      <c r="AT395" s="167" t="s">
        <v>161</v>
      </c>
      <c r="AU395" s="167" t="s">
        <v>80</v>
      </c>
      <c r="AV395" s="14" t="s">
        <v>157</v>
      </c>
      <c r="AW395" s="14" t="s">
        <v>32</v>
      </c>
      <c r="AX395" s="14" t="s">
        <v>78</v>
      </c>
      <c r="AY395" s="167" t="s">
        <v>151</v>
      </c>
    </row>
    <row r="396" spans="2:65" s="12" customFormat="1" ht="11.25">
      <c r="B396" s="152"/>
      <c r="D396" s="153" t="s">
        <v>161</v>
      </c>
      <c r="F396" s="155" t="s">
        <v>1422</v>
      </c>
      <c r="H396" s="156">
        <v>0.496</v>
      </c>
      <c r="I396" s="157"/>
      <c r="L396" s="152"/>
      <c r="M396" s="158"/>
      <c r="T396" s="159"/>
      <c r="AT396" s="154" t="s">
        <v>161</v>
      </c>
      <c r="AU396" s="154" t="s">
        <v>80</v>
      </c>
      <c r="AV396" s="12" t="s">
        <v>80</v>
      </c>
      <c r="AW396" s="12" t="s">
        <v>4</v>
      </c>
      <c r="AX396" s="12" t="s">
        <v>78</v>
      </c>
      <c r="AY396" s="154" t="s">
        <v>151</v>
      </c>
    </row>
    <row r="397" spans="2:65" s="1" customFormat="1" ht="16.5" customHeight="1">
      <c r="B397" s="133"/>
      <c r="C397" s="181" t="s">
        <v>667</v>
      </c>
      <c r="D397" s="181" t="s">
        <v>378</v>
      </c>
      <c r="E397" s="182" t="s">
        <v>751</v>
      </c>
      <c r="F397" s="183" t="s">
        <v>752</v>
      </c>
      <c r="G397" s="184" t="s">
        <v>328</v>
      </c>
      <c r="H397" s="185">
        <v>0.58599999999999997</v>
      </c>
      <c r="I397" s="186"/>
      <c r="J397" s="187">
        <f>ROUND(I397*H397,2)</f>
        <v>0</v>
      </c>
      <c r="K397" s="188"/>
      <c r="L397" s="189"/>
      <c r="M397" s="190" t="s">
        <v>3</v>
      </c>
      <c r="N397" s="191" t="s">
        <v>42</v>
      </c>
      <c r="P397" s="144">
        <f>O397*H397</f>
        <v>0</v>
      </c>
      <c r="Q397" s="144">
        <v>1</v>
      </c>
      <c r="R397" s="144">
        <f>Q397*H397</f>
        <v>0.58599999999999997</v>
      </c>
      <c r="S397" s="144">
        <v>0</v>
      </c>
      <c r="T397" s="145">
        <f>S397*H397</f>
        <v>0</v>
      </c>
      <c r="AR397" s="146" t="s">
        <v>381</v>
      </c>
      <c r="AT397" s="146" t="s">
        <v>378</v>
      </c>
      <c r="AU397" s="146" t="s">
        <v>80</v>
      </c>
      <c r="AY397" s="18" t="s">
        <v>151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8" t="s">
        <v>78</v>
      </c>
      <c r="BK397" s="147">
        <f>ROUND(I397*H397,2)</f>
        <v>0</v>
      </c>
      <c r="BL397" s="18" t="s">
        <v>278</v>
      </c>
      <c r="BM397" s="146" t="s">
        <v>1423</v>
      </c>
    </row>
    <row r="398" spans="2:65" s="1" customFormat="1" ht="11.25">
      <c r="B398" s="33"/>
      <c r="D398" s="148" t="s">
        <v>159</v>
      </c>
      <c r="F398" s="149" t="s">
        <v>754</v>
      </c>
      <c r="I398" s="150"/>
      <c r="L398" s="33"/>
      <c r="M398" s="151"/>
      <c r="T398" s="54"/>
      <c r="AT398" s="18" t="s">
        <v>159</v>
      </c>
      <c r="AU398" s="18" t="s">
        <v>80</v>
      </c>
    </row>
    <row r="399" spans="2:65" s="12" customFormat="1" ht="11.25">
      <c r="B399" s="152"/>
      <c r="D399" s="153" t="s">
        <v>161</v>
      </c>
      <c r="E399" s="154" t="s">
        <v>3</v>
      </c>
      <c r="F399" s="155" t="s">
        <v>1424</v>
      </c>
      <c r="H399" s="156">
        <v>0.28799999999999998</v>
      </c>
      <c r="I399" s="157"/>
      <c r="L399" s="152"/>
      <c r="M399" s="158"/>
      <c r="T399" s="159"/>
      <c r="AT399" s="154" t="s">
        <v>161</v>
      </c>
      <c r="AU399" s="154" t="s">
        <v>80</v>
      </c>
      <c r="AV399" s="12" t="s">
        <v>80</v>
      </c>
      <c r="AW399" s="12" t="s">
        <v>32</v>
      </c>
      <c r="AX399" s="12" t="s">
        <v>71</v>
      </c>
      <c r="AY399" s="154" t="s">
        <v>151</v>
      </c>
    </row>
    <row r="400" spans="2:65" s="12" customFormat="1" ht="11.25">
      <c r="B400" s="152"/>
      <c r="D400" s="153" t="s">
        <v>161</v>
      </c>
      <c r="E400" s="154" t="s">
        <v>3</v>
      </c>
      <c r="F400" s="155" t="s">
        <v>1425</v>
      </c>
      <c r="H400" s="156">
        <v>0.28100000000000003</v>
      </c>
      <c r="I400" s="157"/>
      <c r="L400" s="152"/>
      <c r="M400" s="158"/>
      <c r="T400" s="159"/>
      <c r="AT400" s="154" t="s">
        <v>161</v>
      </c>
      <c r="AU400" s="154" t="s">
        <v>80</v>
      </c>
      <c r="AV400" s="12" t="s">
        <v>80</v>
      </c>
      <c r="AW400" s="12" t="s">
        <v>32</v>
      </c>
      <c r="AX400" s="12" t="s">
        <v>71</v>
      </c>
      <c r="AY400" s="154" t="s">
        <v>151</v>
      </c>
    </row>
    <row r="401" spans="2:65" s="14" customFormat="1" ht="11.25">
      <c r="B401" s="166"/>
      <c r="D401" s="153" t="s">
        <v>161</v>
      </c>
      <c r="E401" s="167" t="s">
        <v>3</v>
      </c>
      <c r="F401" s="168" t="s">
        <v>241</v>
      </c>
      <c r="H401" s="169">
        <v>0.56899999999999995</v>
      </c>
      <c r="I401" s="170"/>
      <c r="L401" s="166"/>
      <c r="M401" s="171"/>
      <c r="T401" s="172"/>
      <c r="AT401" s="167" t="s">
        <v>161</v>
      </c>
      <c r="AU401" s="167" t="s">
        <v>80</v>
      </c>
      <c r="AV401" s="14" t="s">
        <v>157</v>
      </c>
      <c r="AW401" s="14" t="s">
        <v>32</v>
      </c>
      <c r="AX401" s="14" t="s">
        <v>78</v>
      </c>
      <c r="AY401" s="167" t="s">
        <v>151</v>
      </c>
    </row>
    <row r="402" spans="2:65" s="12" customFormat="1" ht="11.25">
      <c r="B402" s="152"/>
      <c r="D402" s="153" t="s">
        <v>161</v>
      </c>
      <c r="F402" s="155" t="s">
        <v>1426</v>
      </c>
      <c r="H402" s="156">
        <v>0.58599999999999997</v>
      </c>
      <c r="I402" s="157"/>
      <c r="L402" s="152"/>
      <c r="M402" s="158"/>
      <c r="T402" s="159"/>
      <c r="AT402" s="154" t="s">
        <v>161</v>
      </c>
      <c r="AU402" s="154" t="s">
        <v>80</v>
      </c>
      <c r="AV402" s="12" t="s">
        <v>80</v>
      </c>
      <c r="AW402" s="12" t="s">
        <v>4</v>
      </c>
      <c r="AX402" s="12" t="s">
        <v>78</v>
      </c>
      <c r="AY402" s="154" t="s">
        <v>151</v>
      </c>
    </row>
    <row r="403" spans="2:65" s="1" customFormat="1" ht="21.75" customHeight="1">
      <c r="B403" s="133"/>
      <c r="C403" s="181" t="s">
        <v>672</v>
      </c>
      <c r="D403" s="181" t="s">
        <v>378</v>
      </c>
      <c r="E403" s="182" t="s">
        <v>759</v>
      </c>
      <c r="F403" s="183" t="s">
        <v>760</v>
      </c>
      <c r="G403" s="184" t="s">
        <v>328</v>
      </c>
      <c r="H403" s="185">
        <v>0.22600000000000001</v>
      </c>
      <c r="I403" s="186"/>
      <c r="J403" s="187">
        <f>ROUND(I403*H403,2)</f>
        <v>0</v>
      </c>
      <c r="K403" s="188"/>
      <c r="L403" s="189"/>
      <c r="M403" s="190" t="s">
        <v>3</v>
      </c>
      <c r="N403" s="191" t="s">
        <v>42</v>
      </c>
      <c r="P403" s="144">
        <f>O403*H403</f>
        <v>0</v>
      </c>
      <c r="Q403" s="144">
        <v>1</v>
      </c>
      <c r="R403" s="144">
        <f>Q403*H403</f>
        <v>0.22600000000000001</v>
      </c>
      <c r="S403" s="144">
        <v>0</v>
      </c>
      <c r="T403" s="145">
        <f>S403*H403</f>
        <v>0</v>
      </c>
      <c r="AR403" s="146" t="s">
        <v>381</v>
      </c>
      <c r="AT403" s="146" t="s">
        <v>378</v>
      </c>
      <c r="AU403" s="146" t="s">
        <v>80</v>
      </c>
      <c r="AY403" s="18" t="s">
        <v>151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8" t="s">
        <v>78</v>
      </c>
      <c r="BK403" s="147">
        <f>ROUND(I403*H403,2)</f>
        <v>0</v>
      </c>
      <c r="BL403" s="18" t="s">
        <v>278</v>
      </c>
      <c r="BM403" s="146" t="s">
        <v>1427</v>
      </c>
    </row>
    <row r="404" spans="2:65" s="1" customFormat="1" ht="11.25">
      <c r="B404" s="33"/>
      <c r="D404" s="148" t="s">
        <v>159</v>
      </c>
      <c r="F404" s="149" t="s">
        <v>762</v>
      </c>
      <c r="I404" s="150"/>
      <c r="L404" s="33"/>
      <c r="M404" s="151"/>
      <c r="T404" s="54"/>
      <c r="AT404" s="18" t="s">
        <v>159</v>
      </c>
      <c r="AU404" s="18" t="s">
        <v>80</v>
      </c>
    </row>
    <row r="405" spans="2:65" s="12" customFormat="1" ht="11.25">
      <c r="B405" s="152"/>
      <c r="D405" s="153" t="s">
        <v>161</v>
      </c>
      <c r="E405" s="154" t="s">
        <v>3</v>
      </c>
      <c r="F405" s="155" t="s">
        <v>1428</v>
      </c>
      <c r="H405" s="156">
        <v>0.219</v>
      </c>
      <c r="I405" s="157"/>
      <c r="L405" s="152"/>
      <c r="M405" s="158"/>
      <c r="T405" s="159"/>
      <c r="AT405" s="154" t="s">
        <v>161</v>
      </c>
      <c r="AU405" s="154" t="s">
        <v>80</v>
      </c>
      <c r="AV405" s="12" t="s">
        <v>80</v>
      </c>
      <c r="AW405" s="12" t="s">
        <v>32</v>
      </c>
      <c r="AX405" s="12" t="s">
        <v>78</v>
      </c>
      <c r="AY405" s="154" t="s">
        <v>151</v>
      </c>
    </row>
    <row r="406" spans="2:65" s="12" customFormat="1" ht="11.25">
      <c r="B406" s="152"/>
      <c r="D406" s="153" t="s">
        <v>161</v>
      </c>
      <c r="F406" s="155" t="s">
        <v>1429</v>
      </c>
      <c r="H406" s="156">
        <v>0.22600000000000001</v>
      </c>
      <c r="I406" s="157"/>
      <c r="L406" s="152"/>
      <c r="M406" s="158"/>
      <c r="T406" s="159"/>
      <c r="AT406" s="154" t="s">
        <v>161</v>
      </c>
      <c r="AU406" s="154" t="s">
        <v>80</v>
      </c>
      <c r="AV406" s="12" t="s">
        <v>80</v>
      </c>
      <c r="AW406" s="12" t="s">
        <v>4</v>
      </c>
      <c r="AX406" s="12" t="s">
        <v>78</v>
      </c>
      <c r="AY406" s="154" t="s">
        <v>151</v>
      </c>
    </row>
    <row r="407" spans="2:65" s="1" customFormat="1" ht="24.2" customHeight="1">
      <c r="B407" s="133"/>
      <c r="C407" s="181" t="s">
        <v>677</v>
      </c>
      <c r="D407" s="181" t="s">
        <v>378</v>
      </c>
      <c r="E407" s="182" t="s">
        <v>766</v>
      </c>
      <c r="F407" s="183" t="s">
        <v>767</v>
      </c>
      <c r="G407" s="184" t="s">
        <v>170</v>
      </c>
      <c r="H407" s="185">
        <v>0.64200000000000002</v>
      </c>
      <c r="I407" s="186"/>
      <c r="J407" s="187">
        <f>ROUND(I407*H407,2)</f>
        <v>0</v>
      </c>
      <c r="K407" s="188"/>
      <c r="L407" s="189"/>
      <c r="M407" s="190" t="s">
        <v>3</v>
      </c>
      <c r="N407" s="191" t="s">
        <v>42</v>
      </c>
      <c r="P407" s="144">
        <f>O407*H407</f>
        <v>0</v>
      </c>
      <c r="Q407" s="144">
        <v>0.55000000000000004</v>
      </c>
      <c r="R407" s="144">
        <f>Q407*H407</f>
        <v>0.35310000000000002</v>
      </c>
      <c r="S407" s="144">
        <v>0</v>
      </c>
      <c r="T407" s="145">
        <f>S407*H407</f>
        <v>0</v>
      </c>
      <c r="AR407" s="146" t="s">
        <v>381</v>
      </c>
      <c r="AT407" s="146" t="s">
        <v>378</v>
      </c>
      <c r="AU407" s="146" t="s">
        <v>80</v>
      </c>
      <c r="AY407" s="18" t="s">
        <v>151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8" t="s">
        <v>78</v>
      </c>
      <c r="BK407" s="147">
        <f>ROUND(I407*H407,2)</f>
        <v>0</v>
      </c>
      <c r="BL407" s="18" t="s">
        <v>278</v>
      </c>
      <c r="BM407" s="146" t="s">
        <v>1430</v>
      </c>
    </row>
    <row r="408" spans="2:65" s="1" customFormat="1" ht="11.25">
      <c r="B408" s="33"/>
      <c r="D408" s="148" t="s">
        <v>159</v>
      </c>
      <c r="F408" s="149" t="s">
        <v>769</v>
      </c>
      <c r="I408" s="150"/>
      <c r="L408" s="33"/>
      <c r="M408" s="151"/>
      <c r="T408" s="54"/>
      <c r="AT408" s="18" t="s">
        <v>159</v>
      </c>
      <c r="AU408" s="18" t="s">
        <v>80</v>
      </c>
    </row>
    <row r="409" spans="2:65" s="12" customFormat="1" ht="11.25">
      <c r="B409" s="152"/>
      <c r="D409" s="153" t="s">
        <v>161</v>
      </c>
      <c r="E409" s="154" t="s">
        <v>3</v>
      </c>
      <c r="F409" s="155" t="s">
        <v>1357</v>
      </c>
      <c r="H409" s="156">
        <v>0.64200000000000002</v>
      </c>
      <c r="I409" s="157"/>
      <c r="L409" s="152"/>
      <c r="M409" s="158"/>
      <c r="T409" s="159"/>
      <c r="AT409" s="154" t="s">
        <v>161</v>
      </c>
      <c r="AU409" s="154" t="s">
        <v>80</v>
      </c>
      <c r="AV409" s="12" t="s">
        <v>80</v>
      </c>
      <c r="AW409" s="12" t="s">
        <v>32</v>
      </c>
      <c r="AX409" s="12" t="s">
        <v>78</v>
      </c>
      <c r="AY409" s="154" t="s">
        <v>151</v>
      </c>
    </row>
    <row r="410" spans="2:65" s="1" customFormat="1" ht="16.5" customHeight="1">
      <c r="B410" s="133"/>
      <c r="C410" s="134" t="s">
        <v>684</v>
      </c>
      <c r="D410" s="134" t="s">
        <v>153</v>
      </c>
      <c r="E410" s="135" t="s">
        <v>771</v>
      </c>
      <c r="F410" s="136" t="s">
        <v>772</v>
      </c>
      <c r="G410" s="137" t="s">
        <v>246</v>
      </c>
      <c r="H410" s="138">
        <v>73</v>
      </c>
      <c r="I410" s="139"/>
      <c r="J410" s="140">
        <f>ROUND(I410*H410,2)</f>
        <v>0</v>
      </c>
      <c r="K410" s="141"/>
      <c r="L410" s="33"/>
      <c r="M410" s="142" t="s">
        <v>3</v>
      </c>
      <c r="N410" s="143" t="s">
        <v>42</v>
      </c>
      <c r="P410" s="144">
        <f>O410*H410</f>
        <v>0</v>
      </c>
      <c r="Q410" s="144">
        <v>0</v>
      </c>
      <c r="R410" s="144">
        <f>Q410*H410</f>
        <v>0</v>
      </c>
      <c r="S410" s="144">
        <v>3.5000000000000003E-2</v>
      </c>
      <c r="T410" s="145">
        <f>S410*H410</f>
        <v>2.5550000000000002</v>
      </c>
      <c r="AR410" s="146" t="s">
        <v>278</v>
      </c>
      <c r="AT410" s="146" t="s">
        <v>153</v>
      </c>
      <c r="AU410" s="146" t="s">
        <v>80</v>
      </c>
      <c r="AY410" s="18" t="s">
        <v>151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8" t="s">
        <v>78</v>
      </c>
      <c r="BK410" s="147">
        <f>ROUND(I410*H410,2)</f>
        <v>0</v>
      </c>
      <c r="BL410" s="18" t="s">
        <v>278</v>
      </c>
      <c r="BM410" s="146" t="s">
        <v>1431</v>
      </c>
    </row>
    <row r="411" spans="2:65" s="1" customFormat="1" ht="11.25">
      <c r="B411" s="33"/>
      <c r="D411" s="148" t="s">
        <v>159</v>
      </c>
      <c r="F411" s="149" t="s">
        <v>774</v>
      </c>
      <c r="I411" s="150"/>
      <c r="L411" s="33"/>
      <c r="M411" s="151"/>
      <c r="T411" s="54"/>
      <c r="AT411" s="18" t="s">
        <v>159</v>
      </c>
      <c r="AU411" s="18" t="s">
        <v>80</v>
      </c>
    </row>
    <row r="412" spans="2:65" s="1" customFormat="1" ht="24.2" customHeight="1">
      <c r="B412" s="133"/>
      <c r="C412" s="134" t="s">
        <v>690</v>
      </c>
      <c r="D412" s="134" t="s">
        <v>153</v>
      </c>
      <c r="E412" s="135" t="s">
        <v>782</v>
      </c>
      <c r="F412" s="136" t="s">
        <v>783</v>
      </c>
      <c r="G412" s="137" t="s">
        <v>675</v>
      </c>
      <c r="H412" s="138">
        <v>1</v>
      </c>
      <c r="I412" s="139"/>
      <c r="J412" s="140">
        <f>ROUND(I412*H412,2)</f>
        <v>0</v>
      </c>
      <c r="K412" s="141"/>
      <c r="L412" s="33"/>
      <c r="M412" s="142" t="s">
        <v>3</v>
      </c>
      <c r="N412" s="143" t="s">
        <v>42</v>
      </c>
      <c r="P412" s="144">
        <f>O412*H412</f>
        <v>0</v>
      </c>
      <c r="Q412" s="144">
        <v>0</v>
      </c>
      <c r="R412" s="144">
        <f>Q412*H412</f>
        <v>0</v>
      </c>
      <c r="S412" s="144">
        <v>0</v>
      </c>
      <c r="T412" s="145">
        <f>S412*H412</f>
        <v>0</v>
      </c>
      <c r="AR412" s="146" t="s">
        <v>278</v>
      </c>
      <c r="AT412" s="146" t="s">
        <v>153</v>
      </c>
      <c r="AU412" s="146" t="s">
        <v>80</v>
      </c>
      <c r="AY412" s="18" t="s">
        <v>151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8" t="s">
        <v>78</v>
      </c>
      <c r="BK412" s="147">
        <f>ROUND(I412*H412,2)</f>
        <v>0</v>
      </c>
      <c r="BL412" s="18" t="s">
        <v>278</v>
      </c>
      <c r="BM412" s="146" t="s">
        <v>1432</v>
      </c>
    </row>
    <row r="413" spans="2:65" s="1" customFormat="1" ht="16.5" customHeight="1">
      <c r="B413" s="133"/>
      <c r="C413" s="134" t="s">
        <v>696</v>
      </c>
      <c r="D413" s="134" t="s">
        <v>153</v>
      </c>
      <c r="E413" s="135" t="s">
        <v>786</v>
      </c>
      <c r="F413" s="136" t="s">
        <v>787</v>
      </c>
      <c r="G413" s="137" t="s">
        <v>675</v>
      </c>
      <c r="H413" s="138">
        <v>1</v>
      </c>
      <c r="I413" s="139"/>
      <c r="J413" s="140">
        <f>ROUND(I413*H413,2)</f>
        <v>0</v>
      </c>
      <c r="K413" s="141"/>
      <c r="L413" s="33"/>
      <c r="M413" s="142" t="s">
        <v>3</v>
      </c>
      <c r="N413" s="143" t="s">
        <v>42</v>
      </c>
      <c r="P413" s="144">
        <f>O413*H413</f>
        <v>0</v>
      </c>
      <c r="Q413" s="144">
        <v>0</v>
      </c>
      <c r="R413" s="144">
        <f>Q413*H413</f>
        <v>0</v>
      </c>
      <c r="S413" s="144">
        <v>0</v>
      </c>
      <c r="T413" s="145">
        <f>S413*H413</f>
        <v>0</v>
      </c>
      <c r="AR413" s="146" t="s">
        <v>278</v>
      </c>
      <c r="AT413" s="146" t="s">
        <v>153</v>
      </c>
      <c r="AU413" s="146" t="s">
        <v>80</v>
      </c>
      <c r="AY413" s="18" t="s">
        <v>151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8" t="s">
        <v>78</v>
      </c>
      <c r="BK413" s="147">
        <f>ROUND(I413*H413,2)</f>
        <v>0</v>
      </c>
      <c r="BL413" s="18" t="s">
        <v>278</v>
      </c>
      <c r="BM413" s="146" t="s">
        <v>1433</v>
      </c>
    </row>
    <row r="414" spans="2:65" s="1" customFormat="1" ht="44.25" customHeight="1">
      <c r="B414" s="133"/>
      <c r="C414" s="134" t="s">
        <v>702</v>
      </c>
      <c r="D414" s="134" t="s">
        <v>153</v>
      </c>
      <c r="E414" s="135" t="s">
        <v>790</v>
      </c>
      <c r="F414" s="136" t="s">
        <v>791</v>
      </c>
      <c r="G414" s="137" t="s">
        <v>398</v>
      </c>
      <c r="H414" s="192"/>
      <c r="I414" s="139"/>
      <c r="J414" s="140">
        <f>ROUND(I414*H414,2)</f>
        <v>0</v>
      </c>
      <c r="K414" s="141"/>
      <c r="L414" s="33"/>
      <c r="M414" s="142" t="s">
        <v>3</v>
      </c>
      <c r="N414" s="143" t="s">
        <v>42</v>
      </c>
      <c r="P414" s="144">
        <f>O414*H414</f>
        <v>0</v>
      </c>
      <c r="Q414" s="144">
        <v>0</v>
      </c>
      <c r="R414" s="144">
        <f>Q414*H414</f>
        <v>0</v>
      </c>
      <c r="S414" s="144">
        <v>0</v>
      </c>
      <c r="T414" s="145">
        <f>S414*H414</f>
        <v>0</v>
      </c>
      <c r="AR414" s="146" t="s">
        <v>278</v>
      </c>
      <c r="AT414" s="146" t="s">
        <v>153</v>
      </c>
      <c r="AU414" s="146" t="s">
        <v>80</v>
      </c>
      <c r="AY414" s="18" t="s">
        <v>151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8" t="s">
        <v>78</v>
      </c>
      <c r="BK414" s="147">
        <f>ROUND(I414*H414,2)</f>
        <v>0</v>
      </c>
      <c r="BL414" s="18" t="s">
        <v>278</v>
      </c>
      <c r="BM414" s="146" t="s">
        <v>1434</v>
      </c>
    </row>
    <row r="415" spans="2:65" s="1" customFormat="1" ht="11.25">
      <c r="B415" s="33"/>
      <c r="D415" s="148" t="s">
        <v>159</v>
      </c>
      <c r="F415" s="149" t="s">
        <v>793</v>
      </c>
      <c r="I415" s="150"/>
      <c r="L415" s="33"/>
      <c r="M415" s="151"/>
      <c r="T415" s="54"/>
      <c r="AT415" s="18" t="s">
        <v>159</v>
      </c>
      <c r="AU415" s="18" t="s">
        <v>80</v>
      </c>
    </row>
    <row r="416" spans="2:65" s="11" customFormat="1" ht="22.9" customHeight="1">
      <c r="B416" s="121"/>
      <c r="D416" s="122" t="s">
        <v>70</v>
      </c>
      <c r="E416" s="131" t="s">
        <v>794</v>
      </c>
      <c r="F416" s="131" t="s">
        <v>795</v>
      </c>
      <c r="I416" s="124"/>
      <c r="J416" s="132">
        <f>BK416</f>
        <v>0</v>
      </c>
      <c r="L416" s="121"/>
      <c r="M416" s="126"/>
      <c r="P416" s="127">
        <f>SUM(P417:P436)</f>
        <v>0</v>
      </c>
      <c r="R416" s="127">
        <f>SUM(R417:R436)</f>
        <v>9.5422880000000002E-2</v>
      </c>
      <c r="T416" s="128">
        <f>SUM(T417:T436)</f>
        <v>0</v>
      </c>
      <c r="AR416" s="122" t="s">
        <v>80</v>
      </c>
      <c r="AT416" s="129" t="s">
        <v>70</v>
      </c>
      <c r="AU416" s="129" t="s">
        <v>78</v>
      </c>
      <c r="AY416" s="122" t="s">
        <v>151</v>
      </c>
      <c r="BK416" s="130">
        <f>SUM(BK417:BK436)</f>
        <v>0</v>
      </c>
    </row>
    <row r="417" spans="2:65" s="1" customFormat="1" ht="44.25" customHeight="1">
      <c r="B417" s="133"/>
      <c r="C417" s="134" t="s">
        <v>707</v>
      </c>
      <c r="D417" s="134" t="s">
        <v>153</v>
      </c>
      <c r="E417" s="135" t="s">
        <v>797</v>
      </c>
      <c r="F417" s="136" t="s">
        <v>798</v>
      </c>
      <c r="G417" s="137" t="s">
        <v>156</v>
      </c>
      <c r="H417" s="138">
        <v>306.8</v>
      </c>
      <c r="I417" s="139"/>
      <c r="J417" s="140">
        <f>ROUND(I417*H417,2)</f>
        <v>0</v>
      </c>
      <c r="K417" s="141"/>
      <c r="L417" s="33"/>
      <c r="M417" s="142" t="s">
        <v>3</v>
      </c>
      <c r="N417" s="143" t="s">
        <v>42</v>
      </c>
      <c r="P417" s="144">
        <f>O417*H417</f>
        <v>0</v>
      </c>
      <c r="Q417" s="144">
        <v>2.2000000000000001E-4</v>
      </c>
      <c r="R417" s="144">
        <f>Q417*H417</f>
        <v>6.7496E-2</v>
      </c>
      <c r="S417" s="144">
        <v>0</v>
      </c>
      <c r="T417" s="145">
        <f>S417*H417</f>
        <v>0</v>
      </c>
      <c r="AR417" s="146" t="s">
        <v>278</v>
      </c>
      <c r="AT417" s="146" t="s">
        <v>153</v>
      </c>
      <c r="AU417" s="146" t="s">
        <v>80</v>
      </c>
      <c r="AY417" s="18" t="s">
        <v>151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8" t="s">
        <v>78</v>
      </c>
      <c r="BK417" s="147">
        <f>ROUND(I417*H417,2)</f>
        <v>0</v>
      </c>
      <c r="BL417" s="18" t="s">
        <v>278</v>
      </c>
      <c r="BM417" s="146" t="s">
        <v>1435</v>
      </c>
    </row>
    <row r="418" spans="2:65" s="1" customFormat="1" ht="11.25">
      <c r="B418" s="33"/>
      <c r="D418" s="148" t="s">
        <v>159</v>
      </c>
      <c r="F418" s="149" t="s">
        <v>800</v>
      </c>
      <c r="I418" s="150"/>
      <c r="L418" s="33"/>
      <c r="M418" s="151"/>
      <c r="T418" s="54"/>
      <c r="AT418" s="18" t="s">
        <v>159</v>
      </c>
      <c r="AU418" s="18" t="s">
        <v>80</v>
      </c>
    </row>
    <row r="419" spans="2:65" s="12" customFormat="1" ht="11.25">
      <c r="B419" s="152"/>
      <c r="D419" s="153" t="s">
        <v>161</v>
      </c>
      <c r="E419" s="154" t="s">
        <v>3</v>
      </c>
      <c r="F419" s="155" t="s">
        <v>1436</v>
      </c>
      <c r="H419" s="156">
        <v>58.4</v>
      </c>
      <c r="I419" s="157"/>
      <c r="L419" s="152"/>
      <c r="M419" s="158"/>
      <c r="T419" s="159"/>
      <c r="AT419" s="154" t="s">
        <v>161</v>
      </c>
      <c r="AU419" s="154" t="s">
        <v>80</v>
      </c>
      <c r="AV419" s="12" t="s">
        <v>80</v>
      </c>
      <c r="AW419" s="12" t="s">
        <v>32</v>
      </c>
      <c r="AX419" s="12" t="s">
        <v>71</v>
      </c>
      <c r="AY419" s="154" t="s">
        <v>151</v>
      </c>
    </row>
    <row r="420" spans="2:65" s="12" customFormat="1" ht="22.5">
      <c r="B420" s="152"/>
      <c r="D420" s="153" t="s">
        <v>161</v>
      </c>
      <c r="E420" s="154" t="s">
        <v>3</v>
      </c>
      <c r="F420" s="155" t="s">
        <v>1437</v>
      </c>
      <c r="H420" s="156">
        <v>16.2</v>
      </c>
      <c r="I420" s="157"/>
      <c r="L420" s="152"/>
      <c r="M420" s="158"/>
      <c r="T420" s="159"/>
      <c r="AT420" s="154" t="s">
        <v>161</v>
      </c>
      <c r="AU420" s="154" t="s">
        <v>80</v>
      </c>
      <c r="AV420" s="12" t="s">
        <v>80</v>
      </c>
      <c r="AW420" s="12" t="s">
        <v>32</v>
      </c>
      <c r="AX420" s="12" t="s">
        <v>71</v>
      </c>
      <c r="AY420" s="154" t="s">
        <v>151</v>
      </c>
    </row>
    <row r="421" spans="2:65" s="12" customFormat="1" ht="11.25">
      <c r="B421" s="152"/>
      <c r="D421" s="153" t="s">
        <v>161</v>
      </c>
      <c r="E421" s="154" t="s">
        <v>3</v>
      </c>
      <c r="F421" s="155" t="s">
        <v>1438</v>
      </c>
      <c r="H421" s="156">
        <v>108</v>
      </c>
      <c r="I421" s="157"/>
      <c r="L421" s="152"/>
      <c r="M421" s="158"/>
      <c r="T421" s="159"/>
      <c r="AT421" s="154" t="s">
        <v>161</v>
      </c>
      <c r="AU421" s="154" t="s">
        <v>80</v>
      </c>
      <c r="AV421" s="12" t="s">
        <v>80</v>
      </c>
      <c r="AW421" s="12" t="s">
        <v>32</v>
      </c>
      <c r="AX421" s="12" t="s">
        <v>71</v>
      </c>
      <c r="AY421" s="154" t="s">
        <v>151</v>
      </c>
    </row>
    <row r="422" spans="2:65" s="12" customFormat="1" ht="11.25">
      <c r="B422" s="152"/>
      <c r="D422" s="153" t="s">
        <v>161</v>
      </c>
      <c r="E422" s="154" t="s">
        <v>3</v>
      </c>
      <c r="F422" s="155" t="s">
        <v>1439</v>
      </c>
      <c r="H422" s="156">
        <v>108</v>
      </c>
      <c r="I422" s="157"/>
      <c r="L422" s="152"/>
      <c r="M422" s="158"/>
      <c r="T422" s="159"/>
      <c r="AT422" s="154" t="s">
        <v>161</v>
      </c>
      <c r="AU422" s="154" t="s">
        <v>80</v>
      </c>
      <c r="AV422" s="12" t="s">
        <v>80</v>
      </c>
      <c r="AW422" s="12" t="s">
        <v>32</v>
      </c>
      <c r="AX422" s="12" t="s">
        <v>71</v>
      </c>
      <c r="AY422" s="154" t="s">
        <v>151</v>
      </c>
    </row>
    <row r="423" spans="2:65" s="12" customFormat="1" ht="22.5">
      <c r="B423" s="152"/>
      <c r="D423" s="153" t="s">
        <v>161</v>
      </c>
      <c r="E423" s="154" t="s">
        <v>3</v>
      </c>
      <c r="F423" s="155" t="s">
        <v>1440</v>
      </c>
      <c r="H423" s="156">
        <v>16.2</v>
      </c>
      <c r="I423" s="157"/>
      <c r="L423" s="152"/>
      <c r="M423" s="158"/>
      <c r="T423" s="159"/>
      <c r="AT423" s="154" t="s">
        <v>161</v>
      </c>
      <c r="AU423" s="154" t="s">
        <v>80</v>
      </c>
      <c r="AV423" s="12" t="s">
        <v>80</v>
      </c>
      <c r="AW423" s="12" t="s">
        <v>32</v>
      </c>
      <c r="AX423" s="12" t="s">
        <v>71</v>
      </c>
      <c r="AY423" s="154" t="s">
        <v>151</v>
      </c>
    </row>
    <row r="424" spans="2:65" s="14" customFormat="1" ht="11.25">
      <c r="B424" s="166"/>
      <c r="D424" s="153" t="s">
        <v>161</v>
      </c>
      <c r="E424" s="167" t="s">
        <v>3</v>
      </c>
      <c r="F424" s="168" t="s">
        <v>241</v>
      </c>
      <c r="H424" s="169">
        <v>306.8</v>
      </c>
      <c r="I424" s="170"/>
      <c r="L424" s="166"/>
      <c r="M424" s="171"/>
      <c r="T424" s="172"/>
      <c r="AT424" s="167" t="s">
        <v>161</v>
      </c>
      <c r="AU424" s="167" t="s">
        <v>80</v>
      </c>
      <c r="AV424" s="14" t="s">
        <v>157</v>
      </c>
      <c r="AW424" s="14" t="s">
        <v>32</v>
      </c>
      <c r="AX424" s="14" t="s">
        <v>78</v>
      </c>
      <c r="AY424" s="167" t="s">
        <v>151</v>
      </c>
    </row>
    <row r="425" spans="2:65" s="1" customFormat="1" ht="44.25" customHeight="1">
      <c r="B425" s="133"/>
      <c r="C425" s="134" t="s">
        <v>713</v>
      </c>
      <c r="D425" s="134" t="s">
        <v>153</v>
      </c>
      <c r="E425" s="135" t="s">
        <v>804</v>
      </c>
      <c r="F425" s="136" t="s">
        <v>805</v>
      </c>
      <c r="G425" s="137" t="s">
        <v>156</v>
      </c>
      <c r="H425" s="138">
        <v>124.2</v>
      </c>
      <c r="I425" s="139"/>
      <c r="J425" s="140">
        <f>ROUND(I425*H425,2)</f>
        <v>0</v>
      </c>
      <c r="K425" s="141"/>
      <c r="L425" s="33"/>
      <c r="M425" s="142" t="s">
        <v>3</v>
      </c>
      <c r="N425" s="143" t="s">
        <v>42</v>
      </c>
      <c r="P425" s="144">
        <f>O425*H425</f>
        <v>0</v>
      </c>
      <c r="Q425" s="144">
        <v>2.2000000000000001E-4</v>
      </c>
      <c r="R425" s="144">
        <f>Q425*H425</f>
        <v>2.7324000000000001E-2</v>
      </c>
      <c r="S425" s="144">
        <v>0</v>
      </c>
      <c r="T425" s="145">
        <f>S425*H425</f>
        <v>0</v>
      </c>
      <c r="AR425" s="146" t="s">
        <v>278</v>
      </c>
      <c r="AT425" s="146" t="s">
        <v>153</v>
      </c>
      <c r="AU425" s="146" t="s">
        <v>80</v>
      </c>
      <c r="AY425" s="18" t="s">
        <v>151</v>
      </c>
      <c r="BE425" s="147">
        <f>IF(N425="základní",J425,0)</f>
        <v>0</v>
      </c>
      <c r="BF425" s="147">
        <f>IF(N425="snížená",J425,0)</f>
        <v>0</v>
      </c>
      <c r="BG425" s="147">
        <f>IF(N425="zákl. přenesená",J425,0)</f>
        <v>0</v>
      </c>
      <c r="BH425" s="147">
        <f>IF(N425="sníž. přenesená",J425,0)</f>
        <v>0</v>
      </c>
      <c r="BI425" s="147">
        <f>IF(N425="nulová",J425,0)</f>
        <v>0</v>
      </c>
      <c r="BJ425" s="18" t="s">
        <v>78</v>
      </c>
      <c r="BK425" s="147">
        <f>ROUND(I425*H425,2)</f>
        <v>0</v>
      </c>
      <c r="BL425" s="18" t="s">
        <v>278</v>
      </c>
      <c r="BM425" s="146" t="s">
        <v>1441</v>
      </c>
    </row>
    <row r="426" spans="2:65" s="1" customFormat="1" ht="11.25">
      <c r="B426" s="33"/>
      <c r="D426" s="148" t="s">
        <v>159</v>
      </c>
      <c r="F426" s="149" t="s">
        <v>807</v>
      </c>
      <c r="I426" s="150"/>
      <c r="L426" s="33"/>
      <c r="M426" s="151"/>
      <c r="T426" s="54"/>
      <c r="AT426" s="18" t="s">
        <v>159</v>
      </c>
      <c r="AU426" s="18" t="s">
        <v>80</v>
      </c>
    </row>
    <row r="427" spans="2:65" s="12" customFormat="1" ht="22.5">
      <c r="B427" s="152"/>
      <c r="D427" s="153" t="s">
        <v>161</v>
      </c>
      <c r="E427" s="154" t="s">
        <v>3</v>
      </c>
      <c r="F427" s="155" t="s">
        <v>1442</v>
      </c>
      <c r="H427" s="156">
        <v>16.2</v>
      </c>
      <c r="I427" s="157"/>
      <c r="L427" s="152"/>
      <c r="M427" s="158"/>
      <c r="T427" s="159"/>
      <c r="AT427" s="154" t="s">
        <v>161</v>
      </c>
      <c r="AU427" s="154" t="s">
        <v>80</v>
      </c>
      <c r="AV427" s="12" t="s">
        <v>80</v>
      </c>
      <c r="AW427" s="12" t="s">
        <v>32</v>
      </c>
      <c r="AX427" s="12" t="s">
        <v>71</v>
      </c>
      <c r="AY427" s="154" t="s">
        <v>151</v>
      </c>
    </row>
    <row r="428" spans="2:65" s="12" customFormat="1" ht="11.25">
      <c r="B428" s="152"/>
      <c r="D428" s="153" t="s">
        <v>161</v>
      </c>
      <c r="E428" s="154" t="s">
        <v>3</v>
      </c>
      <c r="F428" s="155" t="s">
        <v>1443</v>
      </c>
      <c r="H428" s="156">
        <v>108</v>
      </c>
      <c r="I428" s="157"/>
      <c r="L428" s="152"/>
      <c r="M428" s="158"/>
      <c r="T428" s="159"/>
      <c r="AT428" s="154" t="s">
        <v>161</v>
      </c>
      <c r="AU428" s="154" t="s">
        <v>80</v>
      </c>
      <c r="AV428" s="12" t="s">
        <v>80</v>
      </c>
      <c r="AW428" s="12" t="s">
        <v>32</v>
      </c>
      <c r="AX428" s="12" t="s">
        <v>71</v>
      </c>
      <c r="AY428" s="154" t="s">
        <v>151</v>
      </c>
    </row>
    <row r="429" spans="2:65" s="14" customFormat="1" ht="11.25">
      <c r="B429" s="166"/>
      <c r="D429" s="153" t="s">
        <v>161</v>
      </c>
      <c r="E429" s="167" t="s">
        <v>3</v>
      </c>
      <c r="F429" s="168" t="s">
        <v>241</v>
      </c>
      <c r="H429" s="169">
        <v>124.2</v>
      </c>
      <c r="I429" s="170"/>
      <c r="L429" s="166"/>
      <c r="M429" s="171"/>
      <c r="T429" s="172"/>
      <c r="AT429" s="167" t="s">
        <v>161</v>
      </c>
      <c r="AU429" s="167" t="s">
        <v>80</v>
      </c>
      <c r="AV429" s="14" t="s">
        <v>157</v>
      </c>
      <c r="AW429" s="14" t="s">
        <v>32</v>
      </c>
      <c r="AX429" s="14" t="s">
        <v>78</v>
      </c>
      <c r="AY429" s="167" t="s">
        <v>151</v>
      </c>
    </row>
    <row r="430" spans="2:65" s="1" customFormat="1" ht="24.2" customHeight="1">
      <c r="B430" s="133"/>
      <c r="C430" s="134" t="s">
        <v>720</v>
      </c>
      <c r="D430" s="134" t="s">
        <v>153</v>
      </c>
      <c r="E430" s="135" t="s">
        <v>811</v>
      </c>
      <c r="F430" s="136" t="s">
        <v>812</v>
      </c>
      <c r="G430" s="137" t="s">
        <v>156</v>
      </c>
      <c r="H430" s="138">
        <v>1.8839999999999999</v>
      </c>
      <c r="I430" s="139"/>
      <c r="J430" s="140">
        <f>ROUND(I430*H430,2)</f>
        <v>0</v>
      </c>
      <c r="K430" s="141"/>
      <c r="L430" s="33"/>
      <c r="M430" s="142" t="s">
        <v>3</v>
      </c>
      <c r="N430" s="143" t="s">
        <v>42</v>
      </c>
      <c r="P430" s="144">
        <f>O430*H430</f>
        <v>0</v>
      </c>
      <c r="Q430" s="144">
        <v>6.0000000000000002E-5</v>
      </c>
      <c r="R430" s="144">
        <f>Q430*H430</f>
        <v>1.1304E-4</v>
      </c>
      <c r="S430" s="144">
        <v>0</v>
      </c>
      <c r="T430" s="145">
        <f>S430*H430</f>
        <v>0</v>
      </c>
      <c r="AR430" s="146" t="s">
        <v>278</v>
      </c>
      <c r="AT430" s="146" t="s">
        <v>153</v>
      </c>
      <c r="AU430" s="146" t="s">
        <v>80</v>
      </c>
      <c r="AY430" s="18" t="s">
        <v>151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8" t="s">
        <v>78</v>
      </c>
      <c r="BK430" s="147">
        <f>ROUND(I430*H430,2)</f>
        <v>0</v>
      </c>
      <c r="BL430" s="18" t="s">
        <v>278</v>
      </c>
      <c r="BM430" s="146" t="s">
        <v>1444</v>
      </c>
    </row>
    <row r="431" spans="2:65" s="1" customFormat="1" ht="11.25">
      <c r="B431" s="33"/>
      <c r="D431" s="148" t="s">
        <v>159</v>
      </c>
      <c r="F431" s="149" t="s">
        <v>814</v>
      </c>
      <c r="I431" s="150"/>
      <c r="L431" s="33"/>
      <c r="M431" s="151"/>
      <c r="T431" s="54"/>
      <c r="AT431" s="18" t="s">
        <v>159</v>
      </c>
      <c r="AU431" s="18" t="s">
        <v>80</v>
      </c>
    </row>
    <row r="432" spans="2:65" s="12" customFormat="1" ht="11.25">
      <c r="B432" s="152"/>
      <c r="D432" s="153" t="s">
        <v>161</v>
      </c>
      <c r="E432" s="154" t="s">
        <v>3</v>
      </c>
      <c r="F432" s="155" t="s">
        <v>1445</v>
      </c>
      <c r="H432" s="156">
        <v>1.8839999999999999</v>
      </c>
      <c r="I432" s="157"/>
      <c r="L432" s="152"/>
      <c r="M432" s="158"/>
      <c r="T432" s="159"/>
      <c r="AT432" s="154" t="s">
        <v>161</v>
      </c>
      <c r="AU432" s="154" t="s">
        <v>80</v>
      </c>
      <c r="AV432" s="12" t="s">
        <v>80</v>
      </c>
      <c r="AW432" s="12" t="s">
        <v>32</v>
      </c>
      <c r="AX432" s="12" t="s">
        <v>78</v>
      </c>
      <c r="AY432" s="154" t="s">
        <v>151</v>
      </c>
    </row>
    <row r="433" spans="2:65" s="1" customFormat="1" ht="24.2" customHeight="1">
      <c r="B433" s="133"/>
      <c r="C433" s="134" t="s">
        <v>726</v>
      </c>
      <c r="D433" s="134" t="s">
        <v>153</v>
      </c>
      <c r="E433" s="135" t="s">
        <v>817</v>
      </c>
      <c r="F433" s="136" t="s">
        <v>818</v>
      </c>
      <c r="G433" s="137" t="s">
        <v>156</v>
      </c>
      <c r="H433" s="138">
        <v>1.8839999999999999</v>
      </c>
      <c r="I433" s="139"/>
      <c r="J433" s="140">
        <f>ROUND(I433*H433,2)</f>
        <v>0</v>
      </c>
      <c r="K433" s="141"/>
      <c r="L433" s="33"/>
      <c r="M433" s="142" t="s">
        <v>3</v>
      </c>
      <c r="N433" s="143" t="s">
        <v>42</v>
      </c>
      <c r="P433" s="144">
        <f>O433*H433</f>
        <v>0</v>
      </c>
      <c r="Q433" s="144">
        <v>1.3999999999999999E-4</v>
      </c>
      <c r="R433" s="144">
        <f>Q433*H433</f>
        <v>2.6375999999999998E-4</v>
      </c>
      <c r="S433" s="144">
        <v>0</v>
      </c>
      <c r="T433" s="145">
        <f>S433*H433</f>
        <v>0</v>
      </c>
      <c r="AR433" s="146" t="s">
        <v>278</v>
      </c>
      <c r="AT433" s="146" t="s">
        <v>153</v>
      </c>
      <c r="AU433" s="146" t="s">
        <v>80</v>
      </c>
      <c r="AY433" s="18" t="s">
        <v>151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8" t="s">
        <v>78</v>
      </c>
      <c r="BK433" s="147">
        <f>ROUND(I433*H433,2)</f>
        <v>0</v>
      </c>
      <c r="BL433" s="18" t="s">
        <v>278</v>
      </c>
      <c r="BM433" s="146" t="s">
        <v>1446</v>
      </c>
    </row>
    <row r="434" spans="2:65" s="1" customFormat="1" ht="11.25">
      <c r="B434" s="33"/>
      <c r="D434" s="148" t="s">
        <v>159</v>
      </c>
      <c r="F434" s="149" t="s">
        <v>820</v>
      </c>
      <c r="I434" s="150"/>
      <c r="L434" s="33"/>
      <c r="M434" s="151"/>
      <c r="T434" s="54"/>
      <c r="AT434" s="18" t="s">
        <v>159</v>
      </c>
      <c r="AU434" s="18" t="s">
        <v>80</v>
      </c>
    </row>
    <row r="435" spans="2:65" s="1" customFormat="1" ht="24.2" customHeight="1">
      <c r="B435" s="133"/>
      <c r="C435" s="134" t="s">
        <v>732</v>
      </c>
      <c r="D435" s="134" t="s">
        <v>153</v>
      </c>
      <c r="E435" s="135" t="s">
        <v>822</v>
      </c>
      <c r="F435" s="136" t="s">
        <v>823</v>
      </c>
      <c r="G435" s="137" t="s">
        <v>156</v>
      </c>
      <c r="H435" s="138">
        <v>1.8839999999999999</v>
      </c>
      <c r="I435" s="139"/>
      <c r="J435" s="140">
        <f>ROUND(I435*H435,2)</f>
        <v>0</v>
      </c>
      <c r="K435" s="141"/>
      <c r="L435" s="33"/>
      <c r="M435" s="142" t="s">
        <v>3</v>
      </c>
      <c r="N435" s="143" t="s">
        <v>42</v>
      </c>
      <c r="P435" s="144">
        <f>O435*H435</f>
        <v>0</v>
      </c>
      <c r="Q435" s="144">
        <v>1.2E-4</v>
      </c>
      <c r="R435" s="144">
        <f>Q435*H435</f>
        <v>2.2608E-4</v>
      </c>
      <c r="S435" s="144">
        <v>0</v>
      </c>
      <c r="T435" s="145">
        <f>S435*H435</f>
        <v>0</v>
      </c>
      <c r="AR435" s="146" t="s">
        <v>278</v>
      </c>
      <c r="AT435" s="146" t="s">
        <v>153</v>
      </c>
      <c r="AU435" s="146" t="s">
        <v>80</v>
      </c>
      <c r="AY435" s="18" t="s">
        <v>151</v>
      </c>
      <c r="BE435" s="147">
        <f>IF(N435="základní",J435,0)</f>
        <v>0</v>
      </c>
      <c r="BF435" s="147">
        <f>IF(N435="snížená",J435,0)</f>
        <v>0</v>
      </c>
      <c r="BG435" s="147">
        <f>IF(N435="zákl. přenesená",J435,0)</f>
        <v>0</v>
      </c>
      <c r="BH435" s="147">
        <f>IF(N435="sníž. přenesená",J435,0)</f>
        <v>0</v>
      </c>
      <c r="BI435" s="147">
        <f>IF(N435="nulová",J435,0)</f>
        <v>0</v>
      </c>
      <c r="BJ435" s="18" t="s">
        <v>78</v>
      </c>
      <c r="BK435" s="147">
        <f>ROUND(I435*H435,2)</f>
        <v>0</v>
      </c>
      <c r="BL435" s="18" t="s">
        <v>278</v>
      </c>
      <c r="BM435" s="146" t="s">
        <v>1447</v>
      </c>
    </row>
    <row r="436" spans="2:65" s="1" customFormat="1" ht="11.25">
      <c r="B436" s="33"/>
      <c r="D436" s="148" t="s">
        <v>159</v>
      </c>
      <c r="F436" s="149" t="s">
        <v>825</v>
      </c>
      <c r="I436" s="150"/>
      <c r="L436" s="33"/>
      <c r="M436" s="151"/>
      <c r="T436" s="54"/>
      <c r="AT436" s="18" t="s">
        <v>159</v>
      </c>
      <c r="AU436" s="18" t="s">
        <v>80</v>
      </c>
    </row>
    <row r="437" spans="2:65" s="11" customFormat="1" ht="22.9" customHeight="1">
      <c r="B437" s="121"/>
      <c r="D437" s="122" t="s">
        <v>70</v>
      </c>
      <c r="E437" s="131" t="s">
        <v>826</v>
      </c>
      <c r="F437" s="131" t="s">
        <v>827</v>
      </c>
      <c r="I437" s="124"/>
      <c r="J437" s="132">
        <f>BK437</f>
        <v>0</v>
      </c>
      <c r="L437" s="121"/>
      <c r="M437" s="126"/>
      <c r="P437" s="127">
        <f>SUM(P438:P456)</f>
        <v>0</v>
      </c>
      <c r="R437" s="127">
        <f>SUM(R438:R456)</f>
        <v>6.6533979999999993E-2</v>
      </c>
      <c r="T437" s="128">
        <f>SUM(T438:T456)</f>
        <v>0</v>
      </c>
      <c r="AR437" s="122" t="s">
        <v>80</v>
      </c>
      <c r="AT437" s="129" t="s">
        <v>70</v>
      </c>
      <c r="AU437" s="129" t="s">
        <v>78</v>
      </c>
      <c r="AY437" s="122" t="s">
        <v>151</v>
      </c>
      <c r="BK437" s="130">
        <f>SUM(BK438:BK456)</f>
        <v>0</v>
      </c>
    </row>
    <row r="438" spans="2:65" s="1" customFormat="1" ht="24.2" customHeight="1">
      <c r="B438" s="133"/>
      <c r="C438" s="134" t="s">
        <v>742</v>
      </c>
      <c r="D438" s="134" t="s">
        <v>153</v>
      </c>
      <c r="E438" s="135" t="s">
        <v>829</v>
      </c>
      <c r="F438" s="136" t="s">
        <v>830</v>
      </c>
      <c r="G438" s="137" t="s">
        <v>156</v>
      </c>
      <c r="H438" s="138">
        <v>81.138999999999996</v>
      </c>
      <c r="I438" s="139"/>
      <c r="J438" s="140">
        <f>ROUND(I438*H438,2)</f>
        <v>0</v>
      </c>
      <c r="K438" s="141"/>
      <c r="L438" s="33"/>
      <c r="M438" s="142" t="s">
        <v>3</v>
      </c>
      <c r="N438" s="143" t="s">
        <v>42</v>
      </c>
      <c r="P438" s="144">
        <f>O438*H438</f>
        <v>0</v>
      </c>
      <c r="Q438" s="144">
        <v>0</v>
      </c>
      <c r="R438" s="144">
        <f>Q438*H438</f>
        <v>0</v>
      </c>
      <c r="S438" s="144">
        <v>0</v>
      </c>
      <c r="T438" s="145">
        <f>S438*H438</f>
        <v>0</v>
      </c>
      <c r="AR438" s="146" t="s">
        <v>278</v>
      </c>
      <c r="AT438" s="146" t="s">
        <v>153</v>
      </c>
      <c r="AU438" s="146" t="s">
        <v>80</v>
      </c>
      <c r="AY438" s="18" t="s">
        <v>151</v>
      </c>
      <c r="BE438" s="147">
        <f>IF(N438="základní",J438,0)</f>
        <v>0</v>
      </c>
      <c r="BF438" s="147">
        <f>IF(N438="snížená",J438,0)</f>
        <v>0</v>
      </c>
      <c r="BG438" s="147">
        <f>IF(N438="zákl. přenesená",J438,0)</f>
        <v>0</v>
      </c>
      <c r="BH438" s="147">
        <f>IF(N438="sníž. přenesená",J438,0)</f>
        <v>0</v>
      </c>
      <c r="BI438" s="147">
        <f>IF(N438="nulová",J438,0)</f>
        <v>0</v>
      </c>
      <c r="BJ438" s="18" t="s">
        <v>78</v>
      </c>
      <c r="BK438" s="147">
        <f>ROUND(I438*H438,2)</f>
        <v>0</v>
      </c>
      <c r="BL438" s="18" t="s">
        <v>278</v>
      </c>
      <c r="BM438" s="146" t="s">
        <v>1448</v>
      </c>
    </row>
    <row r="439" spans="2:65" s="1" customFormat="1" ht="11.25">
      <c r="B439" s="33"/>
      <c r="D439" s="148" t="s">
        <v>159</v>
      </c>
      <c r="F439" s="149" t="s">
        <v>832</v>
      </c>
      <c r="I439" s="150"/>
      <c r="L439" s="33"/>
      <c r="M439" s="151"/>
      <c r="T439" s="54"/>
      <c r="AT439" s="18" t="s">
        <v>159</v>
      </c>
      <c r="AU439" s="18" t="s">
        <v>80</v>
      </c>
    </row>
    <row r="440" spans="2:65" s="13" customFormat="1" ht="11.25">
      <c r="B440" s="160"/>
      <c r="D440" s="153" t="s">
        <v>161</v>
      </c>
      <c r="E440" s="161" t="s">
        <v>3</v>
      </c>
      <c r="F440" s="162" t="s">
        <v>1286</v>
      </c>
      <c r="H440" s="161" t="s">
        <v>3</v>
      </c>
      <c r="I440" s="163"/>
      <c r="L440" s="160"/>
      <c r="M440" s="164"/>
      <c r="T440" s="165"/>
      <c r="AT440" s="161" t="s">
        <v>161</v>
      </c>
      <c r="AU440" s="161" t="s">
        <v>80</v>
      </c>
      <c r="AV440" s="13" t="s">
        <v>78</v>
      </c>
      <c r="AW440" s="13" t="s">
        <v>32</v>
      </c>
      <c r="AX440" s="13" t="s">
        <v>71</v>
      </c>
      <c r="AY440" s="161" t="s">
        <v>151</v>
      </c>
    </row>
    <row r="441" spans="2:65" s="12" customFormat="1" ht="11.25">
      <c r="B441" s="152"/>
      <c r="D441" s="153" t="s">
        <v>161</v>
      </c>
      <c r="E441" s="154" t="s">
        <v>3</v>
      </c>
      <c r="F441" s="155" t="s">
        <v>1449</v>
      </c>
      <c r="H441" s="156">
        <v>29.2</v>
      </c>
      <c r="I441" s="157"/>
      <c r="L441" s="152"/>
      <c r="M441" s="158"/>
      <c r="T441" s="159"/>
      <c r="AT441" s="154" t="s">
        <v>161</v>
      </c>
      <c r="AU441" s="154" t="s">
        <v>80</v>
      </c>
      <c r="AV441" s="12" t="s">
        <v>80</v>
      </c>
      <c r="AW441" s="12" t="s">
        <v>32</v>
      </c>
      <c r="AX441" s="12" t="s">
        <v>71</v>
      </c>
      <c r="AY441" s="154" t="s">
        <v>151</v>
      </c>
    </row>
    <row r="442" spans="2:65" s="12" customFormat="1" ht="11.25">
      <c r="B442" s="152"/>
      <c r="D442" s="153" t="s">
        <v>161</v>
      </c>
      <c r="E442" s="154" t="s">
        <v>3</v>
      </c>
      <c r="F442" s="155" t="s">
        <v>1450</v>
      </c>
      <c r="H442" s="156">
        <v>5.84</v>
      </c>
      <c r="I442" s="157"/>
      <c r="L442" s="152"/>
      <c r="M442" s="158"/>
      <c r="T442" s="159"/>
      <c r="AT442" s="154" t="s">
        <v>161</v>
      </c>
      <c r="AU442" s="154" t="s">
        <v>80</v>
      </c>
      <c r="AV442" s="12" t="s">
        <v>80</v>
      </c>
      <c r="AW442" s="12" t="s">
        <v>32</v>
      </c>
      <c r="AX442" s="12" t="s">
        <v>71</v>
      </c>
      <c r="AY442" s="154" t="s">
        <v>151</v>
      </c>
    </row>
    <row r="443" spans="2:65" s="12" customFormat="1" ht="11.25">
      <c r="B443" s="152"/>
      <c r="D443" s="153" t="s">
        <v>161</v>
      </c>
      <c r="E443" s="154" t="s">
        <v>3</v>
      </c>
      <c r="F443" s="155" t="s">
        <v>1451</v>
      </c>
      <c r="H443" s="156">
        <v>9.8000000000000004E-2</v>
      </c>
      <c r="I443" s="157"/>
      <c r="L443" s="152"/>
      <c r="M443" s="158"/>
      <c r="T443" s="159"/>
      <c r="AT443" s="154" t="s">
        <v>161</v>
      </c>
      <c r="AU443" s="154" t="s">
        <v>80</v>
      </c>
      <c r="AV443" s="12" t="s">
        <v>80</v>
      </c>
      <c r="AW443" s="12" t="s">
        <v>32</v>
      </c>
      <c r="AX443" s="12" t="s">
        <v>71</v>
      </c>
      <c r="AY443" s="154" t="s">
        <v>151</v>
      </c>
    </row>
    <row r="444" spans="2:65" s="12" customFormat="1" ht="11.25">
      <c r="B444" s="152"/>
      <c r="D444" s="153" t="s">
        <v>161</v>
      </c>
      <c r="E444" s="154" t="s">
        <v>3</v>
      </c>
      <c r="F444" s="155" t="s">
        <v>1452</v>
      </c>
      <c r="H444" s="156">
        <v>2.4089999999999998</v>
      </c>
      <c r="I444" s="157"/>
      <c r="L444" s="152"/>
      <c r="M444" s="158"/>
      <c r="T444" s="159"/>
      <c r="AT444" s="154" t="s">
        <v>161</v>
      </c>
      <c r="AU444" s="154" t="s">
        <v>80</v>
      </c>
      <c r="AV444" s="12" t="s">
        <v>80</v>
      </c>
      <c r="AW444" s="12" t="s">
        <v>32</v>
      </c>
      <c r="AX444" s="12" t="s">
        <v>71</v>
      </c>
      <c r="AY444" s="154" t="s">
        <v>151</v>
      </c>
    </row>
    <row r="445" spans="2:65" s="12" customFormat="1" ht="11.25">
      <c r="B445" s="152"/>
      <c r="D445" s="153" t="s">
        <v>161</v>
      </c>
      <c r="E445" s="154" t="s">
        <v>3</v>
      </c>
      <c r="F445" s="155" t="s">
        <v>1453</v>
      </c>
      <c r="H445" s="156">
        <v>11.68</v>
      </c>
      <c r="I445" s="157"/>
      <c r="L445" s="152"/>
      <c r="M445" s="158"/>
      <c r="T445" s="159"/>
      <c r="AT445" s="154" t="s">
        <v>161</v>
      </c>
      <c r="AU445" s="154" t="s">
        <v>80</v>
      </c>
      <c r="AV445" s="12" t="s">
        <v>80</v>
      </c>
      <c r="AW445" s="12" t="s">
        <v>32</v>
      </c>
      <c r="AX445" s="12" t="s">
        <v>71</v>
      </c>
      <c r="AY445" s="154" t="s">
        <v>151</v>
      </c>
    </row>
    <row r="446" spans="2:65" s="12" customFormat="1" ht="11.25">
      <c r="B446" s="152"/>
      <c r="D446" s="153" t="s">
        <v>161</v>
      </c>
      <c r="E446" s="154" t="s">
        <v>3</v>
      </c>
      <c r="F446" s="155" t="s">
        <v>1454</v>
      </c>
      <c r="H446" s="156">
        <v>13.14</v>
      </c>
      <c r="I446" s="157"/>
      <c r="L446" s="152"/>
      <c r="M446" s="158"/>
      <c r="T446" s="159"/>
      <c r="AT446" s="154" t="s">
        <v>161</v>
      </c>
      <c r="AU446" s="154" t="s">
        <v>80</v>
      </c>
      <c r="AV446" s="12" t="s">
        <v>80</v>
      </c>
      <c r="AW446" s="12" t="s">
        <v>32</v>
      </c>
      <c r="AX446" s="12" t="s">
        <v>71</v>
      </c>
      <c r="AY446" s="154" t="s">
        <v>151</v>
      </c>
    </row>
    <row r="447" spans="2:65" s="12" customFormat="1" ht="11.25">
      <c r="B447" s="152"/>
      <c r="D447" s="153" t="s">
        <v>161</v>
      </c>
      <c r="E447" s="154" t="s">
        <v>3</v>
      </c>
      <c r="F447" s="155" t="s">
        <v>1455</v>
      </c>
      <c r="H447" s="156">
        <v>12.811999999999999</v>
      </c>
      <c r="I447" s="157"/>
      <c r="L447" s="152"/>
      <c r="M447" s="158"/>
      <c r="T447" s="159"/>
      <c r="AT447" s="154" t="s">
        <v>161</v>
      </c>
      <c r="AU447" s="154" t="s">
        <v>80</v>
      </c>
      <c r="AV447" s="12" t="s">
        <v>80</v>
      </c>
      <c r="AW447" s="12" t="s">
        <v>32</v>
      </c>
      <c r="AX447" s="12" t="s">
        <v>71</v>
      </c>
      <c r="AY447" s="154" t="s">
        <v>151</v>
      </c>
    </row>
    <row r="448" spans="2:65" s="12" customFormat="1" ht="11.25">
      <c r="B448" s="152"/>
      <c r="D448" s="153" t="s">
        <v>161</v>
      </c>
      <c r="E448" s="154" t="s">
        <v>3</v>
      </c>
      <c r="F448" s="155" t="s">
        <v>1456</v>
      </c>
      <c r="H448" s="156">
        <v>2.92</v>
      </c>
      <c r="I448" s="157"/>
      <c r="L448" s="152"/>
      <c r="M448" s="158"/>
      <c r="T448" s="159"/>
      <c r="AT448" s="154" t="s">
        <v>161</v>
      </c>
      <c r="AU448" s="154" t="s">
        <v>80</v>
      </c>
      <c r="AV448" s="12" t="s">
        <v>80</v>
      </c>
      <c r="AW448" s="12" t="s">
        <v>32</v>
      </c>
      <c r="AX448" s="12" t="s">
        <v>71</v>
      </c>
      <c r="AY448" s="154" t="s">
        <v>151</v>
      </c>
    </row>
    <row r="449" spans="2:65" s="15" customFormat="1" ht="11.25">
      <c r="B449" s="174"/>
      <c r="D449" s="153" t="s">
        <v>161</v>
      </c>
      <c r="E449" s="175" t="s">
        <v>3</v>
      </c>
      <c r="F449" s="176" t="s">
        <v>313</v>
      </c>
      <c r="H449" s="177">
        <v>78.099000000000004</v>
      </c>
      <c r="I449" s="178"/>
      <c r="L449" s="174"/>
      <c r="M449" s="179"/>
      <c r="T449" s="180"/>
      <c r="AT449" s="175" t="s">
        <v>161</v>
      </c>
      <c r="AU449" s="175" t="s">
        <v>80</v>
      </c>
      <c r="AV449" s="15" t="s">
        <v>167</v>
      </c>
      <c r="AW449" s="15" t="s">
        <v>32</v>
      </c>
      <c r="AX449" s="15" t="s">
        <v>71</v>
      </c>
      <c r="AY449" s="175" t="s">
        <v>151</v>
      </c>
    </row>
    <row r="450" spans="2:65" s="12" customFormat="1" ht="11.25">
      <c r="B450" s="152"/>
      <c r="D450" s="153" t="s">
        <v>161</v>
      </c>
      <c r="E450" s="154" t="s">
        <v>3</v>
      </c>
      <c r="F450" s="155" t="s">
        <v>1457</v>
      </c>
      <c r="H450" s="156">
        <v>3.04</v>
      </c>
      <c r="I450" s="157"/>
      <c r="L450" s="152"/>
      <c r="M450" s="158"/>
      <c r="T450" s="159"/>
      <c r="AT450" s="154" t="s">
        <v>161</v>
      </c>
      <c r="AU450" s="154" t="s">
        <v>80</v>
      </c>
      <c r="AV450" s="12" t="s">
        <v>80</v>
      </c>
      <c r="AW450" s="12" t="s">
        <v>32</v>
      </c>
      <c r="AX450" s="12" t="s">
        <v>71</v>
      </c>
      <c r="AY450" s="154" t="s">
        <v>151</v>
      </c>
    </row>
    <row r="451" spans="2:65" s="15" customFormat="1" ht="11.25">
      <c r="B451" s="174"/>
      <c r="D451" s="153" t="s">
        <v>161</v>
      </c>
      <c r="E451" s="175" t="s">
        <v>3</v>
      </c>
      <c r="F451" s="176" t="s">
        <v>313</v>
      </c>
      <c r="H451" s="177">
        <v>3.04</v>
      </c>
      <c r="I451" s="178"/>
      <c r="L451" s="174"/>
      <c r="M451" s="179"/>
      <c r="T451" s="180"/>
      <c r="AT451" s="175" t="s">
        <v>161</v>
      </c>
      <c r="AU451" s="175" t="s">
        <v>80</v>
      </c>
      <c r="AV451" s="15" t="s">
        <v>167</v>
      </c>
      <c r="AW451" s="15" t="s">
        <v>32</v>
      </c>
      <c r="AX451" s="15" t="s">
        <v>71</v>
      </c>
      <c r="AY451" s="175" t="s">
        <v>151</v>
      </c>
    </row>
    <row r="452" spans="2:65" s="14" customFormat="1" ht="11.25">
      <c r="B452" s="166"/>
      <c r="D452" s="153" t="s">
        <v>161</v>
      </c>
      <c r="E452" s="167" t="s">
        <v>3</v>
      </c>
      <c r="F452" s="168" t="s">
        <v>241</v>
      </c>
      <c r="H452" s="169">
        <v>81.13900000000001</v>
      </c>
      <c r="I452" s="170"/>
      <c r="L452" s="166"/>
      <c r="M452" s="171"/>
      <c r="T452" s="172"/>
      <c r="AT452" s="167" t="s">
        <v>161</v>
      </c>
      <c r="AU452" s="167" t="s">
        <v>80</v>
      </c>
      <c r="AV452" s="14" t="s">
        <v>157</v>
      </c>
      <c r="AW452" s="14" t="s">
        <v>32</v>
      </c>
      <c r="AX452" s="14" t="s">
        <v>78</v>
      </c>
      <c r="AY452" s="167" t="s">
        <v>151</v>
      </c>
    </row>
    <row r="453" spans="2:65" s="1" customFormat="1" ht="33" customHeight="1">
      <c r="B453" s="133"/>
      <c r="C453" s="134" t="s">
        <v>750</v>
      </c>
      <c r="D453" s="134" t="s">
        <v>153</v>
      </c>
      <c r="E453" s="135" t="s">
        <v>845</v>
      </c>
      <c r="F453" s="136" t="s">
        <v>846</v>
      </c>
      <c r="G453" s="137" t="s">
        <v>156</v>
      </c>
      <c r="H453" s="138">
        <v>81.138999999999996</v>
      </c>
      <c r="I453" s="139"/>
      <c r="J453" s="140">
        <f>ROUND(I453*H453,2)</f>
        <v>0</v>
      </c>
      <c r="K453" s="141"/>
      <c r="L453" s="33"/>
      <c r="M453" s="142" t="s">
        <v>3</v>
      </c>
      <c r="N453" s="143" t="s">
        <v>42</v>
      </c>
      <c r="P453" s="144">
        <f>O453*H453</f>
        <v>0</v>
      </c>
      <c r="Q453" s="144">
        <v>0</v>
      </c>
      <c r="R453" s="144">
        <f>Q453*H453</f>
        <v>0</v>
      </c>
      <c r="S453" s="144">
        <v>0</v>
      </c>
      <c r="T453" s="145">
        <f>S453*H453</f>
        <v>0</v>
      </c>
      <c r="AR453" s="146" t="s">
        <v>278</v>
      </c>
      <c r="AT453" s="146" t="s">
        <v>153</v>
      </c>
      <c r="AU453" s="146" t="s">
        <v>80</v>
      </c>
      <c r="AY453" s="18" t="s">
        <v>151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8" t="s">
        <v>78</v>
      </c>
      <c r="BK453" s="147">
        <f>ROUND(I453*H453,2)</f>
        <v>0</v>
      </c>
      <c r="BL453" s="18" t="s">
        <v>278</v>
      </c>
      <c r="BM453" s="146" t="s">
        <v>1458</v>
      </c>
    </row>
    <row r="454" spans="2:65" s="1" customFormat="1" ht="11.25">
      <c r="B454" s="33"/>
      <c r="D454" s="148" t="s">
        <v>159</v>
      </c>
      <c r="F454" s="149" t="s">
        <v>848</v>
      </c>
      <c r="I454" s="150"/>
      <c r="L454" s="33"/>
      <c r="M454" s="151"/>
      <c r="T454" s="54"/>
      <c r="AT454" s="18" t="s">
        <v>159</v>
      </c>
      <c r="AU454" s="18" t="s">
        <v>80</v>
      </c>
    </row>
    <row r="455" spans="2:65" s="1" customFormat="1" ht="33" customHeight="1">
      <c r="B455" s="133"/>
      <c r="C455" s="134" t="s">
        <v>758</v>
      </c>
      <c r="D455" s="134" t="s">
        <v>153</v>
      </c>
      <c r="E455" s="135" t="s">
        <v>850</v>
      </c>
      <c r="F455" s="136" t="s">
        <v>851</v>
      </c>
      <c r="G455" s="137" t="s">
        <v>156</v>
      </c>
      <c r="H455" s="138">
        <v>81.138999999999996</v>
      </c>
      <c r="I455" s="139"/>
      <c r="J455" s="140">
        <f>ROUND(I455*H455,2)</f>
        <v>0</v>
      </c>
      <c r="K455" s="141"/>
      <c r="L455" s="33"/>
      <c r="M455" s="142" t="s">
        <v>3</v>
      </c>
      <c r="N455" s="143" t="s">
        <v>42</v>
      </c>
      <c r="P455" s="144">
        <f>O455*H455</f>
        <v>0</v>
      </c>
      <c r="Q455" s="144">
        <v>8.1999999999999998E-4</v>
      </c>
      <c r="R455" s="144">
        <f>Q455*H455</f>
        <v>6.6533979999999993E-2</v>
      </c>
      <c r="S455" s="144">
        <v>0</v>
      </c>
      <c r="T455" s="145">
        <f>S455*H455</f>
        <v>0</v>
      </c>
      <c r="AR455" s="146" t="s">
        <v>278</v>
      </c>
      <c r="AT455" s="146" t="s">
        <v>153</v>
      </c>
      <c r="AU455" s="146" t="s">
        <v>80</v>
      </c>
      <c r="AY455" s="18" t="s">
        <v>151</v>
      </c>
      <c r="BE455" s="147">
        <f>IF(N455="základní",J455,0)</f>
        <v>0</v>
      </c>
      <c r="BF455" s="147">
        <f>IF(N455="snížená",J455,0)</f>
        <v>0</v>
      </c>
      <c r="BG455" s="147">
        <f>IF(N455="zákl. přenesená",J455,0)</f>
        <v>0</v>
      </c>
      <c r="BH455" s="147">
        <f>IF(N455="sníž. přenesená",J455,0)</f>
        <v>0</v>
      </c>
      <c r="BI455" s="147">
        <f>IF(N455="nulová",J455,0)</f>
        <v>0</v>
      </c>
      <c r="BJ455" s="18" t="s">
        <v>78</v>
      </c>
      <c r="BK455" s="147">
        <f>ROUND(I455*H455,2)</f>
        <v>0</v>
      </c>
      <c r="BL455" s="18" t="s">
        <v>278</v>
      </c>
      <c r="BM455" s="146" t="s">
        <v>1459</v>
      </c>
    </row>
    <row r="456" spans="2:65" s="1" customFormat="1" ht="11.25">
      <c r="B456" s="33"/>
      <c r="D456" s="148" t="s">
        <v>159</v>
      </c>
      <c r="F456" s="149" t="s">
        <v>853</v>
      </c>
      <c r="I456" s="150"/>
      <c r="L456" s="33"/>
      <c r="M456" s="151"/>
      <c r="T456" s="54"/>
      <c r="AT456" s="18" t="s">
        <v>159</v>
      </c>
      <c r="AU456" s="18" t="s">
        <v>80</v>
      </c>
    </row>
    <row r="457" spans="2:65" s="11" customFormat="1" ht="22.9" customHeight="1">
      <c r="B457" s="121"/>
      <c r="D457" s="122" t="s">
        <v>70</v>
      </c>
      <c r="E457" s="131" t="s">
        <v>854</v>
      </c>
      <c r="F457" s="131" t="s">
        <v>855</v>
      </c>
      <c r="I457" s="124"/>
      <c r="J457" s="132">
        <f>BK457</f>
        <v>0</v>
      </c>
      <c r="L457" s="121"/>
      <c r="M457" s="126"/>
      <c r="P457" s="127">
        <f>SUM(P458:P462)</f>
        <v>0</v>
      </c>
      <c r="R457" s="127">
        <f>SUM(R458:R462)</f>
        <v>0</v>
      </c>
      <c r="T457" s="128">
        <f>SUM(T458:T462)</f>
        <v>0</v>
      </c>
      <c r="AR457" s="122" t="s">
        <v>157</v>
      </c>
      <c r="AT457" s="129" t="s">
        <v>70</v>
      </c>
      <c r="AU457" s="129" t="s">
        <v>78</v>
      </c>
      <c r="AY457" s="122" t="s">
        <v>151</v>
      </c>
      <c r="BK457" s="130">
        <f>SUM(BK458:BK462)</f>
        <v>0</v>
      </c>
    </row>
    <row r="458" spans="2:65" s="1" customFormat="1" ht="24.2" customHeight="1">
      <c r="B458" s="133"/>
      <c r="C458" s="134" t="s">
        <v>765</v>
      </c>
      <c r="D458" s="134" t="s">
        <v>153</v>
      </c>
      <c r="E458" s="135" t="s">
        <v>857</v>
      </c>
      <c r="F458" s="136" t="s">
        <v>858</v>
      </c>
      <c r="G458" s="137" t="s">
        <v>675</v>
      </c>
      <c r="H458" s="138">
        <v>1</v>
      </c>
      <c r="I458" s="139"/>
      <c r="J458" s="140">
        <f>ROUND(I458*H458,2)</f>
        <v>0</v>
      </c>
      <c r="K458" s="141"/>
      <c r="L458" s="33"/>
      <c r="M458" s="142" t="s">
        <v>3</v>
      </c>
      <c r="N458" s="143" t="s">
        <v>42</v>
      </c>
      <c r="P458" s="144">
        <f>O458*H458</f>
        <v>0</v>
      </c>
      <c r="Q458" s="144">
        <v>0</v>
      </c>
      <c r="R458" s="144">
        <f>Q458*H458</f>
        <v>0</v>
      </c>
      <c r="S458" s="144">
        <v>0</v>
      </c>
      <c r="T458" s="145">
        <f>S458*H458</f>
        <v>0</v>
      </c>
      <c r="AR458" s="146" t="s">
        <v>859</v>
      </c>
      <c r="AT458" s="146" t="s">
        <v>153</v>
      </c>
      <c r="AU458" s="146" t="s">
        <v>80</v>
      </c>
      <c r="AY458" s="18" t="s">
        <v>151</v>
      </c>
      <c r="BE458" s="147">
        <f>IF(N458="základní",J458,0)</f>
        <v>0</v>
      </c>
      <c r="BF458" s="147">
        <f>IF(N458="snížená",J458,0)</f>
        <v>0</v>
      </c>
      <c r="BG458" s="147">
        <f>IF(N458="zákl. přenesená",J458,0)</f>
        <v>0</v>
      </c>
      <c r="BH458" s="147">
        <f>IF(N458="sníž. přenesená",J458,0)</f>
        <v>0</v>
      </c>
      <c r="BI458" s="147">
        <f>IF(N458="nulová",J458,0)</f>
        <v>0</v>
      </c>
      <c r="BJ458" s="18" t="s">
        <v>78</v>
      </c>
      <c r="BK458" s="147">
        <f>ROUND(I458*H458,2)</f>
        <v>0</v>
      </c>
      <c r="BL458" s="18" t="s">
        <v>859</v>
      </c>
      <c r="BM458" s="146" t="s">
        <v>1460</v>
      </c>
    </row>
    <row r="459" spans="2:65" s="1" customFormat="1" ht="24.2" customHeight="1">
      <c r="B459" s="133"/>
      <c r="C459" s="134" t="s">
        <v>770</v>
      </c>
      <c r="D459" s="134" t="s">
        <v>153</v>
      </c>
      <c r="E459" s="135" t="s">
        <v>862</v>
      </c>
      <c r="F459" s="136" t="s">
        <v>863</v>
      </c>
      <c r="G459" s="137" t="s">
        <v>156</v>
      </c>
      <c r="H459" s="138">
        <v>175.2</v>
      </c>
      <c r="I459" s="139"/>
      <c r="J459" s="140">
        <f>ROUND(I459*H459,2)</f>
        <v>0</v>
      </c>
      <c r="K459" s="141"/>
      <c r="L459" s="33"/>
      <c r="M459" s="142" t="s">
        <v>3</v>
      </c>
      <c r="N459" s="143" t="s">
        <v>42</v>
      </c>
      <c r="P459" s="144">
        <f>O459*H459</f>
        <v>0</v>
      </c>
      <c r="Q459" s="144">
        <v>0</v>
      </c>
      <c r="R459" s="144">
        <f>Q459*H459</f>
        <v>0</v>
      </c>
      <c r="S459" s="144">
        <v>0</v>
      </c>
      <c r="T459" s="145">
        <f>S459*H459</f>
        <v>0</v>
      </c>
      <c r="AR459" s="146" t="s">
        <v>859</v>
      </c>
      <c r="AT459" s="146" t="s">
        <v>153</v>
      </c>
      <c r="AU459" s="146" t="s">
        <v>80</v>
      </c>
      <c r="AY459" s="18" t="s">
        <v>151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8" t="s">
        <v>78</v>
      </c>
      <c r="BK459" s="147">
        <f>ROUND(I459*H459,2)</f>
        <v>0</v>
      </c>
      <c r="BL459" s="18" t="s">
        <v>859</v>
      </c>
      <c r="BM459" s="146" t="s">
        <v>1461</v>
      </c>
    </row>
    <row r="460" spans="2:65" s="12" customFormat="1" ht="11.25">
      <c r="B460" s="152"/>
      <c r="D460" s="153" t="s">
        <v>161</v>
      </c>
      <c r="E460" s="154" t="s">
        <v>3</v>
      </c>
      <c r="F460" s="155" t="s">
        <v>1462</v>
      </c>
      <c r="H460" s="156">
        <v>87.6</v>
      </c>
      <c r="I460" s="157"/>
      <c r="L460" s="152"/>
      <c r="M460" s="158"/>
      <c r="T460" s="159"/>
      <c r="AT460" s="154" t="s">
        <v>161</v>
      </c>
      <c r="AU460" s="154" t="s">
        <v>80</v>
      </c>
      <c r="AV460" s="12" t="s">
        <v>80</v>
      </c>
      <c r="AW460" s="12" t="s">
        <v>32</v>
      </c>
      <c r="AX460" s="12" t="s">
        <v>71</v>
      </c>
      <c r="AY460" s="154" t="s">
        <v>151</v>
      </c>
    </row>
    <row r="461" spans="2:65" s="12" customFormat="1" ht="11.25">
      <c r="B461" s="152"/>
      <c r="D461" s="153" t="s">
        <v>161</v>
      </c>
      <c r="E461" s="154" t="s">
        <v>3</v>
      </c>
      <c r="F461" s="155" t="s">
        <v>1327</v>
      </c>
      <c r="H461" s="156">
        <v>87.6</v>
      </c>
      <c r="I461" s="157"/>
      <c r="L461" s="152"/>
      <c r="M461" s="158"/>
      <c r="T461" s="159"/>
      <c r="AT461" s="154" t="s">
        <v>161</v>
      </c>
      <c r="AU461" s="154" t="s">
        <v>80</v>
      </c>
      <c r="AV461" s="12" t="s">
        <v>80</v>
      </c>
      <c r="AW461" s="12" t="s">
        <v>32</v>
      </c>
      <c r="AX461" s="12" t="s">
        <v>71</v>
      </c>
      <c r="AY461" s="154" t="s">
        <v>151</v>
      </c>
    </row>
    <row r="462" spans="2:65" s="14" customFormat="1" ht="11.25">
      <c r="B462" s="166"/>
      <c r="D462" s="153" t="s">
        <v>161</v>
      </c>
      <c r="E462" s="167" t="s">
        <v>3</v>
      </c>
      <c r="F462" s="168" t="s">
        <v>241</v>
      </c>
      <c r="H462" s="169">
        <v>175.2</v>
      </c>
      <c r="I462" s="170"/>
      <c r="L462" s="166"/>
      <c r="M462" s="193"/>
      <c r="N462" s="194"/>
      <c r="O462" s="194"/>
      <c r="P462" s="194"/>
      <c r="Q462" s="194"/>
      <c r="R462" s="194"/>
      <c r="S462" s="194"/>
      <c r="T462" s="195"/>
      <c r="AT462" s="167" t="s">
        <v>161</v>
      </c>
      <c r="AU462" s="167" t="s">
        <v>80</v>
      </c>
      <c r="AV462" s="14" t="s">
        <v>157</v>
      </c>
      <c r="AW462" s="14" t="s">
        <v>32</v>
      </c>
      <c r="AX462" s="14" t="s">
        <v>78</v>
      </c>
      <c r="AY462" s="167" t="s">
        <v>151</v>
      </c>
    </row>
    <row r="463" spans="2:65" s="1" customFormat="1" ht="6.95" customHeight="1">
      <c r="B463" s="42"/>
      <c r="C463" s="43"/>
      <c r="D463" s="43"/>
      <c r="E463" s="43"/>
      <c r="F463" s="43"/>
      <c r="G463" s="43"/>
      <c r="H463" s="43"/>
      <c r="I463" s="43"/>
      <c r="J463" s="43"/>
      <c r="K463" s="43"/>
      <c r="L463" s="33"/>
    </row>
  </sheetData>
  <autoFilter ref="C102:K462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400-000000000000}"/>
    <hyperlink ref="F110" r:id="rId2" xr:uid="{00000000-0004-0000-0400-000001000000}"/>
    <hyperlink ref="F113" r:id="rId3" xr:uid="{00000000-0004-0000-0400-000002000000}"/>
    <hyperlink ref="F116" r:id="rId4" xr:uid="{00000000-0004-0000-0400-000003000000}"/>
    <hyperlink ref="F119" r:id="rId5" xr:uid="{00000000-0004-0000-0400-000004000000}"/>
    <hyperlink ref="F122" r:id="rId6" xr:uid="{00000000-0004-0000-0400-000005000000}"/>
    <hyperlink ref="F125" r:id="rId7" xr:uid="{00000000-0004-0000-0400-000006000000}"/>
    <hyperlink ref="F128" r:id="rId8" xr:uid="{00000000-0004-0000-0400-000007000000}"/>
    <hyperlink ref="F131" r:id="rId9" xr:uid="{00000000-0004-0000-0400-000008000000}"/>
    <hyperlink ref="F135" r:id="rId10" xr:uid="{00000000-0004-0000-0400-000009000000}"/>
    <hyperlink ref="F147" r:id="rId11" xr:uid="{00000000-0004-0000-0400-00000A000000}"/>
    <hyperlink ref="F150" r:id="rId12" xr:uid="{00000000-0004-0000-0400-00000B000000}"/>
    <hyperlink ref="F152" r:id="rId13" xr:uid="{00000000-0004-0000-0400-00000C000000}"/>
    <hyperlink ref="F161" r:id="rId14" xr:uid="{00000000-0004-0000-0400-00000D000000}"/>
    <hyperlink ref="F165" r:id="rId15" xr:uid="{00000000-0004-0000-0400-00000E000000}"/>
    <hyperlink ref="F167" r:id="rId16" xr:uid="{00000000-0004-0000-0400-00000F000000}"/>
    <hyperlink ref="F169" r:id="rId17" xr:uid="{00000000-0004-0000-0400-000010000000}"/>
    <hyperlink ref="F172" r:id="rId18" xr:uid="{00000000-0004-0000-0400-000011000000}"/>
    <hyperlink ref="F174" r:id="rId19" xr:uid="{00000000-0004-0000-0400-000012000000}"/>
    <hyperlink ref="F176" r:id="rId20" xr:uid="{00000000-0004-0000-0400-000013000000}"/>
    <hyperlink ref="F178" r:id="rId21" xr:uid="{00000000-0004-0000-0400-000014000000}"/>
    <hyperlink ref="F189" r:id="rId22" xr:uid="{00000000-0004-0000-0400-000015000000}"/>
    <hyperlink ref="F204" r:id="rId23" xr:uid="{00000000-0004-0000-0400-000016000000}"/>
    <hyperlink ref="F210" r:id="rId24" xr:uid="{00000000-0004-0000-0400-000017000000}"/>
    <hyperlink ref="F212" r:id="rId25" xr:uid="{00000000-0004-0000-0400-000018000000}"/>
    <hyperlink ref="F214" r:id="rId26" xr:uid="{00000000-0004-0000-0400-000019000000}"/>
    <hyperlink ref="F218" r:id="rId27" xr:uid="{00000000-0004-0000-0400-00001A000000}"/>
    <hyperlink ref="F222" r:id="rId28" xr:uid="{00000000-0004-0000-0400-00001B000000}"/>
    <hyperlink ref="F226" r:id="rId29" xr:uid="{00000000-0004-0000-0400-00001C000000}"/>
    <hyperlink ref="F228" r:id="rId30" xr:uid="{00000000-0004-0000-0400-00001D000000}"/>
    <hyperlink ref="F234" r:id="rId31" xr:uid="{00000000-0004-0000-0400-00001E000000}"/>
    <hyperlink ref="F237" r:id="rId32" xr:uid="{00000000-0004-0000-0400-00001F000000}"/>
    <hyperlink ref="F241" r:id="rId33" xr:uid="{00000000-0004-0000-0400-000020000000}"/>
    <hyperlink ref="F244" r:id="rId34" xr:uid="{00000000-0004-0000-0400-000021000000}"/>
    <hyperlink ref="F249" r:id="rId35" xr:uid="{00000000-0004-0000-0400-000022000000}"/>
    <hyperlink ref="F251" r:id="rId36" xr:uid="{00000000-0004-0000-0400-000023000000}"/>
    <hyperlink ref="F253" r:id="rId37" xr:uid="{00000000-0004-0000-0400-000024000000}"/>
    <hyperlink ref="F256" r:id="rId38" xr:uid="{00000000-0004-0000-0400-000025000000}"/>
    <hyperlink ref="F259" r:id="rId39" xr:uid="{00000000-0004-0000-0400-000026000000}"/>
    <hyperlink ref="F263" r:id="rId40" xr:uid="{00000000-0004-0000-0400-000027000000}"/>
    <hyperlink ref="F266" r:id="rId41" xr:uid="{00000000-0004-0000-0400-000028000000}"/>
    <hyperlink ref="F269" r:id="rId42" xr:uid="{00000000-0004-0000-0400-000029000000}"/>
    <hyperlink ref="F274" r:id="rId43" xr:uid="{00000000-0004-0000-0400-00002A000000}"/>
    <hyperlink ref="F281" r:id="rId44" xr:uid="{00000000-0004-0000-0400-00002B000000}"/>
    <hyperlink ref="F286" r:id="rId45" xr:uid="{00000000-0004-0000-0400-00002C000000}"/>
    <hyperlink ref="F294" r:id="rId46" xr:uid="{00000000-0004-0000-0400-00002D000000}"/>
    <hyperlink ref="F297" r:id="rId47" xr:uid="{00000000-0004-0000-0400-00002E000000}"/>
    <hyperlink ref="F302" r:id="rId48" xr:uid="{00000000-0004-0000-0400-00002F000000}"/>
    <hyperlink ref="F304" r:id="rId49" xr:uid="{00000000-0004-0000-0400-000030000000}"/>
    <hyperlink ref="F307" r:id="rId50" xr:uid="{00000000-0004-0000-0400-000031000000}"/>
    <hyperlink ref="F310" r:id="rId51" xr:uid="{00000000-0004-0000-0400-000032000000}"/>
    <hyperlink ref="F313" r:id="rId52" xr:uid="{00000000-0004-0000-0400-000033000000}"/>
    <hyperlink ref="F316" r:id="rId53" xr:uid="{00000000-0004-0000-0400-000034000000}"/>
    <hyperlink ref="F319" r:id="rId54" xr:uid="{00000000-0004-0000-0400-000035000000}"/>
    <hyperlink ref="F322" r:id="rId55" xr:uid="{00000000-0004-0000-0400-000036000000}"/>
    <hyperlink ref="F325" r:id="rId56" xr:uid="{00000000-0004-0000-0400-000037000000}"/>
    <hyperlink ref="F331" r:id="rId57" xr:uid="{00000000-0004-0000-0400-000038000000}"/>
    <hyperlink ref="F351" r:id="rId58" xr:uid="{00000000-0004-0000-0400-000039000000}"/>
    <hyperlink ref="F354" r:id="rId59" xr:uid="{00000000-0004-0000-0400-00003A000000}"/>
    <hyperlink ref="F357" r:id="rId60" xr:uid="{00000000-0004-0000-0400-00003B000000}"/>
    <hyperlink ref="F360" r:id="rId61" xr:uid="{00000000-0004-0000-0400-00003C000000}"/>
    <hyperlink ref="F363" r:id="rId62" xr:uid="{00000000-0004-0000-0400-00003D000000}"/>
    <hyperlink ref="F366" r:id="rId63" xr:uid="{00000000-0004-0000-0400-00003E000000}"/>
    <hyperlink ref="F369" r:id="rId64" xr:uid="{00000000-0004-0000-0400-00003F000000}"/>
    <hyperlink ref="F372" r:id="rId65" xr:uid="{00000000-0004-0000-0400-000040000000}"/>
    <hyperlink ref="F375" r:id="rId66" xr:uid="{00000000-0004-0000-0400-000041000000}"/>
    <hyperlink ref="F380" r:id="rId67" xr:uid="{00000000-0004-0000-0400-000042000000}"/>
    <hyperlink ref="F383" r:id="rId68" xr:uid="{00000000-0004-0000-0400-000043000000}"/>
    <hyperlink ref="F385" r:id="rId69" xr:uid="{00000000-0004-0000-0400-000044000000}"/>
    <hyperlink ref="F392" r:id="rId70" xr:uid="{00000000-0004-0000-0400-000045000000}"/>
    <hyperlink ref="F398" r:id="rId71" xr:uid="{00000000-0004-0000-0400-000046000000}"/>
    <hyperlink ref="F404" r:id="rId72" xr:uid="{00000000-0004-0000-0400-000047000000}"/>
    <hyperlink ref="F408" r:id="rId73" xr:uid="{00000000-0004-0000-0400-000048000000}"/>
    <hyperlink ref="F411" r:id="rId74" xr:uid="{00000000-0004-0000-0400-000049000000}"/>
    <hyperlink ref="F415" r:id="rId75" xr:uid="{00000000-0004-0000-0400-00004A000000}"/>
    <hyperlink ref="F418" r:id="rId76" xr:uid="{00000000-0004-0000-0400-00004B000000}"/>
    <hyperlink ref="F426" r:id="rId77" xr:uid="{00000000-0004-0000-0400-00004C000000}"/>
    <hyperlink ref="F431" r:id="rId78" xr:uid="{00000000-0004-0000-0400-00004D000000}"/>
    <hyperlink ref="F434" r:id="rId79" xr:uid="{00000000-0004-0000-0400-00004E000000}"/>
    <hyperlink ref="F436" r:id="rId80" xr:uid="{00000000-0004-0000-0400-00004F000000}"/>
    <hyperlink ref="F439" r:id="rId81" xr:uid="{00000000-0004-0000-0400-000050000000}"/>
    <hyperlink ref="F454" r:id="rId82" xr:uid="{00000000-0004-0000-0400-000051000000}"/>
    <hyperlink ref="F456" r:id="rId83" xr:uid="{00000000-0004-0000-0400-00005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1463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1464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">
        <v>30</v>
      </c>
      <c r="L22" s="33"/>
    </row>
    <row r="23" spans="2:12" s="1" customFormat="1" ht="18" customHeight="1">
      <c r="B23" s="33"/>
      <c r="E23" s="26" t="s">
        <v>31</v>
      </c>
      <c r="I23" s="28" t="s">
        <v>26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3</v>
      </c>
      <c r="L25" s="33"/>
    </row>
    <row r="26" spans="2:12" s="1" customFormat="1" ht="18" customHeight="1">
      <c r="B26" s="33"/>
      <c r="E26" s="26" t="s">
        <v>34</v>
      </c>
      <c r="I26" s="28" t="s">
        <v>26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ROUND(J85,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ROUND((SUM(BE85:BE110)),  2)</f>
        <v>0</v>
      </c>
      <c r="I35" s="94">
        <v>0.21</v>
      </c>
      <c r="J35" s="84">
        <f>ROUND(((SUM(BE85:BE110))*I35),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ROUND((SUM(BF85:BF110)),  2)</f>
        <v>0</v>
      </c>
      <c r="I36" s="94">
        <v>0.15</v>
      </c>
      <c r="J36" s="84">
        <f>ROUND(((SUM(BF85:BF110))*I36),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ROUND((SUM(BG85:BG110)),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ROUND((SUM(BH85:BH110)),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ROUND((SUM(BI85:BI110)),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1463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02-I - ETAPA I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J85</f>
        <v>0</v>
      </c>
      <c r="L63" s="33"/>
      <c r="AU63" s="18" t="s">
        <v>117</v>
      </c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136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27" t="str">
        <f>E7</f>
        <v>Obnova střechy MZe, Těšnov, Praha I - Nové Město</v>
      </c>
      <c r="F73" s="328"/>
      <c r="G73" s="328"/>
      <c r="H73" s="328"/>
      <c r="L73" s="33"/>
    </row>
    <row r="74" spans="2:12" ht="12" customHeight="1">
      <c r="B74" s="21"/>
      <c r="C74" s="28" t="s">
        <v>110</v>
      </c>
      <c r="L74" s="21"/>
    </row>
    <row r="75" spans="2:12" s="1" customFormat="1" ht="16.5" customHeight="1">
      <c r="B75" s="33"/>
      <c r="E75" s="327" t="s">
        <v>1463</v>
      </c>
      <c r="F75" s="329"/>
      <c r="G75" s="329"/>
      <c r="H75" s="329"/>
      <c r="L75" s="33"/>
    </row>
    <row r="76" spans="2:12" s="1" customFormat="1" ht="12" customHeight="1">
      <c r="B76" s="33"/>
      <c r="C76" s="28" t="s">
        <v>112</v>
      </c>
      <c r="L76" s="33"/>
    </row>
    <row r="77" spans="2:12" s="1" customFormat="1" ht="16.5" customHeight="1">
      <c r="B77" s="33"/>
      <c r="E77" s="290" t="str">
        <f>E11</f>
        <v>02-I - ETAPA I</v>
      </c>
      <c r="F77" s="329"/>
      <c r="G77" s="329"/>
      <c r="H77" s="329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F14</f>
        <v xml:space="preserve"> </v>
      </c>
      <c r="I79" s="28" t="s">
        <v>23</v>
      </c>
      <c r="J79" s="50">
        <f>IF(J14="","",J14)</f>
        <v>44847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24</v>
      </c>
      <c r="F81" s="26" t="str">
        <f>E17</f>
        <v xml:space="preserve"> </v>
      </c>
      <c r="I81" s="28" t="s">
        <v>29</v>
      </c>
      <c r="J81" s="31" t="str">
        <f>E23</f>
        <v>Energy Benefit Centre a.s.</v>
      </c>
      <c r="L81" s="33"/>
    </row>
    <row r="82" spans="2:65" s="1" customFormat="1" ht="25.7" customHeight="1">
      <c r="B82" s="33"/>
      <c r="C82" s="28" t="s">
        <v>27</v>
      </c>
      <c r="F82" s="26" t="str">
        <f>IF(E20="","",E20)</f>
        <v>Vyplň údaj</v>
      </c>
      <c r="I82" s="28" t="s">
        <v>33</v>
      </c>
      <c r="J82" s="31" t="str">
        <f>E26</f>
        <v>lacko.ondrej@seznam.cz (tel.:725535980)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137</v>
      </c>
      <c r="D84" s="114" t="s">
        <v>56</v>
      </c>
      <c r="E84" s="114" t="s">
        <v>52</v>
      </c>
      <c r="F84" s="114" t="s">
        <v>53</v>
      </c>
      <c r="G84" s="114" t="s">
        <v>138</v>
      </c>
      <c r="H84" s="114" t="s">
        <v>139</v>
      </c>
      <c r="I84" s="114" t="s">
        <v>140</v>
      </c>
      <c r="J84" s="115" t="s">
        <v>116</v>
      </c>
      <c r="K84" s="116" t="s">
        <v>141</v>
      </c>
      <c r="L84" s="112"/>
      <c r="M84" s="57" t="s">
        <v>3</v>
      </c>
      <c r="N84" s="58" t="s">
        <v>41</v>
      </c>
      <c r="O84" s="58" t="s">
        <v>142</v>
      </c>
      <c r="P84" s="58" t="s">
        <v>143</v>
      </c>
      <c r="Q84" s="58" t="s">
        <v>144</v>
      </c>
      <c r="R84" s="58" t="s">
        <v>145</v>
      </c>
      <c r="S84" s="58" t="s">
        <v>146</v>
      </c>
      <c r="T84" s="59" t="s">
        <v>147</v>
      </c>
    </row>
    <row r="85" spans="2:65" s="1" customFormat="1" ht="22.9" customHeight="1">
      <c r="B85" s="33"/>
      <c r="C85" s="62" t="s">
        <v>148</v>
      </c>
      <c r="J85" s="117">
        <f>BK85</f>
        <v>0</v>
      </c>
      <c r="L85" s="33"/>
      <c r="M85" s="60"/>
      <c r="N85" s="51"/>
      <c r="O85" s="51"/>
      <c r="P85" s="118">
        <f>SUM(P86:P110)</f>
        <v>0</v>
      </c>
      <c r="Q85" s="51"/>
      <c r="R85" s="118">
        <f>SUM(R86:R110)</f>
        <v>0</v>
      </c>
      <c r="S85" s="51"/>
      <c r="T85" s="119">
        <f>SUM(T86:T110)</f>
        <v>0</v>
      </c>
      <c r="AT85" s="18" t="s">
        <v>70</v>
      </c>
      <c r="AU85" s="18" t="s">
        <v>117</v>
      </c>
      <c r="BK85" s="120">
        <f>SUM(BK86:BK110)</f>
        <v>0</v>
      </c>
    </row>
    <row r="86" spans="2:65" s="1" customFormat="1" ht="16.5" customHeight="1">
      <c r="B86" s="133"/>
      <c r="C86" s="134" t="s">
        <v>78</v>
      </c>
      <c r="D86" s="134" t="s">
        <v>153</v>
      </c>
      <c r="E86" s="135" t="s">
        <v>1465</v>
      </c>
      <c r="F86" s="136" t="s">
        <v>1466</v>
      </c>
      <c r="G86" s="137" t="s">
        <v>246</v>
      </c>
      <c r="H86" s="138">
        <v>960</v>
      </c>
      <c r="I86" s="139"/>
      <c r="J86" s="140">
        <f t="shared" ref="J86:J110" si="0">ROUND(I86*H86,2)</f>
        <v>0</v>
      </c>
      <c r="K86" s="141"/>
      <c r="L86" s="33"/>
      <c r="M86" s="142" t="s">
        <v>3</v>
      </c>
      <c r="N86" s="143" t="s">
        <v>42</v>
      </c>
      <c r="P86" s="144">
        <f t="shared" ref="P86:P110" si="1">O86*H86</f>
        <v>0</v>
      </c>
      <c r="Q86" s="144">
        <v>0</v>
      </c>
      <c r="R86" s="144">
        <f t="shared" ref="R86:R110" si="2">Q86*H86</f>
        <v>0</v>
      </c>
      <c r="S86" s="144">
        <v>0</v>
      </c>
      <c r="T86" s="145">
        <f t="shared" ref="T86:T110" si="3">S86*H86</f>
        <v>0</v>
      </c>
      <c r="AR86" s="146" t="s">
        <v>157</v>
      </c>
      <c r="AT86" s="146" t="s">
        <v>153</v>
      </c>
      <c r="AU86" s="146" t="s">
        <v>71</v>
      </c>
      <c r="AY86" s="18" t="s">
        <v>151</v>
      </c>
      <c r="BE86" s="147">
        <f t="shared" ref="BE86:BE110" si="4">IF(N86="základní",J86,0)</f>
        <v>0</v>
      </c>
      <c r="BF86" s="147">
        <f t="shared" ref="BF86:BF110" si="5">IF(N86="snížená",J86,0)</f>
        <v>0</v>
      </c>
      <c r="BG86" s="147">
        <f t="shared" ref="BG86:BG110" si="6">IF(N86="zákl. přenesená",J86,0)</f>
        <v>0</v>
      </c>
      <c r="BH86" s="147">
        <f t="shared" ref="BH86:BH110" si="7">IF(N86="sníž. přenesená",J86,0)</f>
        <v>0</v>
      </c>
      <c r="BI86" s="147">
        <f t="shared" ref="BI86:BI110" si="8">IF(N86="nulová",J86,0)</f>
        <v>0</v>
      </c>
      <c r="BJ86" s="18" t="s">
        <v>78</v>
      </c>
      <c r="BK86" s="147">
        <f t="shared" ref="BK86:BK110" si="9">ROUND(I86*H86,2)</f>
        <v>0</v>
      </c>
      <c r="BL86" s="18" t="s">
        <v>157</v>
      </c>
      <c r="BM86" s="146" t="s">
        <v>1467</v>
      </c>
    </row>
    <row r="87" spans="2:65" s="1" customFormat="1" ht="16.5" customHeight="1">
      <c r="B87" s="133"/>
      <c r="C87" s="134" t="s">
        <v>80</v>
      </c>
      <c r="D87" s="134" t="s">
        <v>153</v>
      </c>
      <c r="E87" s="135" t="s">
        <v>1468</v>
      </c>
      <c r="F87" s="136" t="s">
        <v>1469</v>
      </c>
      <c r="G87" s="137" t="s">
        <v>1470</v>
      </c>
      <c r="H87" s="138">
        <v>285</v>
      </c>
      <c r="I87" s="139"/>
      <c r="J87" s="140">
        <f t="shared" si="0"/>
        <v>0</v>
      </c>
      <c r="K87" s="141"/>
      <c r="L87" s="33"/>
      <c r="M87" s="142" t="s">
        <v>3</v>
      </c>
      <c r="N87" s="143" t="s">
        <v>42</v>
      </c>
      <c r="P87" s="144">
        <f t="shared" si="1"/>
        <v>0</v>
      </c>
      <c r="Q87" s="144">
        <v>0</v>
      </c>
      <c r="R87" s="144">
        <f t="shared" si="2"/>
        <v>0</v>
      </c>
      <c r="S87" s="144">
        <v>0</v>
      </c>
      <c r="T87" s="145">
        <f t="shared" si="3"/>
        <v>0</v>
      </c>
      <c r="AR87" s="146" t="s">
        <v>157</v>
      </c>
      <c r="AT87" s="146" t="s">
        <v>153</v>
      </c>
      <c r="AU87" s="146" t="s">
        <v>71</v>
      </c>
      <c r="AY87" s="18" t="s">
        <v>151</v>
      </c>
      <c r="BE87" s="147">
        <f t="shared" si="4"/>
        <v>0</v>
      </c>
      <c r="BF87" s="147">
        <f t="shared" si="5"/>
        <v>0</v>
      </c>
      <c r="BG87" s="147">
        <f t="shared" si="6"/>
        <v>0</v>
      </c>
      <c r="BH87" s="147">
        <f t="shared" si="7"/>
        <v>0</v>
      </c>
      <c r="BI87" s="147">
        <f t="shared" si="8"/>
        <v>0</v>
      </c>
      <c r="BJ87" s="18" t="s">
        <v>78</v>
      </c>
      <c r="BK87" s="147">
        <f t="shared" si="9"/>
        <v>0</v>
      </c>
      <c r="BL87" s="18" t="s">
        <v>157</v>
      </c>
      <c r="BM87" s="146" t="s">
        <v>1471</v>
      </c>
    </row>
    <row r="88" spans="2:65" s="1" customFormat="1" ht="16.5" customHeight="1">
      <c r="B88" s="133"/>
      <c r="C88" s="134" t="s">
        <v>167</v>
      </c>
      <c r="D88" s="134" t="s">
        <v>153</v>
      </c>
      <c r="E88" s="135" t="s">
        <v>1472</v>
      </c>
      <c r="F88" s="136" t="s">
        <v>1473</v>
      </c>
      <c r="G88" s="137" t="s">
        <v>1470</v>
      </c>
      <c r="H88" s="138">
        <v>19</v>
      </c>
      <c r="I88" s="139"/>
      <c r="J88" s="140">
        <f t="shared" si="0"/>
        <v>0</v>
      </c>
      <c r="K88" s="141"/>
      <c r="L88" s="33"/>
      <c r="M88" s="142" t="s">
        <v>3</v>
      </c>
      <c r="N88" s="143" t="s">
        <v>42</v>
      </c>
      <c r="P88" s="144">
        <f t="shared" si="1"/>
        <v>0</v>
      </c>
      <c r="Q88" s="144">
        <v>0</v>
      </c>
      <c r="R88" s="144">
        <f t="shared" si="2"/>
        <v>0</v>
      </c>
      <c r="S88" s="144">
        <v>0</v>
      </c>
      <c r="T88" s="145">
        <f t="shared" si="3"/>
        <v>0</v>
      </c>
      <c r="AR88" s="146" t="s">
        <v>157</v>
      </c>
      <c r="AT88" s="146" t="s">
        <v>153</v>
      </c>
      <c r="AU88" s="146" t="s">
        <v>71</v>
      </c>
      <c r="AY88" s="18" t="s">
        <v>151</v>
      </c>
      <c r="BE88" s="147">
        <f t="shared" si="4"/>
        <v>0</v>
      </c>
      <c r="BF88" s="147">
        <f t="shared" si="5"/>
        <v>0</v>
      </c>
      <c r="BG88" s="147">
        <f t="shared" si="6"/>
        <v>0</v>
      </c>
      <c r="BH88" s="147">
        <f t="shared" si="7"/>
        <v>0</v>
      </c>
      <c r="BI88" s="147">
        <f t="shared" si="8"/>
        <v>0</v>
      </c>
      <c r="BJ88" s="18" t="s">
        <v>78</v>
      </c>
      <c r="BK88" s="147">
        <f t="shared" si="9"/>
        <v>0</v>
      </c>
      <c r="BL88" s="18" t="s">
        <v>157</v>
      </c>
      <c r="BM88" s="146" t="s">
        <v>1474</v>
      </c>
    </row>
    <row r="89" spans="2:65" s="1" customFormat="1" ht="16.5" customHeight="1">
      <c r="B89" s="133"/>
      <c r="C89" s="134" t="s">
        <v>157</v>
      </c>
      <c r="D89" s="134" t="s">
        <v>153</v>
      </c>
      <c r="E89" s="135" t="s">
        <v>1475</v>
      </c>
      <c r="F89" s="136" t="s">
        <v>1476</v>
      </c>
      <c r="G89" s="137" t="s">
        <v>1470</v>
      </c>
      <c r="H89" s="138">
        <v>19</v>
      </c>
      <c r="I89" s="139"/>
      <c r="J89" s="140">
        <f t="shared" si="0"/>
        <v>0</v>
      </c>
      <c r="K89" s="141"/>
      <c r="L89" s="33"/>
      <c r="M89" s="142" t="s">
        <v>3</v>
      </c>
      <c r="N89" s="143" t="s">
        <v>42</v>
      </c>
      <c r="P89" s="144">
        <f t="shared" si="1"/>
        <v>0</v>
      </c>
      <c r="Q89" s="144">
        <v>0</v>
      </c>
      <c r="R89" s="144">
        <f t="shared" si="2"/>
        <v>0</v>
      </c>
      <c r="S89" s="144">
        <v>0</v>
      </c>
      <c r="T89" s="145">
        <f t="shared" si="3"/>
        <v>0</v>
      </c>
      <c r="AR89" s="146" t="s">
        <v>157</v>
      </c>
      <c r="AT89" s="146" t="s">
        <v>153</v>
      </c>
      <c r="AU89" s="146" t="s">
        <v>71</v>
      </c>
      <c r="AY89" s="18" t="s">
        <v>151</v>
      </c>
      <c r="BE89" s="147">
        <f t="shared" si="4"/>
        <v>0</v>
      </c>
      <c r="BF89" s="147">
        <f t="shared" si="5"/>
        <v>0</v>
      </c>
      <c r="BG89" s="147">
        <f t="shared" si="6"/>
        <v>0</v>
      </c>
      <c r="BH89" s="147">
        <f t="shared" si="7"/>
        <v>0</v>
      </c>
      <c r="BI89" s="147">
        <f t="shared" si="8"/>
        <v>0</v>
      </c>
      <c r="BJ89" s="18" t="s">
        <v>78</v>
      </c>
      <c r="BK89" s="147">
        <f t="shared" si="9"/>
        <v>0</v>
      </c>
      <c r="BL89" s="18" t="s">
        <v>157</v>
      </c>
      <c r="BM89" s="146" t="s">
        <v>1477</v>
      </c>
    </row>
    <row r="90" spans="2:65" s="1" customFormat="1" ht="16.5" customHeight="1">
      <c r="B90" s="133"/>
      <c r="C90" s="134" t="s">
        <v>178</v>
      </c>
      <c r="D90" s="134" t="s">
        <v>153</v>
      </c>
      <c r="E90" s="135" t="s">
        <v>1478</v>
      </c>
      <c r="F90" s="136" t="s">
        <v>1479</v>
      </c>
      <c r="G90" s="137" t="s">
        <v>1470</v>
      </c>
      <c r="H90" s="138">
        <v>10</v>
      </c>
      <c r="I90" s="139"/>
      <c r="J90" s="140">
        <f t="shared" si="0"/>
        <v>0</v>
      </c>
      <c r="K90" s="141"/>
      <c r="L90" s="33"/>
      <c r="M90" s="142" t="s">
        <v>3</v>
      </c>
      <c r="N90" s="143" t="s">
        <v>42</v>
      </c>
      <c r="P90" s="144">
        <f t="shared" si="1"/>
        <v>0</v>
      </c>
      <c r="Q90" s="144">
        <v>0</v>
      </c>
      <c r="R90" s="144">
        <f t="shared" si="2"/>
        <v>0</v>
      </c>
      <c r="S90" s="144">
        <v>0</v>
      </c>
      <c r="T90" s="145">
        <f t="shared" si="3"/>
        <v>0</v>
      </c>
      <c r="AR90" s="146" t="s">
        <v>157</v>
      </c>
      <c r="AT90" s="146" t="s">
        <v>153</v>
      </c>
      <c r="AU90" s="146" t="s">
        <v>71</v>
      </c>
      <c r="AY90" s="18" t="s">
        <v>151</v>
      </c>
      <c r="BE90" s="147">
        <f t="shared" si="4"/>
        <v>0</v>
      </c>
      <c r="BF90" s="147">
        <f t="shared" si="5"/>
        <v>0</v>
      </c>
      <c r="BG90" s="147">
        <f t="shared" si="6"/>
        <v>0</v>
      </c>
      <c r="BH90" s="147">
        <f t="shared" si="7"/>
        <v>0</v>
      </c>
      <c r="BI90" s="147">
        <f t="shared" si="8"/>
        <v>0</v>
      </c>
      <c r="BJ90" s="18" t="s">
        <v>78</v>
      </c>
      <c r="BK90" s="147">
        <f t="shared" si="9"/>
        <v>0</v>
      </c>
      <c r="BL90" s="18" t="s">
        <v>157</v>
      </c>
      <c r="BM90" s="146" t="s">
        <v>1480</v>
      </c>
    </row>
    <row r="91" spans="2:65" s="1" customFormat="1" ht="16.5" customHeight="1">
      <c r="B91" s="133"/>
      <c r="C91" s="134" t="s">
        <v>184</v>
      </c>
      <c r="D91" s="134" t="s">
        <v>153</v>
      </c>
      <c r="E91" s="135" t="s">
        <v>1481</v>
      </c>
      <c r="F91" s="136" t="s">
        <v>1482</v>
      </c>
      <c r="G91" s="137" t="s">
        <v>1470</v>
      </c>
      <c r="H91" s="138">
        <v>3</v>
      </c>
      <c r="I91" s="139"/>
      <c r="J91" s="140">
        <f t="shared" si="0"/>
        <v>0</v>
      </c>
      <c r="K91" s="141"/>
      <c r="L91" s="33"/>
      <c r="M91" s="142" t="s">
        <v>3</v>
      </c>
      <c r="N91" s="143" t="s">
        <v>42</v>
      </c>
      <c r="P91" s="144">
        <f t="shared" si="1"/>
        <v>0</v>
      </c>
      <c r="Q91" s="144">
        <v>0</v>
      </c>
      <c r="R91" s="144">
        <f t="shared" si="2"/>
        <v>0</v>
      </c>
      <c r="S91" s="144">
        <v>0</v>
      </c>
      <c r="T91" s="145">
        <f t="shared" si="3"/>
        <v>0</v>
      </c>
      <c r="AR91" s="146" t="s">
        <v>157</v>
      </c>
      <c r="AT91" s="146" t="s">
        <v>153</v>
      </c>
      <c r="AU91" s="146" t="s">
        <v>71</v>
      </c>
      <c r="AY91" s="18" t="s">
        <v>151</v>
      </c>
      <c r="BE91" s="147">
        <f t="shared" si="4"/>
        <v>0</v>
      </c>
      <c r="BF91" s="147">
        <f t="shared" si="5"/>
        <v>0</v>
      </c>
      <c r="BG91" s="147">
        <f t="shared" si="6"/>
        <v>0</v>
      </c>
      <c r="BH91" s="147">
        <f t="shared" si="7"/>
        <v>0</v>
      </c>
      <c r="BI91" s="147">
        <f t="shared" si="8"/>
        <v>0</v>
      </c>
      <c r="BJ91" s="18" t="s">
        <v>78</v>
      </c>
      <c r="BK91" s="147">
        <f t="shared" si="9"/>
        <v>0</v>
      </c>
      <c r="BL91" s="18" t="s">
        <v>157</v>
      </c>
      <c r="BM91" s="146" t="s">
        <v>1483</v>
      </c>
    </row>
    <row r="92" spans="2:65" s="1" customFormat="1" ht="16.5" customHeight="1">
      <c r="B92" s="133"/>
      <c r="C92" s="134" t="s">
        <v>189</v>
      </c>
      <c r="D92" s="134" t="s">
        <v>153</v>
      </c>
      <c r="E92" s="135" t="s">
        <v>1484</v>
      </c>
      <c r="F92" s="136" t="s">
        <v>1485</v>
      </c>
      <c r="G92" s="137" t="s">
        <v>675</v>
      </c>
      <c r="H92" s="138">
        <v>1</v>
      </c>
      <c r="I92" s="139"/>
      <c r="J92" s="140">
        <f t="shared" si="0"/>
        <v>0</v>
      </c>
      <c r="K92" s="141"/>
      <c r="L92" s="33"/>
      <c r="M92" s="142" t="s">
        <v>3</v>
      </c>
      <c r="N92" s="143" t="s">
        <v>42</v>
      </c>
      <c r="P92" s="144">
        <f t="shared" si="1"/>
        <v>0</v>
      </c>
      <c r="Q92" s="144">
        <v>0</v>
      </c>
      <c r="R92" s="144">
        <f t="shared" si="2"/>
        <v>0</v>
      </c>
      <c r="S92" s="144">
        <v>0</v>
      </c>
      <c r="T92" s="145">
        <f t="shared" si="3"/>
        <v>0</v>
      </c>
      <c r="AR92" s="146" t="s">
        <v>157</v>
      </c>
      <c r="AT92" s="146" t="s">
        <v>153</v>
      </c>
      <c r="AU92" s="146" t="s">
        <v>71</v>
      </c>
      <c r="AY92" s="18" t="s">
        <v>151</v>
      </c>
      <c r="BE92" s="147">
        <f t="shared" si="4"/>
        <v>0</v>
      </c>
      <c r="BF92" s="147">
        <f t="shared" si="5"/>
        <v>0</v>
      </c>
      <c r="BG92" s="147">
        <f t="shared" si="6"/>
        <v>0</v>
      </c>
      <c r="BH92" s="147">
        <f t="shared" si="7"/>
        <v>0</v>
      </c>
      <c r="BI92" s="147">
        <f t="shared" si="8"/>
        <v>0</v>
      </c>
      <c r="BJ92" s="18" t="s">
        <v>78</v>
      </c>
      <c r="BK92" s="147">
        <f t="shared" si="9"/>
        <v>0</v>
      </c>
      <c r="BL92" s="18" t="s">
        <v>157</v>
      </c>
      <c r="BM92" s="146" t="s">
        <v>1486</v>
      </c>
    </row>
    <row r="93" spans="2:65" s="1" customFormat="1" ht="16.5" customHeight="1">
      <c r="B93" s="133"/>
      <c r="C93" s="134" t="s">
        <v>194</v>
      </c>
      <c r="D93" s="134" t="s">
        <v>153</v>
      </c>
      <c r="E93" s="135" t="s">
        <v>1487</v>
      </c>
      <c r="F93" s="136" t="s">
        <v>1488</v>
      </c>
      <c r="G93" s="137" t="s">
        <v>675</v>
      </c>
      <c r="H93" s="138">
        <v>1</v>
      </c>
      <c r="I93" s="139"/>
      <c r="J93" s="140">
        <f t="shared" si="0"/>
        <v>0</v>
      </c>
      <c r="K93" s="141"/>
      <c r="L93" s="33"/>
      <c r="M93" s="142" t="s">
        <v>3</v>
      </c>
      <c r="N93" s="143" t="s">
        <v>42</v>
      </c>
      <c r="P93" s="144">
        <f t="shared" si="1"/>
        <v>0</v>
      </c>
      <c r="Q93" s="144">
        <v>0</v>
      </c>
      <c r="R93" s="144">
        <f t="shared" si="2"/>
        <v>0</v>
      </c>
      <c r="S93" s="144">
        <v>0</v>
      </c>
      <c r="T93" s="145">
        <f t="shared" si="3"/>
        <v>0</v>
      </c>
      <c r="AR93" s="146" t="s">
        <v>157</v>
      </c>
      <c r="AT93" s="146" t="s">
        <v>153</v>
      </c>
      <c r="AU93" s="146" t="s">
        <v>71</v>
      </c>
      <c r="AY93" s="18" t="s">
        <v>151</v>
      </c>
      <c r="BE93" s="147">
        <f t="shared" si="4"/>
        <v>0</v>
      </c>
      <c r="BF93" s="147">
        <f t="shared" si="5"/>
        <v>0</v>
      </c>
      <c r="BG93" s="147">
        <f t="shared" si="6"/>
        <v>0</v>
      </c>
      <c r="BH93" s="147">
        <f t="shared" si="7"/>
        <v>0</v>
      </c>
      <c r="BI93" s="147">
        <f t="shared" si="8"/>
        <v>0</v>
      </c>
      <c r="BJ93" s="18" t="s">
        <v>78</v>
      </c>
      <c r="BK93" s="147">
        <f t="shared" si="9"/>
        <v>0</v>
      </c>
      <c r="BL93" s="18" t="s">
        <v>157</v>
      </c>
      <c r="BM93" s="146" t="s">
        <v>1489</v>
      </c>
    </row>
    <row r="94" spans="2:65" s="1" customFormat="1" ht="16.5" customHeight="1">
      <c r="B94" s="133"/>
      <c r="C94" s="134" t="s">
        <v>199</v>
      </c>
      <c r="D94" s="134" t="s">
        <v>153</v>
      </c>
      <c r="E94" s="135" t="s">
        <v>1490</v>
      </c>
      <c r="F94" s="136" t="s">
        <v>1491</v>
      </c>
      <c r="G94" s="137" t="s">
        <v>675</v>
      </c>
      <c r="H94" s="138">
        <v>1</v>
      </c>
      <c r="I94" s="139"/>
      <c r="J94" s="140">
        <f t="shared" si="0"/>
        <v>0</v>
      </c>
      <c r="K94" s="141"/>
      <c r="L94" s="33"/>
      <c r="M94" s="142" t="s">
        <v>3</v>
      </c>
      <c r="N94" s="143" t="s">
        <v>42</v>
      </c>
      <c r="P94" s="144">
        <f t="shared" si="1"/>
        <v>0</v>
      </c>
      <c r="Q94" s="144">
        <v>0</v>
      </c>
      <c r="R94" s="144">
        <f t="shared" si="2"/>
        <v>0</v>
      </c>
      <c r="S94" s="144">
        <v>0</v>
      </c>
      <c r="T94" s="145">
        <f t="shared" si="3"/>
        <v>0</v>
      </c>
      <c r="AR94" s="146" t="s">
        <v>157</v>
      </c>
      <c r="AT94" s="146" t="s">
        <v>153</v>
      </c>
      <c r="AU94" s="146" t="s">
        <v>71</v>
      </c>
      <c r="AY94" s="18" t="s">
        <v>151</v>
      </c>
      <c r="BE94" s="147">
        <f t="shared" si="4"/>
        <v>0</v>
      </c>
      <c r="BF94" s="147">
        <f t="shared" si="5"/>
        <v>0</v>
      </c>
      <c r="BG94" s="147">
        <f t="shared" si="6"/>
        <v>0</v>
      </c>
      <c r="BH94" s="147">
        <f t="shared" si="7"/>
        <v>0</v>
      </c>
      <c r="BI94" s="147">
        <f t="shared" si="8"/>
        <v>0</v>
      </c>
      <c r="BJ94" s="18" t="s">
        <v>78</v>
      </c>
      <c r="BK94" s="147">
        <f t="shared" si="9"/>
        <v>0</v>
      </c>
      <c r="BL94" s="18" t="s">
        <v>157</v>
      </c>
      <c r="BM94" s="146" t="s">
        <v>1492</v>
      </c>
    </row>
    <row r="95" spans="2:65" s="1" customFormat="1" ht="16.5" customHeight="1">
      <c r="B95" s="133"/>
      <c r="C95" s="134" t="s">
        <v>205</v>
      </c>
      <c r="D95" s="134" t="s">
        <v>153</v>
      </c>
      <c r="E95" s="135" t="s">
        <v>1493</v>
      </c>
      <c r="F95" s="136" t="s">
        <v>1494</v>
      </c>
      <c r="G95" s="137" t="s">
        <v>675</v>
      </c>
      <c r="H95" s="138">
        <v>1</v>
      </c>
      <c r="I95" s="139"/>
      <c r="J95" s="140">
        <f t="shared" si="0"/>
        <v>0</v>
      </c>
      <c r="K95" s="141"/>
      <c r="L95" s="33"/>
      <c r="M95" s="142" t="s">
        <v>3</v>
      </c>
      <c r="N95" s="143" t="s">
        <v>42</v>
      </c>
      <c r="P95" s="144">
        <f t="shared" si="1"/>
        <v>0</v>
      </c>
      <c r="Q95" s="144">
        <v>0</v>
      </c>
      <c r="R95" s="144">
        <f t="shared" si="2"/>
        <v>0</v>
      </c>
      <c r="S95" s="144">
        <v>0</v>
      </c>
      <c r="T95" s="145">
        <f t="shared" si="3"/>
        <v>0</v>
      </c>
      <c r="AR95" s="146" t="s">
        <v>157</v>
      </c>
      <c r="AT95" s="146" t="s">
        <v>153</v>
      </c>
      <c r="AU95" s="146" t="s">
        <v>71</v>
      </c>
      <c r="AY95" s="18" t="s">
        <v>151</v>
      </c>
      <c r="BE95" s="147">
        <f t="shared" si="4"/>
        <v>0</v>
      </c>
      <c r="BF95" s="147">
        <f t="shared" si="5"/>
        <v>0</v>
      </c>
      <c r="BG95" s="147">
        <f t="shared" si="6"/>
        <v>0</v>
      </c>
      <c r="BH95" s="147">
        <f t="shared" si="7"/>
        <v>0</v>
      </c>
      <c r="BI95" s="147">
        <f t="shared" si="8"/>
        <v>0</v>
      </c>
      <c r="BJ95" s="18" t="s">
        <v>78</v>
      </c>
      <c r="BK95" s="147">
        <f t="shared" si="9"/>
        <v>0</v>
      </c>
      <c r="BL95" s="18" t="s">
        <v>157</v>
      </c>
      <c r="BM95" s="146" t="s">
        <v>1495</v>
      </c>
    </row>
    <row r="96" spans="2:65" s="1" customFormat="1" ht="16.5" customHeight="1">
      <c r="B96" s="133"/>
      <c r="C96" s="134" t="s">
        <v>243</v>
      </c>
      <c r="D96" s="134" t="s">
        <v>153</v>
      </c>
      <c r="E96" s="135" t="s">
        <v>1496</v>
      </c>
      <c r="F96" s="136" t="s">
        <v>1497</v>
      </c>
      <c r="G96" s="137" t="s">
        <v>675</v>
      </c>
      <c r="H96" s="138">
        <v>1</v>
      </c>
      <c r="I96" s="139"/>
      <c r="J96" s="140">
        <f t="shared" si="0"/>
        <v>0</v>
      </c>
      <c r="K96" s="141"/>
      <c r="L96" s="33"/>
      <c r="M96" s="142" t="s">
        <v>3</v>
      </c>
      <c r="N96" s="143" t="s">
        <v>42</v>
      </c>
      <c r="P96" s="144">
        <f t="shared" si="1"/>
        <v>0</v>
      </c>
      <c r="Q96" s="144">
        <v>0</v>
      </c>
      <c r="R96" s="144">
        <f t="shared" si="2"/>
        <v>0</v>
      </c>
      <c r="S96" s="144">
        <v>0</v>
      </c>
      <c r="T96" s="145">
        <f t="shared" si="3"/>
        <v>0</v>
      </c>
      <c r="AR96" s="146" t="s">
        <v>157</v>
      </c>
      <c r="AT96" s="146" t="s">
        <v>153</v>
      </c>
      <c r="AU96" s="146" t="s">
        <v>71</v>
      </c>
      <c r="AY96" s="18" t="s">
        <v>151</v>
      </c>
      <c r="BE96" s="147">
        <f t="shared" si="4"/>
        <v>0</v>
      </c>
      <c r="BF96" s="147">
        <f t="shared" si="5"/>
        <v>0</v>
      </c>
      <c r="BG96" s="147">
        <f t="shared" si="6"/>
        <v>0</v>
      </c>
      <c r="BH96" s="147">
        <f t="shared" si="7"/>
        <v>0</v>
      </c>
      <c r="BI96" s="147">
        <f t="shared" si="8"/>
        <v>0</v>
      </c>
      <c r="BJ96" s="18" t="s">
        <v>78</v>
      </c>
      <c r="BK96" s="147">
        <f t="shared" si="9"/>
        <v>0</v>
      </c>
      <c r="BL96" s="18" t="s">
        <v>157</v>
      </c>
      <c r="BM96" s="146" t="s">
        <v>1498</v>
      </c>
    </row>
    <row r="97" spans="2:65" s="1" customFormat="1" ht="16.5" customHeight="1">
      <c r="B97" s="133"/>
      <c r="C97" s="134" t="s">
        <v>249</v>
      </c>
      <c r="D97" s="134" t="s">
        <v>153</v>
      </c>
      <c r="E97" s="135" t="s">
        <v>1499</v>
      </c>
      <c r="F97" s="136" t="s">
        <v>1500</v>
      </c>
      <c r="G97" s="137" t="s">
        <v>246</v>
      </c>
      <c r="H97" s="138">
        <v>80</v>
      </c>
      <c r="I97" s="139"/>
      <c r="J97" s="140">
        <f t="shared" si="0"/>
        <v>0</v>
      </c>
      <c r="K97" s="141"/>
      <c r="L97" s="33"/>
      <c r="M97" s="142" t="s">
        <v>3</v>
      </c>
      <c r="N97" s="143" t="s">
        <v>42</v>
      </c>
      <c r="P97" s="144">
        <f t="shared" si="1"/>
        <v>0</v>
      </c>
      <c r="Q97" s="144">
        <v>0</v>
      </c>
      <c r="R97" s="144">
        <f t="shared" si="2"/>
        <v>0</v>
      </c>
      <c r="S97" s="144">
        <v>0</v>
      </c>
      <c r="T97" s="145">
        <f t="shared" si="3"/>
        <v>0</v>
      </c>
      <c r="AR97" s="146" t="s">
        <v>157</v>
      </c>
      <c r="AT97" s="146" t="s">
        <v>153</v>
      </c>
      <c r="AU97" s="146" t="s">
        <v>71</v>
      </c>
      <c r="AY97" s="18" t="s">
        <v>151</v>
      </c>
      <c r="BE97" s="147">
        <f t="shared" si="4"/>
        <v>0</v>
      </c>
      <c r="BF97" s="147">
        <f t="shared" si="5"/>
        <v>0</v>
      </c>
      <c r="BG97" s="147">
        <f t="shared" si="6"/>
        <v>0</v>
      </c>
      <c r="BH97" s="147">
        <f t="shared" si="7"/>
        <v>0</v>
      </c>
      <c r="BI97" s="147">
        <f t="shared" si="8"/>
        <v>0</v>
      </c>
      <c r="BJ97" s="18" t="s">
        <v>78</v>
      </c>
      <c r="BK97" s="147">
        <f t="shared" si="9"/>
        <v>0</v>
      </c>
      <c r="BL97" s="18" t="s">
        <v>157</v>
      </c>
      <c r="BM97" s="146" t="s">
        <v>1501</v>
      </c>
    </row>
    <row r="98" spans="2:65" s="1" customFormat="1" ht="16.5" customHeight="1">
      <c r="B98" s="133"/>
      <c r="C98" s="134" t="s">
        <v>255</v>
      </c>
      <c r="D98" s="134" t="s">
        <v>153</v>
      </c>
      <c r="E98" s="135" t="s">
        <v>1502</v>
      </c>
      <c r="F98" s="136" t="s">
        <v>1503</v>
      </c>
      <c r="G98" s="137" t="s">
        <v>675</v>
      </c>
      <c r="H98" s="138">
        <v>1</v>
      </c>
      <c r="I98" s="139"/>
      <c r="J98" s="140">
        <f t="shared" si="0"/>
        <v>0</v>
      </c>
      <c r="K98" s="141"/>
      <c r="L98" s="33"/>
      <c r="M98" s="142" t="s">
        <v>3</v>
      </c>
      <c r="N98" s="143" t="s">
        <v>42</v>
      </c>
      <c r="P98" s="144">
        <f t="shared" si="1"/>
        <v>0</v>
      </c>
      <c r="Q98" s="144">
        <v>0</v>
      </c>
      <c r="R98" s="144">
        <f t="shared" si="2"/>
        <v>0</v>
      </c>
      <c r="S98" s="144">
        <v>0</v>
      </c>
      <c r="T98" s="145">
        <f t="shared" si="3"/>
        <v>0</v>
      </c>
      <c r="AR98" s="146" t="s">
        <v>157</v>
      </c>
      <c r="AT98" s="146" t="s">
        <v>153</v>
      </c>
      <c r="AU98" s="146" t="s">
        <v>71</v>
      </c>
      <c r="AY98" s="18" t="s">
        <v>151</v>
      </c>
      <c r="BE98" s="147">
        <f t="shared" si="4"/>
        <v>0</v>
      </c>
      <c r="BF98" s="147">
        <f t="shared" si="5"/>
        <v>0</v>
      </c>
      <c r="BG98" s="147">
        <f t="shared" si="6"/>
        <v>0</v>
      </c>
      <c r="BH98" s="147">
        <f t="shared" si="7"/>
        <v>0</v>
      </c>
      <c r="BI98" s="147">
        <f t="shared" si="8"/>
        <v>0</v>
      </c>
      <c r="BJ98" s="18" t="s">
        <v>78</v>
      </c>
      <c r="BK98" s="147">
        <f t="shared" si="9"/>
        <v>0</v>
      </c>
      <c r="BL98" s="18" t="s">
        <v>157</v>
      </c>
      <c r="BM98" s="146" t="s">
        <v>1504</v>
      </c>
    </row>
    <row r="99" spans="2:65" s="1" customFormat="1" ht="16.5" customHeight="1">
      <c r="B99" s="133"/>
      <c r="C99" s="134" t="s">
        <v>266</v>
      </c>
      <c r="D99" s="134" t="s">
        <v>153</v>
      </c>
      <c r="E99" s="135" t="s">
        <v>1505</v>
      </c>
      <c r="F99" s="136" t="s">
        <v>1506</v>
      </c>
      <c r="G99" s="137" t="s">
        <v>675</v>
      </c>
      <c r="H99" s="138">
        <v>1</v>
      </c>
      <c r="I99" s="139"/>
      <c r="J99" s="140">
        <f t="shared" si="0"/>
        <v>0</v>
      </c>
      <c r="K99" s="141"/>
      <c r="L99" s="33"/>
      <c r="M99" s="142" t="s">
        <v>3</v>
      </c>
      <c r="N99" s="143" t="s">
        <v>42</v>
      </c>
      <c r="P99" s="144">
        <f t="shared" si="1"/>
        <v>0</v>
      </c>
      <c r="Q99" s="144">
        <v>0</v>
      </c>
      <c r="R99" s="144">
        <f t="shared" si="2"/>
        <v>0</v>
      </c>
      <c r="S99" s="144">
        <v>0</v>
      </c>
      <c r="T99" s="145">
        <f t="shared" si="3"/>
        <v>0</v>
      </c>
      <c r="AR99" s="146" t="s">
        <v>157</v>
      </c>
      <c r="AT99" s="146" t="s">
        <v>153</v>
      </c>
      <c r="AU99" s="146" t="s">
        <v>71</v>
      </c>
      <c r="AY99" s="18" t="s">
        <v>151</v>
      </c>
      <c r="BE99" s="147">
        <f t="shared" si="4"/>
        <v>0</v>
      </c>
      <c r="BF99" s="147">
        <f t="shared" si="5"/>
        <v>0</v>
      </c>
      <c r="BG99" s="147">
        <f t="shared" si="6"/>
        <v>0</v>
      </c>
      <c r="BH99" s="147">
        <f t="shared" si="7"/>
        <v>0</v>
      </c>
      <c r="BI99" s="147">
        <f t="shared" si="8"/>
        <v>0</v>
      </c>
      <c r="BJ99" s="18" t="s">
        <v>78</v>
      </c>
      <c r="BK99" s="147">
        <f t="shared" si="9"/>
        <v>0</v>
      </c>
      <c r="BL99" s="18" t="s">
        <v>157</v>
      </c>
      <c r="BM99" s="146" t="s">
        <v>1507</v>
      </c>
    </row>
    <row r="100" spans="2:65" s="1" customFormat="1" ht="16.5" customHeight="1">
      <c r="B100" s="133"/>
      <c r="C100" s="134" t="s">
        <v>9</v>
      </c>
      <c r="D100" s="134" t="s">
        <v>153</v>
      </c>
      <c r="E100" s="135" t="s">
        <v>1508</v>
      </c>
      <c r="F100" s="136" t="s">
        <v>1509</v>
      </c>
      <c r="G100" s="137" t="s">
        <v>675</v>
      </c>
      <c r="H100" s="138">
        <v>1</v>
      </c>
      <c r="I100" s="139"/>
      <c r="J100" s="140">
        <f t="shared" si="0"/>
        <v>0</v>
      </c>
      <c r="K100" s="141"/>
      <c r="L100" s="33"/>
      <c r="M100" s="142" t="s">
        <v>3</v>
      </c>
      <c r="N100" s="143" t="s">
        <v>42</v>
      </c>
      <c r="P100" s="144">
        <f t="shared" si="1"/>
        <v>0</v>
      </c>
      <c r="Q100" s="144">
        <v>0</v>
      </c>
      <c r="R100" s="144">
        <f t="shared" si="2"/>
        <v>0</v>
      </c>
      <c r="S100" s="144">
        <v>0</v>
      </c>
      <c r="T100" s="145">
        <f t="shared" si="3"/>
        <v>0</v>
      </c>
      <c r="AR100" s="146" t="s">
        <v>157</v>
      </c>
      <c r="AT100" s="146" t="s">
        <v>153</v>
      </c>
      <c r="AU100" s="146" t="s">
        <v>71</v>
      </c>
      <c r="AY100" s="18" t="s">
        <v>151</v>
      </c>
      <c r="BE100" s="147">
        <f t="shared" si="4"/>
        <v>0</v>
      </c>
      <c r="BF100" s="147">
        <f t="shared" si="5"/>
        <v>0</v>
      </c>
      <c r="BG100" s="147">
        <f t="shared" si="6"/>
        <v>0</v>
      </c>
      <c r="BH100" s="147">
        <f t="shared" si="7"/>
        <v>0</v>
      </c>
      <c r="BI100" s="147">
        <f t="shared" si="8"/>
        <v>0</v>
      </c>
      <c r="BJ100" s="18" t="s">
        <v>78</v>
      </c>
      <c r="BK100" s="147">
        <f t="shared" si="9"/>
        <v>0</v>
      </c>
      <c r="BL100" s="18" t="s">
        <v>157</v>
      </c>
      <c r="BM100" s="146" t="s">
        <v>1510</v>
      </c>
    </row>
    <row r="101" spans="2:65" s="1" customFormat="1" ht="16.5" customHeight="1">
      <c r="B101" s="133"/>
      <c r="C101" s="134" t="s">
        <v>278</v>
      </c>
      <c r="D101" s="134" t="s">
        <v>153</v>
      </c>
      <c r="E101" s="135" t="s">
        <v>1511</v>
      </c>
      <c r="F101" s="136" t="s">
        <v>1512</v>
      </c>
      <c r="G101" s="137" t="s">
        <v>1513</v>
      </c>
      <c r="H101" s="138">
        <v>40</v>
      </c>
      <c r="I101" s="139"/>
      <c r="J101" s="140">
        <f t="shared" si="0"/>
        <v>0</v>
      </c>
      <c r="K101" s="141"/>
      <c r="L101" s="33"/>
      <c r="M101" s="142" t="s">
        <v>3</v>
      </c>
      <c r="N101" s="143" t="s">
        <v>42</v>
      </c>
      <c r="P101" s="144">
        <f t="shared" si="1"/>
        <v>0</v>
      </c>
      <c r="Q101" s="144">
        <v>0</v>
      </c>
      <c r="R101" s="144">
        <f t="shared" si="2"/>
        <v>0</v>
      </c>
      <c r="S101" s="144">
        <v>0</v>
      </c>
      <c r="T101" s="145">
        <f t="shared" si="3"/>
        <v>0</v>
      </c>
      <c r="AR101" s="146" t="s">
        <v>157</v>
      </c>
      <c r="AT101" s="146" t="s">
        <v>153</v>
      </c>
      <c r="AU101" s="146" t="s">
        <v>71</v>
      </c>
      <c r="AY101" s="18" t="s">
        <v>151</v>
      </c>
      <c r="BE101" s="147">
        <f t="shared" si="4"/>
        <v>0</v>
      </c>
      <c r="BF101" s="147">
        <f t="shared" si="5"/>
        <v>0</v>
      </c>
      <c r="BG101" s="147">
        <f t="shared" si="6"/>
        <v>0</v>
      </c>
      <c r="BH101" s="147">
        <f t="shared" si="7"/>
        <v>0</v>
      </c>
      <c r="BI101" s="147">
        <f t="shared" si="8"/>
        <v>0</v>
      </c>
      <c r="BJ101" s="18" t="s">
        <v>78</v>
      </c>
      <c r="BK101" s="147">
        <f t="shared" si="9"/>
        <v>0</v>
      </c>
      <c r="BL101" s="18" t="s">
        <v>157</v>
      </c>
      <c r="BM101" s="146" t="s">
        <v>1514</v>
      </c>
    </row>
    <row r="102" spans="2:65" s="1" customFormat="1" ht="16.5" customHeight="1">
      <c r="B102" s="133"/>
      <c r="C102" s="134" t="s">
        <v>283</v>
      </c>
      <c r="D102" s="134" t="s">
        <v>153</v>
      </c>
      <c r="E102" s="135" t="s">
        <v>1515</v>
      </c>
      <c r="F102" s="136" t="s">
        <v>1516</v>
      </c>
      <c r="G102" s="137" t="s">
        <v>1513</v>
      </c>
      <c r="H102" s="138">
        <v>6</v>
      </c>
      <c r="I102" s="139"/>
      <c r="J102" s="140">
        <f t="shared" si="0"/>
        <v>0</v>
      </c>
      <c r="K102" s="141"/>
      <c r="L102" s="33"/>
      <c r="M102" s="142" t="s">
        <v>3</v>
      </c>
      <c r="N102" s="143" t="s">
        <v>42</v>
      </c>
      <c r="P102" s="144">
        <f t="shared" si="1"/>
        <v>0</v>
      </c>
      <c r="Q102" s="144">
        <v>0</v>
      </c>
      <c r="R102" s="144">
        <f t="shared" si="2"/>
        <v>0</v>
      </c>
      <c r="S102" s="144">
        <v>0</v>
      </c>
      <c r="T102" s="145">
        <f t="shared" si="3"/>
        <v>0</v>
      </c>
      <c r="AR102" s="146" t="s">
        <v>157</v>
      </c>
      <c r="AT102" s="146" t="s">
        <v>153</v>
      </c>
      <c r="AU102" s="146" t="s">
        <v>71</v>
      </c>
      <c r="AY102" s="18" t="s">
        <v>151</v>
      </c>
      <c r="BE102" s="147">
        <f t="shared" si="4"/>
        <v>0</v>
      </c>
      <c r="BF102" s="147">
        <f t="shared" si="5"/>
        <v>0</v>
      </c>
      <c r="BG102" s="147">
        <f t="shared" si="6"/>
        <v>0</v>
      </c>
      <c r="BH102" s="147">
        <f t="shared" si="7"/>
        <v>0</v>
      </c>
      <c r="BI102" s="147">
        <f t="shared" si="8"/>
        <v>0</v>
      </c>
      <c r="BJ102" s="18" t="s">
        <v>78</v>
      </c>
      <c r="BK102" s="147">
        <f t="shared" si="9"/>
        <v>0</v>
      </c>
      <c r="BL102" s="18" t="s">
        <v>157</v>
      </c>
      <c r="BM102" s="146" t="s">
        <v>1517</v>
      </c>
    </row>
    <row r="103" spans="2:65" s="1" customFormat="1" ht="16.5" customHeight="1">
      <c r="B103" s="133"/>
      <c r="C103" s="134" t="s">
        <v>288</v>
      </c>
      <c r="D103" s="134" t="s">
        <v>153</v>
      </c>
      <c r="E103" s="135" t="s">
        <v>1518</v>
      </c>
      <c r="F103" s="136" t="s">
        <v>1519</v>
      </c>
      <c r="G103" s="137" t="s">
        <v>1513</v>
      </c>
      <c r="H103" s="138">
        <v>4</v>
      </c>
      <c r="I103" s="139"/>
      <c r="J103" s="140">
        <f t="shared" si="0"/>
        <v>0</v>
      </c>
      <c r="K103" s="141"/>
      <c r="L103" s="33"/>
      <c r="M103" s="142" t="s">
        <v>3</v>
      </c>
      <c r="N103" s="143" t="s">
        <v>42</v>
      </c>
      <c r="P103" s="144">
        <f t="shared" si="1"/>
        <v>0</v>
      </c>
      <c r="Q103" s="144">
        <v>0</v>
      </c>
      <c r="R103" s="144">
        <f t="shared" si="2"/>
        <v>0</v>
      </c>
      <c r="S103" s="144">
        <v>0</v>
      </c>
      <c r="T103" s="145">
        <f t="shared" si="3"/>
        <v>0</v>
      </c>
      <c r="AR103" s="146" t="s">
        <v>157</v>
      </c>
      <c r="AT103" s="146" t="s">
        <v>153</v>
      </c>
      <c r="AU103" s="146" t="s">
        <v>71</v>
      </c>
      <c r="AY103" s="18" t="s">
        <v>151</v>
      </c>
      <c r="BE103" s="147">
        <f t="shared" si="4"/>
        <v>0</v>
      </c>
      <c r="BF103" s="147">
        <f t="shared" si="5"/>
        <v>0</v>
      </c>
      <c r="BG103" s="147">
        <f t="shared" si="6"/>
        <v>0</v>
      </c>
      <c r="BH103" s="147">
        <f t="shared" si="7"/>
        <v>0</v>
      </c>
      <c r="BI103" s="147">
        <f t="shared" si="8"/>
        <v>0</v>
      </c>
      <c r="BJ103" s="18" t="s">
        <v>78</v>
      </c>
      <c r="BK103" s="147">
        <f t="shared" si="9"/>
        <v>0</v>
      </c>
      <c r="BL103" s="18" t="s">
        <v>157</v>
      </c>
      <c r="BM103" s="146" t="s">
        <v>1520</v>
      </c>
    </row>
    <row r="104" spans="2:65" s="1" customFormat="1" ht="16.5" customHeight="1">
      <c r="B104" s="133"/>
      <c r="C104" s="134" t="s">
        <v>293</v>
      </c>
      <c r="D104" s="134" t="s">
        <v>153</v>
      </c>
      <c r="E104" s="135" t="s">
        <v>1521</v>
      </c>
      <c r="F104" s="136" t="s">
        <v>1522</v>
      </c>
      <c r="G104" s="137" t="s">
        <v>246</v>
      </c>
      <c r="H104" s="138">
        <v>190</v>
      </c>
      <c r="I104" s="139"/>
      <c r="J104" s="140">
        <f t="shared" si="0"/>
        <v>0</v>
      </c>
      <c r="K104" s="141"/>
      <c r="L104" s="33"/>
      <c r="M104" s="142" t="s">
        <v>3</v>
      </c>
      <c r="N104" s="143" t="s">
        <v>42</v>
      </c>
      <c r="P104" s="144">
        <f t="shared" si="1"/>
        <v>0</v>
      </c>
      <c r="Q104" s="144">
        <v>0</v>
      </c>
      <c r="R104" s="144">
        <f t="shared" si="2"/>
        <v>0</v>
      </c>
      <c r="S104" s="144">
        <v>0</v>
      </c>
      <c r="T104" s="145">
        <f t="shared" si="3"/>
        <v>0</v>
      </c>
      <c r="AR104" s="146" t="s">
        <v>157</v>
      </c>
      <c r="AT104" s="146" t="s">
        <v>153</v>
      </c>
      <c r="AU104" s="146" t="s">
        <v>71</v>
      </c>
      <c r="AY104" s="18" t="s">
        <v>151</v>
      </c>
      <c r="BE104" s="147">
        <f t="shared" si="4"/>
        <v>0</v>
      </c>
      <c r="BF104" s="147">
        <f t="shared" si="5"/>
        <v>0</v>
      </c>
      <c r="BG104" s="147">
        <f t="shared" si="6"/>
        <v>0</v>
      </c>
      <c r="BH104" s="147">
        <f t="shared" si="7"/>
        <v>0</v>
      </c>
      <c r="BI104" s="147">
        <f t="shared" si="8"/>
        <v>0</v>
      </c>
      <c r="BJ104" s="18" t="s">
        <v>78</v>
      </c>
      <c r="BK104" s="147">
        <f t="shared" si="9"/>
        <v>0</v>
      </c>
      <c r="BL104" s="18" t="s">
        <v>157</v>
      </c>
      <c r="BM104" s="146" t="s">
        <v>1523</v>
      </c>
    </row>
    <row r="105" spans="2:65" s="1" customFormat="1" ht="16.5" customHeight="1">
      <c r="B105" s="133"/>
      <c r="C105" s="134" t="s">
        <v>299</v>
      </c>
      <c r="D105" s="134" t="s">
        <v>153</v>
      </c>
      <c r="E105" s="135" t="s">
        <v>1524</v>
      </c>
      <c r="F105" s="136" t="s">
        <v>1525</v>
      </c>
      <c r="G105" s="137" t="s">
        <v>1470</v>
      </c>
      <c r="H105" s="138">
        <v>520</v>
      </c>
      <c r="I105" s="139"/>
      <c r="J105" s="140">
        <f t="shared" si="0"/>
        <v>0</v>
      </c>
      <c r="K105" s="141"/>
      <c r="L105" s="33"/>
      <c r="M105" s="142" t="s">
        <v>3</v>
      </c>
      <c r="N105" s="143" t="s">
        <v>42</v>
      </c>
      <c r="P105" s="144">
        <f t="shared" si="1"/>
        <v>0</v>
      </c>
      <c r="Q105" s="144">
        <v>0</v>
      </c>
      <c r="R105" s="144">
        <f t="shared" si="2"/>
        <v>0</v>
      </c>
      <c r="S105" s="144">
        <v>0</v>
      </c>
      <c r="T105" s="145">
        <f t="shared" si="3"/>
        <v>0</v>
      </c>
      <c r="AR105" s="146" t="s">
        <v>157</v>
      </c>
      <c r="AT105" s="146" t="s">
        <v>153</v>
      </c>
      <c r="AU105" s="146" t="s">
        <v>71</v>
      </c>
      <c r="AY105" s="18" t="s">
        <v>151</v>
      </c>
      <c r="BE105" s="147">
        <f t="shared" si="4"/>
        <v>0</v>
      </c>
      <c r="BF105" s="147">
        <f t="shared" si="5"/>
        <v>0</v>
      </c>
      <c r="BG105" s="147">
        <f t="shared" si="6"/>
        <v>0</v>
      </c>
      <c r="BH105" s="147">
        <f t="shared" si="7"/>
        <v>0</v>
      </c>
      <c r="BI105" s="147">
        <f t="shared" si="8"/>
        <v>0</v>
      </c>
      <c r="BJ105" s="18" t="s">
        <v>78</v>
      </c>
      <c r="BK105" s="147">
        <f t="shared" si="9"/>
        <v>0</v>
      </c>
      <c r="BL105" s="18" t="s">
        <v>157</v>
      </c>
      <c r="BM105" s="146" t="s">
        <v>1526</v>
      </c>
    </row>
    <row r="106" spans="2:65" s="1" customFormat="1" ht="16.5" customHeight="1">
      <c r="B106" s="133"/>
      <c r="C106" s="134" t="s">
        <v>8</v>
      </c>
      <c r="D106" s="134" t="s">
        <v>153</v>
      </c>
      <c r="E106" s="135" t="s">
        <v>1527</v>
      </c>
      <c r="F106" s="136" t="s">
        <v>1528</v>
      </c>
      <c r="G106" s="137" t="s">
        <v>1470</v>
      </c>
      <c r="H106" s="138">
        <v>19</v>
      </c>
      <c r="I106" s="139"/>
      <c r="J106" s="140">
        <f t="shared" si="0"/>
        <v>0</v>
      </c>
      <c r="K106" s="141"/>
      <c r="L106" s="33"/>
      <c r="M106" s="142" t="s">
        <v>3</v>
      </c>
      <c r="N106" s="143" t="s">
        <v>42</v>
      </c>
      <c r="P106" s="144">
        <f t="shared" si="1"/>
        <v>0</v>
      </c>
      <c r="Q106" s="144">
        <v>0</v>
      </c>
      <c r="R106" s="144">
        <f t="shared" si="2"/>
        <v>0</v>
      </c>
      <c r="S106" s="144">
        <v>0</v>
      </c>
      <c r="T106" s="145">
        <f t="shared" si="3"/>
        <v>0</v>
      </c>
      <c r="AR106" s="146" t="s">
        <v>157</v>
      </c>
      <c r="AT106" s="146" t="s">
        <v>153</v>
      </c>
      <c r="AU106" s="146" t="s">
        <v>71</v>
      </c>
      <c r="AY106" s="18" t="s">
        <v>151</v>
      </c>
      <c r="BE106" s="147">
        <f t="shared" si="4"/>
        <v>0</v>
      </c>
      <c r="BF106" s="147">
        <f t="shared" si="5"/>
        <v>0</v>
      </c>
      <c r="BG106" s="147">
        <f t="shared" si="6"/>
        <v>0</v>
      </c>
      <c r="BH106" s="147">
        <f t="shared" si="7"/>
        <v>0</v>
      </c>
      <c r="BI106" s="147">
        <f t="shared" si="8"/>
        <v>0</v>
      </c>
      <c r="BJ106" s="18" t="s">
        <v>78</v>
      </c>
      <c r="BK106" s="147">
        <f t="shared" si="9"/>
        <v>0</v>
      </c>
      <c r="BL106" s="18" t="s">
        <v>157</v>
      </c>
      <c r="BM106" s="146" t="s">
        <v>1529</v>
      </c>
    </row>
    <row r="107" spans="2:65" s="1" customFormat="1" ht="16.5" customHeight="1">
      <c r="B107" s="133"/>
      <c r="C107" s="134" t="s">
        <v>308</v>
      </c>
      <c r="D107" s="134" t="s">
        <v>153</v>
      </c>
      <c r="E107" s="135" t="s">
        <v>1530</v>
      </c>
      <c r="F107" s="136" t="s">
        <v>1531</v>
      </c>
      <c r="G107" s="137" t="s">
        <v>1470</v>
      </c>
      <c r="H107" s="138">
        <v>1</v>
      </c>
      <c r="I107" s="139"/>
      <c r="J107" s="140">
        <f t="shared" si="0"/>
        <v>0</v>
      </c>
      <c r="K107" s="141"/>
      <c r="L107" s="33"/>
      <c r="M107" s="142" t="s">
        <v>3</v>
      </c>
      <c r="N107" s="143" t="s">
        <v>42</v>
      </c>
      <c r="P107" s="144">
        <f t="shared" si="1"/>
        <v>0</v>
      </c>
      <c r="Q107" s="144">
        <v>0</v>
      </c>
      <c r="R107" s="144">
        <f t="shared" si="2"/>
        <v>0</v>
      </c>
      <c r="S107" s="144">
        <v>0</v>
      </c>
      <c r="T107" s="145">
        <f t="shared" si="3"/>
        <v>0</v>
      </c>
      <c r="AR107" s="146" t="s">
        <v>157</v>
      </c>
      <c r="AT107" s="146" t="s">
        <v>153</v>
      </c>
      <c r="AU107" s="146" t="s">
        <v>71</v>
      </c>
      <c r="AY107" s="18" t="s">
        <v>151</v>
      </c>
      <c r="BE107" s="147">
        <f t="shared" si="4"/>
        <v>0</v>
      </c>
      <c r="BF107" s="147">
        <f t="shared" si="5"/>
        <v>0</v>
      </c>
      <c r="BG107" s="147">
        <f t="shared" si="6"/>
        <v>0</v>
      </c>
      <c r="BH107" s="147">
        <f t="shared" si="7"/>
        <v>0</v>
      </c>
      <c r="BI107" s="147">
        <f t="shared" si="8"/>
        <v>0</v>
      </c>
      <c r="BJ107" s="18" t="s">
        <v>78</v>
      </c>
      <c r="BK107" s="147">
        <f t="shared" si="9"/>
        <v>0</v>
      </c>
      <c r="BL107" s="18" t="s">
        <v>157</v>
      </c>
      <c r="BM107" s="146" t="s">
        <v>1532</v>
      </c>
    </row>
    <row r="108" spans="2:65" s="1" customFormat="1" ht="16.5" customHeight="1">
      <c r="B108" s="133"/>
      <c r="C108" s="134" t="s">
        <v>318</v>
      </c>
      <c r="D108" s="134" t="s">
        <v>153</v>
      </c>
      <c r="E108" s="135" t="s">
        <v>1533</v>
      </c>
      <c r="F108" s="136" t="s">
        <v>1534</v>
      </c>
      <c r="G108" s="137" t="s">
        <v>1470</v>
      </c>
      <c r="H108" s="138">
        <v>4</v>
      </c>
      <c r="I108" s="139"/>
      <c r="J108" s="140">
        <f t="shared" si="0"/>
        <v>0</v>
      </c>
      <c r="K108" s="141"/>
      <c r="L108" s="33"/>
      <c r="M108" s="142" t="s">
        <v>3</v>
      </c>
      <c r="N108" s="143" t="s">
        <v>42</v>
      </c>
      <c r="P108" s="144">
        <f t="shared" si="1"/>
        <v>0</v>
      </c>
      <c r="Q108" s="144">
        <v>0</v>
      </c>
      <c r="R108" s="144">
        <f t="shared" si="2"/>
        <v>0</v>
      </c>
      <c r="S108" s="144">
        <v>0</v>
      </c>
      <c r="T108" s="145">
        <f t="shared" si="3"/>
        <v>0</v>
      </c>
      <c r="AR108" s="146" t="s">
        <v>157</v>
      </c>
      <c r="AT108" s="146" t="s">
        <v>153</v>
      </c>
      <c r="AU108" s="146" t="s">
        <v>71</v>
      </c>
      <c r="AY108" s="18" t="s">
        <v>151</v>
      </c>
      <c r="BE108" s="147">
        <f t="shared" si="4"/>
        <v>0</v>
      </c>
      <c r="BF108" s="147">
        <f t="shared" si="5"/>
        <v>0</v>
      </c>
      <c r="BG108" s="147">
        <f t="shared" si="6"/>
        <v>0</v>
      </c>
      <c r="BH108" s="147">
        <f t="shared" si="7"/>
        <v>0</v>
      </c>
      <c r="BI108" s="147">
        <f t="shared" si="8"/>
        <v>0</v>
      </c>
      <c r="BJ108" s="18" t="s">
        <v>78</v>
      </c>
      <c r="BK108" s="147">
        <f t="shared" si="9"/>
        <v>0</v>
      </c>
      <c r="BL108" s="18" t="s">
        <v>157</v>
      </c>
      <c r="BM108" s="146" t="s">
        <v>1535</v>
      </c>
    </row>
    <row r="109" spans="2:65" s="1" customFormat="1" ht="16.5" customHeight="1">
      <c r="B109" s="133"/>
      <c r="C109" s="134" t="s">
        <v>325</v>
      </c>
      <c r="D109" s="134" t="s">
        <v>153</v>
      </c>
      <c r="E109" s="135" t="s">
        <v>1536</v>
      </c>
      <c r="F109" s="136" t="s">
        <v>1537</v>
      </c>
      <c r="G109" s="137" t="s">
        <v>1470</v>
      </c>
      <c r="H109" s="138">
        <v>96</v>
      </c>
      <c r="I109" s="139"/>
      <c r="J109" s="140">
        <f t="shared" si="0"/>
        <v>0</v>
      </c>
      <c r="K109" s="141"/>
      <c r="L109" s="33"/>
      <c r="M109" s="142" t="s">
        <v>3</v>
      </c>
      <c r="N109" s="143" t="s">
        <v>42</v>
      </c>
      <c r="P109" s="144">
        <f t="shared" si="1"/>
        <v>0</v>
      </c>
      <c r="Q109" s="144">
        <v>0</v>
      </c>
      <c r="R109" s="144">
        <f t="shared" si="2"/>
        <v>0</v>
      </c>
      <c r="S109" s="144">
        <v>0</v>
      </c>
      <c r="T109" s="145">
        <f t="shared" si="3"/>
        <v>0</v>
      </c>
      <c r="AR109" s="146" t="s">
        <v>157</v>
      </c>
      <c r="AT109" s="146" t="s">
        <v>153</v>
      </c>
      <c r="AU109" s="146" t="s">
        <v>71</v>
      </c>
      <c r="AY109" s="18" t="s">
        <v>151</v>
      </c>
      <c r="BE109" s="147">
        <f t="shared" si="4"/>
        <v>0</v>
      </c>
      <c r="BF109" s="147">
        <f t="shared" si="5"/>
        <v>0</v>
      </c>
      <c r="BG109" s="147">
        <f t="shared" si="6"/>
        <v>0</v>
      </c>
      <c r="BH109" s="147">
        <f t="shared" si="7"/>
        <v>0</v>
      </c>
      <c r="BI109" s="147">
        <f t="shared" si="8"/>
        <v>0</v>
      </c>
      <c r="BJ109" s="18" t="s">
        <v>78</v>
      </c>
      <c r="BK109" s="147">
        <f t="shared" si="9"/>
        <v>0</v>
      </c>
      <c r="BL109" s="18" t="s">
        <v>157</v>
      </c>
      <c r="BM109" s="146" t="s">
        <v>1538</v>
      </c>
    </row>
    <row r="110" spans="2:65" s="1" customFormat="1" ht="16.5" customHeight="1">
      <c r="B110" s="133"/>
      <c r="C110" s="134" t="s">
        <v>331</v>
      </c>
      <c r="D110" s="134" t="s">
        <v>153</v>
      </c>
      <c r="E110" s="135" t="s">
        <v>1539</v>
      </c>
      <c r="F110" s="136" t="s">
        <v>1540</v>
      </c>
      <c r="G110" s="137" t="s">
        <v>1470</v>
      </c>
      <c r="H110" s="138">
        <v>38</v>
      </c>
      <c r="I110" s="139"/>
      <c r="J110" s="140">
        <f t="shared" si="0"/>
        <v>0</v>
      </c>
      <c r="K110" s="141"/>
      <c r="L110" s="33"/>
      <c r="M110" s="199" t="s">
        <v>3</v>
      </c>
      <c r="N110" s="200" t="s">
        <v>42</v>
      </c>
      <c r="O110" s="201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AR110" s="146" t="s">
        <v>157</v>
      </c>
      <c r="AT110" s="146" t="s">
        <v>153</v>
      </c>
      <c r="AU110" s="146" t="s">
        <v>71</v>
      </c>
      <c r="AY110" s="18" t="s">
        <v>151</v>
      </c>
      <c r="BE110" s="147">
        <f t="shared" si="4"/>
        <v>0</v>
      </c>
      <c r="BF110" s="147">
        <f t="shared" si="5"/>
        <v>0</v>
      </c>
      <c r="BG110" s="147">
        <f t="shared" si="6"/>
        <v>0</v>
      </c>
      <c r="BH110" s="147">
        <f t="shared" si="7"/>
        <v>0</v>
      </c>
      <c r="BI110" s="147">
        <f t="shared" si="8"/>
        <v>0</v>
      </c>
      <c r="BJ110" s="18" t="s">
        <v>78</v>
      </c>
      <c r="BK110" s="147">
        <f t="shared" si="9"/>
        <v>0</v>
      </c>
      <c r="BL110" s="18" t="s">
        <v>157</v>
      </c>
      <c r="BM110" s="146" t="s">
        <v>1541</v>
      </c>
    </row>
    <row r="111" spans="2:65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3"/>
    </row>
  </sheetData>
  <autoFilter ref="C84:K110" xr:uid="{00000000-0009-0000-0000-000005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1463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1542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tr">
        <f>IF('Rekapitulace stavby'!AN16="","",'Rekapitulace stavby'!AN16)</f>
        <v>29029210</v>
      </c>
      <c r="L22" s="33"/>
    </row>
    <row r="23" spans="2:12" s="1" customFormat="1" ht="18" customHeight="1">
      <c r="B23" s="33"/>
      <c r="E23" s="26" t="str">
        <f>IF('Rekapitulace stavby'!E17="","",'Rekapitulace stavby'!E17)</f>
        <v>Energy Benefit Centre a.s.</v>
      </c>
      <c r="I23" s="28" t="s">
        <v>26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lacko.ondrej@seznam.cz (tel.:725535980)</v>
      </c>
      <c r="I26" s="28" t="s">
        <v>26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ROUND(J85,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ROUND((SUM(BE85:BE109)),  2)</f>
        <v>0</v>
      </c>
      <c r="I35" s="94">
        <v>0.21</v>
      </c>
      <c r="J35" s="84">
        <f>ROUND(((SUM(BE85:BE109))*I35),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ROUND((SUM(BF85:BF109)),  2)</f>
        <v>0</v>
      </c>
      <c r="I36" s="94">
        <v>0.15</v>
      </c>
      <c r="J36" s="84">
        <f>ROUND(((SUM(BF85:BF109))*I36),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ROUND((SUM(BG85:BG109)),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ROUND((SUM(BH85:BH109)),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ROUND((SUM(BI85:BI109)),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1463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02-II - ETAPA II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J85</f>
        <v>0</v>
      </c>
      <c r="L63" s="33"/>
      <c r="AU63" s="18" t="s">
        <v>117</v>
      </c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136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27" t="str">
        <f>E7</f>
        <v>Obnova střechy MZe, Těšnov, Praha I - Nové Město</v>
      </c>
      <c r="F73" s="328"/>
      <c r="G73" s="328"/>
      <c r="H73" s="328"/>
      <c r="L73" s="33"/>
    </row>
    <row r="74" spans="2:12" ht="12" customHeight="1">
      <c r="B74" s="21"/>
      <c r="C74" s="28" t="s">
        <v>110</v>
      </c>
      <c r="L74" s="21"/>
    </row>
    <row r="75" spans="2:12" s="1" customFormat="1" ht="16.5" customHeight="1">
      <c r="B75" s="33"/>
      <c r="E75" s="327" t="s">
        <v>1463</v>
      </c>
      <c r="F75" s="329"/>
      <c r="G75" s="329"/>
      <c r="H75" s="329"/>
      <c r="L75" s="33"/>
    </row>
    <row r="76" spans="2:12" s="1" customFormat="1" ht="12" customHeight="1">
      <c r="B76" s="33"/>
      <c r="C76" s="28" t="s">
        <v>112</v>
      </c>
      <c r="L76" s="33"/>
    </row>
    <row r="77" spans="2:12" s="1" customFormat="1" ht="16.5" customHeight="1">
      <c r="B77" s="33"/>
      <c r="E77" s="290" t="str">
        <f>E11</f>
        <v>02-II - ETAPA II</v>
      </c>
      <c r="F77" s="329"/>
      <c r="G77" s="329"/>
      <c r="H77" s="329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F14</f>
        <v xml:space="preserve"> </v>
      </c>
      <c r="I79" s="28" t="s">
        <v>23</v>
      </c>
      <c r="J79" s="50">
        <f>IF(J14="","",J14)</f>
        <v>44847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24</v>
      </c>
      <c r="F81" s="26" t="str">
        <f>E17</f>
        <v xml:space="preserve"> </v>
      </c>
      <c r="I81" s="28" t="s">
        <v>29</v>
      </c>
      <c r="J81" s="31" t="str">
        <f>E23</f>
        <v>Energy Benefit Centre a.s.</v>
      </c>
      <c r="L81" s="33"/>
    </row>
    <row r="82" spans="2:65" s="1" customFormat="1" ht="25.7" customHeight="1">
      <c r="B82" s="33"/>
      <c r="C82" s="28" t="s">
        <v>27</v>
      </c>
      <c r="F82" s="26" t="str">
        <f>IF(E20="","",E20)</f>
        <v>Vyplň údaj</v>
      </c>
      <c r="I82" s="28" t="s">
        <v>33</v>
      </c>
      <c r="J82" s="31" t="str">
        <f>E26</f>
        <v>lacko.ondrej@seznam.cz (tel.:725535980)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137</v>
      </c>
      <c r="D84" s="114" t="s">
        <v>56</v>
      </c>
      <c r="E84" s="114" t="s">
        <v>52</v>
      </c>
      <c r="F84" s="114" t="s">
        <v>53</v>
      </c>
      <c r="G84" s="114" t="s">
        <v>138</v>
      </c>
      <c r="H84" s="114" t="s">
        <v>139</v>
      </c>
      <c r="I84" s="114" t="s">
        <v>140</v>
      </c>
      <c r="J84" s="115" t="s">
        <v>116</v>
      </c>
      <c r="K84" s="116" t="s">
        <v>141</v>
      </c>
      <c r="L84" s="112"/>
      <c r="M84" s="57" t="s">
        <v>3</v>
      </c>
      <c r="N84" s="58" t="s">
        <v>41</v>
      </c>
      <c r="O84" s="58" t="s">
        <v>142</v>
      </c>
      <c r="P84" s="58" t="s">
        <v>143</v>
      </c>
      <c r="Q84" s="58" t="s">
        <v>144</v>
      </c>
      <c r="R84" s="58" t="s">
        <v>145</v>
      </c>
      <c r="S84" s="58" t="s">
        <v>146</v>
      </c>
      <c r="T84" s="59" t="s">
        <v>147</v>
      </c>
    </row>
    <row r="85" spans="2:65" s="1" customFormat="1" ht="22.9" customHeight="1">
      <c r="B85" s="33"/>
      <c r="C85" s="62" t="s">
        <v>148</v>
      </c>
      <c r="J85" s="117">
        <f>BK85</f>
        <v>0</v>
      </c>
      <c r="L85" s="33"/>
      <c r="M85" s="60"/>
      <c r="N85" s="51"/>
      <c r="O85" s="51"/>
      <c r="P85" s="118">
        <f>SUM(P86:P109)</f>
        <v>0</v>
      </c>
      <c r="Q85" s="51"/>
      <c r="R85" s="118">
        <f>SUM(R86:R109)</f>
        <v>0</v>
      </c>
      <c r="S85" s="51"/>
      <c r="T85" s="119">
        <f>SUM(T86:T109)</f>
        <v>0</v>
      </c>
      <c r="AT85" s="18" t="s">
        <v>70</v>
      </c>
      <c r="AU85" s="18" t="s">
        <v>117</v>
      </c>
      <c r="BK85" s="120">
        <f>SUM(BK86:BK109)</f>
        <v>0</v>
      </c>
    </row>
    <row r="86" spans="2:65" s="1" customFormat="1" ht="16.5" customHeight="1">
      <c r="B86" s="133"/>
      <c r="C86" s="134" t="s">
        <v>78</v>
      </c>
      <c r="D86" s="134" t="s">
        <v>153</v>
      </c>
      <c r="E86" s="135" t="s">
        <v>1465</v>
      </c>
      <c r="F86" s="136" t="s">
        <v>1466</v>
      </c>
      <c r="G86" s="137" t="s">
        <v>246</v>
      </c>
      <c r="H86" s="138">
        <v>630</v>
      </c>
      <c r="I86" s="139"/>
      <c r="J86" s="140">
        <f t="shared" ref="J86:J109" si="0">ROUND(I86*H86,2)</f>
        <v>0</v>
      </c>
      <c r="K86" s="141"/>
      <c r="L86" s="33"/>
      <c r="M86" s="142" t="s">
        <v>3</v>
      </c>
      <c r="N86" s="143" t="s">
        <v>42</v>
      </c>
      <c r="P86" s="144">
        <f t="shared" ref="P86:P109" si="1">O86*H86</f>
        <v>0</v>
      </c>
      <c r="Q86" s="144">
        <v>0</v>
      </c>
      <c r="R86" s="144">
        <f t="shared" ref="R86:R109" si="2">Q86*H86</f>
        <v>0</v>
      </c>
      <c r="S86" s="144">
        <v>0</v>
      </c>
      <c r="T86" s="145">
        <f t="shared" ref="T86:T109" si="3">S86*H86</f>
        <v>0</v>
      </c>
      <c r="AR86" s="146" t="s">
        <v>157</v>
      </c>
      <c r="AT86" s="146" t="s">
        <v>153</v>
      </c>
      <c r="AU86" s="146" t="s">
        <v>71</v>
      </c>
      <c r="AY86" s="18" t="s">
        <v>151</v>
      </c>
      <c r="BE86" s="147">
        <f t="shared" ref="BE86:BE109" si="4">IF(N86="základní",J86,0)</f>
        <v>0</v>
      </c>
      <c r="BF86" s="147">
        <f t="shared" ref="BF86:BF109" si="5">IF(N86="snížená",J86,0)</f>
        <v>0</v>
      </c>
      <c r="BG86" s="147">
        <f t="shared" ref="BG86:BG109" si="6">IF(N86="zákl. přenesená",J86,0)</f>
        <v>0</v>
      </c>
      <c r="BH86" s="147">
        <f t="shared" ref="BH86:BH109" si="7">IF(N86="sníž. přenesená",J86,0)</f>
        <v>0</v>
      </c>
      <c r="BI86" s="147">
        <f t="shared" ref="BI86:BI109" si="8">IF(N86="nulová",J86,0)</f>
        <v>0</v>
      </c>
      <c r="BJ86" s="18" t="s">
        <v>78</v>
      </c>
      <c r="BK86" s="147">
        <f t="shared" ref="BK86:BK109" si="9">ROUND(I86*H86,2)</f>
        <v>0</v>
      </c>
      <c r="BL86" s="18" t="s">
        <v>157</v>
      </c>
      <c r="BM86" s="146" t="s">
        <v>80</v>
      </c>
    </row>
    <row r="87" spans="2:65" s="1" customFormat="1" ht="16.5" customHeight="1">
      <c r="B87" s="133"/>
      <c r="C87" s="134" t="s">
        <v>80</v>
      </c>
      <c r="D87" s="134" t="s">
        <v>153</v>
      </c>
      <c r="E87" s="135" t="s">
        <v>1499</v>
      </c>
      <c r="F87" s="136" t="s">
        <v>1500</v>
      </c>
      <c r="G87" s="137" t="s">
        <v>246</v>
      </c>
      <c r="H87" s="138">
        <v>60</v>
      </c>
      <c r="I87" s="139"/>
      <c r="J87" s="140">
        <f t="shared" si="0"/>
        <v>0</v>
      </c>
      <c r="K87" s="141"/>
      <c r="L87" s="33"/>
      <c r="M87" s="142" t="s">
        <v>3</v>
      </c>
      <c r="N87" s="143" t="s">
        <v>42</v>
      </c>
      <c r="P87" s="144">
        <f t="shared" si="1"/>
        <v>0</v>
      </c>
      <c r="Q87" s="144">
        <v>0</v>
      </c>
      <c r="R87" s="144">
        <f t="shared" si="2"/>
        <v>0</v>
      </c>
      <c r="S87" s="144">
        <v>0</v>
      </c>
      <c r="T87" s="145">
        <f t="shared" si="3"/>
        <v>0</v>
      </c>
      <c r="AR87" s="146" t="s">
        <v>157</v>
      </c>
      <c r="AT87" s="146" t="s">
        <v>153</v>
      </c>
      <c r="AU87" s="146" t="s">
        <v>71</v>
      </c>
      <c r="AY87" s="18" t="s">
        <v>151</v>
      </c>
      <c r="BE87" s="147">
        <f t="shared" si="4"/>
        <v>0</v>
      </c>
      <c r="BF87" s="147">
        <f t="shared" si="5"/>
        <v>0</v>
      </c>
      <c r="BG87" s="147">
        <f t="shared" si="6"/>
        <v>0</v>
      </c>
      <c r="BH87" s="147">
        <f t="shared" si="7"/>
        <v>0</v>
      </c>
      <c r="BI87" s="147">
        <f t="shared" si="8"/>
        <v>0</v>
      </c>
      <c r="BJ87" s="18" t="s">
        <v>78</v>
      </c>
      <c r="BK87" s="147">
        <f t="shared" si="9"/>
        <v>0</v>
      </c>
      <c r="BL87" s="18" t="s">
        <v>157</v>
      </c>
      <c r="BM87" s="146" t="s">
        <v>157</v>
      </c>
    </row>
    <row r="88" spans="2:65" s="1" customFormat="1" ht="16.5" customHeight="1">
      <c r="B88" s="133"/>
      <c r="C88" s="134" t="s">
        <v>167</v>
      </c>
      <c r="D88" s="134" t="s">
        <v>153</v>
      </c>
      <c r="E88" s="135" t="s">
        <v>1521</v>
      </c>
      <c r="F88" s="136" t="s">
        <v>1522</v>
      </c>
      <c r="G88" s="137" t="s">
        <v>246</v>
      </c>
      <c r="H88" s="138">
        <v>160</v>
      </c>
      <c r="I88" s="139"/>
      <c r="J88" s="140">
        <f t="shared" si="0"/>
        <v>0</v>
      </c>
      <c r="K88" s="141"/>
      <c r="L88" s="33"/>
      <c r="M88" s="142" t="s">
        <v>3</v>
      </c>
      <c r="N88" s="143" t="s">
        <v>42</v>
      </c>
      <c r="P88" s="144">
        <f t="shared" si="1"/>
        <v>0</v>
      </c>
      <c r="Q88" s="144">
        <v>0</v>
      </c>
      <c r="R88" s="144">
        <f t="shared" si="2"/>
        <v>0</v>
      </c>
      <c r="S88" s="144">
        <v>0</v>
      </c>
      <c r="T88" s="145">
        <f t="shared" si="3"/>
        <v>0</v>
      </c>
      <c r="AR88" s="146" t="s">
        <v>157</v>
      </c>
      <c r="AT88" s="146" t="s">
        <v>153</v>
      </c>
      <c r="AU88" s="146" t="s">
        <v>71</v>
      </c>
      <c r="AY88" s="18" t="s">
        <v>151</v>
      </c>
      <c r="BE88" s="147">
        <f t="shared" si="4"/>
        <v>0</v>
      </c>
      <c r="BF88" s="147">
        <f t="shared" si="5"/>
        <v>0</v>
      </c>
      <c r="BG88" s="147">
        <f t="shared" si="6"/>
        <v>0</v>
      </c>
      <c r="BH88" s="147">
        <f t="shared" si="7"/>
        <v>0</v>
      </c>
      <c r="BI88" s="147">
        <f t="shared" si="8"/>
        <v>0</v>
      </c>
      <c r="BJ88" s="18" t="s">
        <v>78</v>
      </c>
      <c r="BK88" s="147">
        <f t="shared" si="9"/>
        <v>0</v>
      </c>
      <c r="BL88" s="18" t="s">
        <v>157</v>
      </c>
      <c r="BM88" s="146" t="s">
        <v>184</v>
      </c>
    </row>
    <row r="89" spans="2:65" s="1" customFormat="1" ht="16.5" customHeight="1">
      <c r="B89" s="133"/>
      <c r="C89" s="134" t="s">
        <v>157</v>
      </c>
      <c r="D89" s="134" t="s">
        <v>153</v>
      </c>
      <c r="E89" s="135" t="s">
        <v>1524</v>
      </c>
      <c r="F89" s="136" t="s">
        <v>1525</v>
      </c>
      <c r="G89" s="137" t="s">
        <v>1470</v>
      </c>
      <c r="H89" s="138">
        <v>310</v>
      </c>
      <c r="I89" s="139"/>
      <c r="J89" s="140">
        <f t="shared" si="0"/>
        <v>0</v>
      </c>
      <c r="K89" s="141"/>
      <c r="L89" s="33"/>
      <c r="M89" s="142" t="s">
        <v>3</v>
      </c>
      <c r="N89" s="143" t="s">
        <v>42</v>
      </c>
      <c r="P89" s="144">
        <f t="shared" si="1"/>
        <v>0</v>
      </c>
      <c r="Q89" s="144">
        <v>0</v>
      </c>
      <c r="R89" s="144">
        <f t="shared" si="2"/>
        <v>0</v>
      </c>
      <c r="S89" s="144">
        <v>0</v>
      </c>
      <c r="T89" s="145">
        <f t="shared" si="3"/>
        <v>0</v>
      </c>
      <c r="AR89" s="146" t="s">
        <v>157</v>
      </c>
      <c r="AT89" s="146" t="s">
        <v>153</v>
      </c>
      <c r="AU89" s="146" t="s">
        <v>71</v>
      </c>
      <c r="AY89" s="18" t="s">
        <v>151</v>
      </c>
      <c r="BE89" s="147">
        <f t="shared" si="4"/>
        <v>0</v>
      </c>
      <c r="BF89" s="147">
        <f t="shared" si="5"/>
        <v>0</v>
      </c>
      <c r="BG89" s="147">
        <f t="shared" si="6"/>
        <v>0</v>
      </c>
      <c r="BH89" s="147">
        <f t="shared" si="7"/>
        <v>0</v>
      </c>
      <c r="BI89" s="147">
        <f t="shared" si="8"/>
        <v>0</v>
      </c>
      <c r="BJ89" s="18" t="s">
        <v>78</v>
      </c>
      <c r="BK89" s="147">
        <f t="shared" si="9"/>
        <v>0</v>
      </c>
      <c r="BL89" s="18" t="s">
        <v>157</v>
      </c>
      <c r="BM89" s="146" t="s">
        <v>194</v>
      </c>
    </row>
    <row r="90" spans="2:65" s="1" customFormat="1" ht="16.5" customHeight="1">
      <c r="B90" s="133"/>
      <c r="C90" s="134" t="s">
        <v>178</v>
      </c>
      <c r="D90" s="134" t="s">
        <v>153</v>
      </c>
      <c r="E90" s="135" t="s">
        <v>1527</v>
      </c>
      <c r="F90" s="136" t="s">
        <v>1528</v>
      </c>
      <c r="G90" s="137" t="s">
        <v>1470</v>
      </c>
      <c r="H90" s="138">
        <v>14</v>
      </c>
      <c r="I90" s="139"/>
      <c r="J90" s="140">
        <f t="shared" si="0"/>
        <v>0</v>
      </c>
      <c r="K90" s="141"/>
      <c r="L90" s="33"/>
      <c r="M90" s="142" t="s">
        <v>3</v>
      </c>
      <c r="N90" s="143" t="s">
        <v>42</v>
      </c>
      <c r="P90" s="144">
        <f t="shared" si="1"/>
        <v>0</v>
      </c>
      <c r="Q90" s="144">
        <v>0</v>
      </c>
      <c r="R90" s="144">
        <f t="shared" si="2"/>
        <v>0</v>
      </c>
      <c r="S90" s="144">
        <v>0</v>
      </c>
      <c r="T90" s="145">
        <f t="shared" si="3"/>
        <v>0</v>
      </c>
      <c r="AR90" s="146" t="s">
        <v>157</v>
      </c>
      <c r="AT90" s="146" t="s">
        <v>153</v>
      </c>
      <c r="AU90" s="146" t="s">
        <v>71</v>
      </c>
      <c r="AY90" s="18" t="s">
        <v>151</v>
      </c>
      <c r="BE90" s="147">
        <f t="shared" si="4"/>
        <v>0</v>
      </c>
      <c r="BF90" s="147">
        <f t="shared" si="5"/>
        <v>0</v>
      </c>
      <c r="BG90" s="147">
        <f t="shared" si="6"/>
        <v>0</v>
      </c>
      <c r="BH90" s="147">
        <f t="shared" si="7"/>
        <v>0</v>
      </c>
      <c r="BI90" s="147">
        <f t="shared" si="8"/>
        <v>0</v>
      </c>
      <c r="BJ90" s="18" t="s">
        <v>78</v>
      </c>
      <c r="BK90" s="147">
        <f t="shared" si="9"/>
        <v>0</v>
      </c>
      <c r="BL90" s="18" t="s">
        <v>157</v>
      </c>
      <c r="BM90" s="146" t="s">
        <v>205</v>
      </c>
    </row>
    <row r="91" spans="2:65" s="1" customFormat="1" ht="16.5" customHeight="1">
      <c r="B91" s="133"/>
      <c r="C91" s="134" t="s">
        <v>184</v>
      </c>
      <c r="D91" s="134" t="s">
        <v>153</v>
      </c>
      <c r="E91" s="135" t="s">
        <v>1530</v>
      </c>
      <c r="F91" s="136" t="s">
        <v>1531</v>
      </c>
      <c r="G91" s="137" t="s">
        <v>1470</v>
      </c>
      <c r="H91" s="138">
        <v>5</v>
      </c>
      <c r="I91" s="139"/>
      <c r="J91" s="140">
        <f t="shared" si="0"/>
        <v>0</v>
      </c>
      <c r="K91" s="141"/>
      <c r="L91" s="33"/>
      <c r="M91" s="142" t="s">
        <v>3</v>
      </c>
      <c r="N91" s="143" t="s">
        <v>42</v>
      </c>
      <c r="P91" s="144">
        <f t="shared" si="1"/>
        <v>0</v>
      </c>
      <c r="Q91" s="144">
        <v>0</v>
      </c>
      <c r="R91" s="144">
        <f t="shared" si="2"/>
        <v>0</v>
      </c>
      <c r="S91" s="144">
        <v>0</v>
      </c>
      <c r="T91" s="145">
        <f t="shared" si="3"/>
        <v>0</v>
      </c>
      <c r="AR91" s="146" t="s">
        <v>157</v>
      </c>
      <c r="AT91" s="146" t="s">
        <v>153</v>
      </c>
      <c r="AU91" s="146" t="s">
        <v>71</v>
      </c>
      <c r="AY91" s="18" t="s">
        <v>151</v>
      </c>
      <c r="BE91" s="147">
        <f t="shared" si="4"/>
        <v>0</v>
      </c>
      <c r="BF91" s="147">
        <f t="shared" si="5"/>
        <v>0</v>
      </c>
      <c r="BG91" s="147">
        <f t="shared" si="6"/>
        <v>0</v>
      </c>
      <c r="BH91" s="147">
        <f t="shared" si="7"/>
        <v>0</v>
      </c>
      <c r="BI91" s="147">
        <f t="shared" si="8"/>
        <v>0</v>
      </c>
      <c r="BJ91" s="18" t="s">
        <v>78</v>
      </c>
      <c r="BK91" s="147">
        <f t="shared" si="9"/>
        <v>0</v>
      </c>
      <c r="BL91" s="18" t="s">
        <v>157</v>
      </c>
      <c r="BM91" s="146" t="s">
        <v>249</v>
      </c>
    </row>
    <row r="92" spans="2:65" s="1" customFormat="1" ht="16.5" customHeight="1">
      <c r="B92" s="133"/>
      <c r="C92" s="134" t="s">
        <v>189</v>
      </c>
      <c r="D92" s="134" t="s">
        <v>153</v>
      </c>
      <c r="E92" s="135" t="s">
        <v>1533</v>
      </c>
      <c r="F92" s="136" t="s">
        <v>1534</v>
      </c>
      <c r="G92" s="137" t="s">
        <v>1470</v>
      </c>
      <c r="H92" s="138">
        <v>29</v>
      </c>
      <c r="I92" s="139"/>
      <c r="J92" s="140">
        <f t="shared" si="0"/>
        <v>0</v>
      </c>
      <c r="K92" s="141"/>
      <c r="L92" s="33"/>
      <c r="M92" s="142" t="s">
        <v>3</v>
      </c>
      <c r="N92" s="143" t="s">
        <v>42</v>
      </c>
      <c r="P92" s="144">
        <f t="shared" si="1"/>
        <v>0</v>
      </c>
      <c r="Q92" s="144">
        <v>0</v>
      </c>
      <c r="R92" s="144">
        <f t="shared" si="2"/>
        <v>0</v>
      </c>
      <c r="S92" s="144">
        <v>0</v>
      </c>
      <c r="T92" s="145">
        <f t="shared" si="3"/>
        <v>0</v>
      </c>
      <c r="AR92" s="146" t="s">
        <v>157</v>
      </c>
      <c r="AT92" s="146" t="s">
        <v>153</v>
      </c>
      <c r="AU92" s="146" t="s">
        <v>71</v>
      </c>
      <c r="AY92" s="18" t="s">
        <v>151</v>
      </c>
      <c r="BE92" s="147">
        <f t="shared" si="4"/>
        <v>0</v>
      </c>
      <c r="BF92" s="147">
        <f t="shared" si="5"/>
        <v>0</v>
      </c>
      <c r="BG92" s="147">
        <f t="shared" si="6"/>
        <v>0</v>
      </c>
      <c r="BH92" s="147">
        <f t="shared" si="7"/>
        <v>0</v>
      </c>
      <c r="BI92" s="147">
        <f t="shared" si="8"/>
        <v>0</v>
      </c>
      <c r="BJ92" s="18" t="s">
        <v>78</v>
      </c>
      <c r="BK92" s="147">
        <f t="shared" si="9"/>
        <v>0</v>
      </c>
      <c r="BL92" s="18" t="s">
        <v>157</v>
      </c>
      <c r="BM92" s="146" t="s">
        <v>266</v>
      </c>
    </row>
    <row r="93" spans="2:65" s="1" customFormat="1" ht="16.5" customHeight="1">
      <c r="B93" s="133"/>
      <c r="C93" s="134" t="s">
        <v>194</v>
      </c>
      <c r="D93" s="134" t="s">
        <v>153</v>
      </c>
      <c r="E93" s="135" t="s">
        <v>1536</v>
      </c>
      <c r="F93" s="136" t="s">
        <v>1537</v>
      </c>
      <c r="G93" s="137" t="s">
        <v>1470</v>
      </c>
      <c r="H93" s="138">
        <v>66</v>
      </c>
      <c r="I93" s="139"/>
      <c r="J93" s="140">
        <f t="shared" si="0"/>
        <v>0</v>
      </c>
      <c r="K93" s="141"/>
      <c r="L93" s="33"/>
      <c r="M93" s="142" t="s">
        <v>3</v>
      </c>
      <c r="N93" s="143" t="s">
        <v>42</v>
      </c>
      <c r="P93" s="144">
        <f t="shared" si="1"/>
        <v>0</v>
      </c>
      <c r="Q93" s="144">
        <v>0</v>
      </c>
      <c r="R93" s="144">
        <f t="shared" si="2"/>
        <v>0</v>
      </c>
      <c r="S93" s="144">
        <v>0</v>
      </c>
      <c r="T93" s="145">
        <f t="shared" si="3"/>
        <v>0</v>
      </c>
      <c r="AR93" s="146" t="s">
        <v>157</v>
      </c>
      <c r="AT93" s="146" t="s">
        <v>153</v>
      </c>
      <c r="AU93" s="146" t="s">
        <v>71</v>
      </c>
      <c r="AY93" s="18" t="s">
        <v>151</v>
      </c>
      <c r="BE93" s="147">
        <f t="shared" si="4"/>
        <v>0</v>
      </c>
      <c r="BF93" s="147">
        <f t="shared" si="5"/>
        <v>0</v>
      </c>
      <c r="BG93" s="147">
        <f t="shared" si="6"/>
        <v>0</v>
      </c>
      <c r="BH93" s="147">
        <f t="shared" si="7"/>
        <v>0</v>
      </c>
      <c r="BI93" s="147">
        <f t="shared" si="8"/>
        <v>0</v>
      </c>
      <c r="BJ93" s="18" t="s">
        <v>78</v>
      </c>
      <c r="BK93" s="147">
        <f t="shared" si="9"/>
        <v>0</v>
      </c>
      <c r="BL93" s="18" t="s">
        <v>157</v>
      </c>
      <c r="BM93" s="146" t="s">
        <v>278</v>
      </c>
    </row>
    <row r="94" spans="2:65" s="1" customFormat="1" ht="16.5" customHeight="1">
      <c r="B94" s="133"/>
      <c r="C94" s="134" t="s">
        <v>199</v>
      </c>
      <c r="D94" s="134" t="s">
        <v>153</v>
      </c>
      <c r="E94" s="135" t="s">
        <v>1539</v>
      </c>
      <c r="F94" s="136" t="s">
        <v>1540</v>
      </c>
      <c r="G94" s="137" t="s">
        <v>1470</v>
      </c>
      <c r="H94" s="138">
        <v>28</v>
      </c>
      <c r="I94" s="139"/>
      <c r="J94" s="140">
        <f t="shared" si="0"/>
        <v>0</v>
      </c>
      <c r="K94" s="141"/>
      <c r="L94" s="33"/>
      <c r="M94" s="142" t="s">
        <v>3</v>
      </c>
      <c r="N94" s="143" t="s">
        <v>42</v>
      </c>
      <c r="P94" s="144">
        <f t="shared" si="1"/>
        <v>0</v>
      </c>
      <c r="Q94" s="144">
        <v>0</v>
      </c>
      <c r="R94" s="144">
        <f t="shared" si="2"/>
        <v>0</v>
      </c>
      <c r="S94" s="144">
        <v>0</v>
      </c>
      <c r="T94" s="145">
        <f t="shared" si="3"/>
        <v>0</v>
      </c>
      <c r="AR94" s="146" t="s">
        <v>157</v>
      </c>
      <c r="AT94" s="146" t="s">
        <v>153</v>
      </c>
      <c r="AU94" s="146" t="s">
        <v>71</v>
      </c>
      <c r="AY94" s="18" t="s">
        <v>151</v>
      </c>
      <c r="BE94" s="147">
        <f t="shared" si="4"/>
        <v>0</v>
      </c>
      <c r="BF94" s="147">
        <f t="shared" si="5"/>
        <v>0</v>
      </c>
      <c r="BG94" s="147">
        <f t="shared" si="6"/>
        <v>0</v>
      </c>
      <c r="BH94" s="147">
        <f t="shared" si="7"/>
        <v>0</v>
      </c>
      <c r="BI94" s="147">
        <f t="shared" si="8"/>
        <v>0</v>
      </c>
      <c r="BJ94" s="18" t="s">
        <v>78</v>
      </c>
      <c r="BK94" s="147">
        <f t="shared" si="9"/>
        <v>0</v>
      </c>
      <c r="BL94" s="18" t="s">
        <v>157</v>
      </c>
      <c r="BM94" s="146" t="s">
        <v>288</v>
      </c>
    </row>
    <row r="95" spans="2:65" s="1" customFormat="1" ht="16.5" customHeight="1">
      <c r="B95" s="133"/>
      <c r="C95" s="134" t="s">
        <v>205</v>
      </c>
      <c r="D95" s="134" t="s">
        <v>153</v>
      </c>
      <c r="E95" s="135" t="s">
        <v>1468</v>
      </c>
      <c r="F95" s="136" t="s">
        <v>1469</v>
      </c>
      <c r="G95" s="137" t="s">
        <v>1470</v>
      </c>
      <c r="H95" s="138">
        <v>210</v>
      </c>
      <c r="I95" s="139"/>
      <c r="J95" s="140">
        <f t="shared" si="0"/>
        <v>0</v>
      </c>
      <c r="K95" s="141"/>
      <c r="L95" s="33"/>
      <c r="M95" s="142" t="s">
        <v>3</v>
      </c>
      <c r="N95" s="143" t="s">
        <v>42</v>
      </c>
      <c r="P95" s="144">
        <f t="shared" si="1"/>
        <v>0</v>
      </c>
      <c r="Q95" s="144">
        <v>0</v>
      </c>
      <c r="R95" s="144">
        <f t="shared" si="2"/>
        <v>0</v>
      </c>
      <c r="S95" s="144">
        <v>0</v>
      </c>
      <c r="T95" s="145">
        <f t="shared" si="3"/>
        <v>0</v>
      </c>
      <c r="AR95" s="146" t="s">
        <v>157</v>
      </c>
      <c r="AT95" s="146" t="s">
        <v>153</v>
      </c>
      <c r="AU95" s="146" t="s">
        <v>71</v>
      </c>
      <c r="AY95" s="18" t="s">
        <v>151</v>
      </c>
      <c r="BE95" s="147">
        <f t="shared" si="4"/>
        <v>0</v>
      </c>
      <c r="BF95" s="147">
        <f t="shared" si="5"/>
        <v>0</v>
      </c>
      <c r="BG95" s="147">
        <f t="shared" si="6"/>
        <v>0</v>
      </c>
      <c r="BH95" s="147">
        <f t="shared" si="7"/>
        <v>0</v>
      </c>
      <c r="BI95" s="147">
        <f t="shared" si="8"/>
        <v>0</v>
      </c>
      <c r="BJ95" s="18" t="s">
        <v>78</v>
      </c>
      <c r="BK95" s="147">
        <f t="shared" si="9"/>
        <v>0</v>
      </c>
      <c r="BL95" s="18" t="s">
        <v>157</v>
      </c>
      <c r="BM95" s="146" t="s">
        <v>299</v>
      </c>
    </row>
    <row r="96" spans="2:65" s="1" customFormat="1" ht="16.5" customHeight="1">
      <c r="B96" s="133"/>
      <c r="C96" s="134" t="s">
        <v>243</v>
      </c>
      <c r="D96" s="134" t="s">
        <v>153</v>
      </c>
      <c r="E96" s="135" t="s">
        <v>1472</v>
      </c>
      <c r="F96" s="136" t="s">
        <v>1473</v>
      </c>
      <c r="G96" s="137" t="s">
        <v>1470</v>
      </c>
      <c r="H96" s="138">
        <v>14</v>
      </c>
      <c r="I96" s="139"/>
      <c r="J96" s="140">
        <f t="shared" si="0"/>
        <v>0</v>
      </c>
      <c r="K96" s="141"/>
      <c r="L96" s="33"/>
      <c r="M96" s="142" t="s">
        <v>3</v>
      </c>
      <c r="N96" s="143" t="s">
        <v>42</v>
      </c>
      <c r="P96" s="144">
        <f t="shared" si="1"/>
        <v>0</v>
      </c>
      <c r="Q96" s="144">
        <v>0</v>
      </c>
      <c r="R96" s="144">
        <f t="shared" si="2"/>
        <v>0</v>
      </c>
      <c r="S96" s="144">
        <v>0</v>
      </c>
      <c r="T96" s="145">
        <f t="shared" si="3"/>
        <v>0</v>
      </c>
      <c r="AR96" s="146" t="s">
        <v>157</v>
      </c>
      <c r="AT96" s="146" t="s">
        <v>153</v>
      </c>
      <c r="AU96" s="146" t="s">
        <v>71</v>
      </c>
      <c r="AY96" s="18" t="s">
        <v>151</v>
      </c>
      <c r="BE96" s="147">
        <f t="shared" si="4"/>
        <v>0</v>
      </c>
      <c r="BF96" s="147">
        <f t="shared" si="5"/>
        <v>0</v>
      </c>
      <c r="BG96" s="147">
        <f t="shared" si="6"/>
        <v>0</v>
      </c>
      <c r="BH96" s="147">
        <f t="shared" si="7"/>
        <v>0</v>
      </c>
      <c r="BI96" s="147">
        <f t="shared" si="8"/>
        <v>0</v>
      </c>
      <c r="BJ96" s="18" t="s">
        <v>78</v>
      </c>
      <c r="BK96" s="147">
        <f t="shared" si="9"/>
        <v>0</v>
      </c>
      <c r="BL96" s="18" t="s">
        <v>157</v>
      </c>
      <c r="BM96" s="146" t="s">
        <v>308</v>
      </c>
    </row>
    <row r="97" spans="2:65" s="1" customFormat="1" ht="16.5" customHeight="1">
      <c r="B97" s="133"/>
      <c r="C97" s="134" t="s">
        <v>249</v>
      </c>
      <c r="D97" s="134" t="s">
        <v>153</v>
      </c>
      <c r="E97" s="135" t="s">
        <v>1475</v>
      </c>
      <c r="F97" s="136" t="s">
        <v>1476</v>
      </c>
      <c r="G97" s="137" t="s">
        <v>1470</v>
      </c>
      <c r="H97" s="138">
        <v>14</v>
      </c>
      <c r="I97" s="139"/>
      <c r="J97" s="140">
        <f t="shared" si="0"/>
        <v>0</v>
      </c>
      <c r="K97" s="141"/>
      <c r="L97" s="33"/>
      <c r="M97" s="142" t="s">
        <v>3</v>
      </c>
      <c r="N97" s="143" t="s">
        <v>42</v>
      </c>
      <c r="P97" s="144">
        <f t="shared" si="1"/>
        <v>0</v>
      </c>
      <c r="Q97" s="144">
        <v>0</v>
      </c>
      <c r="R97" s="144">
        <f t="shared" si="2"/>
        <v>0</v>
      </c>
      <c r="S97" s="144">
        <v>0</v>
      </c>
      <c r="T97" s="145">
        <f t="shared" si="3"/>
        <v>0</v>
      </c>
      <c r="AR97" s="146" t="s">
        <v>157</v>
      </c>
      <c r="AT97" s="146" t="s">
        <v>153</v>
      </c>
      <c r="AU97" s="146" t="s">
        <v>71</v>
      </c>
      <c r="AY97" s="18" t="s">
        <v>151</v>
      </c>
      <c r="BE97" s="147">
        <f t="shared" si="4"/>
        <v>0</v>
      </c>
      <c r="BF97" s="147">
        <f t="shared" si="5"/>
        <v>0</v>
      </c>
      <c r="BG97" s="147">
        <f t="shared" si="6"/>
        <v>0</v>
      </c>
      <c r="BH97" s="147">
        <f t="shared" si="7"/>
        <v>0</v>
      </c>
      <c r="BI97" s="147">
        <f t="shared" si="8"/>
        <v>0</v>
      </c>
      <c r="BJ97" s="18" t="s">
        <v>78</v>
      </c>
      <c r="BK97" s="147">
        <f t="shared" si="9"/>
        <v>0</v>
      </c>
      <c r="BL97" s="18" t="s">
        <v>157</v>
      </c>
      <c r="BM97" s="146" t="s">
        <v>325</v>
      </c>
    </row>
    <row r="98" spans="2:65" s="1" customFormat="1" ht="16.5" customHeight="1">
      <c r="B98" s="133"/>
      <c r="C98" s="134" t="s">
        <v>255</v>
      </c>
      <c r="D98" s="134" t="s">
        <v>153</v>
      </c>
      <c r="E98" s="135" t="s">
        <v>1478</v>
      </c>
      <c r="F98" s="136" t="s">
        <v>1479</v>
      </c>
      <c r="G98" s="137" t="s">
        <v>1470</v>
      </c>
      <c r="H98" s="138">
        <v>9</v>
      </c>
      <c r="I98" s="139"/>
      <c r="J98" s="140">
        <f t="shared" si="0"/>
        <v>0</v>
      </c>
      <c r="K98" s="141"/>
      <c r="L98" s="33"/>
      <c r="M98" s="142" t="s">
        <v>3</v>
      </c>
      <c r="N98" s="143" t="s">
        <v>42</v>
      </c>
      <c r="P98" s="144">
        <f t="shared" si="1"/>
        <v>0</v>
      </c>
      <c r="Q98" s="144">
        <v>0</v>
      </c>
      <c r="R98" s="144">
        <f t="shared" si="2"/>
        <v>0</v>
      </c>
      <c r="S98" s="144">
        <v>0</v>
      </c>
      <c r="T98" s="145">
        <f t="shared" si="3"/>
        <v>0</v>
      </c>
      <c r="AR98" s="146" t="s">
        <v>157</v>
      </c>
      <c r="AT98" s="146" t="s">
        <v>153</v>
      </c>
      <c r="AU98" s="146" t="s">
        <v>71</v>
      </c>
      <c r="AY98" s="18" t="s">
        <v>151</v>
      </c>
      <c r="BE98" s="147">
        <f t="shared" si="4"/>
        <v>0</v>
      </c>
      <c r="BF98" s="147">
        <f t="shared" si="5"/>
        <v>0</v>
      </c>
      <c r="BG98" s="147">
        <f t="shared" si="6"/>
        <v>0</v>
      </c>
      <c r="BH98" s="147">
        <f t="shared" si="7"/>
        <v>0</v>
      </c>
      <c r="BI98" s="147">
        <f t="shared" si="8"/>
        <v>0</v>
      </c>
      <c r="BJ98" s="18" t="s">
        <v>78</v>
      </c>
      <c r="BK98" s="147">
        <f t="shared" si="9"/>
        <v>0</v>
      </c>
      <c r="BL98" s="18" t="s">
        <v>157</v>
      </c>
      <c r="BM98" s="146" t="s">
        <v>336</v>
      </c>
    </row>
    <row r="99" spans="2:65" s="1" customFormat="1" ht="16.5" customHeight="1">
      <c r="B99" s="133"/>
      <c r="C99" s="134" t="s">
        <v>266</v>
      </c>
      <c r="D99" s="134" t="s">
        <v>153</v>
      </c>
      <c r="E99" s="135" t="s">
        <v>1543</v>
      </c>
      <c r="F99" s="136" t="s">
        <v>1485</v>
      </c>
      <c r="G99" s="137" t="s">
        <v>675</v>
      </c>
      <c r="H99" s="138">
        <v>1</v>
      </c>
      <c r="I99" s="139"/>
      <c r="J99" s="140">
        <f t="shared" si="0"/>
        <v>0</v>
      </c>
      <c r="K99" s="141"/>
      <c r="L99" s="33"/>
      <c r="M99" s="142" t="s">
        <v>3</v>
      </c>
      <c r="N99" s="143" t="s">
        <v>42</v>
      </c>
      <c r="P99" s="144">
        <f t="shared" si="1"/>
        <v>0</v>
      </c>
      <c r="Q99" s="144">
        <v>0</v>
      </c>
      <c r="R99" s="144">
        <f t="shared" si="2"/>
        <v>0</v>
      </c>
      <c r="S99" s="144">
        <v>0</v>
      </c>
      <c r="T99" s="145">
        <f t="shared" si="3"/>
        <v>0</v>
      </c>
      <c r="AR99" s="146" t="s">
        <v>157</v>
      </c>
      <c r="AT99" s="146" t="s">
        <v>153</v>
      </c>
      <c r="AU99" s="146" t="s">
        <v>71</v>
      </c>
      <c r="AY99" s="18" t="s">
        <v>151</v>
      </c>
      <c r="BE99" s="147">
        <f t="shared" si="4"/>
        <v>0</v>
      </c>
      <c r="BF99" s="147">
        <f t="shared" si="5"/>
        <v>0</v>
      </c>
      <c r="BG99" s="147">
        <f t="shared" si="6"/>
        <v>0</v>
      </c>
      <c r="BH99" s="147">
        <f t="shared" si="7"/>
        <v>0</v>
      </c>
      <c r="BI99" s="147">
        <f t="shared" si="8"/>
        <v>0</v>
      </c>
      <c r="BJ99" s="18" t="s">
        <v>78</v>
      </c>
      <c r="BK99" s="147">
        <f t="shared" si="9"/>
        <v>0</v>
      </c>
      <c r="BL99" s="18" t="s">
        <v>157</v>
      </c>
      <c r="BM99" s="146" t="s">
        <v>351</v>
      </c>
    </row>
    <row r="100" spans="2:65" s="1" customFormat="1" ht="16.5" customHeight="1">
      <c r="B100" s="133"/>
      <c r="C100" s="134" t="s">
        <v>9</v>
      </c>
      <c r="D100" s="134" t="s">
        <v>153</v>
      </c>
      <c r="E100" s="135" t="s">
        <v>1544</v>
      </c>
      <c r="F100" s="136" t="s">
        <v>1488</v>
      </c>
      <c r="G100" s="137" t="s">
        <v>675</v>
      </c>
      <c r="H100" s="138">
        <v>1</v>
      </c>
      <c r="I100" s="139"/>
      <c r="J100" s="140">
        <f t="shared" si="0"/>
        <v>0</v>
      </c>
      <c r="K100" s="141"/>
      <c r="L100" s="33"/>
      <c r="M100" s="142" t="s">
        <v>3</v>
      </c>
      <c r="N100" s="143" t="s">
        <v>42</v>
      </c>
      <c r="P100" s="144">
        <f t="shared" si="1"/>
        <v>0</v>
      </c>
      <c r="Q100" s="144">
        <v>0</v>
      </c>
      <c r="R100" s="144">
        <f t="shared" si="2"/>
        <v>0</v>
      </c>
      <c r="S100" s="144">
        <v>0</v>
      </c>
      <c r="T100" s="145">
        <f t="shared" si="3"/>
        <v>0</v>
      </c>
      <c r="AR100" s="146" t="s">
        <v>157</v>
      </c>
      <c r="AT100" s="146" t="s">
        <v>153</v>
      </c>
      <c r="AU100" s="146" t="s">
        <v>71</v>
      </c>
      <c r="AY100" s="18" t="s">
        <v>151</v>
      </c>
      <c r="BE100" s="147">
        <f t="shared" si="4"/>
        <v>0</v>
      </c>
      <c r="BF100" s="147">
        <f t="shared" si="5"/>
        <v>0</v>
      </c>
      <c r="BG100" s="147">
        <f t="shared" si="6"/>
        <v>0</v>
      </c>
      <c r="BH100" s="147">
        <f t="shared" si="7"/>
        <v>0</v>
      </c>
      <c r="BI100" s="147">
        <f t="shared" si="8"/>
        <v>0</v>
      </c>
      <c r="BJ100" s="18" t="s">
        <v>78</v>
      </c>
      <c r="BK100" s="147">
        <f t="shared" si="9"/>
        <v>0</v>
      </c>
      <c r="BL100" s="18" t="s">
        <v>157</v>
      </c>
      <c r="BM100" s="146" t="s">
        <v>366</v>
      </c>
    </row>
    <row r="101" spans="2:65" s="1" customFormat="1" ht="16.5" customHeight="1">
      <c r="B101" s="133"/>
      <c r="C101" s="134" t="s">
        <v>278</v>
      </c>
      <c r="D101" s="134" t="s">
        <v>153</v>
      </c>
      <c r="E101" s="135" t="s">
        <v>1545</v>
      </c>
      <c r="F101" s="136" t="s">
        <v>1491</v>
      </c>
      <c r="G101" s="137" t="s">
        <v>675</v>
      </c>
      <c r="H101" s="138">
        <v>1</v>
      </c>
      <c r="I101" s="139"/>
      <c r="J101" s="140">
        <f t="shared" si="0"/>
        <v>0</v>
      </c>
      <c r="K101" s="141"/>
      <c r="L101" s="33"/>
      <c r="M101" s="142" t="s">
        <v>3</v>
      </c>
      <c r="N101" s="143" t="s">
        <v>42</v>
      </c>
      <c r="P101" s="144">
        <f t="shared" si="1"/>
        <v>0</v>
      </c>
      <c r="Q101" s="144">
        <v>0</v>
      </c>
      <c r="R101" s="144">
        <f t="shared" si="2"/>
        <v>0</v>
      </c>
      <c r="S101" s="144">
        <v>0</v>
      </c>
      <c r="T101" s="145">
        <f t="shared" si="3"/>
        <v>0</v>
      </c>
      <c r="AR101" s="146" t="s">
        <v>157</v>
      </c>
      <c r="AT101" s="146" t="s">
        <v>153</v>
      </c>
      <c r="AU101" s="146" t="s">
        <v>71</v>
      </c>
      <c r="AY101" s="18" t="s">
        <v>151</v>
      </c>
      <c r="BE101" s="147">
        <f t="shared" si="4"/>
        <v>0</v>
      </c>
      <c r="BF101" s="147">
        <f t="shared" si="5"/>
        <v>0</v>
      </c>
      <c r="BG101" s="147">
        <f t="shared" si="6"/>
        <v>0</v>
      </c>
      <c r="BH101" s="147">
        <f t="shared" si="7"/>
        <v>0</v>
      </c>
      <c r="BI101" s="147">
        <f t="shared" si="8"/>
        <v>0</v>
      </c>
      <c r="BJ101" s="18" t="s">
        <v>78</v>
      </c>
      <c r="BK101" s="147">
        <f t="shared" si="9"/>
        <v>0</v>
      </c>
      <c r="BL101" s="18" t="s">
        <v>157</v>
      </c>
      <c r="BM101" s="146" t="s">
        <v>381</v>
      </c>
    </row>
    <row r="102" spans="2:65" s="1" customFormat="1" ht="16.5" customHeight="1">
      <c r="B102" s="133"/>
      <c r="C102" s="134" t="s">
        <v>283</v>
      </c>
      <c r="D102" s="134" t="s">
        <v>153</v>
      </c>
      <c r="E102" s="135" t="s">
        <v>1546</v>
      </c>
      <c r="F102" s="136" t="s">
        <v>1494</v>
      </c>
      <c r="G102" s="137" t="s">
        <v>675</v>
      </c>
      <c r="H102" s="138">
        <v>1</v>
      </c>
      <c r="I102" s="139"/>
      <c r="J102" s="140">
        <f t="shared" si="0"/>
        <v>0</v>
      </c>
      <c r="K102" s="141"/>
      <c r="L102" s="33"/>
      <c r="M102" s="142" t="s">
        <v>3</v>
      </c>
      <c r="N102" s="143" t="s">
        <v>42</v>
      </c>
      <c r="P102" s="144">
        <f t="shared" si="1"/>
        <v>0</v>
      </c>
      <c r="Q102" s="144">
        <v>0</v>
      </c>
      <c r="R102" s="144">
        <f t="shared" si="2"/>
        <v>0</v>
      </c>
      <c r="S102" s="144">
        <v>0</v>
      </c>
      <c r="T102" s="145">
        <f t="shared" si="3"/>
        <v>0</v>
      </c>
      <c r="AR102" s="146" t="s">
        <v>157</v>
      </c>
      <c r="AT102" s="146" t="s">
        <v>153</v>
      </c>
      <c r="AU102" s="146" t="s">
        <v>71</v>
      </c>
      <c r="AY102" s="18" t="s">
        <v>151</v>
      </c>
      <c r="BE102" s="147">
        <f t="shared" si="4"/>
        <v>0</v>
      </c>
      <c r="BF102" s="147">
        <f t="shared" si="5"/>
        <v>0</v>
      </c>
      <c r="BG102" s="147">
        <f t="shared" si="6"/>
        <v>0</v>
      </c>
      <c r="BH102" s="147">
        <f t="shared" si="7"/>
        <v>0</v>
      </c>
      <c r="BI102" s="147">
        <f t="shared" si="8"/>
        <v>0</v>
      </c>
      <c r="BJ102" s="18" t="s">
        <v>78</v>
      </c>
      <c r="BK102" s="147">
        <f t="shared" si="9"/>
        <v>0</v>
      </c>
      <c r="BL102" s="18" t="s">
        <v>157</v>
      </c>
      <c r="BM102" s="146" t="s">
        <v>395</v>
      </c>
    </row>
    <row r="103" spans="2:65" s="1" customFormat="1" ht="16.5" customHeight="1">
      <c r="B103" s="133"/>
      <c r="C103" s="134" t="s">
        <v>288</v>
      </c>
      <c r="D103" s="134" t="s">
        <v>153</v>
      </c>
      <c r="E103" s="135" t="s">
        <v>1496</v>
      </c>
      <c r="F103" s="136" t="s">
        <v>1497</v>
      </c>
      <c r="G103" s="137" t="s">
        <v>675</v>
      </c>
      <c r="H103" s="138">
        <v>1</v>
      </c>
      <c r="I103" s="139"/>
      <c r="J103" s="140">
        <f t="shared" si="0"/>
        <v>0</v>
      </c>
      <c r="K103" s="141"/>
      <c r="L103" s="33"/>
      <c r="M103" s="142" t="s">
        <v>3</v>
      </c>
      <c r="N103" s="143" t="s">
        <v>42</v>
      </c>
      <c r="P103" s="144">
        <f t="shared" si="1"/>
        <v>0</v>
      </c>
      <c r="Q103" s="144">
        <v>0</v>
      </c>
      <c r="R103" s="144">
        <f t="shared" si="2"/>
        <v>0</v>
      </c>
      <c r="S103" s="144">
        <v>0</v>
      </c>
      <c r="T103" s="145">
        <f t="shared" si="3"/>
        <v>0</v>
      </c>
      <c r="AR103" s="146" t="s">
        <v>157</v>
      </c>
      <c r="AT103" s="146" t="s">
        <v>153</v>
      </c>
      <c r="AU103" s="146" t="s">
        <v>71</v>
      </c>
      <c r="AY103" s="18" t="s">
        <v>151</v>
      </c>
      <c r="BE103" s="147">
        <f t="shared" si="4"/>
        <v>0</v>
      </c>
      <c r="BF103" s="147">
        <f t="shared" si="5"/>
        <v>0</v>
      </c>
      <c r="BG103" s="147">
        <f t="shared" si="6"/>
        <v>0</v>
      </c>
      <c r="BH103" s="147">
        <f t="shared" si="7"/>
        <v>0</v>
      </c>
      <c r="BI103" s="147">
        <f t="shared" si="8"/>
        <v>0</v>
      </c>
      <c r="BJ103" s="18" t="s">
        <v>78</v>
      </c>
      <c r="BK103" s="147">
        <f t="shared" si="9"/>
        <v>0</v>
      </c>
      <c r="BL103" s="18" t="s">
        <v>157</v>
      </c>
      <c r="BM103" s="146" t="s">
        <v>411</v>
      </c>
    </row>
    <row r="104" spans="2:65" s="1" customFormat="1" ht="16.5" customHeight="1">
      <c r="B104" s="133"/>
      <c r="C104" s="134" t="s">
        <v>293</v>
      </c>
      <c r="D104" s="134" t="s">
        <v>153</v>
      </c>
      <c r="E104" s="135" t="s">
        <v>1502</v>
      </c>
      <c r="F104" s="136" t="s">
        <v>1503</v>
      </c>
      <c r="G104" s="137" t="s">
        <v>675</v>
      </c>
      <c r="H104" s="138">
        <v>1</v>
      </c>
      <c r="I104" s="139"/>
      <c r="J104" s="140">
        <f t="shared" si="0"/>
        <v>0</v>
      </c>
      <c r="K104" s="141"/>
      <c r="L104" s="33"/>
      <c r="M104" s="142" t="s">
        <v>3</v>
      </c>
      <c r="N104" s="143" t="s">
        <v>42</v>
      </c>
      <c r="P104" s="144">
        <f t="shared" si="1"/>
        <v>0</v>
      </c>
      <c r="Q104" s="144">
        <v>0</v>
      </c>
      <c r="R104" s="144">
        <f t="shared" si="2"/>
        <v>0</v>
      </c>
      <c r="S104" s="144">
        <v>0</v>
      </c>
      <c r="T104" s="145">
        <f t="shared" si="3"/>
        <v>0</v>
      </c>
      <c r="AR104" s="146" t="s">
        <v>157</v>
      </c>
      <c r="AT104" s="146" t="s">
        <v>153</v>
      </c>
      <c r="AU104" s="146" t="s">
        <v>71</v>
      </c>
      <c r="AY104" s="18" t="s">
        <v>151</v>
      </c>
      <c r="BE104" s="147">
        <f t="shared" si="4"/>
        <v>0</v>
      </c>
      <c r="BF104" s="147">
        <f t="shared" si="5"/>
        <v>0</v>
      </c>
      <c r="BG104" s="147">
        <f t="shared" si="6"/>
        <v>0</v>
      </c>
      <c r="BH104" s="147">
        <f t="shared" si="7"/>
        <v>0</v>
      </c>
      <c r="BI104" s="147">
        <f t="shared" si="8"/>
        <v>0</v>
      </c>
      <c r="BJ104" s="18" t="s">
        <v>78</v>
      </c>
      <c r="BK104" s="147">
        <f t="shared" si="9"/>
        <v>0</v>
      </c>
      <c r="BL104" s="18" t="s">
        <v>157</v>
      </c>
      <c r="BM104" s="146" t="s">
        <v>422</v>
      </c>
    </row>
    <row r="105" spans="2:65" s="1" customFormat="1" ht="16.5" customHeight="1">
      <c r="B105" s="133"/>
      <c r="C105" s="134" t="s">
        <v>299</v>
      </c>
      <c r="D105" s="134" t="s">
        <v>153</v>
      </c>
      <c r="E105" s="135" t="s">
        <v>1505</v>
      </c>
      <c r="F105" s="136" t="s">
        <v>1506</v>
      </c>
      <c r="G105" s="137" t="s">
        <v>675</v>
      </c>
      <c r="H105" s="138">
        <v>1</v>
      </c>
      <c r="I105" s="139"/>
      <c r="J105" s="140">
        <f t="shared" si="0"/>
        <v>0</v>
      </c>
      <c r="K105" s="141"/>
      <c r="L105" s="33"/>
      <c r="M105" s="142" t="s">
        <v>3</v>
      </c>
      <c r="N105" s="143" t="s">
        <v>42</v>
      </c>
      <c r="P105" s="144">
        <f t="shared" si="1"/>
        <v>0</v>
      </c>
      <c r="Q105" s="144">
        <v>0</v>
      </c>
      <c r="R105" s="144">
        <f t="shared" si="2"/>
        <v>0</v>
      </c>
      <c r="S105" s="144">
        <v>0</v>
      </c>
      <c r="T105" s="145">
        <f t="shared" si="3"/>
        <v>0</v>
      </c>
      <c r="AR105" s="146" t="s">
        <v>157</v>
      </c>
      <c r="AT105" s="146" t="s">
        <v>153</v>
      </c>
      <c r="AU105" s="146" t="s">
        <v>71</v>
      </c>
      <c r="AY105" s="18" t="s">
        <v>151</v>
      </c>
      <c r="BE105" s="147">
        <f t="shared" si="4"/>
        <v>0</v>
      </c>
      <c r="BF105" s="147">
        <f t="shared" si="5"/>
        <v>0</v>
      </c>
      <c r="BG105" s="147">
        <f t="shared" si="6"/>
        <v>0</v>
      </c>
      <c r="BH105" s="147">
        <f t="shared" si="7"/>
        <v>0</v>
      </c>
      <c r="BI105" s="147">
        <f t="shared" si="8"/>
        <v>0</v>
      </c>
      <c r="BJ105" s="18" t="s">
        <v>78</v>
      </c>
      <c r="BK105" s="147">
        <f t="shared" si="9"/>
        <v>0</v>
      </c>
      <c r="BL105" s="18" t="s">
        <v>157</v>
      </c>
      <c r="BM105" s="146" t="s">
        <v>434</v>
      </c>
    </row>
    <row r="106" spans="2:65" s="1" customFormat="1" ht="16.5" customHeight="1">
      <c r="B106" s="133"/>
      <c r="C106" s="134" t="s">
        <v>8</v>
      </c>
      <c r="D106" s="134" t="s">
        <v>153</v>
      </c>
      <c r="E106" s="135" t="s">
        <v>1508</v>
      </c>
      <c r="F106" s="136" t="s">
        <v>1509</v>
      </c>
      <c r="G106" s="137" t="s">
        <v>675</v>
      </c>
      <c r="H106" s="138">
        <v>1</v>
      </c>
      <c r="I106" s="139"/>
      <c r="J106" s="140">
        <f t="shared" si="0"/>
        <v>0</v>
      </c>
      <c r="K106" s="141"/>
      <c r="L106" s="33"/>
      <c r="M106" s="142" t="s">
        <v>3</v>
      </c>
      <c r="N106" s="143" t="s">
        <v>42</v>
      </c>
      <c r="P106" s="144">
        <f t="shared" si="1"/>
        <v>0</v>
      </c>
      <c r="Q106" s="144">
        <v>0</v>
      </c>
      <c r="R106" s="144">
        <f t="shared" si="2"/>
        <v>0</v>
      </c>
      <c r="S106" s="144">
        <v>0</v>
      </c>
      <c r="T106" s="145">
        <f t="shared" si="3"/>
        <v>0</v>
      </c>
      <c r="AR106" s="146" t="s">
        <v>157</v>
      </c>
      <c r="AT106" s="146" t="s">
        <v>153</v>
      </c>
      <c r="AU106" s="146" t="s">
        <v>71</v>
      </c>
      <c r="AY106" s="18" t="s">
        <v>151</v>
      </c>
      <c r="BE106" s="147">
        <f t="shared" si="4"/>
        <v>0</v>
      </c>
      <c r="BF106" s="147">
        <f t="shared" si="5"/>
        <v>0</v>
      </c>
      <c r="BG106" s="147">
        <f t="shared" si="6"/>
        <v>0</v>
      </c>
      <c r="BH106" s="147">
        <f t="shared" si="7"/>
        <v>0</v>
      </c>
      <c r="BI106" s="147">
        <f t="shared" si="8"/>
        <v>0</v>
      </c>
      <c r="BJ106" s="18" t="s">
        <v>78</v>
      </c>
      <c r="BK106" s="147">
        <f t="shared" si="9"/>
        <v>0</v>
      </c>
      <c r="BL106" s="18" t="s">
        <v>157</v>
      </c>
      <c r="BM106" s="146" t="s">
        <v>447</v>
      </c>
    </row>
    <row r="107" spans="2:65" s="1" customFormat="1" ht="16.5" customHeight="1">
      <c r="B107" s="133"/>
      <c r="C107" s="134" t="s">
        <v>308</v>
      </c>
      <c r="D107" s="134" t="s">
        <v>153</v>
      </c>
      <c r="E107" s="135" t="s">
        <v>1511</v>
      </c>
      <c r="F107" s="136" t="s">
        <v>1512</v>
      </c>
      <c r="G107" s="137" t="s">
        <v>1513</v>
      </c>
      <c r="H107" s="138">
        <v>32</v>
      </c>
      <c r="I107" s="139"/>
      <c r="J107" s="140">
        <f t="shared" si="0"/>
        <v>0</v>
      </c>
      <c r="K107" s="141"/>
      <c r="L107" s="33"/>
      <c r="M107" s="142" t="s">
        <v>3</v>
      </c>
      <c r="N107" s="143" t="s">
        <v>42</v>
      </c>
      <c r="P107" s="144">
        <f t="shared" si="1"/>
        <v>0</v>
      </c>
      <c r="Q107" s="144">
        <v>0</v>
      </c>
      <c r="R107" s="144">
        <f t="shared" si="2"/>
        <v>0</v>
      </c>
      <c r="S107" s="144">
        <v>0</v>
      </c>
      <c r="T107" s="145">
        <f t="shared" si="3"/>
        <v>0</v>
      </c>
      <c r="AR107" s="146" t="s">
        <v>157</v>
      </c>
      <c r="AT107" s="146" t="s">
        <v>153</v>
      </c>
      <c r="AU107" s="146" t="s">
        <v>71</v>
      </c>
      <c r="AY107" s="18" t="s">
        <v>151</v>
      </c>
      <c r="BE107" s="147">
        <f t="shared" si="4"/>
        <v>0</v>
      </c>
      <c r="BF107" s="147">
        <f t="shared" si="5"/>
        <v>0</v>
      </c>
      <c r="BG107" s="147">
        <f t="shared" si="6"/>
        <v>0</v>
      </c>
      <c r="BH107" s="147">
        <f t="shared" si="7"/>
        <v>0</v>
      </c>
      <c r="BI107" s="147">
        <f t="shared" si="8"/>
        <v>0</v>
      </c>
      <c r="BJ107" s="18" t="s">
        <v>78</v>
      </c>
      <c r="BK107" s="147">
        <f t="shared" si="9"/>
        <v>0</v>
      </c>
      <c r="BL107" s="18" t="s">
        <v>157</v>
      </c>
      <c r="BM107" s="146" t="s">
        <v>460</v>
      </c>
    </row>
    <row r="108" spans="2:65" s="1" customFormat="1" ht="16.5" customHeight="1">
      <c r="B108" s="133"/>
      <c r="C108" s="134" t="s">
        <v>318</v>
      </c>
      <c r="D108" s="134" t="s">
        <v>153</v>
      </c>
      <c r="E108" s="135" t="s">
        <v>1515</v>
      </c>
      <c r="F108" s="136" t="s">
        <v>1516</v>
      </c>
      <c r="G108" s="137" t="s">
        <v>1513</v>
      </c>
      <c r="H108" s="138">
        <v>5</v>
      </c>
      <c r="I108" s="139"/>
      <c r="J108" s="140">
        <f t="shared" si="0"/>
        <v>0</v>
      </c>
      <c r="K108" s="141"/>
      <c r="L108" s="33"/>
      <c r="M108" s="142" t="s">
        <v>3</v>
      </c>
      <c r="N108" s="143" t="s">
        <v>42</v>
      </c>
      <c r="P108" s="144">
        <f t="shared" si="1"/>
        <v>0</v>
      </c>
      <c r="Q108" s="144">
        <v>0</v>
      </c>
      <c r="R108" s="144">
        <f t="shared" si="2"/>
        <v>0</v>
      </c>
      <c r="S108" s="144">
        <v>0</v>
      </c>
      <c r="T108" s="145">
        <f t="shared" si="3"/>
        <v>0</v>
      </c>
      <c r="AR108" s="146" t="s">
        <v>157</v>
      </c>
      <c r="AT108" s="146" t="s">
        <v>153</v>
      </c>
      <c r="AU108" s="146" t="s">
        <v>71</v>
      </c>
      <c r="AY108" s="18" t="s">
        <v>151</v>
      </c>
      <c r="BE108" s="147">
        <f t="shared" si="4"/>
        <v>0</v>
      </c>
      <c r="BF108" s="147">
        <f t="shared" si="5"/>
        <v>0</v>
      </c>
      <c r="BG108" s="147">
        <f t="shared" si="6"/>
        <v>0</v>
      </c>
      <c r="BH108" s="147">
        <f t="shared" si="7"/>
        <v>0</v>
      </c>
      <c r="BI108" s="147">
        <f t="shared" si="8"/>
        <v>0</v>
      </c>
      <c r="BJ108" s="18" t="s">
        <v>78</v>
      </c>
      <c r="BK108" s="147">
        <f t="shared" si="9"/>
        <v>0</v>
      </c>
      <c r="BL108" s="18" t="s">
        <v>157</v>
      </c>
      <c r="BM108" s="146" t="s">
        <v>473</v>
      </c>
    </row>
    <row r="109" spans="2:65" s="1" customFormat="1" ht="16.5" customHeight="1">
      <c r="B109" s="133"/>
      <c r="C109" s="134" t="s">
        <v>325</v>
      </c>
      <c r="D109" s="134" t="s">
        <v>153</v>
      </c>
      <c r="E109" s="135" t="s">
        <v>1518</v>
      </c>
      <c r="F109" s="136" t="s">
        <v>1519</v>
      </c>
      <c r="G109" s="137" t="s">
        <v>1513</v>
      </c>
      <c r="H109" s="138">
        <v>4</v>
      </c>
      <c r="I109" s="139"/>
      <c r="J109" s="140">
        <f t="shared" si="0"/>
        <v>0</v>
      </c>
      <c r="K109" s="141"/>
      <c r="L109" s="33"/>
      <c r="M109" s="199" t="s">
        <v>3</v>
      </c>
      <c r="N109" s="200" t="s">
        <v>42</v>
      </c>
      <c r="O109" s="201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AR109" s="146" t="s">
        <v>157</v>
      </c>
      <c r="AT109" s="146" t="s">
        <v>153</v>
      </c>
      <c r="AU109" s="146" t="s">
        <v>71</v>
      </c>
      <c r="AY109" s="18" t="s">
        <v>151</v>
      </c>
      <c r="BE109" s="147">
        <f t="shared" si="4"/>
        <v>0</v>
      </c>
      <c r="BF109" s="147">
        <f t="shared" si="5"/>
        <v>0</v>
      </c>
      <c r="BG109" s="147">
        <f t="shared" si="6"/>
        <v>0</v>
      </c>
      <c r="BH109" s="147">
        <f t="shared" si="7"/>
        <v>0</v>
      </c>
      <c r="BI109" s="147">
        <f t="shared" si="8"/>
        <v>0</v>
      </c>
      <c r="BJ109" s="18" t="s">
        <v>78</v>
      </c>
      <c r="BK109" s="147">
        <f t="shared" si="9"/>
        <v>0</v>
      </c>
      <c r="BL109" s="18" t="s">
        <v>157</v>
      </c>
      <c r="BM109" s="146" t="s">
        <v>484</v>
      </c>
    </row>
    <row r="110" spans="2:65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3"/>
    </row>
  </sheetData>
  <autoFilter ref="C84:K109" xr:uid="{00000000-0009-0000-0000-00000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1463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1547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tr">
        <f>IF('Rekapitulace stavby'!AN16="","",'Rekapitulace stavby'!AN16)</f>
        <v>29029210</v>
      </c>
      <c r="L22" s="33"/>
    </row>
    <row r="23" spans="2:12" s="1" customFormat="1" ht="18" customHeight="1">
      <c r="B23" s="33"/>
      <c r="E23" s="26" t="str">
        <f>IF('Rekapitulace stavby'!E17="","",'Rekapitulace stavby'!E17)</f>
        <v>Energy Benefit Centre a.s.</v>
      </c>
      <c r="I23" s="28" t="s">
        <v>26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lacko.ondrej@seznam.cz (tel.:725535980)</v>
      </c>
      <c r="I26" s="28" t="s">
        <v>26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ROUND(J85,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ROUND((SUM(BE85:BE109)),  2)</f>
        <v>0</v>
      </c>
      <c r="I35" s="94">
        <v>0.21</v>
      </c>
      <c r="J35" s="84">
        <f>ROUND(((SUM(BE85:BE109))*I35),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ROUND((SUM(BF85:BF109)),  2)</f>
        <v>0</v>
      </c>
      <c r="I36" s="94">
        <v>0.15</v>
      </c>
      <c r="J36" s="84">
        <f>ROUND(((SUM(BF85:BF109))*I36),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ROUND((SUM(BG85:BG109)),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ROUND((SUM(BH85:BH109)),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ROUND((SUM(BI85:BI109)),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1463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02-III - ETAPA III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J85</f>
        <v>0</v>
      </c>
      <c r="L63" s="33"/>
      <c r="AU63" s="18" t="s">
        <v>117</v>
      </c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136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27" t="str">
        <f>E7</f>
        <v>Obnova střechy MZe, Těšnov, Praha I - Nové Město</v>
      </c>
      <c r="F73" s="328"/>
      <c r="G73" s="328"/>
      <c r="H73" s="328"/>
      <c r="L73" s="33"/>
    </row>
    <row r="74" spans="2:12" ht="12" customHeight="1">
      <c r="B74" s="21"/>
      <c r="C74" s="28" t="s">
        <v>110</v>
      </c>
      <c r="L74" s="21"/>
    </row>
    <row r="75" spans="2:12" s="1" customFormat="1" ht="16.5" customHeight="1">
      <c r="B75" s="33"/>
      <c r="E75" s="327" t="s">
        <v>1463</v>
      </c>
      <c r="F75" s="329"/>
      <c r="G75" s="329"/>
      <c r="H75" s="329"/>
      <c r="L75" s="33"/>
    </row>
    <row r="76" spans="2:12" s="1" customFormat="1" ht="12" customHeight="1">
      <c r="B76" s="33"/>
      <c r="C76" s="28" t="s">
        <v>112</v>
      </c>
      <c r="L76" s="33"/>
    </row>
    <row r="77" spans="2:12" s="1" customFormat="1" ht="16.5" customHeight="1">
      <c r="B77" s="33"/>
      <c r="E77" s="290" t="str">
        <f>E11</f>
        <v>02-III - ETAPA III</v>
      </c>
      <c r="F77" s="329"/>
      <c r="G77" s="329"/>
      <c r="H77" s="329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F14</f>
        <v xml:space="preserve"> </v>
      </c>
      <c r="I79" s="28" t="s">
        <v>23</v>
      </c>
      <c r="J79" s="50">
        <f>IF(J14="","",J14)</f>
        <v>44847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24</v>
      </c>
      <c r="F81" s="26" t="str">
        <f>E17</f>
        <v xml:space="preserve"> </v>
      </c>
      <c r="I81" s="28" t="s">
        <v>29</v>
      </c>
      <c r="J81" s="31" t="str">
        <f>E23</f>
        <v>Energy Benefit Centre a.s.</v>
      </c>
      <c r="L81" s="33"/>
    </row>
    <row r="82" spans="2:65" s="1" customFormat="1" ht="25.7" customHeight="1">
      <c r="B82" s="33"/>
      <c r="C82" s="28" t="s">
        <v>27</v>
      </c>
      <c r="F82" s="26" t="str">
        <f>IF(E20="","",E20)</f>
        <v>Vyplň údaj</v>
      </c>
      <c r="I82" s="28" t="s">
        <v>33</v>
      </c>
      <c r="J82" s="31" t="str">
        <f>E26</f>
        <v>lacko.ondrej@seznam.cz (tel.:725535980)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137</v>
      </c>
      <c r="D84" s="114" t="s">
        <v>56</v>
      </c>
      <c r="E84" s="114" t="s">
        <v>52</v>
      </c>
      <c r="F84" s="114" t="s">
        <v>53</v>
      </c>
      <c r="G84" s="114" t="s">
        <v>138</v>
      </c>
      <c r="H84" s="114" t="s">
        <v>139</v>
      </c>
      <c r="I84" s="114" t="s">
        <v>140</v>
      </c>
      <c r="J84" s="115" t="s">
        <v>116</v>
      </c>
      <c r="K84" s="116" t="s">
        <v>141</v>
      </c>
      <c r="L84" s="112"/>
      <c r="M84" s="57" t="s">
        <v>3</v>
      </c>
      <c r="N84" s="58" t="s">
        <v>41</v>
      </c>
      <c r="O84" s="58" t="s">
        <v>142</v>
      </c>
      <c r="P84" s="58" t="s">
        <v>143</v>
      </c>
      <c r="Q84" s="58" t="s">
        <v>144</v>
      </c>
      <c r="R84" s="58" t="s">
        <v>145</v>
      </c>
      <c r="S84" s="58" t="s">
        <v>146</v>
      </c>
      <c r="T84" s="59" t="s">
        <v>147</v>
      </c>
    </row>
    <row r="85" spans="2:65" s="1" customFormat="1" ht="22.9" customHeight="1">
      <c r="B85" s="33"/>
      <c r="C85" s="62" t="s">
        <v>148</v>
      </c>
      <c r="J85" s="117">
        <f>BK85</f>
        <v>0</v>
      </c>
      <c r="L85" s="33"/>
      <c r="M85" s="60"/>
      <c r="N85" s="51"/>
      <c r="O85" s="51"/>
      <c r="P85" s="118">
        <f>SUM(P86:P109)</f>
        <v>0</v>
      </c>
      <c r="Q85" s="51"/>
      <c r="R85" s="118">
        <f>SUM(R86:R109)</f>
        <v>0</v>
      </c>
      <c r="S85" s="51"/>
      <c r="T85" s="119">
        <f>SUM(T86:T109)</f>
        <v>0</v>
      </c>
      <c r="AT85" s="18" t="s">
        <v>70</v>
      </c>
      <c r="AU85" s="18" t="s">
        <v>117</v>
      </c>
      <c r="BK85" s="120">
        <f>SUM(BK86:BK109)</f>
        <v>0</v>
      </c>
    </row>
    <row r="86" spans="2:65" s="1" customFormat="1" ht="16.5" customHeight="1">
      <c r="B86" s="133"/>
      <c r="C86" s="134" t="s">
        <v>78</v>
      </c>
      <c r="D86" s="134" t="s">
        <v>153</v>
      </c>
      <c r="E86" s="135" t="s">
        <v>1465</v>
      </c>
      <c r="F86" s="136" t="s">
        <v>1466</v>
      </c>
      <c r="G86" s="137" t="s">
        <v>246</v>
      </c>
      <c r="H86" s="138">
        <v>440</v>
      </c>
      <c r="I86" s="139"/>
      <c r="J86" s="140">
        <f t="shared" ref="J86:J109" si="0">ROUND(I86*H86,2)</f>
        <v>0</v>
      </c>
      <c r="K86" s="141"/>
      <c r="L86" s="33"/>
      <c r="M86" s="142" t="s">
        <v>3</v>
      </c>
      <c r="N86" s="143" t="s">
        <v>42</v>
      </c>
      <c r="P86" s="144">
        <f t="shared" ref="P86:P109" si="1">O86*H86</f>
        <v>0</v>
      </c>
      <c r="Q86" s="144">
        <v>0</v>
      </c>
      <c r="R86" s="144">
        <f t="shared" ref="R86:R109" si="2">Q86*H86</f>
        <v>0</v>
      </c>
      <c r="S86" s="144">
        <v>0</v>
      </c>
      <c r="T86" s="145">
        <f t="shared" ref="T86:T109" si="3">S86*H86</f>
        <v>0</v>
      </c>
      <c r="AR86" s="146" t="s">
        <v>157</v>
      </c>
      <c r="AT86" s="146" t="s">
        <v>153</v>
      </c>
      <c r="AU86" s="146" t="s">
        <v>71</v>
      </c>
      <c r="AY86" s="18" t="s">
        <v>151</v>
      </c>
      <c r="BE86" s="147">
        <f t="shared" ref="BE86:BE109" si="4">IF(N86="základní",J86,0)</f>
        <v>0</v>
      </c>
      <c r="BF86" s="147">
        <f t="shared" ref="BF86:BF109" si="5">IF(N86="snížená",J86,0)</f>
        <v>0</v>
      </c>
      <c r="BG86" s="147">
        <f t="shared" ref="BG86:BG109" si="6">IF(N86="zákl. přenesená",J86,0)</f>
        <v>0</v>
      </c>
      <c r="BH86" s="147">
        <f t="shared" ref="BH86:BH109" si="7">IF(N86="sníž. přenesená",J86,0)</f>
        <v>0</v>
      </c>
      <c r="BI86" s="147">
        <f t="shared" ref="BI86:BI109" si="8">IF(N86="nulová",J86,0)</f>
        <v>0</v>
      </c>
      <c r="BJ86" s="18" t="s">
        <v>78</v>
      </c>
      <c r="BK86" s="147">
        <f t="shared" ref="BK86:BK109" si="9">ROUND(I86*H86,2)</f>
        <v>0</v>
      </c>
      <c r="BL86" s="18" t="s">
        <v>157</v>
      </c>
      <c r="BM86" s="146" t="s">
        <v>80</v>
      </c>
    </row>
    <row r="87" spans="2:65" s="1" customFormat="1" ht="16.5" customHeight="1">
      <c r="B87" s="133"/>
      <c r="C87" s="134" t="s">
        <v>80</v>
      </c>
      <c r="D87" s="134" t="s">
        <v>153</v>
      </c>
      <c r="E87" s="135" t="s">
        <v>1499</v>
      </c>
      <c r="F87" s="136" t="s">
        <v>1500</v>
      </c>
      <c r="G87" s="137" t="s">
        <v>246</v>
      </c>
      <c r="H87" s="138">
        <v>30</v>
      </c>
      <c r="I87" s="139"/>
      <c r="J87" s="140">
        <f t="shared" si="0"/>
        <v>0</v>
      </c>
      <c r="K87" s="141"/>
      <c r="L87" s="33"/>
      <c r="M87" s="142" t="s">
        <v>3</v>
      </c>
      <c r="N87" s="143" t="s">
        <v>42</v>
      </c>
      <c r="P87" s="144">
        <f t="shared" si="1"/>
        <v>0</v>
      </c>
      <c r="Q87" s="144">
        <v>0</v>
      </c>
      <c r="R87" s="144">
        <f t="shared" si="2"/>
        <v>0</v>
      </c>
      <c r="S87" s="144">
        <v>0</v>
      </c>
      <c r="T87" s="145">
        <f t="shared" si="3"/>
        <v>0</v>
      </c>
      <c r="AR87" s="146" t="s">
        <v>157</v>
      </c>
      <c r="AT87" s="146" t="s">
        <v>153</v>
      </c>
      <c r="AU87" s="146" t="s">
        <v>71</v>
      </c>
      <c r="AY87" s="18" t="s">
        <v>151</v>
      </c>
      <c r="BE87" s="147">
        <f t="shared" si="4"/>
        <v>0</v>
      </c>
      <c r="BF87" s="147">
        <f t="shared" si="5"/>
        <v>0</v>
      </c>
      <c r="BG87" s="147">
        <f t="shared" si="6"/>
        <v>0</v>
      </c>
      <c r="BH87" s="147">
        <f t="shared" si="7"/>
        <v>0</v>
      </c>
      <c r="BI87" s="147">
        <f t="shared" si="8"/>
        <v>0</v>
      </c>
      <c r="BJ87" s="18" t="s">
        <v>78</v>
      </c>
      <c r="BK87" s="147">
        <f t="shared" si="9"/>
        <v>0</v>
      </c>
      <c r="BL87" s="18" t="s">
        <v>157</v>
      </c>
      <c r="BM87" s="146" t="s">
        <v>157</v>
      </c>
    </row>
    <row r="88" spans="2:65" s="1" customFormat="1" ht="16.5" customHeight="1">
      <c r="B88" s="133"/>
      <c r="C88" s="134" t="s">
        <v>167</v>
      </c>
      <c r="D88" s="134" t="s">
        <v>153</v>
      </c>
      <c r="E88" s="135" t="s">
        <v>1521</v>
      </c>
      <c r="F88" s="136" t="s">
        <v>1522</v>
      </c>
      <c r="G88" s="137" t="s">
        <v>246</v>
      </c>
      <c r="H88" s="138">
        <v>70</v>
      </c>
      <c r="I88" s="139"/>
      <c r="J88" s="140">
        <f t="shared" si="0"/>
        <v>0</v>
      </c>
      <c r="K88" s="141"/>
      <c r="L88" s="33"/>
      <c r="M88" s="142" t="s">
        <v>3</v>
      </c>
      <c r="N88" s="143" t="s">
        <v>42</v>
      </c>
      <c r="P88" s="144">
        <f t="shared" si="1"/>
        <v>0</v>
      </c>
      <c r="Q88" s="144">
        <v>0</v>
      </c>
      <c r="R88" s="144">
        <f t="shared" si="2"/>
        <v>0</v>
      </c>
      <c r="S88" s="144">
        <v>0</v>
      </c>
      <c r="T88" s="145">
        <f t="shared" si="3"/>
        <v>0</v>
      </c>
      <c r="AR88" s="146" t="s">
        <v>157</v>
      </c>
      <c r="AT88" s="146" t="s">
        <v>153</v>
      </c>
      <c r="AU88" s="146" t="s">
        <v>71</v>
      </c>
      <c r="AY88" s="18" t="s">
        <v>151</v>
      </c>
      <c r="BE88" s="147">
        <f t="shared" si="4"/>
        <v>0</v>
      </c>
      <c r="BF88" s="147">
        <f t="shared" si="5"/>
        <v>0</v>
      </c>
      <c r="BG88" s="147">
        <f t="shared" si="6"/>
        <v>0</v>
      </c>
      <c r="BH88" s="147">
        <f t="shared" si="7"/>
        <v>0</v>
      </c>
      <c r="BI88" s="147">
        <f t="shared" si="8"/>
        <v>0</v>
      </c>
      <c r="BJ88" s="18" t="s">
        <v>78</v>
      </c>
      <c r="BK88" s="147">
        <f t="shared" si="9"/>
        <v>0</v>
      </c>
      <c r="BL88" s="18" t="s">
        <v>157</v>
      </c>
      <c r="BM88" s="146" t="s">
        <v>184</v>
      </c>
    </row>
    <row r="89" spans="2:65" s="1" customFormat="1" ht="16.5" customHeight="1">
      <c r="B89" s="133"/>
      <c r="C89" s="134" t="s">
        <v>157</v>
      </c>
      <c r="D89" s="134" t="s">
        <v>153</v>
      </c>
      <c r="E89" s="135" t="s">
        <v>1524</v>
      </c>
      <c r="F89" s="136" t="s">
        <v>1525</v>
      </c>
      <c r="G89" s="137" t="s">
        <v>1470</v>
      </c>
      <c r="H89" s="138">
        <v>280</v>
      </c>
      <c r="I89" s="139"/>
      <c r="J89" s="140">
        <f t="shared" si="0"/>
        <v>0</v>
      </c>
      <c r="K89" s="141"/>
      <c r="L89" s="33"/>
      <c r="M89" s="142" t="s">
        <v>3</v>
      </c>
      <c r="N89" s="143" t="s">
        <v>42</v>
      </c>
      <c r="P89" s="144">
        <f t="shared" si="1"/>
        <v>0</v>
      </c>
      <c r="Q89" s="144">
        <v>0</v>
      </c>
      <c r="R89" s="144">
        <f t="shared" si="2"/>
        <v>0</v>
      </c>
      <c r="S89" s="144">
        <v>0</v>
      </c>
      <c r="T89" s="145">
        <f t="shared" si="3"/>
        <v>0</v>
      </c>
      <c r="AR89" s="146" t="s">
        <v>157</v>
      </c>
      <c r="AT89" s="146" t="s">
        <v>153</v>
      </c>
      <c r="AU89" s="146" t="s">
        <v>71</v>
      </c>
      <c r="AY89" s="18" t="s">
        <v>151</v>
      </c>
      <c r="BE89" s="147">
        <f t="shared" si="4"/>
        <v>0</v>
      </c>
      <c r="BF89" s="147">
        <f t="shared" si="5"/>
        <v>0</v>
      </c>
      <c r="BG89" s="147">
        <f t="shared" si="6"/>
        <v>0</v>
      </c>
      <c r="BH89" s="147">
        <f t="shared" si="7"/>
        <v>0</v>
      </c>
      <c r="BI89" s="147">
        <f t="shared" si="8"/>
        <v>0</v>
      </c>
      <c r="BJ89" s="18" t="s">
        <v>78</v>
      </c>
      <c r="BK89" s="147">
        <f t="shared" si="9"/>
        <v>0</v>
      </c>
      <c r="BL89" s="18" t="s">
        <v>157</v>
      </c>
      <c r="BM89" s="146" t="s">
        <v>194</v>
      </c>
    </row>
    <row r="90" spans="2:65" s="1" customFormat="1" ht="16.5" customHeight="1">
      <c r="B90" s="133"/>
      <c r="C90" s="134" t="s">
        <v>178</v>
      </c>
      <c r="D90" s="134" t="s">
        <v>153</v>
      </c>
      <c r="E90" s="135" t="s">
        <v>1527</v>
      </c>
      <c r="F90" s="136" t="s">
        <v>1528</v>
      </c>
      <c r="G90" s="137" t="s">
        <v>1470</v>
      </c>
      <c r="H90" s="138">
        <v>7</v>
      </c>
      <c r="I90" s="139"/>
      <c r="J90" s="140">
        <f t="shared" si="0"/>
        <v>0</v>
      </c>
      <c r="K90" s="141"/>
      <c r="L90" s="33"/>
      <c r="M90" s="142" t="s">
        <v>3</v>
      </c>
      <c r="N90" s="143" t="s">
        <v>42</v>
      </c>
      <c r="P90" s="144">
        <f t="shared" si="1"/>
        <v>0</v>
      </c>
      <c r="Q90" s="144">
        <v>0</v>
      </c>
      <c r="R90" s="144">
        <f t="shared" si="2"/>
        <v>0</v>
      </c>
      <c r="S90" s="144">
        <v>0</v>
      </c>
      <c r="T90" s="145">
        <f t="shared" si="3"/>
        <v>0</v>
      </c>
      <c r="AR90" s="146" t="s">
        <v>157</v>
      </c>
      <c r="AT90" s="146" t="s">
        <v>153</v>
      </c>
      <c r="AU90" s="146" t="s">
        <v>71</v>
      </c>
      <c r="AY90" s="18" t="s">
        <v>151</v>
      </c>
      <c r="BE90" s="147">
        <f t="shared" si="4"/>
        <v>0</v>
      </c>
      <c r="BF90" s="147">
        <f t="shared" si="5"/>
        <v>0</v>
      </c>
      <c r="BG90" s="147">
        <f t="shared" si="6"/>
        <v>0</v>
      </c>
      <c r="BH90" s="147">
        <f t="shared" si="7"/>
        <v>0</v>
      </c>
      <c r="BI90" s="147">
        <f t="shared" si="8"/>
        <v>0</v>
      </c>
      <c r="BJ90" s="18" t="s">
        <v>78</v>
      </c>
      <c r="BK90" s="147">
        <f t="shared" si="9"/>
        <v>0</v>
      </c>
      <c r="BL90" s="18" t="s">
        <v>157</v>
      </c>
      <c r="BM90" s="146" t="s">
        <v>205</v>
      </c>
    </row>
    <row r="91" spans="2:65" s="1" customFormat="1" ht="16.5" customHeight="1">
      <c r="B91" s="133"/>
      <c r="C91" s="134" t="s">
        <v>184</v>
      </c>
      <c r="D91" s="134" t="s">
        <v>153</v>
      </c>
      <c r="E91" s="135" t="s">
        <v>1530</v>
      </c>
      <c r="F91" s="136" t="s">
        <v>1531</v>
      </c>
      <c r="G91" s="137" t="s">
        <v>1470</v>
      </c>
      <c r="H91" s="138">
        <v>8</v>
      </c>
      <c r="I91" s="139"/>
      <c r="J91" s="140">
        <f t="shared" si="0"/>
        <v>0</v>
      </c>
      <c r="K91" s="141"/>
      <c r="L91" s="33"/>
      <c r="M91" s="142" t="s">
        <v>3</v>
      </c>
      <c r="N91" s="143" t="s">
        <v>42</v>
      </c>
      <c r="P91" s="144">
        <f t="shared" si="1"/>
        <v>0</v>
      </c>
      <c r="Q91" s="144">
        <v>0</v>
      </c>
      <c r="R91" s="144">
        <f t="shared" si="2"/>
        <v>0</v>
      </c>
      <c r="S91" s="144">
        <v>0</v>
      </c>
      <c r="T91" s="145">
        <f t="shared" si="3"/>
        <v>0</v>
      </c>
      <c r="AR91" s="146" t="s">
        <v>157</v>
      </c>
      <c r="AT91" s="146" t="s">
        <v>153</v>
      </c>
      <c r="AU91" s="146" t="s">
        <v>71</v>
      </c>
      <c r="AY91" s="18" t="s">
        <v>151</v>
      </c>
      <c r="BE91" s="147">
        <f t="shared" si="4"/>
        <v>0</v>
      </c>
      <c r="BF91" s="147">
        <f t="shared" si="5"/>
        <v>0</v>
      </c>
      <c r="BG91" s="147">
        <f t="shared" si="6"/>
        <v>0</v>
      </c>
      <c r="BH91" s="147">
        <f t="shared" si="7"/>
        <v>0</v>
      </c>
      <c r="BI91" s="147">
        <f t="shared" si="8"/>
        <v>0</v>
      </c>
      <c r="BJ91" s="18" t="s">
        <v>78</v>
      </c>
      <c r="BK91" s="147">
        <f t="shared" si="9"/>
        <v>0</v>
      </c>
      <c r="BL91" s="18" t="s">
        <v>157</v>
      </c>
      <c r="BM91" s="146" t="s">
        <v>249</v>
      </c>
    </row>
    <row r="92" spans="2:65" s="1" customFormat="1" ht="16.5" customHeight="1">
      <c r="B92" s="133"/>
      <c r="C92" s="134" t="s">
        <v>189</v>
      </c>
      <c r="D92" s="134" t="s">
        <v>153</v>
      </c>
      <c r="E92" s="135" t="s">
        <v>1533</v>
      </c>
      <c r="F92" s="136" t="s">
        <v>1534</v>
      </c>
      <c r="G92" s="137" t="s">
        <v>1470</v>
      </c>
      <c r="H92" s="138">
        <v>39</v>
      </c>
      <c r="I92" s="139"/>
      <c r="J92" s="140">
        <f t="shared" si="0"/>
        <v>0</v>
      </c>
      <c r="K92" s="141"/>
      <c r="L92" s="33"/>
      <c r="M92" s="142" t="s">
        <v>3</v>
      </c>
      <c r="N92" s="143" t="s">
        <v>42</v>
      </c>
      <c r="P92" s="144">
        <f t="shared" si="1"/>
        <v>0</v>
      </c>
      <c r="Q92" s="144">
        <v>0</v>
      </c>
      <c r="R92" s="144">
        <f t="shared" si="2"/>
        <v>0</v>
      </c>
      <c r="S92" s="144">
        <v>0</v>
      </c>
      <c r="T92" s="145">
        <f t="shared" si="3"/>
        <v>0</v>
      </c>
      <c r="AR92" s="146" t="s">
        <v>157</v>
      </c>
      <c r="AT92" s="146" t="s">
        <v>153</v>
      </c>
      <c r="AU92" s="146" t="s">
        <v>71</v>
      </c>
      <c r="AY92" s="18" t="s">
        <v>151</v>
      </c>
      <c r="BE92" s="147">
        <f t="shared" si="4"/>
        <v>0</v>
      </c>
      <c r="BF92" s="147">
        <f t="shared" si="5"/>
        <v>0</v>
      </c>
      <c r="BG92" s="147">
        <f t="shared" si="6"/>
        <v>0</v>
      </c>
      <c r="BH92" s="147">
        <f t="shared" si="7"/>
        <v>0</v>
      </c>
      <c r="BI92" s="147">
        <f t="shared" si="8"/>
        <v>0</v>
      </c>
      <c r="BJ92" s="18" t="s">
        <v>78</v>
      </c>
      <c r="BK92" s="147">
        <f t="shared" si="9"/>
        <v>0</v>
      </c>
      <c r="BL92" s="18" t="s">
        <v>157</v>
      </c>
      <c r="BM92" s="146" t="s">
        <v>266</v>
      </c>
    </row>
    <row r="93" spans="2:65" s="1" customFormat="1" ht="16.5" customHeight="1">
      <c r="B93" s="133"/>
      <c r="C93" s="134" t="s">
        <v>194</v>
      </c>
      <c r="D93" s="134" t="s">
        <v>153</v>
      </c>
      <c r="E93" s="135" t="s">
        <v>1536</v>
      </c>
      <c r="F93" s="136" t="s">
        <v>1537</v>
      </c>
      <c r="G93" s="137" t="s">
        <v>1470</v>
      </c>
      <c r="H93" s="138">
        <v>27</v>
      </c>
      <c r="I93" s="139"/>
      <c r="J93" s="140">
        <f t="shared" si="0"/>
        <v>0</v>
      </c>
      <c r="K93" s="141"/>
      <c r="L93" s="33"/>
      <c r="M93" s="142" t="s">
        <v>3</v>
      </c>
      <c r="N93" s="143" t="s">
        <v>42</v>
      </c>
      <c r="P93" s="144">
        <f t="shared" si="1"/>
        <v>0</v>
      </c>
      <c r="Q93" s="144">
        <v>0</v>
      </c>
      <c r="R93" s="144">
        <f t="shared" si="2"/>
        <v>0</v>
      </c>
      <c r="S93" s="144">
        <v>0</v>
      </c>
      <c r="T93" s="145">
        <f t="shared" si="3"/>
        <v>0</v>
      </c>
      <c r="AR93" s="146" t="s">
        <v>157</v>
      </c>
      <c r="AT93" s="146" t="s">
        <v>153</v>
      </c>
      <c r="AU93" s="146" t="s">
        <v>71</v>
      </c>
      <c r="AY93" s="18" t="s">
        <v>151</v>
      </c>
      <c r="BE93" s="147">
        <f t="shared" si="4"/>
        <v>0</v>
      </c>
      <c r="BF93" s="147">
        <f t="shared" si="5"/>
        <v>0</v>
      </c>
      <c r="BG93" s="147">
        <f t="shared" si="6"/>
        <v>0</v>
      </c>
      <c r="BH93" s="147">
        <f t="shared" si="7"/>
        <v>0</v>
      </c>
      <c r="BI93" s="147">
        <f t="shared" si="8"/>
        <v>0</v>
      </c>
      <c r="BJ93" s="18" t="s">
        <v>78</v>
      </c>
      <c r="BK93" s="147">
        <f t="shared" si="9"/>
        <v>0</v>
      </c>
      <c r="BL93" s="18" t="s">
        <v>157</v>
      </c>
      <c r="BM93" s="146" t="s">
        <v>278</v>
      </c>
    </row>
    <row r="94" spans="2:65" s="1" customFormat="1" ht="16.5" customHeight="1">
      <c r="B94" s="133"/>
      <c r="C94" s="134" t="s">
        <v>199</v>
      </c>
      <c r="D94" s="134" t="s">
        <v>153</v>
      </c>
      <c r="E94" s="135" t="s">
        <v>1539</v>
      </c>
      <c r="F94" s="136" t="s">
        <v>1540</v>
      </c>
      <c r="G94" s="137" t="s">
        <v>1470</v>
      </c>
      <c r="H94" s="138">
        <v>14</v>
      </c>
      <c r="I94" s="139"/>
      <c r="J94" s="140">
        <f t="shared" si="0"/>
        <v>0</v>
      </c>
      <c r="K94" s="141"/>
      <c r="L94" s="33"/>
      <c r="M94" s="142" t="s">
        <v>3</v>
      </c>
      <c r="N94" s="143" t="s">
        <v>42</v>
      </c>
      <c r="P94" s="144">
        <f t="shared" si="1"/>
        <v>0</v>
      </c>
      <c r="Q94" s="144">
        <v>0</v>
      </c>
      <c r="R94" s="144">
        <f t="shared" si="2"/>
        <v>0</v>
      </c>
      <c r="S94" s="144">
        <v>0</v>
      </c>
      <c r="T94" s="145">
        <f t="shared" si="3"/>
        <v>0</v>
      </c>
      <c r="AR94" s="146" t="s">
        <v>157</v>
      </c>
      <c r="AT94" s="146" t="s">
        <v>153</v>
      </c>
      <c r="AU94" s="146" t="s">
        <v>71</v>
      </c>
      <c r="AY94" s="18" t="s">
        <v>151</v>
      </c>
      <c r="BE94" s="147">
        <f t="shared" si="4"/>
        <v>0</v>
      </c>
      <c r="BF94" s="147">
        <f t="shared" si="5"/>
        <v>0</v>
      </c>
      <c r="BG94" s="147">
        <f t="shared" si="6"/>
        <v>0</v>
      </c>
      <c r="BH94" s="147">
        <f t="shared" si="7"/>
        <v>0</v>
      </c>
      <c r="BI94" s="147">
        <f t="shared" si="8"/>
        <v>0</v>
      </c>
      <c r="BJ94" s="18" t="s">
        <v>78</v>
      </c>
      <c r="BK94" s="147">
        <f t="shared" si="9"/>
        <v>0</v>
      </c>
      <c r="BL94" s="18" t="s">
        <v>157</v>
      </c>
      <c r="BM94" s="146" t="s">
        <v>288</v>
      </c>
    </row>
    <row r="95" spans="2:65" s="1" customFormat="1" ht="16.5" customHeight="1">
      <c r="B95" s="133"/>
      <c r="C95" s="134" t="s">
        <v>205</v>
      </c>
      <c r="D95" s="134" t="s">
        <v>153</v>
      </c>
      <c r="E95" s="135" t="s">
        <v>1468</v>
      </c>
      <c r="F95" s="136" t="s">
        <v>1469</v>
      </c>
      <c r="G95" s="137" t="s">
        <v>1470</v>
      </c>
      <c r="H95" s="138">
        <v>105</v>
      </c>
      <c r="I95" s="139"/>
      <c r="J95" s="140">
        <f t="shared" si="0"/>
        <v>0</v>
      </c>
      <c r="K95" s="141"/>
      <c r="L95" s="33"/>
      <c r="M95" s="142" t="s">
        <v>3</v>
      </c>
      <c r="N95" s="143" t="s">
        <v>42</v>
      </c>
      <c r="P95" s="144">
        <f t="shared" si="1"/>
        <v>0</v>
      </c>
      <c r="Q95" s="144">
        <v>0</v>
      </c>
      <c r="R95" s="144">
        <f t="shared" si="2"/>
        <v>0</v>
      </c>
      <c r="S95" s="144">
        <v>0</v>
      </c>
      <c r="T95" s="145">
        <f t="shared" si="3"/>
        <v>0</v>
      </c>
      <c r="AR95" s="146" t="s">
        <v>157</v>
      </c>
      <c r="AT95" s="146" t="s">
        <v>153</v>
      </c>
      <c r="AU95" s="146" t="s">
        <v>71</v>
      </c>
      <c r="AY95" s="18" t="s">
        <v>151</v>
      </c>
      <c r="BE95" s="147">
        <f t="shared" si="4"/>
        <v>0</v>
      </c>
      <c r="BF95" s="147">
        <f t="shared" si="5"/>
        <v>0</v>
      </c>
      <c r="BG95" s="147">
        <f t="shared" si="6"/>
        <v>0</v>
      </c>
      <c r="BH95" s="147">
        <f t="shared" si="7"/>
        <v>0</v>
      </c>
      <c r="BI95" s="147">
        <f t="shared" si="8"/>
        <v>0</v>
      </c>
      <c r="BJ95" s="18" t="s">
        <v>78</v>
      </c>
      <c r="BK95" s="147">
        <f t="shared" si="9"/>
        <v>0</v>
      </c>
      <c r="BL95" s="18" t="s">
        <v>157</v>
      </c>
      <c r="BM95" s="146" t="s">
        <v>299</v>
      </c>
    </row>
    <row r="96" spans="2:65" s="1" customFormat="1" ht="16.5" customHeight="1">
      <c r="B96" s="133"/>
      <c r="C96" s="134" t="s">
        <v>243</v>
      </c>
      <c r="D96" s="134" t="s">
        <v>153</v>
      </c>
      <c r="E96" s="135" t="s">
        <v>1472</v>
      </c>
      <c r="F96" s="136" t="s">
        <v>1473</v>
      </c>
      <c r="G96" s="137" t="s">
        <v>1470</v>
      </c>
      <c r="H96" s="138">
        <v>7</v>
      </c>
      <c r="I96" s="139"/>
      <c r="J96" s="140">
        <f t="shared" si="0"/>
        <v>0</v>
      </c>
      <c r="K96" s="141"/>
      <c r="L96" s="33"/>
      <c r="M96" s="142" t="s">
        <v>3</v>
      </c>
      <c r="N96" s="143" t="s">
        <v>42</v>
      </c>
      <c r="P96" s="144">
        <f t="shared" si="1"/>
        <v>0</v>
      </c>
      <c r="Q96" s="144">
        <v>0</v>
      </c>
      <c r="R96" s="144">
        <f t="shared" si="2"/>
        <v>0</v>
      </c>
      <c r="S96" s="144">
        <v>0</v>
      </c>
      <c r="T96" s="145">
        <f t="shared" si="3"/>
        <v>0</v>
      </c>
      <c r="AR96" s="146" t="s">
        <v>157</v>
      </c>
      <c r="AT96" s="146" t="s">
        <v>153</v>
      </c>
      <c r="AU96" s="146" t="s">
        <v>71</v>
      </c>
      <c r="AY96" s="18" t="s">
        <v>151</v>
      </c>
      <c r="BE96" s="147">
        <f t="shared" si="4"/>
        <v>0</v>
      </c>
      <c r="BF96" s="147">
        <f t="shared" si="5"/>
        <v>0</v>
      </c>
      <c r="BG96" s="147">
        <f t="shared" si="6"/>
        <v>0</v>
      </c>
      <c r="BH96" s="147">
        <f t="shared" si="7"/>
        <v>0</v>
      </c>
      <c r="BI96" s="147">
        <f t="shared" si="8"/>
        <v>0</v>
      </c>
      <c r="BJ96" s="18" t="s">
        <v>78</v>
      </c>
      <c r="BK96" s="147">
        <f t="shared" si="9"/>
        <v>0</v>
      </c>
      <c r="BL96" s="18" t="s">
        <v>157</v>
      </c>
      <c r="BM96" s="146" t="s">
        <v>308</v>
      </c>
    </row>
    <row r="97" spans="2:65" s="1" customFormat="1" ht="16.5" customHeight="1">
      <c r="B97" s="133"/>
      <c r="C97" s="134" t="s">
        <v>249</v>
      </c>
      <c r="D97" s="134" t="s">
        <v>153</v>
      </c>
      <c r="E97" s="135" t="s">
        <v>1475</v>
      </c>
      <c r="F97" s="136" t="s">
        <v>1476</v>
      </c>
      <c r="G97" s="137" t="s">
        <v>1470</v>
      </c>
      <c r="H97" s="138">
        <v>7</v>
      </c>
      <c r="I97" s="139"/>
      <c r="J97" s="140">
        <f t="shared" si="0"/>
        <v>0</v>
      </c>
      <c r="K97" s="141"/>
      <c r="L97" s="33"/>
      <c r="M97" s="142" t="s">
        <v>3</v>
      </c>
      <c r="N97" s="143" t="s">
        <v>42</v>
      </c>
      <c r="P97" s="144">
        <f t="shared" si="1"/>
        <v>0</v>
      </c>
      <c r="Q97" s="144">
        <v>0</v>
      </c>
      <c r="R97" s="144">
        <f t="shared" si="2"/>
        <v>0</v>
      </c>
      <c r="S97" s="144">
        <v>0</v>
      </c>
      <c r="T97" s="145">
        <f t="shared" si="3"/>
        <v>0</v>
      </c>
      <c r="AR97" s="146" t="s">
        <v>157</v>
      </c>
      <c r="AT97" s="146" t="s">
        <v>153</v>
      </c>
      <c r="AU97" s="146" t="s">
        <v>71</v>
      </c>
      <c r="AY97" s="18" t="s">
        <v>151</v>
      </c>
      <c r="BE97" s="147">
        <f t="shared" si="4"/>
        <v>0</v>
      </c>
      <c r="BF97" s="147">
        <f t="shared" si="5"/>
        <v>0</v>
      </c>
      <c r="BG97" s="147">
        <f t="shared" si="6"/>
        <v>0</v>
      </c>
      <c r="BH97" s="147">
        <f t="shared" si="7"/>
        <v>0</v>
      </c>
      <c r="BI97" s="147">
        <f t="shared" si="8"/>
        <v>0</v>
      </c>
      <c r="BJ97" s="18" t="s">
        <v>78</v>
      </c>
      <c r="BK97" s="147">
        <f t="shared" si="9"/>
        <v>0</v>
      </c>
      <c r="BL97" s="18" t="s">
        <v>157</v>
      </c>
      <c r="BM97" s="146" t="s">
        <v>325</v>
      </c>
    </row>
    <row r="98" spans="2:65" s="1" customFormat="1" ht="16.5" customHeight="1">
      <c r="B98" s="133"/>
      <c r="C98" s="134" t="s">
        <v>255</v>
      </c>
      <c r="D98" s="134" t="s">
        <v>153</v>
      </c>
      <c r="E98" s="135" t="s">
        <v>1478</v>
      </c>
      <c r="F98" s="136" t="s">
        <v>1479</v>
      </c>
      <c r="G98" s="137" t="s">
        <v>1470</v>
      </c>
      <c r="H98" s="138">
        <v>6</v>
      </c>
      <c r="I98" s="139"/>
      <c r="J98" s="140">
        <f t="shared" si="0"/>
        <v>0</v>
      </c>
      <c r="K98" s="141"/>
      <c r="L98" s="33"/>
      <c r="M98" s="142" t="s">
        <v>3</v>
      </c>
      <c r="N98" s="143" t="s">
        <v>42</v>
      </c>
      <c r="P98" s="144">
        <f t="shared" si="1"/>
        <v>0</v>
      </c>
      <c r="Q98" s="144">
        <v>0</v>
      </c>
      <c r="R98" s="144">
        <f t="shared" si="2"/>
        <v>0</v>
      </c>
      <c r="S98" s="144">
        <v>0</v>
      </c>
      <c r="T98" s="145">
        <f t="shared" si="3"/>
        <v>0</v>
      </c>
      <c r="AR98" s="146" t="s">
        <v>157</v>
      </c>
      <c r="AT98" s="146" t="s">
        <v>153</v>
      </c>
      <c r="AU98" s="146" t="s">
        <v>71</v>
      </c>
      <c r="AY98" s="18" t="s">
        <v>151</v>
      </c>
      <c r="BE98" s="147">
        <f t="shared" si="4"/>
        <v>0</v>
      </c>
      <c r="BF98" s="147">
        <f t="shared" si="5"/>
        <v>0</v>
      </c>
      <c r="BG98" s="147">
        <f t="shared" si="6"/>
        <v>0</v>
      </c>
      <c r="BH98" s="147">
        <f t="shared" si="7"/>
        <v>0</v>
      </c>
      <c r="BI98" s="147">
        <f t="shared" si="8"/>
        <v>0</v>
      </c>
      <c r="BJ98" s="18" t="s">
        <v>78</v>
      </c>
      <c r="BK98" s="147">
        <f t="shared" si="9"/>
        <v>0</v>
      </c>
      <c r="BL98" s="18" t="s">
        <v>157</v>
      </c>
      <c r="BM98" s="146" t="s">
        <v>336</v>
      </c>
    </row>
    <row r="99" spans="2:65" s="1" customFormat="1" ht="16.5" customHeight="1">
      <c r="B99" s="133"/>
      <c r="C99" s="134" t="s">
        <v>266</v>
      </c>
      <c r="D99" s="134" t="s">
        <v>153</v>
      </c>
      <c r="E99" s="135" t="s">
        <v>1548</v>
      </c>
      <c r="F99" s="136" t="s">
        <v>1485</v>
      </c>
      <c r="G99" s="137" t="s">
        <v>675</v>
      </c>
      <c r="H99" s="138">
        <v>1</v>
      </c>
      <c r="I99" s="139"/>
      <c r="J99" s="140">
        <f t="shared" si="0"/>
        <v>0</v>
      </c>
      <c r="K99" s="141"/>
      <c r="L99" s="33"/>
      <c r="M99" s="142" t="s">
        <v>3</v>
      </c>
      <c r="N99" s="143" t="s">
        <v>42</v>
      </c>
      <c r="P99" s="144">
        <f t="shared" si="1"/>
        <v>0</v>
      </c>
      <c r="Q99" s="144">
        <v>0</v>
      </c>
      <c r="R99" s="144">
        <f t="shared" si="2"/>
        <v>0</v>
      </c>
      <c r="S99" s="144">
        <v>0</v>
      </c>
      <c r="T99" s="145">
        <f t="shared" si="3"/>
        <v>0</v>
      </c>
      <c r="AR99" s="146" t="s">
        <v>157</v>
      </c>
      <c r="AT99" s="146" t="s">
        <v>153</v>
      </c>
      <c r="AU99" s="146" t="s">
        <v>71</v>
      </c>
      <c r="AY99" s="18" t="s">
        <v>151</v>
      </c>
      <c r="BE99" s="147">
        <f t="shared" si="4"/>
        <v>0</v>
      </c>
      <c r="BF99" s="147">
        <f t="shared" si="5"/>
        <v>0</v>
      </c>
      <c r="BG99" s="147">
        <f t="shared" si="6"/>
        <v>0</v>
      </c>
      <c r="BH99" s="147">
        <f t="shared" si="7"/>
        <v>0</v>
      </c>
      <c r="BI99" s="147">
        <f t="shared" si="8"/>
        <v>0</v>
      </c>
      <c r="BJ99" s="18" t="s">
        <v>78</v>
      </c>
      <c r="BK99" s="147">
        <f t="shared" si="9"/>
        <v>0</v>
      </c>
      <c r="BL99" s="18" t="s">
        <v>157</v>
      </c>
      <c r="BM99" s="146" t="s">
        <v>351</v>
      </c>
    </row>
    <row r="100" spans="2:65" s="1" customFormat="1" ht="16.5" customHeight="1">
      <c r="B100" s="133"/>
      <c r="C100" s="134" t="s">
        <v>9</v>
      </c>
      <c r="D100" s="134" t="s">
        <v>153</v>
      </c>
      <c r="E100" s="135" t="s">
        <v>1549</v>
      </c>
      <c r="F100" s="136" t="s">
        <v>1488</v>
      </c>
      <c r="G100" s="137" t="s">
        <v>675</v>
      </c>
      <c r="H100" s="138">
        <v>1</v>
      </c>
      <c r="I100" s="139"/>
      <c r="J100" s="140">
        <f t="shared" si="0"/>
        <v>0</v>
      </c>
      <c r="K100" s="141"/>
      <c r="L100" s="33"/>
      <c r="M100" s="142" t="s">
        <v>3</v>
      </c>
      <c r="N100" s="143" t="s">
        <v>42</v>
      </c>
      <c r="P100" s="144">
        <f t="shared" si="1"/>
        <v>0</v>
      </c>
      <c r="Q100" s="144">
        <v>0</v>
      </c>
      <c r="R100" s="144">
        <f t="shared" si="2"/>
        <v>0</v>
      </c>
      <c r="S100" s="144">
        <v>0</v>
      </c>
      <c r="T100" s="145">
        <f t="shared" si="3"/>
        <v>0</v>
      </c>
      <c r="AR100" s="146" t="s">
        <v>157</v>
      </c>
      <c r="AT100" s="146" t="s">
        <v>153</v>
      </c>
      <c r="AU100" s="146" t="s">
        <v>71</v>
      </c>
      <c r="AY100" s="18" t="s">
        <v>151</v>
      </c>
      <c r="BE100" s="147">
        <f t="shared" si="4"/>
        <v>0</v>
      </c>
      <c r="BF100" s="147">
        <f t="shared" si="5"/>
        <v>0</v>
      </c>
      <c r="BG100" s="147">
        <f t="shared" si="6"/>
        <v>0</v>
      </c>
      <c r="BH100" s="147">
        <f t="shared" si="7"/>
        <v>0</v>
      </c>
      <c r="BI100" s="147">
        <f t="shared" si="8"/>
        <v>0</v>
      </c>
      <c r="BJ100" s="18" t="s">
        <v>78</v>
      </c>
      <c r="BK100" s="147">
        <f t="shared" si="9"/>
        <v>0</v>
      </c>
      <c r="BL100" s="18" t="s">
        <v>157</v>
      </c>
      <c r="BM100" s="146" t="s">
        <v>366</v>
      </c>
    </row>
    <row r="101" spans="2:65" s="1" customFormat="1" ht="16.5" customHeight="1">
      <c r="B101" s="133"/>
      <c r="C101" s="134" t="s">
        <v>278</v>
      </c>
      <c r="D101" s="134" t="s">
        <v>153</v>
      </c>
      <c r="E101" s="135" t="s">
        <v>1550</v>
      </c>
      <c r="F101" s="136" t="s">
        <v>1491</v>
      </c>
      <c r="G101" s="137" t="s">
        <v>675</v>
      </c>
      <c r="H101" s="138">
        <v>1</v>
      </c>
      <c r="I101" s="139"/>
      <c r="J101" s="140">
        <f t="shared" si="0"/>
        <v>0</v>
      </c>
      <c r="K101" s="141"/>
      <c r="L101" s="33"/>
      <c r="M101" s="142" t="s">
        <v>3</v>
      </c>
      <c r="N101" s="143" t="s">
        <v>42</v>
      </c>
      <c r="P101" s="144">
        <f t="shared" si="1"/>
        <v>0</v>
      </c>
      <c r="Q101" s="144">
        <v>0</v>
      </c>
      <c r="R101" s="144">
        <f t="shared" si="2"/>
        <v>0</v>
      </c>
      <c r="S101" s="144">
        <v>0</v>
      </c>
      <c r="T101" s="145">
        <f t="shared" si="3"/>
        <v>0</v>
      </c>
      <c r="AR101" s="146" t="s">
        <v>157</v>
      </c>
      <c r="AT101" s="146" t="s">
        <v>153</v>
      </c>
      <c r="AU101" s="146" t="s">
        <v>71</v>
      </c>
      <c r="AY101" s="18" t="s">
        <v>151</v>
      </c>
      <c r="BE101" s="147">
        <f t="shared" si="4"/>
        <v>0</v>
      </c>
      <c r="BF101" s="147">
        <f t="shared" si="5"/>
        <v>0</v>
      </c>
      <c r="BG101" s="147">
        <f t="shared" si="6"/>
        <v>0</v>
      </c>
      <c r="BH101" s="147">
        <f t="shared" si="7"/>
        <v>0</v>
      </c>
      <c r="BI101" s="147">
        <f t="shared" si="8"/>
        <v>0</v>
      </c>
      <c r="BJ101" s="18" t="s">
        <v>78</v>
      </c>
      <c r="BK101" s="147">
        <f t="shared" si="9"/>
        <v>0</v>
      </c>
      <c r="BL101" s="18" t="s">
        <v>157</v>
      </c>
      <c r="BM101" s="146" t="s">
        <v>381</v>
      </c>
    </row>
    <row r="102" spans="2:65" s="1" customFormat="1" ht="16.5" customHeight="1">
      <c r="B102" s="133"/>
      <c r="C102" s="134" t="s">
        <v>283</v>
      </c>
      <c r="D102" s="134" t="s">
        <v>153</v>
      </c>
      <c r="E102" s="135" t="s">
        <v>1551</v>
      </c>
      <c r="F102" s="136" t="s">
        <v>1494</v>
      </c>
      <c r="G102" s="137" t="s">
        <v>675</v>
      </c>
      <c r="H102" s="138">
        <v>1</v>
      </c>
      <c r="I102" s="139"/>
      <c r="J102" s="140">
        <f t="shared" si="0"/>
        <v>0</v>
      </c>
      <c r="K102" s="141"/>
      <c r="L102" s="33"/>
      <c r="M102" s="142" t="s">
        <v>3</v>
      </c>
      <c r="N102" s="143" t="s">
        <v>42</v>
      </c>
      <c r="P102" s="144">
        <f t="shared" si="1"/>
        <v>0</v>
      </c>
      <c r="Q102" s="144">
        <v>0</v>
      </c>
      <c r="R102" s="144">
        <f t="shared" si="2"/>
        <v>0</v>
      </c>
      <c r="S102" s="144">
        <v>0</v>
      </c>
      <c r="T102" s="145">
        <f t="shared" si="3"/>
        <v>0</v>
      </c>
      <c r="AR102" s="146" t="s">
        <v>157</v>
      </c>
      <c r="AT102" s="146" t="s">
        <v>153</v>
      </c>
      <c r="AU102" s="146" t="s">
        <v>71</v>
      </c>
      <c r="AY102" s="18" t="s">
        <v>151</v>
      </c>
      <c r="BE102" s="147">
        <f t="shared" si="4"/>
        <v>0</v>
      </c>
      <c r="BF102" s="147">
        <f t="shared" si="5"/>
        <v>0</v>
      </c>
      <c r="BG102" s="147">
        <f t="shared" si="6"/>
        <v>0</v>
      </c>
      <c r="BH102" s="147">
        <f t="shared" si="7"/>
        <v>0</v>
      </c>
      <c r="BI102" s="147">
        <f t="shared" si="8"/>
        <v>0</v>
      </c>
      <c r="BJ102" s="18" t="s">
        <v>78</v>
      </c>
      <c r="BK102" s="147">
        <f t="shared" si="9"/>
        <v>0</v>
      </c>
      <c r="BL102" s="18" t="s">
        <v>157</v>
      </c>
      <c r="BM102" s="146" t="s">
        <v>395</v>
      </c>
    </row>
    <row r="103" spans="2:65" s="1" customFormat="1" ht="16.5" customHeight="1">
      <c r="B103" s="133"/>
      <c r="C103" s="134" t="s">
        <v>288</v>
      </c>
      <c r="D103" s="134" t="s">
        <v>153</v>
      </c>
      <c r="E103" s="135" t="s">
        <v>1552</v>
      </c>
      <c r="F103" s="136" t="s">
        <v>1497</v>
      </c>
      <c r="G103" s="137" t="s">
        <v>675</v>
      </c>
      <c r="H103" s="138">
        <v>1</v>
      </c>
      <c r="I103" s="139"/>
      <c r="J103" s="140">
        <f t="shared" si="0"/>
        <v>0</v>
      </c>
      <c r="K103" s="141"/>
      <c r="L103" s="33"/>
      <c r="M103" s="142" t="s">
        <v>3</v>
      </c>
      <c r="N103" s="143" t="s">
        <v>42</v>
      </c>
      <c r="P103" s="144">
        <f t="shared" si="1"/>
        <v>0</v>
      </c>
      <c r="Q103" s="144">
        <v>0</v>
      </c>
      <c r="R103" s="144">
        <f t="shared" si="2"/>
        <v>0</v>
      </c>
      <c r="S103" s="144">
        <v>0</v>
      </c>
      <c r="T103" s="145">
        <f t="shared" si="3"/>
        <v>0</v>
      </c>
      <c r="AR103" s="146" t="s">
        <v>157</v>
      </c>
      <c r="AT103" s="146" t="s">
        <v>153</v>
      </c>
      <c r="AU103" s="146" t="s">
        <v>71</v>
      </c>
      <c r="AY103" s="18" t="s">
        <v>151</v>
      </c>
      <c r="BE103" s="147">
        <f t="shared" si="4"/>
        <v>0</v>
      </c>
      <c r="BF103" s="147">
        <f t="shared" si="5"/>
        <v>0</v>
      </c>
      <c r="BG103" s="147">
        <f t="shared" si="6"/>
        <v>0</v>
      </c>
      <c r="BH103" s="147">
        <f t="shared" si="7"/>
        <v>0</v>
      </c>
      <c r="BI103" s="147">
        <f t="shared" si="8"/>
        <v>0</v>
      </c>
      <c r="BJ103" s="18" t="s">
        <v>78</v>
      </c>
      <c r="BK103" s="147">
        <f t="shared" si="9"/>
        <v>0</v>
      </c>
      <c r="BL103" s="18" t="s">
        <v>157</v>
      </c>
      <c r="BM103" s="146" t="s">
        <v>411</v>
      </c>
    </row>
    <row r="104" spans="2:65" s="1" customFormat="1" ht="16.5" customHeight="1">
      <c r="B104" s="133"/>
      <c r="C104" s="134" t="s">
        <v>293</v>
      </c>
      <c r="D104" s="134" t="s">
        <v>153</v>
      </c>
      <c r="E104" s="135" t="s">
        <v>1502</v>
      </c>
      <c r="F104" s="136" t="s">
        <v>1503</v>
      </c>
      <c r="G104" s="137" t="s">
        <v>675</v>
      </c>
      <c r="H104" s="138">
        <v>1</v>
      </c>
      <c r="I104" s="139"/>
      <c r="J104" s="140">
        <f t="shared" si="0"/>
        <v>0</v>
      </c>
      <c r="K104" s="141"/>
      <c r="L104" s="33"/>
      <c r="M104" s="142" t="s">
        <v>3</v>
      </c>
      <c r="N104" s="143" t="s">
        <v>42</v>
      </c>
      <c r="P104" s="144">
        <f t="shared" si="1"/>
        <v>0</v>
      </c>
      <c r="Q104" s="144">
        <v>0</v>
      </c>
      <c r="R104" s="144">
        <f t="shared" si="2"/>
        <v>0</v>
      </c>
      <c r="S104" s="144">
        <v>0</v>
      </c>
      <c r="T104" s="145">
        <f t="shared" si="3"/>
        <v>0</v>
      </c>
      <c r="AR104" s="146" t="s">
        <v>157</v>
      </c>
      <c r="AT104" s="146" t="s">
        <v>153</v>
      </c>
      <c r="AU104" s="146" t="s">
        <v>71</v>
      </c>
      <c r="AY104" s="18" t="s">
        <v>151</v>
      </c>
      <c r="BE104" s="147">
        <f t="shared" si="4"/>
        <v>0</v>
      </c>
      <c r="BF104" s="147">
        <f t="shared" si="5"/>
        <v>0</v>
      </c>
      <c r="BG104" s="147">
        <f t="shared" si="6"/>
        <v>0</v>
      </c>
      <c r="BH104" s="147">
        <f t="shared" si="7"/>
        <v>0</v>
      </c>
      <c r="BI104" s="147">
        <f t="shared" si="8"/>
        <v>0</v>
      </c>
      <c r="BJ104" s="18" t="s">
        <v>78</v>
      </c>
      <c r="BK104" s="147">
        <f t="shared" si="9"/>
        <v>0</v>
      </c>
      <c r="BL104" s="18" t="s">
        <v>157</v>
      </c>
      <c r="BM104" s="146" t="s">
        <v>422</v>
      </c>
    </row>
    <row r="105" spans="2:65" s="1" customFormat="1" ht="16.5" customHeight="1">
      <c r="B105" s="133"/>
      <c r="C105" s="134" t="s">
        <v>299</v>
      </c>
      <c r="D105" s="134" t="s">
        <v>153</v>
      </c>
      <c r="E105" s="135" t="s">
        <v>1505</v>
      </c>
      <c r="F105" s="136" t="s">
        <v>1506</v>
      </c>
      <c r="G105" s="137" t="s">
        <v>675</v>
      </c>
      <c r="H105" s="138">
        <v>1</v>
      </c>
      <c r="I105" s="139"/>
      <c r="J105" s="140">
        <f t="shared" si="0"/>
        <v>0</v>
      </c>
      <c r="K105" s="141"/>
      <c r="L105" s="33"/>
      <c r="M105" s="142" t="s">
        <v>3</v>
      </c>
      <c r="N105" s="143" t="s">
        <v>42</v>
      </c>
      <c r="P105" s="144">
        <f t="shared" si="1"/>
        <v>0</v>
      </c>
      <c r="Q105" s="144">
        <v>0</v>
      </c>
      <c r="R105" s="144">
        <f t="shared" si="2"/>
        <v>0</v>
      </c>
      <c r="S105" s="144">
        <v>0</v>
      </c>
      <c r="T105" s="145">
        <f t="shared" si="3"/>
        <v>0</v>
      </c>
      <c r="AR105" s="146" t="s">
        <v>157</v>
      </c>
      <c r="AT105" s="146" t="s">
        <v>153</v>
      </c>
      <c r="AU105" s="146" t="s">
        <v>71</v>
      </c>
      <c r="AY105" s="18" t="s">
        <v>151</v>
      </c>
      <c r="BE105" s="147">
        <f t="shared" si="4"/>
        <v>0</v>
      </c>
      <c r="BF105" s="147">
        <f t="shared" si="5"/>
        <v>0</v>
      </c>
      <c r="BG105" s="147">
        <f t="shared" si="6"/>
        <v>0</v>
      </c>
      <c r="BH105" s="147">
        <f t="shared" si="7"/>
        <v>0</v>
      </c>
      <c r="BI105" s="147">
        <f t="shared" si="8"/>
        <v>0</v>
      </c>
      <c r="BJ105" s="18" t="s">
        <v>78</v>
      </c>
      <c r="BK105" s="147">
        <f t="shared" si="9"/>
        <v>0</v>
      </c>
      <c r="BL105" s="18" t="s">
        <v>157</v>
      </c>
      <c r="BM105" s="146" t="s">
        <v>434</v>
      </c>
    </row>
    <row r="106" spans="2:65" s="1" customFormat="1" ht="16.5" customHeight="1">
      <c r="B106" s="133"/>
      <c r="C106" s="134" t="s">
        <v>8</v>
      </c>
      <c r="D106" s="134" t="s">
        <v>153</v>
      </c>
      <c r="E106" s="135" t="s">
        <v>1508</v>
      </c>
      <c r="F106" s="136" t="s">
        <v>1509</v>
      </c>
      <c r="G106" s="137" t="s">
        <v>675</v>
      </c>
      <c r="H106" s="138">
        <v>1</v>
      </c>
      <c r="I106" s="139"/>
      <c r="J106" s="140">
        <f t="shared" si="0"/>
        <v>0</v>
      </c>
      <c r="K106" s="141"/>
      <c r="L106" s="33"/>
      <c r="M106" s="142" t="s">
        <v>3</v>
      </c>
      <c r="N106" s="143" t="s">
        <v>42</v>
      </c>
      <c r="P106" s="144">
        <f t="shared" si="1"/>
        <v>0</v>
      </c>
      <c r="Q106" s="144">
        <v>0</v>
      </c>
      <c r="R106" s="144">
        <f t="shared" si="2"/>
        <v>0</v>
      </c>
      <c r="S106" s="144">
        <v>0</v>
      </c>
      <c r="T106" s="145">
        <f t="shared" si="3"/>
        <v>0</v>
      </c>
      <c r="AR106" s="146" t="s">
        <v>157</v>
      </c>
      <c r="AT106" s="146" t="s">
        <v>153</v>
      </c>
      <c r="AU106" s="146" t="s">
        <v>71</v>
      </c>
      <c r="AY106" s="18" t="s">
        <v>151</v>
      </c>
      <c r="BE106" s="147">
        <f t="shared" si="4"/>
        <v>0</v>
      </c>
      <c r="BF106" s="147">
        <f t="shared" si="5"/>
        <v>0</v>
      </c>
      <c r="BG106" s="147">
        <f t="shared" si="6"/>
        <v>0</v>
      </c>
      <c r="BH106" s="147">
        <f t="shared" si="7"/>
        <v>0</v>
      </c>
      <c r="BI106" s="147">
        <f t="shared" si="8"/>
        <v>0</v>
      </c>
      <c r="BJ106" s="18" t="s">
        <v>78</v>
      </c>
      <c r="BK106" s="147">
        <f t="shared" si="9"/>
        <v>0</v>
      </c>
      <c r="BL106" s="18" t="s">
        <v>157</v>
      </c>
      <c r="BM106" s="146" t="s">
        <v>447</v>
      </c>
    </row>
    <row r="107" spans="2:65" s="1" customFormat="1" ht="16.5" customHeight="1">
      <c r="B107" s="133"/>
      <c r="C107" s="134" t="s">
        <v>308</v>
      </c>
      <c r="D107" s="134" t="s">
        <v>153</v>
      </c>
      <c r="E107" s="135" t="s">
        <v>1511</v>
      </c>
      <c r="F107" s="136" t="s">
        <v>1512</v>
      </c>
      <c r="G107" s="137" t="s">
        <v>1513</v>
      </c>
      <c r="H107" s="138">
        <v>28</v>
      </c>
      <c r="I107" s="139"/>
      <c r="J107" s="140">
        <f t="shared" si="0"/>
        <v>0</v>
      </c>
      <c r="K107" s="141"/>
      <c r="L107" s="33"/>
      <c r="M107" s="142" t="s">
        <v>3</v>
      </c>
      <c r="N107" s="143" t="s">
        <v>42</v>
      </c>
      <c r="P107" s="144">
        <f t="shared" si="1"/>
        <v>0</v>
      </c>
      <c r="Q107" s="144">
        <v>0</v>
      </c>
      <c r="R107" s="144">
        <f t="shared" si="2"/>
        <v>0</v>
      </c>
      <c r="S107" s="144">
        <v>0</v>
      </c>
      <c r="T107" s="145">
        <f t="shared" si="3"/>
        <v>0</v>
      </c>
      <c r="AR107" s="146" t="s">
        <v>157</v>
      </c>
      <c r="AT107" s="146" t="s">
        <v>153</v>
      </c>
      <c r="AU107" s="146" t="s">
        <v>71</v>
      </c>
      <c r="AY107" s="18" t="s">
        <v>151</v>
      </c>
      <c r="BE107" s="147">
        <f t="shared" si="4"/>
        <v>0</v>
      </c>
      <c r="BF107" s="147">
        <f t="shared" si="5"/>
        <v>0</v>
      </c>
      <c r="BG107" s="147">
        <f t="shared" si="6"/>
        <v>0</v>
      </c>
      <c r="BH107" s="147">
        <f t="shared" si="7"/>
        <v>0</v>
      </c>
      <c r="BI107" s="147">
        <f t="shared" si="8"/>
        <v>0</v>
      </c>
      <c r="BJ107" s="18" t="s">
        <v>78</v>
      </c>
      <c r="BK107" s="147">
        <f t="shared" si="9"/>
        <v>0</v>
      </c>
      <c r="BL107" s="18" t="s">
        <v>157</v>
      </c>
      <c r="BM107" s="146" t="s">
        <v>460</v>
      </c>
    </row>
    <row r="108" spans="2:65" s="1" customFormat="1" ht="16.5" customHeight="1">
      <c r="B108" s="133"/>
      <c r="C108" s="134" t="s">
        <v>318</v>
      </c>
      <c r="D108" s="134" t="s">
        <v>153</v>
      </c>
      <c r="E108" s="135" t="s">
        <v>1515</v>
      </c>
      <c r="F108" s="136" t="s">
        <v>1516</v>
      </c>
      <c r="G108" s="137" t="s">
        <v>1513</v>
      </c>
      <c r="H108" s="138">
        <v>5</v>
      </c>
      <c r="I108" s="139"/>
      <c r="J108" s="140">
        <f t="shared" si="0"/>
        <v>0</v>
      </c>
      <c r="K108" s="141"/>
      <c r="L108" s="33"/>
      <c r="M108" s="142" t="s">
        <v>3</v>
      </c>
      <c r="N108" s="143" t="s">
        <v>42</v>
      </c>
      <c r="P108" s="144">
        <f t="shared" si="1"/>
        <v>0</v>
      </c>
      <c r="Q108" s="144">
        <v>0</v>
      </c>
      <c r="R108" s="144">
        <f t="shared" si="2"/>
        <v>0</v>
      </c>
      <c r="S108" s="144">
        <v>0</v>
      </c>
      <c r="T108" s="145">
        <f t="shared" si="3"/>
        <v>0</v>
      </c>
      <c r="AR108" s="146" t="s">
        <v>157</v>
      </c>
      <c r="AT108" s="146" t="s">
        <v>153</v>
      </c>
      <c r="AU108" s="146" t="s">
        <v>71</v>
      </c>
      <c r="AY108" s="18" t="s">
        <v>151</v>
      </c>
      <c r="BE108" s="147">
        <f t="shared" si="4"/>
        <v>0</v>
      </c>
      <c r="BF108" s="147">
        <f t="shared" si="5"/>
        <v>0</v>
      </c>
      <c r="BG108" s="147">
        <f t="shared" si="6"/>
        <v>0</v>
      </c>
      <c r="BH108" s="147">
        <f t="shared" si="7"/>
        <v>0</v>
      </c>
      <c r="BI108" s="147">
        <f t="shared" si="8"/>
        <v>0</v>
      </c>
      <c r="BJ108" s="18" t="s">
        <v>78</v>
      </c>
      <c r="BK108" s="147">
        <f t="shared" si="9"/>
        <v>0</v>
      </c>
      <c r="BL108" s="18" t="s">
        <v>157</v>
      </c>
      <c r="BM108" s="146" t="s">
        <v>473</v>
      </c>
    </row>
    <row r="109" spans="2:65" s="1" customFormat="1" ht="16.5" customHeight="1">
      <c r="B109" s="133"/>
      <c r="C109" s="134" t="s">
        <v>325</v>
      </c>
      <c r="D109" s="134" t="s">
        <v>153</v>
      </c>
      <c r="E109" s="135" t="s">
        <v>1518</v>
      </c>
      <c r="F109" s="136" t="s">
        <v>1519</v>
      </c>
      <c r="G109" s="137" t="s">
        <v>1513</v>
      </c>
      <c r="H109" s="138">
        <v>4</v>
      </c>
      <c r="I109" s="139"/>
      <c r="J109" s="140">
        <f t="shared" si="0"/>
        <v>0</v>
      </c>
      <c r="K109" s="141"/>
      <c r="L109" s="33"/>
      <c r="M109" s="199" t="s">
        <v>3</v>
      </c>
      <c r="N109" s="200" t="s">
        <v>42</v>
      </c>
      <c r="O109" s="201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AR109" s="146" t="s">
        <v>157</v>
      </c>
      <c r="AT109" s="146" t="s">
        <v>153</v>
      </c>
      <c r="AU109" s="146" t="s">
        <v>71</v>
      </c>
      <c r="AY109" s="18" t="s">
        <v>151</v>
      </c>
      <c r="BE109" s="147">
        <f t="shared" si="4"/>
        <v>0</v>
      </c>
      <c r="BF109" s="147">
        <f t="shared" si="5"/>
        <v>0</v>
      </c>
      <c r="BG109" s="147">
        <f t="shared" si="6"/>
        <v>0</v>
      </c>
      <c r="BH109" s="147">
        <f t="shared" si="7"/>
        <v>0</v>
      </c>
      <c r="BI109" s="147">
        <f t="shared" si="8"/>
        <v>0</v>
      </c>
      <c r="BJ109" s="18" t="s">
        <v>78</v>
      </c>
      <c r="BK109" s="147">
        <f t="shared" si="9"/>
        <v>0</v>
      </c>
      <c r="BL109" s="18" t="s">
        <v>157</v>
      </c>
      <c r="BM109" s="146" t="s">
        <v>484</v>
      </c>
    </row>
    <row r="110" spans="2:65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3"/>
    </row>
  </sheetData>
  <autoFilter ref="C84:K109" xr:uid="{00000000-0009-0000-0000-00000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ht="12" customHeight="1">
      <c r="B8" s="21"/>
      <c r="D8" s="28" t="s">
        <v>110</v>
      </c>
      <c r="L8" s="21"/>
    </row>
    <row r="9" spans="2:46" s="1" customFormat="1" ht="16.5" customHeight="1">
      <c r="B9" s="33"/>
      <c r="E9" s="327" t="s">
        <v>1463</v>
      </c>
      <c r="F9" s="329"/>
      <c r="G9" s="329"/>
      <c r="H9" s="329"/>
      <c r="L9" s="33"/>
    </row>
    <row r="10" spans="2:46" s="1" customFormat="1" ht="12" customHeight="1">
      <c r="B10" s="33"/>
      <c r="D10" s="28" t="s">
        <v>112</v>
      </c>
      <c r="L10" s="33"/>
    </row>
    <row r="11" spans="2:46" s="1" customFormat="1" ht="16.5" customHeight="1">
      <c r="B11" s="33"/>
      <c r="E11" s="290" t="s">
        <v>1553</v>
      </c>
      <c r="F11" s="329"/>
      <c r="G11" s="329"/>
      <c r="H11" s="329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>
        <f>'Rekapitulace stavby'!AN8</f>
        <v>44847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26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27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6"/>
      <c r="G20" s="296"/>
      <c r="H20" s="296"/>
      <c r="I20" s="28" t="s">
        <v>26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29</v>
      </c>
      <c r="I22" s="28" t="s">
        <v>25</v>
      </c>
      <c r="J22" s="26" t="str">
        <f>IF('Rekapitulace stavby'!AN16="","",'Rekapitulace stavby'!AN16)</f>
        <v>29029210</v>
      </c>
      <c r="L22" s="33"/>
    </row>
    <row r="23" spans="2:12" s="1" customFormat="1" ht="18" customHeight="1">
      <c r="B23" s="33"/>
      <c r="E23" s="26" t="str">
        <f>IF('Rekapitulace stavby'!E17="","",'Rekapitulace stavby'!E17)</f>
        <v>Energy Benefit Centre a.s.</v>
      </c>
      <c r="I23" s="28" t="s">
        <v>26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lacko.ondrej@seznam.cz (tel.:725535980)</v>
      </c>
      <c r="I26" s="28" t="s">
        <v>26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1" t="s">
        <v>3</v>
      </c>
      <c r="F29" s="301"/>
      <c r="G29" s="301"/>
      <c r="H29" s="30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ROUND(J85,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ROUND((SUM(BE85:BE109)),  2)</f>
        <v>0</v>
      </c>
      <c r="I35" s="94">
        <v>0.21</v>
      </c>
      <c r="J35" s="84">
        <f>ROUND(((SUM(BE85:BE109))*I35),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ROUND((SUM(BF85:BF109)),  2)</f>
        <v>0</v>
      </c>
      <c r="I36" s="94">
        <v>0.15</v>
      </c>
      <c r="J36" s="84">
        <f>ROUND(((SUM(BF85:BF109))*I36),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ROUND((SUM(BG85:BG109)),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ROUND((SUM(BH85:BH109)),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ROUND((SUM(BI85:BI109)),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114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27" t="str">
        <f>E7</f>
        <v>Obnova střechy MZe, Těšnov, Praha I - Nové Město</v>
      </c>
      <c r="F50" s="328"/>
      <c r="G50" s="328"/>
      <c r="H50" s="328"/>
      <c r="L50" s="33"/>
    </row>
    <row r="51" spans="2:47" ht="12" customHeight="1">
      <c r="B51" s="21"/>
      <c r="C51" s="28" t="s">
        <v>110</v>
      </c>
      <c r="L51" s="21"/>
    </row>
    <row r="52" spans="2:47" s="1" customFormat="1" ht="16.5" customHeight="1">
      <c r="B52" s="33"/>
      <c r="E52" s="327" t="s">
        <v>1463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112</v>
      </c>
      <c r="L53" s="33"/>
    </row>
    <row r="54" spans="2:47" s="1" customFormat="1" ht="16.5" customHeight="1">
      <c r="B54" s="33"/>
      <c r="E54" s="290" t="str">
        <f>E11</f>
        <v>02-IV - ETAPA IV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>
        <f>IF(J14="","",J14)</f>
        <v>44847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24</v>
      </c>
      <c r="F58" s="26" t="str">
        <f>E17</f>
        <v xml:space="preserve"> </v>
      </c>
      <c r="I58" s="28" t="s">
        <v>29</v>
      </c>
      <c r="J58" s="31" t="str">
        <f>E23</f>
        <v>Energy Benefit Centre a.s.</v>
      </c>
      <c r="L58" s="33"/>
    </row>
    <row r="59" spans="2:47" s="1" customFormat="1" ht="25.7" customHeight="1">
      <c r="B59" s="33"/>
      <c r="C59" s="28" t="s">
        <v>27</v>
      </c>
      <c r="F59" s="26" t="str">
        <f>IF(E20="","",E20)</f>
        <v>Vyplň údaj</v>
      </c>
      <c r="I59" s="28" t="s">
        <v>33</v>
      </c>
      <c r="J59" s="31" t="str">
        <f>E26</f>
        <v>lacko.ondrej@seznam.cz (tel.:725535980)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115</v>
      </c>
      <c r="D61" s="95"/>
      <c r="E61" s="95"/>
      <c r="F61" s="95"/>
      <c r="G61" s="95"/>
      <c r="H61" s="95"/>
      <c r="I61" s="95"/>
      <c r="J61" s="102" t="s">
        <v>116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J85</f>
        <v>0</v>
      </c>
      <c r="L63" s="33"/>
      <c r="AU63" s="18" t="s">
        <v>117</v>
      </c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136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27" t="str">
        <f>E7</f>
        <v>Obnova střechy MZe, Těšnov, Praha I - Nové Město</v>
      </c>
      <c r="F73" s="328"/>
      <c r="G73" s="328"/>
      <c r="H73" s="328"/>
      <c r="L73" s="33"/>
    </row>
    <row r="74" spans="2:12" ht="12" customHeight="1">
      <c r="B74" s="21"/>
      <c r="C74" s="28" t="s">
        <v>110</v>
      </c>
      <c r="L74" s="21"/>
    </row>
    <row r="75" spans="2:12" s="1" customFormat="1" ht="16.5" customHeight="1">
      <c r="B75" s="33"/>
      <c r="E75" s="327" t="s">
        <v>1463</v>
      </c>
      <c r="F75" s="329"/>
      <c r="G75" s="329"/>
      <c r="H75" s="329"/>
      <c r="L75" s="33"/>
    </row>
    <row r="76" spans="2:12" s="1" customFormat="1" ht="12" customHeight="1">
      <c r="B76" s="33"/>
      <c r="C76" s="28" t="s">
        <v>112</v>
      </c>
      <c r="L76" s="33"/>
    </row>
    <row r="77" spans="2:12" s="1" customFormat="1" ht="16.5" customHeight="1">
      <c r="B77" s="33"/>
      <c r="E77" s="290" t="str">
        <f>E11</f>
        <v>02-IV - ETAPA IV</v>
      </c>
      <c r="F77" s="329"/>
      <c r="G77" s="329"/>
      <c r="H77" s="329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F14</f>
        <v xml:space="preserve"> </v>
      </c>
      <c r="I79" s="28" t="s">
        <v>23</v>
      </c>
      <c r="J79" s="50">
        <f>IF(J14="","",J14)</f>
        <v>44847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24</v>
      </c>
      <c r="F81" s="26" t="str">
        <f>E17</f>
        <v xml:space="preserve"> </v>
      </c>
      <c r="I81" s="28" t="s">
        <v>29</v>
      </c>
      <c r="J81" s="31" t="str">
        <f>E23</f>
        <v>Energy Benefit Centre a.s.</v>
      </c>
      <c r="L81" s="33"/>
    </row>
    <row r="82" spans="2:65" s="1" customFormat="1" ht="25.7" customHeight="1">
      <c r="B82" s="33"/>
      <c r="C82" s="28" t="s">
        <v>27</v>
      </c>
      <c r="F82" s="26" t="str">
        <f>IF(E20="","",E20)</f>
        <v>Vyplň údaj</v>
      </c>
      <c r="I82" s="28" t="s">
        <v>33</v>
      </c>
      <c r="J82" s="31" t="str">
        <f>E26</f>
        <v>lacko.ondrej@seznam.cz (tel.:725535980)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137</v>
      </c>
      <c r="D84" s="114" t="s">
        <v>56</v>
      </c>
      <c r="E84" s="114" t="s">
        <v>52</v>
      </c>
      <c r="F84" s="114" t="s">
        <v>53</v>
      </c>
      <c r="G84" s="114" t="s">
        <v>138</v>
      </c>
      <c r="H84" s="114" t="s">
        <v>139</v>
      </c>
      <c r="I84" s="114" t="s">
        <v>140</v>
      </c>
      <c r="J84" s="115" t="s">
        <v>116</v>
      </c>
      <c r="K84" s="116" t="s">
        <v>141</v>
      </c>
      <c r="L84" s="112"/>
      <c r="M84" s="57" t="s">
        <v>3</v>
      </c>
      <c r="N84" s="58" t="s">
        <v>41</v>
      </c>
      <c r="O84" s="58" t="s">
        <v>142</v>
      </c>
      <c r="P84" s="58" t="s">
        <v>143</v>
      </c>
      <c r="Q84" s="58" t="s">
        <v>144</v>
      </c>
      <c r="R84" s="58" t="s">
        <v>145</v>
      </c>
      <c r="S84" s="58" t="s">
        <v>146</v>
      </c>
      <c r="T84" s="59" t="s">
        <v>147</v>
      </c>
    </row>
    <row r="85" spans="2:65" s="1" customFormat="1" ht="22.9" customHeight="1">
      <c r="B85" s="33"/>
      <c r="C85" s="62" t="s">
        <v>148</v>
      </c>
      <c r="J85" s="117">
        <f>BK85</f>
        <v>0</v>
      </c>
      <c r="L85" s="33"/>
      <c r="M85" s="60"/>
      <c r="N85" s="51"/>
      <c r="O85" s="51"/>
      <c r="P85" s="118">
        <f>SUM(P86:P109)</f>
        <v>0</v>
      </c>
      <c r="Q85" s="51"/>
      <c r="R85" s="118">
        <f>SUM(R86:R109)</f>
        <v>0</v>
      </c>
      <c r="S85" s="51"/>
      <c r="T85" s="119">
        <f>SUM(T86:T109)</f>
        <v>0</v>
      </c>
      <c r="AT85" s="18" t="s">
        <v>70</v>
      </c>
      <c r="AU85" s="18" t="s">
        <v>117</v>
      </c>
      <c r="BK85" s="120">
        <f>SUM(BK86:BK109)</f>
        <v>0</v>
      </c>
    </row>
    <row r="86" spans="2:65" s="1" customFormat="1" ht="16.5" customHeight="1">
      <c r="B86" s="133"/>
      <c r="C86" s="134" t="s">
        <v>78</v>
      </c>
      <c r="D86" s="134" t="s">
        <v>153</v>
      </c>
      <c r="E86" s="135" t="s">
        <v>1465</v>
      </c>
      <c r="F86" s="136" t="s">
        <v>1466</v>
      </c>
      <c r="G86" s="137" t="s">
        <v>246</v>
      </c>
      <c r="H86" s="138">
        <v>720</v>
      </c>
      <c r="I86" s="139"/>
      <c r="J86" s="140">
        <f t="shared" ref="J86:J109" si="0">ROUND(I86*H86,2)</f>
        <v>0</v>
      </c>
      <c r="K86" s="141"/>
      <c r="L86" s="33"/>
      <c r="M86" s="142" t="s">
        <v>3</v>
      </c>
      <c r="N86" s="143" t="s">
        <v>42</v>
      </c>
      <c r="P86" s="144">
        <f t="shared" ref="P86:P109" si="1">O86*H86</f>
        <v>0</v>
      </c>
      <c r="Q86" s="144">
        <v>0</v>
      </c>
      <c r="R86" s="144">
        <f t="shared" ref="R86:R109" si="2">Q86*H86</f>
        <v>0</v>
      </c>
      <c r="S86" s="144">
        <v>0</v>
      </c>
      <c r="T86" s="145">
        <f t="shared" ref="T86:T109" si="3">S86*H86</f>
        <v>0</v>
      </c>
      <c r="AR86" s="146" t="s">
        <v>157</v>
      </c>
      <c r="AT86" s="146" t="s">
        <v>153</v>
      </c>
      <c r="AU86" s="146" t="s">
        <v>71</v>
      </c>
      <c r="AY86" s="18" t="s">
        <v>151</v>
      </c>
      <c r="BE86" s="147">
        <f t="shared" ref="BE86:BE109" si="4">IF(N86="základní",J86,0)</f>
        <v>0</v>
      </c>
      <c r="BF86" s="147">
        <f t="shared" ref="BF86:BF109" si="5">IF(N86="snížená",J86,0)</f>
        <v>0</v>
      </c>
      <c r="BG86" s="147">
        <f t="shared" ref="BG86:BG109" si="6">IF(N86="zákl. přenesená",J86,0)</f>
        <v>0</v>
      </c>
      <c r="BH86" s="147">
        <f t="shared" ref="BH86:BH109" si="7">IF(N86="sníž. přenesená",J86,0)</f>
        <v>0</v>
      </c>
      <c r="BI86" s="147">
        <f t="shared" ref="BI86:BI109" si="8">IF(N86="nulová",J86,0)</f>
        <v>0</v>
      </c>
      <c r="BJ86" s="18" t="s">
        <v>78</v>
      </c>
      <c r="BK86" s="147">
        <f t="shared" ref="BK86:BK109" si="9">ROUND(I86*H86,2)</f>
        <v>0</v>
      </c>
      <c r="BL86" s="18" t="s">
        <v>157</v>
      </c>
      <c r="BM86" s="146" t="s">
        <v>80</v>
      </c>
    </row>
    <row r="87" spans="2:65" s="1" customFormat="1" ht="16.5" customHeight="1">
      <c r="B87" s="133"/>
      <c r="C87" s="134" t="s">
        <v>80</v>
      </c>
      <c r="D87" s="134" t="s">
        <v>153</v>
      </c>
      <c r="E87" s="135" t="s">
        <v>1499</v>
      </c>
      <c r="F87" s="136" t="s">
        <v>1500</v>
      </c>
      <c r="G87" s="137" t="s">
        <v>246</v>
      </c>
      <c r="H87" s="138">
        <v>70</v>
      </c>
      <c r="I87" s="139"/>
      <c r="J87" s="140">
        <f t="shared" si="0"/>
        <v>0</v>
      </c>
      <c r="K87" s="141"/>
      <c r="L87" s="33"/>
      <c r="M87" s="142" t="s">
        <v>3</v>
      </c>
      <c r="N87" s="143" t="s">
        <v>42</v>
      </c>
      <c r="P87" s="144">
        <f t="shared" si="1"/>
        <v>0</v>
      </c>
      <c r="Q87" s="144">
        <v>0</v>
      </c>
      <c r="R87" s="144">
        <f t="shared" si="2"/>
        <v>0</v>
      </c>
      <c r="S87" s="144">
        <v>0</v>
      </c>
      <c r="T87" s="145">
        <f t="shared" si="3"/>
        <v>0</v>
      </c>
      <c r="AR87" s="146" t="s">
        <v>157</v>
      </c>
      <c r="AT87" s="146" t="s">
        <v>153</v>
      </c>
      <c r="AU87" s="146" t="s">
        <v>71</v>
      </c>
      <c r="AY87" s="18" t="s">
        <v>151</v>
      </c>
      <c r="BE87" s="147">
        <f t="shared" si="4"/>
        <v>0</v>
      </c>
      <c r="BF87" s="147">
        <f t="shared" si="5"/>
        <v>0</v>
      </c>
      <c r="BG87" s="147">
        <f t="shared" si="6"/>
        <v>0</v>
      </c>
      <c r="BH87" s="147">
        <f t="shared" si="7"/>
        <v>0</v>
      </c>
      <c r="BI87" s="147">
        <f t="shared" si="8"/>
        <v>0</v>
      </c>
      <c r="BJ87" s="18" t="s">
        <v>78</v>
      </c>
      <c r="BK87" s="147">
        <f t="shared" si="9"/>
        <v>0</v>
      </c>
      <c r="BL87" s="18" t="s">
        <v>157</v>
      </c>
      <c r="BM87" s="146" t="s">
        <v>157</v>
      </c>
    </row>
    <row r="88" spans="2:65" s="1" customFormat="1" ht="16.5" customHeight="1">
      <c r="B88" s="133"/>
      <c r="C88" s="134" t="s">
        <v>167</v>
      </c>
      <c r="D88" s="134" t="s">
        <v>153</v>
      </c>
      <c r="E88" s="135" t="s">
        <v>1521</v>
      </c>
      <c r="F88" s="136" t="s">
        <v>1522</v>
      </c>
      <c r="G88" s="137" t="s">
        <v>246</v>
      </c>
      <c r="H88" s="138">
        <v>170</v>
      </c>
      <c r="I88" s="139"/>
      <c r="J88" s="140">
        <f t="shared" si="0"/>
        <v>0</v>
      </c>
      <c r="K88" s="141"/>
      <c r="L88" s="33"/>
      <c r="M88" s="142" t="s">
        <v>3</v>
      </c>
      <c r="N88" s="143" t="s">
        <v>42</v>
      </c>
      <c r="P88" s="144">
        <f t="shared" si="1"/>
        <v>0</v>
      </c>
      <c r="Q88" s="144">
        <v>0</v>
      </c>
      <c r="R88" s="144">
        <f t="shared" si="2"/>
        <v>0</v>
      </c>
      <c r="S88" s="144">
        <v>0</v>
      </c>
      <c r="T88" s="145">
        <f t="shared" si="3"/>
        <v>0</v>
      </c>
      <c r="AR88" s="146" t="s">
        <v>157</v>
      </c>
      <c r="AT88" s="146" t="s">
        <v>153</v>
      </c>
      <c r="AU88" s="146" t="s">
        <v>71</v>
      </c>
      <c r="AY88" s="18" t="s">
        <v>151</v>
      </c>
      <c r="BE88" s="147">
        <f t="shared" si="4"/>
        <v>0</v>
      </c>
      <c r="BF88" s="147">
        <f t="shared" si="5"/>
        <v>0</v>
      </c>
      <c r="BG88" s="147">
        <f t="shared" si="6"/>
        <v>0</v>
      </c>
      <c r="BH88" s="147">
        <f t="shared" si="7"/>
        <v>0</v>
      </c>
      <c r="BI88" s="147">
        <f t="shared" si="8"/>
        <v>0</v>
      </c>
      <c r="BJ88" s="18" t="s">
        <v>78</v>
      </c>
      <c r="BK88" s="147">
        <f t="shared" si="9"/>
        <v>0</v>
      </c>
      <c r="BL88" s="18" t="s">
        <v>157</v>
      </c>
      <c r="BM88" s="146" t="s">
        <v>184</v>
      </c>
    </row>
    <row r="89" spans="2:65" s="1" customFormat="1" ht="16.5" customHeight="1">
      <c r="B89" s="133"/>
      <c r="C89" s="134" t="s">
        <v>157</v>
      </c>
      <c r="D89" s="134" t="s">
        <v>153</v>
      </c>
      <c r="E89" s="135" t="s">
        <v>1524</v>
      </c>
      <c r="F89" s="136" t="s">
        <v>1525</v>
      </c>
      <c r="G89" s="137" t="s">
        <v>1470</v>
      </c>
      <c r="H89" s="138">
        <v>310</v>
      </c>
      <c r="I89" s="139"/>
      <c r="J89" s="140">
        <f t="shared" si="0"/>
        <v>0</v>
      </c>
      <c r="K89" s="141"/>
      <c r="L89" s="33"/>
      <c r="M89" s="142" t="s">
        <v>3</v>
      </c>
      <c r="N89" s="143" t="s">
        <v>42</v>
      </c>
      <c r="P89" s="144">
        <f t="shared" si="1"/>
        <v>0</v>
      </c>
      <c r="Q89" s="144">
        <v>0</v>
      </c>
      <c r="R89" s="144">
        <f t="shared" si="2"/>
        <v>0</v>
      </c>
      <c r="S89" s="144">
        <v>0</v>
      </c>
      <c r="T89" s="145">
        <f t="shared" si="3"/>
        <v>0</v>
      </c>
      <c r="AR89" s="146" t="s">
        <v>157</v>
      </c>
      <c r="AT89" s="146" t="s">
        <v>153</v>
      </c>
      <c r="AU89" s="146" t="s">
        <v>71</v>
      </c>
      <c r="AY89" s="18" t="s">
        <v>151</v>
      </c>
      <c r="BE89" s="147">
        <f t="shared" si="4"/>
        <v>0</v>
      </c>
      <c r="BF89" s="147">
        <f t="shared" si="5"/>
        <v>0</v>
      </c>
      <c r="BG89" s="147">
        <f t="shared" si="6"/>
        <v>0</v>
      </c>
      <c r="BH89" s="147">
        <f t="shared" si="7"/>
        <v>0</v>
      </c>
      <c r="BI89" s="147">
        <f t="shared" si="8"/>
        <v>0</v>
      </c>
      <c r="BJ89" s="18" t="s">
        <v>78</v>
      </c>
      <c r="BK89" s="147">
        <f t="shared" si="9"/>
        <v>0</v>
      </c>
      <c r="BL89" s="18" t="s">
        <v>157</v>
      </c>
      <c r="BM89" s="146" t="s">
        <v>194</v>
      </c>
    </row>
    <row r="90" spans="2:65" s="1" customFormat="1" ht="16.5" customHeight="1">
      <c r="B90" s="133"/>
      <c r="C90" s="134" t="s">
        <v>178</v>
      </c>
      <c r="D90" s="134" t="s">
        <v>153</v>
      </c>
      <c r="E90" s="135" t="s">
        <v>1527</v>
      </c>
      <c r="F90" s="136" t="s">
        <v>1528</v>
      </c>
      <c r="G90" s="137" t="s">
        <v>1470</v>
      </c>
      <c r="H90" s="138">
        <v>16</v>
      </c>
      <c r="I90" s="139"/>
      <c r="J90" s="140">
        <f t="shared" si="0"/>
        <v>0</v>
      </c>
      <c r="K90" s="141"/>
      <c r="L90" s="33"/>
      <c r="M90" s="142" t="s">
        <v>3</v>
      </c>
      <c r="N90" s="143" t="s">
        <v>42</v>
      </c>
      <c r="P90" s="144">
        <f t="shared" si="1"/>
        <v>0</v>
      </c>
      <c r="Q90" s="144">
        <v>0</v>
      </c>
      <c r="R90" s="144">
        <f t="shared" si="2"/>
        <v>0</v>
      </c>
      <c r="S90" s="144">
        <v>0</v>
      </c>
      <c r="T90" s="145">
        <f t="shared" si="3"/>
        <v>0</v>
      </c>
      <c r="AR90" s="146" t="s">
        <v>157</v>
      </c>
      <c r="AT90" s="146" t="s">
        <v>153</v>
      </c>
      <c r="AU90" s="146" t="s">
        <v>71</v>
      </c>
      <c r="AY90" s="18" t="s">
        <v>151</v>
      </c>
      <c r="BE90" s="147">
        <f t="shared" si="4"/>
        <v>0</v>
      </c>
      <c r="BF90" s="147">
        <f t="shared" si="5"/>
        <v>0</v>
      </c>
      <c r="BG90" s="147">
        <f t="shared" si="6"/>
        <v>0</v>
      </c>
      <c r="BH90" s="147">
        <f t="shared" si="7"/>
        <v>0</v>
      </c>
      <c r="BI90" s="147">
        <f t="shared" si="8"/>
        <v>0</v>
      </c>
      <c r="BJ90" s="18" t="s">
        <v>78</v>
      </c>
      <c r="BK90" s="147">
        <f t="shared" si="9"/>
        <v>0</v>
      </c>
      <c r="BL90" s="18" t="s">
        <v>157</v>
      </c>
      <c r="BM90" s="146" t="s">
        <v>205</v>
      </c>
    </row>
    <row r="91" spans="2:65" s="1" customFormat="1" ht="16.5" customHeight="1">
      <c r="B91" s="133"/>
      <c r="C91" s="134" t="s">
        <v>184</v>
      </c>
      <c r="D91" s="134" t="s">
        <v>153</v>
      </c>
      <c r="E91" s="135" t="s">
        <v>1530</v>
      </c>
      <c r="F91" s="136" t="s">
        <v>1531</v>
      </c>
      <c r="G91" s="137" t="s">
        <v>1470</v>
      </c>
      <c r="H91" s="138">
        <v>5</v>
      </c>
      <c r="I91" s="139"/>
      <c r="J91" s="140">
        <f t="shared" si="0"/>
        <v>0</v>
      </c>
      <c r="K91" s="141"/>
      <c r="L91" s="33"/>
      <c r="M91" s="142" t="s">
        <v>3</v>
      </c>
      <c r="N91" s="143" t="s">
        <v>42</v>
      </c>
      <c r="P91" s="144">
        <f t="shared" si="1"/>
        <v>0</v>
      </c>
      <c r="Q91" s="144">
        <v>0</v>
      </c>
      <c r="R91" s="144">
        <f t="shared" si="2"/>
        <v>0</v>
      </c>
      <c r="S91" s="144">
        <v>0</v>
      </c>
      <c r="T91" s="145">
        <f t="shared" si="3"/>
        <v>0</v>
      </c>
      <c r="AR91" s="146" t="s">
        <v>157</v>
      </c>
      <c r="AT91" s="146" t="s">
        <v>153</v>
      </c>
      <c r="AU91" s="146" t="s">
        <v>71</v>
      </c>
      <c r="AY91" s="18" t="s">
        <v>151</v>
      </c>
      <c r="BE91" s="147">
        <f t="shared" si="4"/>
        <v>0</v>
      </c>
      <c r="BF91" s="147">
        <f t="shared" si="5"/>
        <v>0</v>
      </c>
      <c r="BG91" s="147">
        <f t="shared" si="6"/>
        <v>0</v>
      </c>
      <c r="BH91" s="147">
        <f t="shared" si="7"/>
        <v>0</v>
      </c>
      <c r="BI91" s="147">
        <f t="shared" si="8"/>
        <v>0</v>
      </c>
      <c r="BJ91" s="18" t="s">
        <v>78</v>
      </c>
      <c r="BK91" s="147">
        <f t="shared" si="9"/>
        <v>0</v>
      </c>
      <c r="BL91" s="18" t="s">
        <v>157</v>
      </c>
      <c r="BM91" s="146" t="s">
        <v>249</v>
      </c>
    </row>
    <row r="92" spans="2:65" s="1" customFormat="1" ht="16.5" customHeight="1">
      <c r="B92" s="133"/>
      <c r="C92" s="134" t="s">
        <v>189</v>
      </c>
      <c r="D92" s="134" t="s">
        <v>153</v>
      </c>
      <c r="E92" s="135" t="s">
        <v>1533</v>
      </c>
      <c r="F92" s="136" t="s">
        <v>1534</v>
      </c>
      <c r="G92" s="137" t="s">
        <v>1470</v>
      </c>
      <c r="H92" s="138">
        <v>32</v>
      </c>
      <c r="I92" s="139"/>
      <c r="J92" s="140">
        <f t="shared" si="0"/>
        <v>0</v>
      </c>
      <c r="K92" s="141"/>
      <c r="L92" s="33"/>
      <c r="M92" s="142" t="s">
        <v>3</v>
      </c>
      <c r="N92" s="143" t="s">
        <v>42</v>
      </c>
      <c r="P92" s="144">
        <f t="shared" si="1"/>
        <v>0</v>
      </c>
      <c r="Q92" s="144">
        <v>0</v>
      </c>
      <c r="R92" s="144">
        <f t="shared" si="2"/>
        <v>0</v>
      </c>
      <c r="S92" s="144">
        <v>0</v>
      </c>
      <c r="T92" s="145">
        <f t="shared" si="3"/>
        <v>0</v>
      </c>
      <c r="AR92" s="146" t="s">
        <v>157</v>
      </c>
      <c r="AT92" s="146" t="s">
        <v>153</v>
      </c>
      <c r="AU92" s="146" t="s">
        <v>71</v>
      </c>
      <c r="AY92" s="18" t="s">
        <v>151</v>
      </c>
      <c r="BE92" s="147">
        <f t="shared" si="4"/>
        <v>0</v>
      </c>
      <c r="BF92" s="147">
        <f t="shared" si="5"/>
        <v>0</v>
      </c>
      <c r="BG92" s="147">
        <f t="shared" si="6"/>
        <v>0</v>
      </c>
      <c r="BH92" s="147">
        <f t="shared" si="7"/>
        <v>0</v>
      </c>
      <c r="BI92" s="147">
        <f t="shared" si="8"/>
        <v>0</v>
      </c>
      <c r="BJ92" s="18" t="s">
        <v>78</v>
      </c>
      <c r="BK92" s="147">
        <f t="shared" si="9"/>
        <v>0</v>
      </c>
      <c r="BL92" s="18" t="s">
        <v>157</v>
      </c>
      <c r="BM92" s="146" t="s">
        <v>266</v>
      </c>
    </row>
    <row r="93" spans="2:65" s="1" customFormat="1" ht="16.5" customHeight="1">
      <c r="B93" s="133"/>
      <c r="C93" s="134" t="s">
        <v>194</v>
      </c>
      <c r="D93" s="134" t="s">
        <v>153</v>
      </c>
      <c r="E93" s="135" t="s">
        <v>1536</v>
      </c>
      <c r="F93" s="136" t="s">
        <v>1537</v>
      </c>
      <c r="G93" s="137" t="s">
        <v>1470</v>
      </c>
      <c r="H93" s="138">
        <v>75</v>
      </c>
      <c r="I93" s="139"/>
      <c r="J93" s="140">
        <f t="shared" si="0"/>
        <v>0</v>
      </c>
      <c r="K93" s="141"/>
      <c r="L93" s="33"/>
      <c r="M93" s="142" t="s">
        <v>3</v>
      </c>
      <c r="N93" s="143" t="s">
        <v>42</v>
      </c>
      <c r="P93" s="144">
        <f t="shared" si="1"/>
        <v>0</v>
      </c>
      <c r="Q93" s="144">
        <v>0</v>
      </c>
      <c r="R93" s="144">
        <f t="shared" si="2"/>
        <v>0</v>
      </c>
      <c r="S93" s="144">
        <v>0</v>
      </c>
      <c r="T93" s="145">
        <f t="shared" si="3"/>
        <v>0</v>
      </c>
      <c r="AR93" s="146" t="s">
        <v>157</v>
      </c>
      <c r="AT93" s="146" t="s">
        <v>153</v>
      </c>
      <c r="AU93" s="146" t="s">
        <v>71</v>
      </c>
      <c r="AY93" s="18" t="s">
        <v>151</v>
      </c>
      <c r="BE93" s="147">
        <f t="shared" si="4"/>
        <v>0</v>
      </c>
      <c r="BF93" s="147">
        <f t="shared" si="5"/>
        <v>0</v>
      </c>
      <c r="BG93" s="147">
        <f t="shared" si="6"/>
        <v>0</v>
      </c>
      <c r="BH93" s="147">
        <f t="shared" si="7"/>
        <v>0</v>
      </c>
      <c r="BI93" s="147">
        <f t="shared" si="8"/>
        <v>0</v>
      </c>
      <c r="BJ93" s="18" t="s">
        <v>78</v>
      </c>
      <c r="BK93" s="147">
        <f t="shared" si="9"/>
        <v>0</v>
      </c>
      <c r="BL93" s="18" t="s">
        <v>157</v>
      </c>
      <c r="BM93" s="146" t="s">
        <v>278</v>
      </c>
    </row>
    <row r="94" spans="2:65" s="1" customFormat="1" ht="16.5" customHeight="1">
      <c r="B94" s="133"/>
      <c r="C94" s="134" t="s">
        <v>199</v>
      </c>
      <c r="D94" s="134" t="s">
        <v>153</v>
      </c>
      <c r="E94" s="135" t="s">
        <v>1539</v>
      </c>
      <c r="F94" s="136" t="s">
        <v>1540</v>
      </c>
      <c r="G94" s="137" t="s">
        <v>1470</v>
      </c>
      <c r="H94" s="138">
        <v>32</v>
      </c>
      <c r="I94" s="139"/>
      <c r="J94" s="140">
        <f t="shared" si="0"/>
        <v>0</v>
      </c>
      <c r="K94" s="141"/>
      <c r="L94" s="33"/>
      <c r="M94" s="142" t="s">
        <v>3</v>
      </c>
      <c r="N94" s="143" t="s">
        <v>42</v>
      </c>
      <c r="P94" s="144">
        <f t="shared" si="1"/>
        <v>0</v>
      </c>
      <c r="Q94" s="144">
        <v>0</v>
      </c>
      <c r="R94" s="144">
        <f t="shared" si="2"/>
        <v>0</v>
      </c>
      <c r="S94" s="144">
        <v>0</v>
      </c>
      <c r="T94" s="145">
        <f t="shared" si="3"/>
        <v>0</v>
      </c>
      <c r="AR94" s="146" t="s">
        <v>157</v>
      </c>
      <c r="AT94" s="146" t="s">
        <v>153</v>
      </c>
      <c r="AU94" s="146" t="s">
        <v>71</v>
      </c>
      <c r="AY94" s="18" t="s">
        <v>151</v>
      </c>
      <c r="BE94" s="147">
        <f t="shared" si="4"/>
        <v>0</v>
      </c>
      <c r="BF94" s="147">
        <f t="shared" si="5"/>
        <v>0</v>
      </c>
      <c r="BG94" s="147">
        <f t="shared" si="6"/>
        <v>0</v>
      </c>
      <c r="BH94" s="147">
        <f t="shared" si="7"/>
        <v>0</v>
      </c>
      <c r="BI94" s="147">
        <f t="shared" si="8"/>
        <v>0</v>
      </c>
      <c r="BJ94" s="18" t="s">
        <v>78</v>
      </c>
      <c r="BK94" s="147">
        <f t="shared" si="9"/>
        <v>0</v>
      </c>
      <c r="BL94" s="18" t="s">
        <v>157</v>
      </c>
      <c r="BM94" s="146" t="s">
        <v>288</v>
      </c>
    </row>
    <row r="95" spans="2:65" s="1" customFormat="1" ht="16.5" customHeight="1">
      <c r="B95" s="133"/>
      <c r="C95" s="134" t="s">
        <v>205</v>
      </c>
      <c r="D95" s="134" t="s">
        <v>153</v>
      </c>
      <c r="E95" s="135" t="s">
        <v>1468</v>
      </c>
      <c r="F95" s="136" t="s">
        <v>1469</v>
      </c>
      <c r="G95" s="137" t="s">
        <v>1470</v>
      </c>
      <c r="H95" s="138">
        <v>240</v>
      </c>
      <c r="I95" s="139"/>
      <c r="J95" s="140">
        <f t="shared" si="0"/>
        <v>0</v>
      </c>
      <c r="K95" s="141"/>
      <c r="L95" s="33"/>
      <c r="M95" s="142" t="s">
        <v>3</v>
      </c>
      <c r="N95" s="143" t="s">
        <v>42</v>
      </c>
      <c r="P95" s="144">
        <f t="shared" si="1"/>
        <v>0</v>
      </c>
      <c r="Q95" s="144">
        <v>0</v>
      </c>
      <c r="R95" s="144">
        <f t="shared" si="2"/>
        <v>0</v>
      </c>
      <c r="S95" s="144">
        <v>0</v>
      </c>
      <c r="T95" s="145">
        <f t="shared" si="3"/>
        <v>0</v>
      </c>
      <c r="AR95" s="146" t="s">
        <v>157</v>
      </c>
      <c r="AT95" s="146" t="s">
        <v>153</v>
      </c>
      <c r="AU95" s="146" t="s">
        <v>71</v>
      </c>
      <c r="AY95" s="18" t="s">
        <v>151</v>
      </c>
      <c r="BE95" s="147">
        <f t="shared" si="4"/>
        <v>0</v>
      </c>
      <c r="BF95" s="147">
        <f t="shared" si="5"/>
        <v>0</v>
      </c>
      <c r="BG95" s="147">
        <f t="shared" si="6"/>
        <v>0</v>
      </c>
      <c r="BH95" s="147">
        <f t="shared" si="7"/>
        <v>0</v>
      </c>
      <c r="BI95" s="147">
        <f t="shared" si="8"/>
        <v>0</v>
      </c>
      <c r="BJ95" s="18" t="s">
        <v>78</v>
      </c>
      <c r="BK95" s="147">
        <f t="shared" si="9"/>
        <v>0</v>
      </c>
      <c r="BL95" s="18" t="s">
        <v>157</v>
      </c>
      <c r="BM95" s="146" t="s">
        <v>299</v>
      </c>
    </row>
    <row r="96" spans="2:65" s="1" customFormat="1" ht="16.5" customHeight="1">
      <c r="B96" s="133"/>
      <c r="C96" s="134" t="s">
        <v>243</v>
      </c>
      <c r="D96" s="134" t="s">
        <v>153</v>
      </c>
      <c r="E96" s="135" t="s">
        <v>1472</v>
      </c>
      <c r="F96" s="136" t="s">
        <v>1473</v>
      </c>
      <c r="G96" s="137" t="s">
        <v>1470</v>
      </c>
      <c r="H96" s="138">
        <v>16</v>
      </c>
      <c r="I96" s="139"/>
      <c r="J96" s="140">
        <f t="shared" si="0"/>
        <v>0</v>
      </c>
      <c r="K96" s="141"/>
      <c r="L96" s="33"/>
      <c r="M96" s="142" t="s">
        <v>3</v>
      </c>
      <c r="N96" s="143" t="s">
        <v>42</v>
      </c>
      <c r="P96" s="144">
        <f t="shared" si="1"/>
        <v>0</v>
      </c>
      <c r="Q96" s="144">
        <v>0</v>
      </c>
      <c r="R96" s="144">
        <f t="shared" si="2"/>
        <v>0</v>
      </c>
      <c r="S96" s="144">
        <v>0</v>
      </c>
      <c r="T96" s="145">
        <f t="shared" si="3"/>
        <v>0</v>
      </c>
      <c r="AR96" s="146" t="s">
        <v>157</v>
      </c>
      <c r="AT96" s="146" t="s">
        <v>153</v>
      </c>
      <c r="AU96" s="146" t="s">
        <v>71</v>
      </c>
      <c r="AY96" s="18" t="s">
        <v>151</v>
      </c>
      <c r="BE96" s="147">
        <f t="shared" si="4"/>
        <v>0</v>
      </c>
      <c r="BF96" s="147">
        <f t="shared" si="5"/>
        <v>0</v>
      </c>
      <c r="BG96" s="147">
        <f t="shared" si="6"/>
        <v>0</v>
      </c>
      <c r="BH96" s="147">
        <f t="shared" si="7"/>
        <v>0</v>
      </c>
      <c r="BI96" s="147">
        <f t="shared" si="8"/>
        <v>0</v>
      </c>
      <c r="BJ96" s="18" t="s">
        <v>78</v>
      </c>
      <c r="BK96" s="147">
        <f t="shared" si="9"/>
        <v>0</v>
      </c>
      <c r="BL96" s="18" t="s">
        <v>157</v>
      </c>
      <c r="BM96" s="146" t="s">
        <v>308</v>
      </c>
    </row>
    <row r="97" spans="2:65" s="1" customFormat="1" ht="16.5" customHeight="1">
      <c r="B97" s="133"/>
      <c r="C97" s="134" t="s">
        <v>249</v>
      </c>
      <c r="D97" s="134" t="s">
        <v>153</v>
      </c>
      <c r="E97" s="135" t="s">
        <v>1475</v>
      </c>
      <c r="F97" s="136" t="s">
        <v>1476</v>
      </c>
      <c r="G97" s="137" t="s">
        <v>1470</v>
      </c>
      <c r="H97" s="138">
        <v>16</v>
      </c>
      <c r="I97" s="139"/>
      <c r="J97" s="140">
        <f t="shared" si="0"/>
        <v>0</v>
      </c>
      <c r="K97" s="141"/>
      <c r="L97" s="33"/>
      <c r="M97" s="142" t="s">
        <v>3</v>
      </c>
      <c r="N97" s="143" t="s">
        <v>42</v>
      </c>
      <c r="P97" s="144">
        <f t="shared" si="1"/>
        <v>0</v>
      </c>
      <c r="Q97" s="144">
        <v>0</v>
      </c>
      <c r="R97" s="144">
        <f t="shared" si="2"/>
        <v>0</v>
      </c>
      <c r="S97" s="144">
        <v>0</v>
      </c>
      <c r="T97" s="145">
        <f t="shared" si="3"/>
        <v>0</v>
      </c>
      <c r="AR97" s="146" t="s">
        <v>157</v>
      </c>
      <c r="AT97" s="146" t="s">
        <v>153</v>
      </c>
      <c r="AU97" s="146" t="s">
        <v>71</v>
      </c>
      <c r="AY97" s="18" t="s">
        <v>151</v>
      </c>
      <c r="BE97" s="147">
        <f t="shared" si="4"/>
        <v>0</v>
      </c>
      <c r="BF97" s="147">
        <f t="shared" si="5"/>
        <v>0</v>
      </c>
      <c r="BG97" s="147">
        <f t="shared" si="6"/>
        <v>0</v>
      </c>
      <c r="BH97" s="147">
        <f t="shared" si="7"/>
        <v>0</v>
      </c>
      <c r="BI97" s="147">
        <f t="shared" si="8"/>
        <v>0</v>
      </c>
      <c r="BJ97" s="18" t="s">
        <v>78</v>
      </c>
      <c r="BK97" s="147">
        <f t="shared" si="9"/>
        <v>0</v>
      </c>
      <c r="BL97" s="18" t="s">
        <v>157</v>
      </c>
      <c r="BM97" s="146" t="s">
        <v>325</v>
      </c>
    </row>
    <row r="98" spans="2:65" s="1" customFormat="1" ht="16.5" customHeight="1">
      <c r="B98" s="133"/>
      <c r="C98" s="134" t="s">
        <v>255</v>
      </c>
      <c r="D98" s="134" t="s">
        <v>153</v>
      </c>
      <c r="E98" s="135" t="s">
        <v>1478</v>
      </c>
      <c r="F98" s="136" t="s">
        <v>1479</v>
      </c>
      <c r="G98" s="137" t="s">
        <v>1470</v>
      </c>
      <c r="H98" s="138">
        <v>9</v>
      </c>
      <c r="I98" s="139"/>
      <c r="J98" s="140">
        <f t="shared" si="0"/>
        <v>0</v>
      </c>
      <c r="K98" s="141"/>
      <c r="L98" s="33"/>
      <c r="M98" s="142" t="s">
        <v>3</v>
      </c>
      <c r="N98" s="143" t="s">
        <v>42</v>
      </c>
      <c r="P98" s="144">
        <f t="shared" si="1"/>
        <v>0</v>
      </c>
      <c r="Q98" s="144">
        <v>0</v>
      </c>
      <c r="R98" s="144">
        <f t="shared" si="2"/>
        <v>0</v>
      </c>
      <c r="S98" s="144">
        <v>0</v>
      </c>
      <c r="T98" s="145">
        <f t="shared" si="3"/>
        <v>0</v>
      </c>
      <c r="AR98" s="146" t="s">
        <v>157</v>
      </c>
      <c r="AT98" s="146" t="s">
        <v>153</v>
      </c>
      <c r="AU98" s="146" t="s">
        <v>71</v>
      </c>
      <c r="AY98" s="18" t="s">
        <v>151</v>
      </c>
      <c r="BE98" s="147">
        <f t="shared" si="4"/>
        <v>0</v>
      </c>
      <c r="BF98" s="147">
        <f t="shared" si="5"/>
        <v>0</v>
      </c>
      <c r="BG98" s="147">
        <f t="shared" si="6"/>
        <v>0</v>
      </c>
      <c r="BH98" s="147">
        <f t="shared" si="7"/>
        <v>0</v>
      </c>
      <c r="BI98" s="147">
        <f t="shared" si="8"/>
        <v>0</v>
      </c>
      <c r="BJ98" s="18" t="s">
        <v>78</v>
      </c>
      <c r="BK98" s="147">
        <f t="shared" si="9"/>
        <v>0</v>
      </c>
      <c r="BL98" s="18" t="s">
        <v>157</v>
      </c>
      <c r="BM98" s="146" t="s">
        <v>336</v>
      </c>
    </row>
    <row r="99" spans="2:65" s="1" customFormat="1" ht="16.5" customHeight="1">
      <c r="B99" s="133"/>
      <c r="C99" s="134" t="s">
        <v>266</v>
      </c>
      <c r="D99" s="134" t="s">
        <v>153</v>
      </c>
      <c r="E99" s="135" t="s">
        <v>1554</v>
      </c>
      <c r="F99" s="136" t="s">
        <v>1485</v>
      </c>
      <c r="G99" s="137" t="s">
        <v>675</v>
      </c>
      <c r="H99" s="138">
        <v>1</v>
      </c>
      <c r="I99" s="139"/>
      <c r="J99" s="140">
        <f t="shared" si="0"/>
        <v>0</v>
      </c>
      <c r="K99" s="141"/>
      <c r="L99" s="33"/>
      <c r="M99" s="142" t="s">
        <v>3</v>
      </c>
      <c r="N99" s="143" t="s">
        <v>42</v>
      </c>
      <c r="P99" s="144">
        <f t="shared" si="1"/>
        <v>0</v>
      </c>
      <c r="Q99" s="144">
        <v>0</v>
      </c>
      <c r="R99" s="144">
        <f t="shared" si="2"/>
        <v>0</v>
      </c>
      <c r="S99" s="144">
        <v>0</v>
      </c>
      <c r="T99" s="145">
        <f t="shared" si="3"/>
        <v>0</v>
      </c>
      <c r="AR99" s="146" t="s">
        <v>157</v>
      </c>
      <c r="AT99" s="146" t="s">
        <v>153</v>
      </c>
      <c r="AU99" s="146" t="s">
        <v>71</v>
      </c>
      <c r="AY99" s="18" t="s">
        <v>151</v>
      </c>
      <c r="BE99" s="147">
        <f t="shared" si="4"/>
        <v>0</v>
      </c>
      <c r="BF99" s="147">
        <f t="shared" si="5"/>
        <v>0</v>
      </c>
      <c r="BG99" s="147">
        <f t="shared" si="6"/>
        <v>0</v>
      </c>
      <c r="BH99" s="147">
        <f t="shared" si="7"/>
        <v>0</v>
      </c>
      <c r="BI99" s="147">
        <f t="shared" si="8"/>
        <v>0</v>
      </c>
      <c r="BJ99" s="18" t="s">
        <v>78</v>
      </c>
      <c r="BK99" s="147">
        <f t="shared" si="9"/>
        <v>0</v>
      </c>
      <c r="BL99" s="18" t="s">
        <v>157</v>
      </c>
      <c r="BM99" s="146" t="s">
        <v>351</v>
      </c>
    </row>
    <row r="100" spans="2:65" s="1" customFormat="1" ht="16.5" customHeight="1">
      <c r="B100" s="133"/>
      <c r="C100" s="134" t="s">
        <v>9</v>
      </c>
      <c r="D100" s="134" t="s">
        <v>153</v>
      </c>
      <c r="E100" s="135" t="s">
        <v>1555</v>
      </c>
      <c r="F100" s="136" t="s">
        <v>1488</v>
      </c>
      <c r="G100" s="137" t="s">
        <v>675</v>
      </c>
      <c r="H100" s="138">
        <v>1</v>
      </c>
      <c r="I100" s="139"/>
      <c r="J100" s="140">
        <f t="shared" si="0"/>
        <v>0</v>
      </c>
      <c r="K100" s="141"/>
      <c r="L100" s="33"/>
      <c r="M100" s="142" t="s">
        <v>3</v>
      </c>
      <c r="N100" s="143" t="s">
        <v>42</v>
      </c>
      <c r="P100" s="144">
        <f t="shared" si="1"/>
        <v>0</v>
      </c>
      <c r="Q100" s="144">
        <v>0</v>
      </c>
      <c r="R100" s="144">
        <f t="shared" si="2"/>
        <v>0</v>
      </c>
      <c r="S100" s="144">
        <v>0</v>
      </c>
      <c r="T100" s="145">
        <f t="shared" si="3"/>
        <v>0</v>
      </c>
      <c r="AR100" s="146" t="s">
        <v>157</v>
      </c>
      <c r="AT100" s="146" t="s">
        <v>153</v>
      </c>
      <c r="AU100" s="146" t="s">
        <v>71</v>
      </c>
      <c r="AY100" s="18" t="s">
        <v>151</v>
      </c>
      <c r="BE100" s="147">
        <f t="shared" si="4"/>
        <v>0</v>
      </c>
      <c r="BF100" s="147">
        <f t="shared" si="5"/>
        <v>0</v>
      </c>
      <c r="BG100" s="147">
        <f t="shared" si="6"/>
        <v>0</v>
      </c>
      <c r="BH100" s="147">
        <f t="shared" si="7"/>
        <v>0</v>
      </c>
      <c r="BI100" s="147">
        <f t="shared" si="8"/>
        <v>0</v>
      </c>
      <c r="BJ100" s="18" t="s">
        <v>78</v>
      </c>
      <c r="BK100" s="147">
        <f t="shared" si="9"/>
        <v>0</v>
      </c>
      <c r="BL100" s="18" t="s">
        <v>157</v>
      </c>
      <c r="BM100" s="146" t="s">
        <v>366</v>
      </c>
    </row>
    <row r="101" spans="2:65" s="1" customFormat="1" ht="16.5" customHeight="1">
      <c r="B101" s="133"/>
      <c r="C101" s="134" t="s">
        <v>278</v>
      </c>
      <c r="D101" s="134" t="s">
        <v>153</v>
      </c>
      <c r="E101" s="135" t="s">
        <v>1556</v>
      </c>
      <c r="F101" s="136" t="s">
        <v>1491</v>
      </c>
      <c r="G101" s="137" t="s">
        <v>675</v>
      </c>
      <c r="H101" s="138">
        <v>1</v>
      </c>
      <c r="I101" s="139"/>
      <c r="J101" s="140">
        <f t="shared" si="0"/>
        <v>0</v>
      </c>
      <c r="K101" s="141"/>
      <c r="L101" s="33"/>
      <c r="M101" s="142" t="s">
        <v>3</v>
      </c>
      <c r="N101" s="143" t="s">
        <v>42</v>
      </c>
      <c r="P101" s="144">
        <f t="shared" si="1"/>
        <v>0</v>
      </c>
      <c r="Q101" s="144">
        <v>0</v>
      </c>
      <c r="R101" s="144">
        <f t="shared" si="2"/>
        <v>0</v>
      </c>
      <c r="S101" s="144">
        <v>0</v>
      </c>
      <c r="T101" s="145">
        <f t="shared" si="3"/>
        <v>0</v>
      </c>
      <c r="AR101" s="146" t="s">
        <v>157</v>
      </c>
      <c r="AT101" s="146" t="s">
        <v>153</v>
      </c>
      <c r="AU101" s="146" t="s">
        <v>71</v>
      </c>
      <c r="AY101" s="18" t="s">
        <v>151</v>
      </c>
      <c r="BE101" s="147">
        <f t="shared" si="4"/>
        <v>0</v>
      </c>
      <c r="BF101" s="147">
        <f t="shared" si="5"/>
        <v>0</v>
      </c>
      <c r="BG101" s="147">
        <f t="shared" si="6"/>
        <v>0</v>
      </c>
      <c r="BH101" s="147">
        <f t="shared" si="7"/>
        <v>0</v>
      </c>
      <c r="BI101" s="147">
        <f t="shared" si="8"/>
        <v>0</v>
      </c>
      <c r="BJ101" s="18" t="s">
        <v>78</v>
      </c>
      <c r="BK101" s="147">
        <f t="shared" si="9"/>
        <v>0</v>
      </c>
      <c r="BL101" s="18" t="s">
        <v>157</v>
      </c>
      <c r="BM101" s="146" t="s">
        <v>381</v>
      </c>
    </row>
    <row r="102" spans="2:65" s="1" customFormat="1" ht="16.5" customHeight="1">
      <c r="B102" s="133"/>
      <c r="C102" s="134" t="s">
        <v>283</v>
      </c>
      <c r="D102" s="134" t="s">
        <v>153</v>
      </c>
      <c r="E102" s="135" t="s">
        <v>1557</v>
      </c>
      <c r="F102" s="136" t="s">
        <v>1494</v>
      </c>
      <c r="G102" s="137" t="s">
        <v>675</v>
      </c>
      <c r="H102" s="138">
        <v>1</v>
      </c>
      <c r="I102" s="139"/>
      <c r="J102" s="140">
        <f t="shared" si="0"/>
        <v>0</v>
      </c>
      <c r="K102" s="141"/>
      <c r="L102" s="33"/>
      <c r="M102" s="142" t="s">
        <v>3</v>
      </c>
      <c r="N102" s="143" t="s">
        <v>42</v>
      </c>
      <c r="P102" s="144">
        <f t="shared" si="1"/>
        <v>0</v>
      </c>
      <c r="Q102" s="144">
        <v>0</v>
      </c>
      <c r="R102" s="144">
        <f t="shared" si="2"/>
        <v>0</v>
      </c>
      <c r="S102" s="144">
        <v>0</v>
      </c>
      <c r="T102" s="145">
        <f t="shared" si="3"/>
        <v>0</v>
      </c>
      <c r="AR102" s="146" t="s">
        <v>157</v>
      </c>
      <c r="AT102" s="146" t="s">
        <v>153</v>
      </c>
      <c r="AU102" s="146" t="s">
        <v>71</v>
      </c>
      <c r="AY102" s="18" t="s">
        <v>151</v>
      </c>
      <c r="BE102" s="147">
        <f t="shared" si="4"/>
        <v>0</v>
      </c>
      <c r="BF102" s="147">
        <f t="shared" si="5"/>
        <v>0</v>
      </c>
      <c r="BG102" s="147">
        <f t="shared" si="6"/>
        <v>0</v>
      </c>
      <c r="BH102" s="147">
        <f t="shared" si="7"/>
        <v>0</v>
      </c>
      <c r="BI102" s="147">
        <f t="shared" si="8"/>
        <v>0</v>
      </c>
      <c r="BJ102" s="18" t="s">
        <v>78</v>
      </c>
      <c r="BK102" s="147">
        <f t="shared" si="9"/>
        <v>0</v>
      </c>
      <c r="BL102" s="18" t="s">
        <v>157</v>
      </c>
      <c r="BM102" s="146" t="s">
        <v>395</v>
      </c>
    </row>
    <row r="103" spans="2:65" s="1" customFormat="1" ht="16.5" customHeight="1">
      <c r="B103" s="133"/>
      <c r="C103" s="134" t="s">
        <v>288</v>
      </c>
      <c r="D103" s="134" t="s">
        <v>153</v>
      </c>
      <c r="E103" s="135" t="s">
        <v>1496</v>
      </c>
      <c r="F103" s="136" t="s">
        <v>1497</v>
      </c>
      <c r="G103" s="137" t="s">
        <v>675</v>
      </c>
      <c r="H103" s="138">
        <v>1</v>
      </c>
      <c r="I103" s="139"/>
      <c r="J103" s="140">
        <f t="shared" si="0"/>
        <v>0</v>
      </c>
      <c r="K103" s="141"/>
      <c r="L103" s="33"/>
      <c r="M103" s="142" t="s">
        <v>3</v>
      </c>
      <c r="N103" s="143" t="s">
        <v>42</v>
      </c>
      <c r="P103" s="144">
        <f t="shared" si="1"/>
        <v>0</v>
      </c>
      <c r="Q103" s="144">
        <v>0</v>
      </c>
      <c r="R103" s="144">
        <f t="shared" si="2"/>
        <v>0</v>
      </c>
      <c r="S103" s="144">
        <v>0</v>
      </c>
      <c r="T103" s="145">
        <f t="shared" si="3"/>
        <v>0</v>
      </c>
      <c r="AR103" s="146" t="s">
        <v>157</v>
      </c>
      <c r="AT103" s="146" t="s">
        <v>153</v>
      </c>
      <c r="AU103" s="146" t="s">
        <v>71</v>
      </c>
      <c r="AY103" s="18" t="s">
        <v>151</v>
      </c>
      <c r="BE103" s="147">
        <f t="shared" si="4"/>
        <v>0</v>
      </c>
      <c r="BF103" s="147">
        <f t="shared" si="5"/>
        <v>0</v>
      </c>
      <c r="BG103" s="147">
        <f t="shared" si="6"/>
        <v>0</v>
      </c>
      <c r="BH103" s="147">
        <f t="shared" si="7"/>
        <v>0</v>
      </c>
      <c r="BI103" s="147">
        <f t="shared" si="8"/>
        <v>0</v>
      </c>
      <c r="BJ103" s="18" t="s">
        <v>78</v>
      </c>
      <c r="BK103" s="147">
        <f t="shared" si="9"/>
        <v>0</v>
      </c>
      <c r="BL103" s="18" t="s">
        <v>157</v>
      </c>
      <c r="BM103" s="146" t="s">
        <v>411</v>
      </c>
    </row>
    <row r="104" spans="2:65" s="1" customFormat="1" ht="16.5" customHeight="1">
      <c r="B104" s="133"/>
      <c r="C104" s="134" t="s">
        <v>293</v>
      </c>
      <c r="D104" s="134" t="s">
        <v>153</v>
      </c>
      <c r="E104" s="135" t="s">
        <v>1502</v>
      </c>
      <c r="F104" s="136" t="s">
        <v>1503</v>
      </c>
      <c r="G104" s="137" t="s">
        <v>675</v>
      </c>
      <c r="H104" s="138">
        <v>1</v>
      </c>
      <c r="I104" s="139"/>
      <c r="J104" s="140">
        <f t="shared" si="0"/>
        <v>0</v>
      </c>
      <c r="K104" s="141"/>
      <c r="L104" s="33"/>
      <c r="M104" s="142" t="s">
        <v>3</v>
      </c>
      <c r="N104" s="143" t="s">
        <v>42</v>
      </c>
      <c r="P104" s="144">
        <f t="shared" si="1"/>
        <v>0</v>
      </c>
      <c r="Q104" s="144">
        <v>0</v>
      </c>
      <c r="R104" s="144">
        <f t="shared" si="2"/>
        <v>0</v>
      </c>
      <c r="S104" s="144">
        <v>0</v>
      </c>
      <c r="T104" s="145">
        <f t="shared" si="3"/>
        <v>0</v>
      </c>
      <c r="AR104" s="146" t="s">
        <v>157</v>
      </c>
      <c r="AT104" s="146" t="s">
        <v>153</v>
      </c>
      <c r="AU104" s="146" t="s">
        <v>71</v>
      </c>
      <c r="AY104" s="18" t="s">
        <v>151</v>
      </c>
      <c r="BE104" s="147">
        <f t="shared" si="4"/>
        <v>0</v>
      </c>
      <c r="BF104" s="147">
        <f t="shared" si="5"/>
        <v>0</v>
      </c>
      <c r="BG104" s="147">
        <f t="shared" si="6"/>
        <v>0</v>
      </c>
      <c r="BH104" s="147">
        <f t="shared" si="7"/>
        <v>0</v>
      </c>
      <c r="BI104" s="147">
        <f t="shared" si="8"/>
        <v>0</v>
      </c>
      <c r="BJ104" s="18" t="s">
        <v>78</v>
      </c>
      <c r="BK104" s="147">
        <f t="shared" si="9"/>
        <v>0</v>
      </c>
      <c r="BL104" s="18" t="s">
        <v>157</v>
      </c>
      <c r="BM104" s="146" t="s">
        <v>422</v>
      </c>
    </row>
    <row r="105" spans="2:65" s="1" customFormat="1" ht="16.5" customHeight="1">
      <c r="B105" s="133"/>
      <c r="C105" s="134" t="s">
        <v>299</v>
      </c>
      <c r="D105" s="134" t="s">
        <v>153</v>
      </c>
      <c r="E105" s="135" t="s">
        <v>1505</v>
      </c>
      <c r="F105" s="136" t="s">
        <v>1506</v>
      </c>
      <c r="G105" s="137" t="s">
        <v>675</v>
      </c>
      <c r="H105" s="138">
        <v>1</v>
      </c>
      <c r="I105" s="139"/>
      <c r="J105" s="140">
        <f t="shared" si="0"/>
        <v>0</v>
      </c>
      <c r="K105" s="141"/>
      <c r="L105" s="33"/>
      <c r="M105" s="142" t="s">
        <v>3</v>
      </c>
      <c r="N105" s="143" t="s">
        <v>42</v>
      </c>
      <c r="P105" s="144">
        <f t="shared" si="1"/>
        <v>0</v>
      </c>
      <c r="Q105" s="144">
        <v>0</v>
      </c>
      <c r="R105" s="144">
        <f t="shared" si="2"/>
        <v>0</v>
      </c>
      <c r="S105" s="144">
        <v>0</v>
      </c>
      <c r="T105" s="145">
        <f t="shared" si="3"/>
        <v>0</v>
      </c>
      <c r="AR105" s="146" t="s">
        <v>157</v>
      </c>
      <c r="AT105" s="146" t="s">
        <v>153</v>
      </c>
      <c r="AU105" s="146" t="s">
        <v>71</v>
      </c>
      <c r="AY105" s="18" t="s">
        <v>151</v>
      </c>
      <c r="BE105" s="147">
        <f t="shared" si="4"/>
        <v>0</v>
      </c>
      <c r="BF105" s="147">
        <f t="shared" si="5"/>
        <v>0</v>
      </c>
      <c r="BG105" s="147">
        <f t="shared" si="6"/>
        <v>0</v>
      </c>
      <c r="BH105" s="147">
        <f t="shared" si="7"/>
        <v>0</v>
      </c>
      <c r="BI105" s="147">
        <f t="shared" si="8"/>
        <v>0</v>
      </c>
      <c r="BJ105" s="18" t="s">
        <v>78</v>
      </c>
      <c r="BK105" s="147">
        <f t="shared" si="9"/>
        <v>0</v>
      </c>
      <c r="BL105" s="18" t="s">
        <v>157</v>
      </c>
      <c r="BM105" s="146" t="s">
        <v>434</v>
      </c>
    </row>
    <row r="106" spans="2:65" s="1" customFormat="1" ht="16.5" customHeight="1">
      <c r="B106" s="133"/>
      <c r="C106" s="134" t="s">
        <v>8</v>
      </c>
      <c r="D106" s="134" t="s">
        <v>153</v>
      </c>
      <c r="E106" s="135" t="s">
        <v>1508</v>
      </c>
      <c r="F106" s="136" t="s">
        <v>1509</v>
      </c>
      <c r="G106" s="137" t="s">
        <v>675</v>
      </c>
      <c r="H106" s="138">
        <v>1</v>
      </c>
      <c r="I106" s="139"/>
      <c r="J106" s="140">
        <f t="shared" si="0"/>
        <v>0</v>
      </c>
      <c r="K106" s="141"/>
      <c r="L106" s="33"/>
      <c r="M106" s="142" t="s">
        <v>3</v>
      </c>
      <c r="N106" s="143" t="s">
        <v>42</v>
      </c>
      <c r="P106" s="144">
        <f t="shared" si="1"/>
        <v>0</v>
      </c>
      <c r="Q106" s="144">
        <v>0</v>
      </c>
      <c r="R106" s="144">
        <f t="shared" si="2"/>
        <v>0</v>
      </c>
      <c r="S106" s="144">
        <v>0</v>
      </c>
      <c r="T106" s="145">
        <f t="shared" si="3"/>
        <v>0</v>
      </c>
      <c r="AR106" s="146" t="s">
        <v>157</v>
      </c>
      <c r="AT106" s="146" t="s">
        <v>153</v>
      </c>
      <c r="AU106" s="146" t="s">
        <v>71</v>
      </c>
      <c r="AY106" s="18" t="s">
        <v>151</v>
      </c>
      <c r="BE106" s="147">
        <f t="shared" si="4"/>
        <v>0</v>
      </c>
      <c r="BF106" s="147">
        <f t="shared" si="5"/>
        <v>0</v>
      </c>
      <c r="BG106" s="147">
        <f t="shared" si="6"/>
        <v>0</v>
      </c>
      <c r="BH106" s="147">
        <f t="shared" si="7"/>
        <v>0</v>
      </c>
      <c r="BI106" s="147">
        <f t="shared" si="8"/>
        <v>0</v>
      </c>
      <c r="BJ106" s="18" t="s">
        <v>78</v>
      </c>
      <c r="BK106" s="147">
        <f t="shared" si="9"/>
        <v>0</v>
      </c>
      <c r="BL106" s="18" t="s">
        <v>157</v>
      </c>
      <c r="BM106" s="146" t="s">
        <v>447</v>
      </c>
    </row>
    <row r="107" spans="2:65" s="1" customFormat="1" ht="16.5" customHeight="1">
      <c r="B107" s="133"/>
      <c r="C107" s="134" t="s">
        <v>308</v>
      </c>
      <c r="D107" s="134" t="s">
        <v>153</v>
      </c>
      <c r="E107" s="135" t="s">
        <v>1511</v>
      </c>
      <c r="F107" s="136" t="s">
        <v>1512</v>
      </c>
      <c r="G107" s="137" t="s">
        <v>1513</v>
      </c>
      <c r="H107" s="138">
        <v>40</v>
      </c>
      <c r="I107" s="139"/>
      <c r="J107" s="140">
        <f t="shared" si="0"/>
        <v>0</v>
      </c>
      <c r="K107" s="141"/>
      <c r="L107" s="33"/>
      <c r="M107" s="142" t="s">
        <v>3</v>
      </c>
      <c r="N107" s="143" t="s">
        <v>42</v>
      </c>
      <c r="P107" s="144">
        <f t="shared" si="1"/>
        <v>0</v>
      </c>
      <c r="Q107" s="144">
        <v>0</v>
      </c>
      <c r="R107" s="144">
        <f t="shared" si="2"/>
        <v>0</v>
      </c>
      <c r="S107" s="144">
        <v>0</v>
      </c>
      <c r="T107" s="145">
        <f t="shared" si="3"/>
        <v>0</v>
      </c>
      <c r="AR107" s="146" t="s">
        <v>157</v>
      </c>
      <c r="AT107" s="146" t="s">
        <v>153</v>
      </c>
      <c r="AU107" s="146" t="s">
        <v>71</v>
      </c>
      <c r="AY107" s="18" t="s">
        <v>151</v>
      </c>
      <c r="BE107" s="147">
        <f t="shared" si="4"/>
        <v>0</v>
      </c>
      <c r="BF107" s="147">
        <f t="shared" si="5"/>
        <v>0</v>
      </c>
      <c r="BG107" s="147">
        <f t="shared" si="6"/>
        <v>0</v>
      </c>
      <c r="BH107" s="147">
        <f t="shared" si="7"/>
        <v>0</v>
      </c>
      <c r="BI107" s="147">
        <f t="shared" si="8"/>
        <v>0</v>
      </c>
      <c r="BJ107" s="18" t="s">
        <v>78</v>
      </c>
      <c r="BK107" s="147">
        <f t="shared" si="9"/>
        <v>0</v>
      </c>
      <c r="BL107" s="18" t="s">
        <v>157</v>
      </c>
      <c r="BM107" s="146" t="s">
        <v>460</v>
      </c>
    </row>
    <row r="108" spans="2:65" s="1" customFormat="1" ht="16.5" customHeight="1">
      <c r="B108" s="133"/>
      <c r="C108" s="134" t="s">
        <v>318</v>
      </c>
      <c r="D108" s="134" t="s">
        <v>153</v>
      </c>
      <c r="E108" s="135" t="s">
        <v>1515</v>
      </c>
      <c r="F108" s="136" t="s">
        <v>1516</v>
      </c>
      <c r="G108" s="137" t="s">
        <v>1513</v>
      </c>
      <c r="H108" s="138">
        <v>6</v>
      </c>
      <c r="I108" s="139"/>
      <c r="J108" s="140">
        <f t="shared" si="0"/>
        <v>0</v>
      </c>
      <c r="K108" s="141"/>
      <c r="L108" s="33"/>
      <c r="M108" s="142" t="s">
        <v>3</v>
      </c>
      <c r="N108" s="143" t="s">
        <v>42</v>
      </c>
      <c r="P108" s="144">
        <f t="shared" si="1"/>
        <v>0</v>
      </c>
      <c r="Q108" s="144">
        <v>0</v>
      </c>
      <c r="R108" s="144">
        <f t="shared" si="2"/>
        <v>0</v>
      </c>
      <c r="S108" s="144">
        <v>0</v>
      </c>
      <c r="T108" s="145">
        <f t="shared" si="3"/>
        <v>0</v>
      </c>
      <c r="AR108" s="146" t="s">
        <v>157</v>
      </c>
      <c r="AT108" s="146" t="s">
        <v>153</v>
      </c>
      <c r="AU108" s="146" t="s">
        <v>71</v>
      </c>
      <c r="AY108" s="18" t="s">
        <v>151</v>
      </c>
      <c r="BE108" s="147">
        <f t="shared" si="4"/>
        <v>0</v>
      </c>
      <c r="BF108" s="147">
        <f t="shared" si="5"/>
        <v>0</v>
      </c>
      <c r="BG108" s="147">
        <f t="shared" si="6"/>
        <v>0</v>
      </c>
      <c r="BH108" s="147">
        <f t="shared" si="7"/>
        <v>0</v>
      </c>
      <c r="BI108" s="147">
        <f t="shared" si="8"/>
        <v>0</v>
      </c>
      <c r="BJ108" s="18" t="s">
        <v>78</v>
      </c>
      <c r="BK108" s="147">
        <f t="shared" si="9"/>
        <v>0</v>
      </c>
      <c r="BL108" s="18" t="s">
        <v>157</v>
      </c>
      <c r="BM108" s="146" t="s">
        <v>473</v>
      </c>
    </row>
    <row r="109" spans="2:65" s="1" customFormat="1" ht="16.5" customHeight="1">
      <c r="B109" s="133"/>
      <c r="C109" s="134" t="s">
        <v>325</v>
      </c>
      <c r="D109" s="134" t="s">
        <v>153</v>
      </c>
      <c r="E109" s="135" t="s">
        <v>1518</v>
      </c>
      <c r="F109" s="136" t="s">
        <v>1519</v>
      </c>
      <c r="G109" s="137" t="s">
        <v>1513</v>
      </c>
      <c r="H109" s="138">
        <v>4</v>
      </c>
      <c r="I109" s="139"/>
      <c r="J109" s="140">
        <f t="shared" si="0"/>
        <v>0</v>
      </c>
      <c r="K109" s="141"/>
      <c r="L109" s="33"/>
      <c r="M109" s="199" t="s">
        <v>3</v>
      </c>
      <c r="N109" s="200" t="s">
        <v>42</v>
      </c>
      <c r="O109" s="201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AR109" s="146" t="s">
        <v>157</v>
      </c>
      <c r="AT109" s="146" t="s">
        <v>153</v>
      </c>
      <c r="AU109" s="146" t="s">
        <v>71</v>
      </c>
      <c r="AY109" s="18" t="s">
        <v>151</v>
      </c>
      <c r="BE109" s="147">
        <f t="shared" si="4"/>
        <v>0</v>
      </c>
      <c r="BF109" s="147">
        <f t="shared" si="5"/>
        <v>0</v>
      </c>
      <c r="BG109" s="147">
        <f t="shared" si="6"/>
        <v>0</v>
      </c>
      <c r="BH109" s="147">
        <f t="shared" si="7"/>
        <v>0</v>
      </c>
      <c r="BI109" s="147">
        <f t="shared" si="8"/>
        <v>0</v>
      </c>
      <c r="BJ109" s="18" t="s">
        <v>78</v>
      </c>
      <c r="BK109" s="147">
        <f t="shared" si="9"/>
        <v>0</v>
      </c>
      <c r="BL109" s="18" t="s">
        <v>157</v>
      </c>
      <c r="BM109" s="146" t="s">
        <v>484</v>
      </c>
    </row>
    <row r="110" spans="2:65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3"/>
    </row>
  </sheetData>
  <autoFilter ref="C84:K109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109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7" t="str">
        <f>'Rekapitulace stavby'!K6</f>
        <v>Obnova střechy MZe, Těšnov, Praha I - Nové Město</v>
      </c>
      <c r="F7" s="328"/>
      <c r="G7" s="328"/>
      <c r="H7" s="328"/>
      <c r="L7" s="21"/>
    </row>
    <row r="8" spans="2:46" s="1" customFormat="1" ht="12" customHeight="1">
      <c r="B8" s="33"/>
      <c r="D8" s="28" t="s">
        <v>110</v>
      </c>
      <c r="L8" s="33"/>
    </row>
    <row r="9" spans="2:46" s="1" customFormat="1" ht="16.5" customHeight="1">
      <c r="B9" s="33"/>
      <c r="E9" s="290" t="s">
        <v>1558</v>
      </c>
      <c r="F9" s="329"/>
      <c r="G9" s="329"/>
      <c r="H9" s="32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>
        <f>'Rekapitulace stavby'!AN8</f>
        <v>44847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296"/>
      <c r="G18" s="296"/>
      <c r="H18" s="296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">
        <v>30</v>
      </c>
      <c r="L20" s="33"/>
    </row>
    <row r="21" spans="2:12" s="1" customFormat="1" ht="18" customHeight="1">
      <c r="B21" s="33"/>
      <c r="E21" s="26" t="s">
        <v>31</v>
      </c>
      <c r="I21" s="28" t="s">
        <v>26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3</v>
      </c>
      <c r="L23" s="33"/>
    </row>
    <row r="24" spans="2:12" s="1" customFormat="1" ht="18" customHeight="1">
      <c r="B24" s="33"/>
      <c r="E24" s="26" t="s">
        <v>34</v>
      </c>
      <c r="I24" s="28" t="s">
        <v>26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1" t="s">
        <v>3</v>
      </c>
      <c r="F27" s="301"/>
      <c r="G27" s="301"/>
      <c r="H27" s="30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ROUND((SUM(BE89:BE128)),  2)</f>
        <v>0</v>
      </c>
      <c r="I33" s="94">
        <v>0.21</v>
      </c>
      <c r="J33" s="84">
        <f>ROUND(((SUM(BE89:BE128))*I33),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ROUND((SUM(BF89:BF128)),  2)</f>
        <v>0</v>
      </c>
      <c r="I34" s="94">
        <v>0.15</v>
      </c>
      <c r="J34" s="84">
        <f>ROUND(((SUM(BF89:BF128))*I34),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ROUND((SUM(BG89:BG128)),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ROUND((SUM(BH89:BH128)),  2)</f>
        <v>0</v>
      </c>
      <c r="I36" s="94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ROUND((SUM(BI89:BI128)),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7" t="str">
        <f>E7</f>
        <v>Obnova střechy MZe, Těšnov, Praha I - Nové Město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110</v>
      </c>
      <c r="L49" s="33"/>
    </row>
    <row r="50" spans="2:47" s="1" customFormat="1" ht="16.5" customHeight="1">
      <c r="B50" s="33"/>
      <c r="E50" s="290" t="str">
        <f>E9</f>
        <v>VRN - VEDLEJŠÍ ROZPOČTOVÉ NÁKLADY</v>
      </c>
      <c r="F50" s="329"/>
      <c r="G50" s="329"/>
      <c r="H50" s="32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>
        <f>IF(J12="","",J12)</f>
        <v>44847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24</v>
      </c>
      <c r="F54" s="26" t="str">
        <f>E15</f>
        <v xml:space="preserve"> </v>
      </c>
      <c r="I54" s="28" t="s">
        <v>29</v>
      </c>
      <c r="J54" s="31" t="str">
        <f>E21</f>
        <v>Energy Benefit Centre a.s.</v>
      </c>
      <c r="L54" s="33"/>
    </row>
    <row r="55" spans="2:47" s="1" customFormat="1" ht="25.7" customHeight="1">
      <c r="B55" s="33"/>
      <c r="C55" s="28" t="s">
        <v>27</v>
      </c>
      <c r="F55" s="26" t="str">
        <f>IF(E18="","",E18)</f>
        <v>Vyplň údaj</v>
      </c>
      <c r="I55" s="28" t="s">
        <v>33</v>
      </c>
      <c r="J55" s="31" t="str">
        <f>E24</f>
        <v>lacko.ondrej@seznam.cz (tel.:725535980)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115</v>
      </c>
      <c r="D57" s="95"/>
      <c r="E57" s="95"/>
      <c r="F57" s="95"/>
      <c r="G57" s="95"/>
      <c r="H57" s="95"/>
      <c r="I57" s="95"/>
      <c r="J57" s="102" t="s">
        <v>116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J89</f>
        <v>0</v>
      </c>
      <c r="L59" s="33"/>
      <c r="AU59" s="18" t="s">
        <v>117</v>
      </c>
    </row>
    <row r="60" spans="2:47" s="8" customFormat="1" ht="24.95" customHeight="1">
      <c r="B60" s="104"/>
      <c r="D60" s="105" t="s">
        <v>135</v>
      </c>
      <c r="E60" s="106"/>
      <c r="F60" s="106"/>
      <c r="G60" s="106"/>
      <c r="H60" s="106"/>
      <c r="I60" s="106"/>
      <c r="J60" s="107">
        <f>J90</f>
        <v>0</v>
      </c>
      <c r="L60" s="104"/>
    </row>
    <row r="61" spans="2:47" s="8" customFormat="1" ht="24.95" customHeight="1">
      <c r="B61" s="104"/>
      <c r="D61" s="105" t="s">
        <v>1559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>
      <c r="B62" s="108"/>
      <c r="D62" s="109" t="s">
        <v>1560</v>
      </c>
      <c r="E62" s="110"/>
      <c r="F62" s="110"/>
      <c r="G62" s="110"/>
      <c r="H62" s="110"/>
      <c r="I62" s="110"/>
      <c r="J62" s="111">
        <f>J93</f>
        <v>0</v>
      </c>
      <c r="L62" s="108"/>
    </row>
    <row r="63" spans="2:47" s="9" customFormat="1" ht="19.899999999999999" customHeight="1">
      <c r="B63" s="108"/>
      <c r="D63" s="109" t="s">
        <v>1561</v>
      </c>
      <c r="E63" s="110"/>
      <c r="F63" s="110"/>
      <c r="G63" s="110"/>
      <c r="H63" s="110"/>
      <c r="I63" s="110"/>
      <c r="J63" s="111">
        <f>J104</f>
        <v>0</v>
      </c>
      <c r="L63" s="108"/>
    </row>
    <row r="64" spans="2:47" s="9" customFormat="1" ht="19.899999999999999" customHeight="1">
      <c r="B64" s="108"/>
      <c r="D64" s="109" t="s">
        <v>1562</v>
      </c>
      <c r="E64" s="110"/>
      <c r="F64" s="110"/>
      <c r="G64" s="110"/>
      <c r="H64" s="110"/>
      <c r="I64" s="110"/>
      <c r="J64" s="111">
        <f>J107</f>
        <v>0</v>
      </c>
      <c r="L64" s="108"/>
    </row>
    <row r="65" spans="2:12" s="9" customFormat="1" ht="19.899999999999999" customHeight="1">
      <c r="B65" s="108"/>
      <c r="D65" s="109" t="s">
        <v>1563</v>
      </c>
      <c r="E65" s="110"/>
      <c r="F65" s="110"/>
      <c r="G65" s="110"/>
      <c r="H65" s="110"/>
      <c r="I65" s="110"/>
      <c r="J65" s="111">
        <f>J110</f>
        <v>0</v>
      </c>
      <c r="L65" s="108"/>
    </row>
    <row r="66" spans="2:12" s="9" customFormat="1" ht="19.899999999999999" customHeight="1">
      <c r="B66" s="108"/>
      <c r="D66" s="109" t="s">
        <v>1564</v>
      </c>
      <c r="E66" s="110"/>
      <c r="F66" s="110"/>
      <c r="G66" s="110"/>
      <c r="H66" s="110"/>
      <c r="I66" s="110"/>
      <c r="J66" s="111">
        <f>J113</f>
        <v>0</v>
      </c>
      <c r="L66" s="108"/>
    </row>
    <row r="67" spans="2:12" s="9" customFormat="1" ht="19.899999999999999" customHeight="1">
      <c r="B67" s="108"/>
      <c r="D67" s="109" t="s">
        <v>1565</v>
      </c>
      <c r="E67" s="110"/>
      <c r="F67" s="110"/>
      <c r="G67" s="110"/>
      <c r="H67" s="110"/>
      <c r="I67" s="110"/>
      <c r="J67" s="111">
        <f>J120</f>
        <v>0</v>
      </c>
      <c r="L67" s="108"/>
    </row>
    <row r="68" spans="2:12" s="9" customFormat="1" ht="19.899999999999999" customHeight="1">
      <c r="B68" s="108"/>
      <c r="D68" s="109" t="s">
        <v>1566</v>
      </c>
      <c r="E68" s="110"/>
      <c r="F68" s="110"/>
      <c r="G68" s="110"/>
      <c r="H68" s="110"/>
      <c r="I68" s="110"/>
      <c r="J68" s="111">
        <f>J123</f>
        <v>0</v>
      </c>
      <c r="L68" s="108"/>
    </row>
    <row r="69" spans="2:12" s="9" customFormat="1" ht="19.899999999999999" customHeight="1">
      <c r="B69" s="108"/>
      <c r="D69" s="109" t="s">
        <v>1567</v>
      </c>
      <c r="E69" s="110"/>
      <c r="F69" s="110"/>
      <c r="G69" s="110"/>
      <c r="H69" s="110"/>
      <c r="I69" s="110"/>
      <c r="J69" s="111">
        <f>J126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136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27" t="str">
        <f>E7</f>
        <v>Obnova střechy MZe, Těšnov, Praha I - Nové Město</v>
      </c>
      <c r="F79" s="328"/>
      <c r="G79" s="328"/>
      <c r="H79" s="328"/>
      <c r="L79" s="33"/>
    </row>
    <row r="80" spans="2:12" s="1" customFormat="1" ht="12" customHeight="1">
      <c r="B80" s="33"/>
      <c r="C80" s="28" t="s">
        <v>110</v>
      </c>
      <c r="L80" s="33"/>
    </row>
    <row r="81" spans="2:65" s="1" customFormat="1" ht="16.5" customHeight="1">
      <c r="B81" s="33"/>
      <c r="E81" s="290" t="str">
        <f>E9</f>
        <v>VRN - VEDLEJŠÍ ROZPOČTOVÉ NÁKLADY</v>
      </c>
      <c r="F81" s="329"/>
      <c r="G81" s="329"/>
      <c r="H81" s="329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>
        <f>IF(J12="","",J12)</f>
        <v>44847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24</v>
      </c>
      <c r="F85" s="26" t="str">
        <f>E15</f>
        <v xml:space="preserve"> </v>
      </c>
      <c r="I85" s="28" t="s">
        <v>29</v>
      </c>
      <c r="J85" s="31" t="str">
        <f>E21</f>
        <v>Energy Benefit Centre a.s.</v>
      </c>
      <c r="L85" s="33"/>
    </row>
    <row r="86" spans="2:65" s="1" customFormat="1" ht="25.7" customHeight="1">
      <c r="B86" s="33"/>
      <c r="C86" s="28" t="s">
        <v>27</v>
      </c>
      <c r="F86" s="26" t="str">
        <f>IF(E18="","",E18)</f>
        <v>Vyplň údaj</v>
      </c>
      <c r="I86" s="28" t="s">
        <v>33</v>
      </c>
      <c r="J86" s="31" t="str">
        <f>E24</f>
        <v>lacko.ondrej@seznam.cz (tel.:725535980)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137</v>
      </c>
      <c r="D88" s="114" t="s">
        <v>56</v>
      </c>
      <c r="E88" s="114" t="s">
        <v>52</v>
      </c>
      <c r="F88" s="114" t="s">
        <v>53</v>
      </c>
      <c r="G88" s="114" t="s">
        <v>138</v>
      </c>
      <c r="H88" s="114" t="s">
        <v>139</v>
      </c>
      <c r="I88" s="114" t="s">
        <v>140</v>
      </c>
      <c r="J88" s="115" t="s">
        <v>116</v>
      </c>
      <c r="K88" s="116" t="s">
        <v>141</v>
      </c>
      <c r="L88" s="112"/>
      <c r="M88" s="57" t="s">
        <v>3</v>
      </c>
      <c r="N88" s="58" t="s">
        <v>41</v>
      </c>
      <c r="O88" s="58" t="s">
        <v>142</v>
      </c>
      <c r="P88" s="58" t="s">
        <v>143</v>
      </c>
      <c r="Q88" s="58" t="s">
        <v>144</v>
      </c>
      <c r="R88" s="58" t="s">
        <v>145</v>
      </c>
      <c r="S88" s="58" t="s">
        <v>146</v>
      </c>
      <c r="T88" s="59" t="s">
        <v>147</v>
      </c>
    </row>
    <row r="89" spans="2:65" s="1" customFormat="1" ht="22.9" customHeight="1">
      <c r="B89" s="33"/>
      <c r="C89" s="62" t="s">
        <v>148</v>
      </c>
      <c r="J89" s="117">
        <f>BK89</f>
        <v>0</v>
      </c>
      <c r="L89" s="33"/>
      <c r="M89" s="60"/>
      <c r="N89" s="51"/>
      <c r="O89" s="51"/>
      <c r="P89" s="118">
        <f>P90+P92</f>
        <v>0</v>
      </c>
      <c r="Q89" s="51"/>
      <c r="R89" s="118">
        <f>R90+R92</f>
        <v>0</v>
      </c>
      <c r="S89" s="51"/>
      <c r="T89" s="119">
        <f>T90+T92</f>
        <v>0</v>
      </c>
      <c r="AT89" s="18" t="s">
        <v>70</v>
      </c>
      <c r="AU89" s="18" t="s">
        <v>117</v>
      </c>
      <c r="BK89" s="120">
        <f>BK90+BK92</f>
        <v>0</v>
      </c>
    </row>
    <row r="90" spans="2:65" s="11" customFormat="1" ht="25.9" customHeight="1">
      <c r="B90" s="121"/>
      <c r="D90" s="122" t="s">
        <v>70</v>
      </c>
      <c r="E90" s="123" t="s">
        <v>854</v>
      </c>
      <c r="F90" s="123" t="s">
        <v>855</v>
      </c>
      <c r="I90" s="124"/>
      <c r="J90" s="125">
        <f>BK90</f>
        <v>0</v>
      </c>
      <c r="L90" s="121"/>
      <c r="M90" s="126"/>
      <c r="P90" s="127">
        <f>P91</f>
        <v>0</v>
      </c>
      <c r="R90" s="127">
        <f>R91</f>
        <v>0</v>
      </c>
      <c r="T90" s="128">
        <f>T91</f>
        <v>0</v>
      </c>
      <c r="AR90" s="122" t="s">
        <v>157</v>
      </c>
      <c r="AT90" s="129" t="s">
        <v>70</v>
      </c>
      <c r="AU90" s="129" t="s">
        <v>71</v>
      </c>
      <c r="AY90" s="122" t="s">
        <v>151</v>
      </c>
      <c r="BK90" s="130">
        <f>BK91</f>
        <v>0</v>
      </c>
    </row>
    <row r="91" spans="2:65" s="1" customFormat="1" ht="16.5" customHeight="1">
      <c r="B91" s="133"/>
      <c r="C91" s="134" t="s">
        <v>78</v>
      </c>
      <c r="D91" s="134" t="s">
        <v>153</v>
      </c>
      <c r="E91" s="135" t="s">
        <v>857</v>
      </c>
      <c r="F91" s="136" t="s">
        <v>1568</v>
      </c>
      <c r="G91" s="137" t="s">
        <v>675</v>
      </c>
      <c r="H91" s="138">
        <v>1</v>
      </c>
      <c r="I91" s="139"/>
      <c r="J91" s="140">
        <f>ROUND(I91*H91,2)</f>
        <v>0</v>
      </c>
      <c r="K91" s="141"/>
      <c r="L91" s="33"/>
      <c r="M91" s="142" t="s">
        <v>3</v>
      </c>
      <c r="N91" s="143" t="s">
        <v>42</v>
      </c>
      <c r="P91" s="144">
        <f>O91*H91</f>
        <v>0</v>
      </c>
      <c r="Q91" s="144">
        <v>0</v>
      </c>
      <c r="R91" s="144">
        <f>Q91*H91</f>
        <v>0</v>
      </c>
      <c r="S91" s="144">
        <v>0</v>
      </c>
      <c r="T91" s="145">
        <f>S91*H91</f>
        <v>0</v>
      </c>
      <c r="AR91" s="146" t="s">
        <v>859</v>
      </c>
      <c r="AT91" s="146" t="s">
        <v>153</v>
      </c>
      <c r="AU91" s="146" t="s">
        <v>78</v>
      </c>
      <c r="AY91" s="18" t="s">
        <v>151</v>
      </c>
      <c r="BE91" s="147">
        <f>IF(N91="základní",J91,0)</f>
        <v>0</v>
      </c>
      <c r="BF91" s="147">
        <f>IF(N91="snížená",J91,0)</f>
        <v>0</v>
      </c>
      <c r="BG91" s="147">
        <f>IF(N91="zákl. přenesená",J91,0)</f>
        <v>0</v>
      </c>
      <c r="BH91" s="147">
        <f>IF(N91="sníž. přenesená",J91,0)</f>
        <v>0</v>
      </c>
      <c r="BI91" s="147">
        <f>IF(N91="nulová",J91,0)</f>
        <v>0</v>
      </c>
      <c r="BJ91" s="18" t="s">
        <v>78</v>
      </c>
      <c r="BK91" s="147">
        <f>ROUND(I91*H91,2)</f>
        <v>0</v>
      </c>
      <c r="BL91" s="18" t="s">
        <v>859</v>
      </c>
      <c r="BM91" s="146" t="s">
        <v>1569</v>
      </c>
    </row>
    <row r="92" spans="2:65" s="11" customFormat="1" ht="25.9" customHeight="1">
      <c r="B92" s="121"/>
      <c r="D92" s="122" t="s">
        <v>70</v>
      </c>
      <c r="E92" s="123" t="s">
        <v>106</v>
      </c>
      <c r="F92" s="123" t="s">
        <v>1570</v>
      </c>
      <c r="I92" s="124"/>
      <c r="J92" s="125">
        <f>BK92</f>
        <v>0</v>
      </c>
      <c r="L92" s="121"/>
      <c r="M92" s="126"/>
      <c r="P92" s="127">
        <f>P93+P104+P107+P110+P113+P120+P123+P126</f>
        <v>0</v>
      </c>
      <c r="R92" s="127">
        <f>R93+R104+R107+R110+R113+R120+R123+R126</f>
        <v>0</v>
      </c>
      <c r="T92" s="128">
        <f>T93+T104+T107+T110+T113+T120+T123+T126</f>
        <v>0</v>
      </c>
      <c r="AR92" s="122" t="s">
        <v>178</v>
      </c>
      <c r="AT92" s="129" t="s">
        <v>70</v>
      </c>
      <c r="AU92" s="129" t="s">
        <v>71</v>
      </c>
      <c r="AY92" s="122" t="s">
        <v>151</v>
      </c>
      <c r="BK92" s="130">
        <f>BK93+BK104+BK107+BK110+BK113+BK120+BK123+BK126</f>
        <v>0</v>
      </c>
    </row>
    <row r="93" spans="2:65" s="11" customFormat="1" ht="22.9" customHeight="1">
      <c r="B93" s="121"/>
      <c r="D93" s="122" t="s">
        <v>70</v>
      </c>
      <c r="E93" s="131" t="s">
        <v>1571</v>
      </c>
      <c r="F93" s="131" t="s">
        <v>1572</v>
      </c>
      <c r="I93" s="124"/>
      <c r="J93" s="132">
        <f>BK93</f>
        <v>0</v>
      </c>
      <c r="L93" s="121"/>
      <c r="M93" s="126"/>
      <c r="P93" s="127">
        <f>SUM(P94:P103)</f>
        <v>0</v>
      </c>
      <c r="R93" s="127">
        <f>SUM(R94:R103)</f>
        <v>0</v>
      </c>
      <c r="T93" s="128">
        <f>SUM(T94:T103)</f>
        <v>0</v>
      </c>
      <c r="AR93" s="122" t="s">
        <v>178</v>
      </c>
      <c r="AT93" s="129" t="s">
        <v>70</v>
      </c>
      <c r="AU93" s="129" t="s">
        <v>78</v>
      </c>
      <c r="AY93" s="122" t="s">
        <v>151</v>
      </c>
      <c r="BK93" s="130">
        <f>SUM(BK94:BK103)</f>
        <v>0</v>
      </c>
    </row>
    <row r="94" spans="2:65" s="1" customFormat="1" ht="16.5" customHeight="1">
      <c r="B94" s="133"/>
      <c r="C94" s="134" t="s">
        <v>80</v>
      </c>
      <c r="D94" s="134" t="s">
        <v>153</v>
      </c>
      <c r="E94" s="135" t="s">
        <v>1573</v>
      </c>
      <c r="F94" s="136" t="s">
        <v>1574</v>
      </c>
      <c r="G94" s="137" t="s">
        <v>675</v>
      </c>
      <c r="H94" s="138">
        <v>1</v>
      </c>
      <c r="I94" s="139"/>
      <c r="J94" s="140">
        <f>ROUND(I94*H94,2)</f>
        <v>0</v>
      </c>
      <c r="K94" s="141"/>
      <c r="L94" s="33"/>
      <c r="M94" s="142" t="s">
        <v>3</v>
      </c>
      <c r="N94" s="143" t="s">
        <v>42</v>
      </c>
      <c r="P94" s="144">
        <f>O94*H94</f>
        <v>0</v>
      </c>
      <c r="Q94" s="144">
        <v>0</v>
      </c>
      <c r="R94" s="144">
        <f>Q94*H94</f>
        <v>0</v>
      </c>
      <c r="S94" s="144">
        <v>0</v>
      </c>
      <c r="T94" s="145">
        <f>S94*H94</f>
        <v>0</v>
      </c>
      <c r="AR94" s="146" t="s">
        <v>1575</v>
      </c>
      <c r="AT94" s="146" t="s">
        <v>153</v>
      </c>
      <c r="AU94" s="146" t="s">
        <v>80</v>
      </c>
      <c r="AY94" s="18" t="s">
        <v>151</v>
      </c>
      <c r="BE94" s="147">
        <f>IF(N94="základní",J94,0)</f>
        <v>0</v>
      </c>
      <c r="BF94" s="147">
        <f>IF(N94="snížená",J94,0)</f>
        <v>0</v>
      </c>
      <c r="BG94" s="147">
        <f>IF(N94="zákl. přenesená",J94,0)</f>
        <v>0</v>
      </c>
      <c r="BH94" s="147">
        <f>IF(N94="sníž. přenesená",J94,0)</f>
        <v>0</v>
      </c>
      <c r="BI94" s="147">
        <f>IF(N94="nulová",J94,0)</f>
        <v>0</v>
      </c>
      <c r="BJ94" s="18" t="s">
        <v>78</v>
      </c>
      <c r="BK94" s="147">
        <f>ROUND(I94*H94,2)</f>
        <v>0</v>
      </c>
      <c r="BL94" s="18" t="s">
        <v>1575</v>
      </c>
      <c r="BM94" s="146" t="s">
        <v>1576</v>
      </c>
    </row>
    <row r="95" spans="2:65" s="1" customFormat="1" ht="11.25">
      <c r="B95" s="33"/>
      <c r="D95" s="148" t="s">
        <v>159</v>
      </c>
      <c r="F95" s="149" t="s">
        <v>1577</v>
      </c>
      <c r="I95" s="150"/>
      <c r="L95" s="33"/>
      <c r="M95" s="151"/>
      <c r="T95" s="54"/>
      <c r="AT95" s="18" t="s">
        <v>159</v>
      </c>
      <c r="AU95" s="18" t="s">
        <v>80</v>
      </c>
    </row>
    <row r="96" spans="2:65" s="1" customFormat="1" ht="16.5" customHeight="1">
      <c r="B96" s="133"/>
      <c r="C96" s="134" t="s">
        <v>167</v>
      </c>
      <c r="D96" s="134" t="s">
        <v>153</v>
      </c>
      <c r="E96" s="135" t="s">
        <v>1578</v>
      </c>
      <c r="F96" s="136" t="s">
        <v>1579</v>
      </c>
      <c r="G96" s="137" t="s">
        <v>675</v>
      </c>
      <c r="H96" s="138">
        <v>1</v>
      </c>
      <c r="I96" s="139"/>
      <c r="J96" s="140">
        <f>ROUND(I96*H96,2)</f>
        <v>0</v>
      </c>
      <c r="K96" s="141"/>
      <c r="L96" s="33"/>
      <c r="M96" s="142" t="s">
        <v>3</v>
      </c>
      <c r="N96" s="143" t="s">
        <v>42</v>
      </c>
      <c r="P96" s="144">
        <f>O96*H96</f>
        <v>0</v>
      </c>
      <c r="Q96" s="144">
        <v>0</v>
      </c>
      <c r="R96" s="144">
        <f>Q96*H96</f>
        <v>0</v>
      </c>
      <c r="S96" s="144">
        <v>0</v>
      </c>
      <c r="T96" s="145">
        <f>S96*H96</f>
        <v>0</v>
      </c>
      <c r="AR96" s="146" t="s">
        <v>1575</v>
      </c>
      <c r="AT96" s="146" t="s">
        <v>153</v>
      </c>
      <c r="AU96" s="146" t="s">
        <v>80</v>
      </c>
      <c r="AY96" s="18" t="s">
        <v>151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78</v>
      </c>
      <c r="BK96" s="147">
        <f>ROUND(I96*H96,2)</f>
        <v>0</v>
      </c>
      <c r="BL96" s="18" t="s">
        <v>1575</v>
      </c>
      <c r="BM96" s="146" t="s">
        <v>1580</v>
      </c>
    </row>
    <row r="97" spans="2:65" s="1" customFormat="1" ht="11.25">
      <c r="B97" s="33"/>
      <c r="D97" s="148" t="s">
        <v>159</v>
      </c>
      <c r="F97" s="149" t="s">
        <v>1581</v>
      </c>
      <c r="I97" s="150"/>
      <c r="L97" s="33"/>
      <c r="M97" s="151"/>
      <c r="T97" s="54"/>
      <c r="AT97" s="18" t="s">
        <v>159</v>
      </c>
      <c r="AU97" s="18" t="s">
        <v>80</v>
      </c>
    </row>
    <row r="98" spans="2:65" s="1" customFormat="1" ht="16.5" customHeight="1">
      <c r="B98" s="133"/>
      <c r="C98" s="134" t="s">
        <v>157</v>
      </c>
      <c r="D98" s="134" t="s">
        <v>153</v>
      </c>
      <c r="E98" s="135" t="s">
        <v>1582</v>
      </c>
      <c r="F98" s="136" t="s">
        <v>1583</v>
      </c>
      <c r="G98" s="137" t="s">
        <v>675</v>
      </c>
      <c r="H98" s="138">
        <v>1</v>
      </c>
      <c r="I98" s="139"/>
      <c r="J98" s="140">
        <f>ROUND(I98*H98,2)</f>
        <v>0</v>
      </c>
      <c r="K98" s="141"/>
      <c r="L98" s="33"/>
      <c r="M98" s="142" t="s">
        <v>3</v>
      </c>
      <c r="N98" s="143" t="s">
        <v>42</v>
      </c>
      <c r="P98" s="144">
        <f>O98*H98</f>
        <v>0</v>
      </c>
      <c r="Q98" s="144">
        <v>0</v>
      </c>
      <c r="R98" s="144">
        <f>Q98*H98</f>
        <v>0</v>
      </c>
      <c r="S98" s="144">
        <v>0</v>
      </c>
      <c r="T98" s="145">
        <f>S98*H98</f>
        <v>0</v>
      </c>
      <c r="AR98" s="146" t="s">
        <v>1575</v>
      </c>
      <c r="AT98" s="146" t="s">
        <v>153</v>
      </c>
      <c r="AU98" s="146" t="s">
        <v>80</v>
      </c>
      <c r="AY98" s="18" t="s">
        <v>151</v>
      </c>
      <c r="BE98" s="147">
        <f>IF(N98="základní",J98,0)</f>
        <v>0</v>
      </c>
      <c r="BF98" s="147">
        <f>IF(N98="snížená",J98,0)</f>
        <v>0</v>
      </c>
      <c r="BG98" s="147">
        <f>IF(N98="zákl. přenesená",J98,0)</f>
        <v>0</v>
      </c>
      <c r="BH98" s="147">
        <f>IF(N98="sníž. přenesená",J98,0)</f>
        <v>0</v>
      </c>
      <c r="BI98" s="147">
        <f>IF(N98="nulová",J98,0)</f>
        <v>0</v>
      </c>
      <c r="BJ98" s="18" t="s">
        <v>78</v>
      </c>
      <c r="BK98" s="147">
        <f>ROUND(I98*H98,2)</f>
        <v>0</v>
      </c>
      <c r="BL98" s="18" t="s">
        <v>1575</v>
      </c>
      <c r="BM98" s="146" t="s">
        <v>1584</v>
      </c>
    </row>
    <row r="99" spans="2:65" s="1" customFormat="1" ht="11.25">
      <c r="B99" s="33"/>
      <c r="D99" s="148" t="s">
        <v>159</v>
      </c>
      <c r="F99" s="149" t="s">
        <v>1585</v>
      </c>
      <c r="I99" s="150"/>
      <c r="L99" s="33"/>
      <c r="M99" s="151"/>
      <c r="T99" s="54"/>
      <c r="AT99" s="18" t="s">
        <v>159</v>
      </c>
      <c r="AU99" s="18" t="s">
        <v>80</v>
      </c>
    </row>
    <row r="100" spans="2:65" s="1" customFormat="1" ht="16.5" customHeight="1">
      <c r="B100" s="133"/>
      <c r="C100" s="134" t="s">
        <v>178</v>
      </c>
      <c r="D100" s="134" t="s">
        <v>153</v>
      </c>
      <c r="E100" s="135" t="s">
        <v>1586</v>
      </c>
      <c r="F100" s="136" t="s">
        <v>1587</v>
      </c>
      <c r="G100" s="137" t="s">
        <v>675</v>
      </c>
      <c r="H100" s="138">
        <v>1</v>
      </c>
      <c r="I100" s="139"/>
      <c r="J100" s="140">
        <f>ROUND(I100*H100,2)</f>
        <v>0</v>
      </c>
      <c r="K100" s="141"/>
      <c r="L100" s="33"/>
      <c r="M100" s="142" t="s">
        <v>3</v>
      </c>
      <c r="N100" s="143" t="s">
        <v>42</v>
      </c>
      <c r="P100" s="144">
        <f>O100*H100</f>
        <v>0</v>
      </c>
      <c r="Q100" s="144">
        <v>0</v>
      </c>
      <c r="R100" s="144">
        <f>Q100*H100</f>
        <v>0</v>
      </c>
      <c r="S100" s="144">
        <v>0</v>
      </c>
      <c r="T100" s="145">
        <f>S100*H100</f>
        <v>0</v>
      </c>
      <c r="AR100" s="146" t="s">
        <v>1575</v>
      </c>
      <c r="AT100" s="146" t="s">
        <v>153</v>
      </c>
      <c r="AU100" s="146" t="s">
        <v>80</v>
      </c>
      <c r="AY100" s="18" t="s">
        <v>151</v>
      </c>
      <c r="BE100" s="147">
        <f>IF(N100="základní",J100,0)</f>
        <v>0</v>
      </c>
      <c r="BF100" s="147">
        <f>IF(N100="snížená",J100,0)</f>
        <v>0</v>
      </c>
      <c r="BG100" s="147">
        <f>IF(N100="zákl. přenesená",J100,0)</f>
        <v>0</v>
      </c>
      <c r="BH100" s="147">
        <f>IF(N100="sníž. přenesená",J100,0)</f>
        <v>0</v>
      </c>
      <c r="BI100" s="147">
        <f>IF(N100="nulová",J100,0)</f>
        <v>0</v>
      </c>
      <c r="BJ100" s="18" t="s">
        <v>78</v>
      </c>
      <c r="BK100" s="147">
        <f>ROUND(I100*H100,2)</f>
        <v>0</v>
      </c>
      <c r="BL100" s="18" t="s">
        <v>1575</v>
      </c>
      <c r="BM100" s="146" t="s">
        <v>1588</v>
      </c>
    </row>
    <row r="101" spans="2:65" s="1" customFormat="1" ht="11.25">
      <c r="B101" s="33"/>
      <c r="D101" s="148" t="s">
        <v>159</v>
      </c>
      <c r="F101" s="149" t="s">
        <v>1589</v>
      </c>
      <c r="I101" s="150"/>
      <c r="L101" s="33"/>
      <c r="M101" s="151"/>
      <c r="T101" s="54"/>
      <c r="AT101" s="18" t="s">
        <v>159</v>
      </c>
      <c r="AU101" s="18" t="s">
        <v>80</v>
      </c>
    </row>
    <row r="102" spans="2:65" s="1" customFormat="1" ht="16.5" customHeight="1">
      <c r="B102" s="133"/>
      <c r="C102" s="134" t="s">
        <v>184</v>
      </c>
      <c r="D102" s="134" t="s">
        <v>153</v>
      </c>
      <c r="E102" s="135" t="s">
        <v>1590</v>
      </c>
      <c r="F102" s="136" t="s">
        <v>1591</v>
      </c>
      <c r="G102" s="137" t="s">
        <v>675</v>
      </c>
      <c r="H102" s="138">
        <v>1</v>
      </c>
      <c r="I102" s="139"/>
      <c r="J102" s="140">
        <f>ROUND(I102*H102,2)</f>
        <v>0</v>
      </c>
      <c r="K102" s="141"/>
      <c r="L102" s="33"/>
      <c r="M102" s="142" t="s">
        <v>3</v>
      </c>
      <c r="N102" s="143" t="s">
        <v>42</v>
      </c>
      <c r="P102" s="144">
        <f>O102*H102</f>
        <v>0</v>
      </c>
      <c r="Q102" s="144">
        <v>0</v>
      </c>
      <c r="R102" s="144">
        <f>Q102*H102</f>
        <v>0</v>
      </c>
      <c r="S102" s="144">
        <v>0</v>
      </c>
      <c r="T102" s="145">
        <f>S102*H102</f>
        <v>0</v>
      </c>
      <c r="AR102" s="146" t="s">
        <v>1575</v>
      </c>
      <c r="AT102" s="146" t="s">
        <v>153</v>
      </c>
      <c r="AU102" s="146" t="s">
        <v>80</v>
      </c>
      <c r="AY102" s="18" t="s">
        <v>151</v>
      </c>
      <c r="BE102" s="147">
        <f>IF(N102="základní",J102,0)</f>
        <v>0</v>
      </c>
      <c r="BF102" s="147">
        <f>IF(N102="snížená",J102,0)</f>
        <v>0</v>
      </c>
      <c r="BG102" s="147">
        <f>IF(N102="zákl. přenesená",J102,0)</f>
        <v>0</v>
      </c>
      <c r="BH102" s="147">
        <f>IF(N102="sníž. přenesená",J102,0)</f>
        <v>0</v>
      </c>
      <c r="BI102" s="147">
        <f>IF(N102="nulová",J102,0)</f>
        <v>0</v>
      </c>
      <c r="BJ102" s="18" t="s">
        <v>78</v>
      </c>
      <c r="BK102" s="147">
        <f>ROUND(I102*H102,2)</f>
        <v>0</v>
      </c>
      <c r="BL102" s="18" t="s">
        <v>1575</v>
      </c>
      <c r="BM102" s="146" t="s">
        <v>1592</v>
      </c>
    </row>
    <row r="103" spans="2:65" s="1" customFormat="1" ht="11.25">
      <c r="B103" s="33"/>
      <c r="D103" s="148" t="s">
        <v>159</v>
      </c>
      <c r="F103" s="149" t="s">
        <v>1593</v>
      </c>
      <c r="I103" s="150"/>
      <c r="L103" s="33"/>
      <c r="M103" s="151"/>
      <c r="T103" s="54"/>
      <c r="AT103" s="18" t="s">
        <v>159</v>
      </c>
      <c r="AU103" s="18" t="s">
        <v>80</v>
      </c>
    </row>
    <row r="104" spans="2:65" s="11" customFormat="1" ht="22.9" customHeight="1">
      <c r="B104" s="121"/>
      <c r="D104" s="122" t="s">
        <v>70</v>
      </c>
      <c r="E104" s="131" t="s">
        <v>1594</v>
      </c>
      <c r="F104" s="131" t="s">
        <v>1595</v>
      </c>
      <c r="I104" s="124"/>
      <c r="J104" s="132">
        <f>BK104</f>
        <v>0</v>
      </c>
      <c r="L104" s="121"/>
      <c r="M104" s="126"/>
      <c r="P104" s="127">
        <f>SUM(P105:P106)</f>
        <v>0</v>
      </c>
      <c r="R104" s="127">
        <f>SUM(R105:R106)</f>
        <v>0</v>
      </c>
      <c r="T104" s="128">
        <f>SUM(T105:T106)</f>
        <v>0</v>
      </c>
      <c r="AR104" s="122" t="s">
        <v>178</v>
      </c>
      <c r="AT104" s="129" t="s">
        <v>70</v>
      </c>
      <c r="AU104" s="129" t="s">
        <v>78</v>
      </c>
      <c r="AY104" s="122" t="s">
        <v>151</v>
      </c>
      <c r="BK104" s="130">
        <f>SUM(BK105:BK106)</f>
        <v>0</v>
      </c>
    </row>
    <row r="105" spans="2:65" s="1" customFormat="1" ht="16.5" customHeight="1">
      <c r="B105" s="133"/>
      <c r="C105" s="134" t="s">
        <v>189</v>
      </c>
      <c r="D105" s="134" t="s">
        <v>153</v>
      </c>
      <c r="E105" s="135" t="s">
        <v>1596</v>
      </c>
      <c r="F105" s="136" t="s">
        <v>1595</v>
      </c>
      <c r="G105" s="137" t="s">
        <v>675</v>
      </c>
      <c r="H105" s="138">
        <v>1</v>
      </c>
      <c r="I105" s="139"/>
      <c r="J105" s="140">
        <f>ROUND(I105*H105,2)</f>
        <v>0</v>
      </c>
      <c r="K105" s="141"/>
      <c r="L105" s="33"/>
      <c r="M105" s="142" t="s">
        <v>3</v>
      </c>
      <c r="N105" s="143" t="s">
        <v>42</v>
      </c>
      <c r="P105" s="144">
        <f>O105*H105</f>
        <v>0</v>
      </c>
      <c r="Q105" s="144">
        <v>0</v>
      </c>
      <c r="R105" s="144">
        <f>Q105*H105</f>
        <v>0</v>
      </c>
      <c r="S105" s="144">
        <v>0</v>
      </c>
      <c r="T105" s="145">
        <f>S105*H105</f>
        <v>0</v>
      </c>
      <c r="AR105" s="146" t="s">
        <v>1575</v>
      </c>
      <c r="AT105" s="146" t="s">
        <v>153</v>
      </c>
      <c r="AU105" s="146" t="s">
        <v>80</v>
      </c>
      <c r="AY105" s="18" t="s">
        <v>151</v>
      </c>
      <c r="BE105" s="147">
        <f>IF(N105="základní",J105,0)</f>
        <v>0</v>
      </c>
      <c r="BF105" s="147">
        <f>IF(N105="snížená",J105,0)</f>
        <v>0</v>
      </c>
      <c r="BG105" s="147">
        <f>IF(N105="zákl. přenesená",J105,0)</f>
        <v>0</v>
      </c>
      <c r="BH105" s="147">
        <f>IF(N105="sníž. přenesená",J105,0)</f>
        <v>0</v>
      </c>
      <c r="BI105" s="147">
        <f>IF(N105="nulová",J105,0)</f>
        <v>0</v>
      </c>
      <c r="BJ105" s="18" t="s">
        <v>78</v>
      </c>
      <c r="BK105" s="147">
        <f>ROUND(I105*H105,2)</f>
        <v>0</v>
      </c>
      <c r="BL105" s="18" t="s">
        <v>1575</v>
      </c>
      <c r="BM105" s="146" t="s">
        <v>1597</v>
      </c>
    </row>
    <row r="106" spans="2:65" s="1" customFormat="1" ht="11.25">
      <c r="B106" s="33"/>
      <c r="D106" s="148" t="s">
        <v>159</v>
      </c>
      <c r="F106" s="149" t="s">
        <v>1598</v>
      </c>
      <c r="I106" s="150"/>
      <c r="L106" s="33"/>
      <c r="M106" s="151"/>
      <c r="T106" s="54"/>
      <c r="AT106" s="18" t="s">
        <v>159</v>
      </c>
      <c r="AU106" s="18" t="s">
        <v>80</v>
      </c>
    </row>
    <row r="107" spans="2:65" s="11" customFormat="1" ht="22.9" customHeight="1">
      <c r="B107" s="121"/>
      <c r="D107" s="122" t="s">
        <v>70</v>
      </c>
      <c r="E107" s="131" t="s">
        <v>1599</v>
      </c>
      <c r="F107" s="131" t="s">
        <v>1600</v>
      </c>
      <c r="I107" s="124"/>
      <c r="J107" s="132">
        <f>BK107</f>
        <v>0</v>
      </c>
      <c r="L107" s="121"/>
      <c r="M107" s="126"/>
      <c r="P107" s="127">
        <f>SUM(P108:P109)</f>
        <v>0</v>
      </c>
      <c r="R107" s="127">
        <f>SUM(R108:R109)</f>
        <v>0</v>
      </c>
      <c r="T107" s="128">
        <f>SUM(T108:T109)</f>
        <v>0</v>
      </c>
      <c r="AR107" s="122" t="s">
        <v>178</v>
      </c>
      <c r="AT107" s="129" t="s">
        <v>70</v>
      </c>
      <c r="AU107" s="129" t="s">
        <v>78</v>
      </c>
      <c r="AY107" s="122" t="s">
        <v>151</v>
      </c>
      <c r="BK107" s="130">
        <f>SUM(BK108:BK109)</f>
        <v>0</v>
      </c>
    </row>
    <row r="108" spans="2:65" s="1" customFormat="1" ht="16.5" customHeight="1">
      <c r="B108" s="133"/>
      <c r="C108" s="134" t="s">
        <v>194</v>
      </c>
      <c r="D108" s="134" t="s">
        <v>153</v>
      </c>
      <c r="E108" s="135" t="s">
        <v>1601</v>
      </c>
      <c r="F108" s="136" t="s">
        <v>1602</v>
      </c>
      <c r="G108" s="137" t="s">
        <v>675</v>
      </c>
      <c r="H108" s="138">
        <v>1</v>
      </c>
      <c r="I108" s="139"/>
      <c r="J108" s="140">
        <f>ROUND(I108*H108,2)</f>
        <v>0</v>
      </c>
      <c r="K108" s="141"/>
      <c r="L108" s="33"/>
      <c r="M108" s="142" t="s">
        <v>3</v>
      </c>
      <c r="N108" s="143" t="s">
        <v>42</v>
      </c>
      <c r="P108" s="144">
        <f>O108*H108</f>
        <v>0</v>
      </c>
      <c r="Q108" s="144">
        <v>0</v>
      </c>
      <c r="R108" s="144">
        <f>Q108*H108</f>
        <v>0</v>
      </c>
      <c r="S108" s="144">
        <v>0</v>
      </c>
      <c r="T108" s="145">
        <f>S108*H108</f>
        <v>0</v>
      </c>
      <c r="AR108" s="146" t="s">
        <v>1575</v>
      </c>
      <c r="AT108" s="146" t="s">
        <v>153</v>
      </c>
      <c r="AU108" s="146" t="s">
        <v>80</v>
      </c>
      <c r="AY108" s="18" t="s">
        <v>151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18" t="s">
        <v>78</v>
      </c>
      <c r="BK108" s="147">
        <f>ROUND(I108*H108,2)</f>
        <v>0</v>
      </c>
      <c r="BL108" s="18" t="s">
        <v>1575</v>
      </c>
      <c r="BM108" s="146" t="s">
        <v>1603</v>
      </c>
    </row>
    <row r="109" spans="2:65" s="1" customFormat="1" ht="11.25">
      <c r="B109" s="33"/>
      <c r="D109" s="148" t="s">
        <v>159</v>
      </c>
      <c r="F109" s="149" t="s">
        <v>1604</v>
      </c>
      <c r="I109" s="150"/>
      <c r="L109" s="33"/>
      <c r="M109" s="151"/>
      <c r="T109" s="54"/>
      <c r="AT109" s="18" t="s">
        <v>159</v>
      </c>
      <c r="AU109" s="18" t="s">
        <v>80</v>
      </c>
    </row>
    <row r="110" spans="2:65" s="11" customFormat="1" ht="22.9" customHeight="1">
      <c r="B110" s="121"/>
      <c r="D110" s="122" t="s">
        <v>70</v>
      </c>
      <c r="E110" s="131" t="s">
        <v>1605</v>
      </c>
      <c r="F110" s="131" t="s">
        <v>1606</v>
      </c>
      <c r="I110" s="124"/>
      <c r="J110" s="132">
        <f>BK110</f>
        <v>0</v>
      </c>
      <c r="L110" s="121"/>
      <c r="M110" s="126"/>
      <c r="P110" s="127">
        <f>SUM(P111:P112)</f>
        <v>0</v>
      </c>
      <c r="R110" s="127">
        <f>SUM(R111:R112)</f>
        <v>0</v>
      </c>
      <c r="T110" s="128">
        <f>SUM(T111:T112)</f>
        <v>0</v>
      </c>
      <c r="AR110" s="122" t="s">
        <v>178</v>
      </c>
      <c r="AT110" s="129" t="s">
        <v>70</v>
      </c>
      <c r="AU110" s="129" t="s">
        <v>78</v>
      </c>
      <c r="AY110" s="122" t="s">
        <v>151</v>
      </c>
      <c r="BK110" s="130">
        <f>SUM(BK111:BK112)</f>
        <v>0</v>
      </c>
    </row>
    <row r="111" spans="2:65" s="1" customFormat="1" ht="16.5" customHeight="1">
      <c r="B111" s="133"/>
      <c r="C111" s="134" t="s">
        <v>199</v>
      </c>
      <c r="D111" s="134" t="s">
        <v>153</v>
      </c>
      <c r="E111" s="135" t="s">
        <v>1607</v>
      </c>
      <c r="F111" s="136" t="s">
        <v>1608</v>
      </c>
      <c r="G111" s="137" t="s">
        <v>675</v>
      </c>
      <c r="H111" s="138">
        <v>1</v>
      </c>
      <c r="I111" s="139"/>
      <c r="J111" s="140">
        <f>ROUND(I111*H111,2)</f>
        <v>0</v>
      </c>
      <c r="K111" s="141"/>
      <c r="L111" s="33"/>
      <c r="M111" s="142" t="s">
        <v>3</v>
      </c>
      <c r="N111" s="143" t="s">
        <v>42</v>
      </c>
      <c r="P111" s="144">
        <f>O111*H111</f>
        <v>0</v>
      </c>
      <c r="Q111" s="144">
        <v>0</v>
      </c>
      <c r="R111" s="144">
        <f>Q111*H111</f>
        <v>0</v>
      </c>
      <c r="S111" s="144">
        <v>0</v>
      </c>
      <c r="T111" s="145">
        <f>S111*H111</f>
        <v>0</v>
      </c>
      <c r="AR111" s="146" t="s">
        <v>1575</v>
      </c>
      <c r="AT111" s="146" t="s">
        <v>153</v>
      </c>
      <c r="AU111" s="146" t="s">
        <v>80</v>
      </c>
      <c r="AY111" s="18" t="s">
        <v>151</v>
      </c>
      <c r="BE111" s="147">
        <f>IF(N111="základní",J111,0)</f>
        <v>0</v>
      </c>
      <c r="BF111" s="147">
        <f>IF(N111="snížená",J111,0)</f>
        <v>0</v>
      </c>
      <c r="BG111" s="147">
        <f>IF(N111="zákl. přenesená",J111,0)</f>
        <v>0</v>
      </c>
      <c r="BH111" s="147">
        <f>IF(N111="sníž. přenesená",J111,0)</f>
        <v>0</v>
      </c>
      <c r="BI111" s="147">
        <f>IF(N111="nulová",J111,0)</f>
        <v>0</v>
      </c>
      <c r="BJ111" s="18" t="s">
        <v>78</v>
      </c>
      <c r="BK111" s="147">
        <f>ROUND(I111*H111,2)</f>
        <v>0</v>
      </c>
      <c r="BL111" s="18" t="s">
        <v>1575</v>
      </c>
      <c r="BM111" s="146" t="s">
        <v>1609</v>
      </c>
    </row>
    <row r="112" spans="2:65" s="1" customFormat="1" ht="11.25">
      <c r="B112" s="33"/>
      <c r="D112" s="148" t="s">
        <v>159</v>
      </c>
      <c r="F112" s="149" t="s">
        <v>1610</v>
      </c>
      <c r="I112" s="150"/>
      <c r="L112" s="33"/>
      <c r="M112" s="151"/>
      <c r="T112" s="54"/>
      <c r="AT112" s="18" t="s">
        <v>159</v>
      </c>
      <c r="AU112" s="18" t="s">
        <v>80</v>
      </c>
    </row>
    <row r="113" spans="2:65" s="11" customFormat="1" ht="22.9" customHeight="1">
      <c r="B113" s="121"/>
      <c r="D113" s="122" t="s">
        <v>70</v>
      </c>
      <c r="E113" s="131" t="s">
        <v>1611</v>
      </c>
      <c r="F113" s="131" t="s">
        <v>1612</v>
      </c>
      <c r="I113" s="124"/>
      <c r="J113" s="132">
        <f>BK113</f>
        <v>0</v>
      </c>
      <c r="L113" s="121"/>
      <c r="M113" s="126"/>
      <c r="P113" s="127">
        <f>SUM(P114:P119)</f>
        <v>0</v>
      </c>
      <c r="R113" s="127">
        <f>SUM(R114:R119)</f>
        <v>0</v>
      </c>
      <c r="T113" s="128">
        <f>SUM(T114:T119)</f>
        <v>0</v>
      </c>
      <c r="AR113" s="122" t="s">
        <v>178</v>
      </c>
      <c r="AT113" s="129" t="s">
        <v>70</v>
      </c>
      <c r="AU113" s="129" t="s">
        <v>78</v>
      </c>
      <c r="AY113" s="122" t="s">
        <v>151</v>
      </c>
      <c r="BK113" s="130">
        <f>SUM(BK114:BK119)</f>
        <v>0</v>
      </c>
    </row>
    <row r="114" spans="2:65" s="1" customFormat="1" ht="16.5" customHeight="1">
      <c r="B114" s="133"/>
      <c r="C114" s="134" t="s">
        <v>205</v>
      </c>
      <c r="D114" s="134" t="s">
        <v>153</v>
      </c>
      <c r="E114" s="135" t="s">
        <v>1613</v>
      </c>
      <c r="F114" s="136" t="s">
        <v>1614</v>
      </c>
      <c r="G114" s="137" t="s">
        <v>675</v>
      </c>
      <c r="H114" s="138">
        <v>1</v>
      </c>
      <c r="I114" s="139"/>
      <c r="J114" s="140">
        <f>ROUND(I114*H114,2)</f>
        <v>0</v>
      </c>
      <c r="K114" s="141"/>
      <c r="L114" s="33"/>
      <c r="M114" s="142" t="s">
        <v>3</v>
      </c>
      <c r="N114" s="143" t="s">
        <v>42</v>
      </c>
      <c r="P114" s="144">
        <f>O114*H114</f>
        <v>0</v>
      </c>
      <c r="Q114" s="144">
        <v>0</v>
      </c>
      <c r="R114" s="144">
        <f>Q114*H114</f>
        <v>0</v>
      </c>
      <c r="S114" s="144">
        <v>0</v>
      </c>
      <c r="T114" s="145">
        <f>S114*H114</f>
        <v>0</v>
      </c>
      <c r="AR114" s="146" t="s">
        <v>1575</v>
      </c>
      <c r="AT114" s="146" t="s">
        <v>153</v>
      </c>
      <c r="AU114" s="146" t="s">
        <v>80</v>
      </c>
      <c r="AY114" s="18" t="s">
        <v>151</v>
      </c>
      <c r="BE114" s="147">
        <f>IF(N114="základní",J114,0)</f>
        <v>0</v>
      </c>
      <c r="BF114" s="147">
        <f>IF(N114="snížená",J114,0)</f>
        <v>0</v>
      </c>
      <c r="BG114" s="147">
        <f>IF(N114="zákl. přenesená",J114,0)</f>
        <v>0</v>
      </c>
      <c r="BH114" s="147">
        <f>IF(N114="sníž. přenesená",J114,0)</f>
        <v>0</v>
      </c>
      <c r="BI114" s="147">
        <f>IF(N114="nulová",J114,0)</f>
        <v>0</v>
      </c>
      <c r="BJ114" s="18" t="s">
        <v>78</v>
      </c>
      <c r="BK114" s="147">
        <f>ROUND(I114*H114,2)</f>
        <v>0</v>
      </c>
      <c r="BL114" s="18" t="s">
        <v>1575</v>
      </c>
      <c r="BM114" s="146" t="s">
        <v>1615</v>
      </c>
    </row>
    <row r="115" spans="2:65" s="1" customFormat="1" ht="11.25">
      <c r="B115" s="33"/>
      <c r="D115" s="148" t="s">
        <v>159</v>
      </c>
      <c r="F115" s="149" t="s">
        <v>1616</v>
      </c>
      <c r="I115" s="150"/>
      <c r="L115" s="33"/>
      <c r="M115" s="151"/>
      <c r="T115" s="54"/>
      <c r="AT115" s="18" t="s">
        <v>159</v>
      </c>
      <c r="AU115" s="18" t="s">
        <v>80</v>
      </c>
    </row>
    <row r="116" spans="2:65" s="1" customFormat="1" ht="16.5" customHeight="1">
      <c r="B116" s="133"/>
      <c r="C116" s="134" t="s">
        <v>243</v>
      </c>
      <c r="D116" s="134" t="s">
        <v>153</v>
      </c>
      <c r="E116" s="135" t="s">
        <v>1617</v>
      </c>
      <c r="F116" s="136" t="s">
        <v>1618</v>
      </c>
      <c r="G116" s="137" t="s">
        <v>675</v>
      </c>
      <c r="H116" s="138">
        <v>1</v>
      </c>
      <c r="I116" s="139"/>
      <c r="J116" s="140">
        <f>ROUND(I116*H116,2)</f>
        <v>0</v>
      </c>
      <c r="K116" s="141"/>
      <c r="L116" s="33"/>
      <c r="M116" s="142" t="s">
        <v>3</v>
      </c>
      <c r="N116" s="143" t="s">
        <v>42</v>
      </c>
      <c r="P116" s="144">
        <f>O116*H116</f>
        <v>0</v>
      </c>
      <c r="Q116" s="144">
        <v>0</v>
      </c>
      <c r="R116" s="144">
        <f>Q116*H116</f>
        <v>0</v>
      </c>
      <c r="S116" s="144">
        <v>0</v>
      </c>
      <c r="T116" s="145">
        <f>S116*H116</f>
        <v>0</v>
      </c>
      <c r="AR116" s="146" t="s">
        <v>1575</v>
      </c>
      <c r="AT116" s="146" t="s">
        <v>153</v>
      </c>
      <c r="AU116" s="146" t="s">
        <v>80</v>
      </c>
      <c r="AY116" s="18" t="s">
        <v>151</v>
      </c>
      <c r="BE116" s="147">
        <f>IF(N116="základní",J116,0)</f>
        <v>0</v>
      </c>
      <c r="BF116" s="147">
        <f>IF(N116="snížená",J116,0)</f>
        <v>0</v>
      </c>
      <c r="BG116" s="147">
        <f>IF(N116="zákl. přenesená",J116,0)</f>
        <v>0</v>
      </c>
      <c r="BH116" s="147">
        <f>IF(N116="sníž. přenesená",J116,0)</f>
        <v>0</v>
      </c>
      <c r="BI116" s="147">
        <f>IF(N116="nulová",J116,0)</f>
        <v>0</v>
      </c>
      <c r="BJ116" s="18" t="s">
        <v>78</v>
      </c>
      <c r="BK116" s="147">
        <f>ROUND(I116*H116,2)</f>
        <v>0</v>
      </c>
      <c r="BL116" s="18" t="s">
        <v>1575</v>
      </c>
      <c r="BM116" s="146" t="s">
        <v>1619</v>
      </c>
    </row>
    <row r="117" spans="2:65" s="1" customFormat="1" ht="11.25">
      <c r="B117" s="33"/>
      <c r="D117" s="148" t="s">
        <v>159</v>
      </c>
      <c r="F117" s="149" t="s">
        <v>1620</v>
      </c>
      <c r="I117" s="150"/>
      <c r="L117" s="33"/>
      <c r="M117" s="151"/>
      <c r="T117" s="54"/>
      <c r="AT117" s="18" t="s">
        <v>159</v>
      </c>
      <c r="AU117" s="18" t="s">
        <v>80</v>
      </c>
    </row>
    <row r="118" spans="2:65" s="1" customFormat="1" ht="16.5" customHeight="1">
      <c r="B118" s="133"/>
      <c r="C118" s="134" t="s">
        <v>249</v>
      </c>
      <c r="D118" s="134" t="s">
        <v>153</v>
      </c>
      <c r="E118" s="135" t="s">
        <v>1621</v>
      </c>
      <c r="F118" s="136" t="s">
        <v>1622</v>
      </c>
      <c r="G118" s="137" t="s">
        <v>675</v>
      </c>
      <c r="H118" s="138">
        <v>1</v>
      </c>
      <c r="I118" s="139"/>
      <c r="J118" s="140">
        <f>ROUND(I118*H118,2)</f>
        <v>0</v>
      </c>
      <c r="K118" s="141"/>
      <c r="L118" s="33"/>
      <c r="M118" s="142" t="s">
        <v>3</v>
      </c>
      <c r="N118" s="143" t="s">
        <v>42</v>
      </c>
      <c r="P118" s="144">
        <f>O118*H118</f>
        <v>0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AR118" s="146" t="s">
        <v>1575</v>
      </c>
      <c r="AT118" s="146" t="s">
        <v>153</v>
      </c>
      <c r="AU118" s="146" t="s">
        <v>80</v>
      </c>
      <c r="AY118" s="18" t="s">
        <v>151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8" t="s">
        <v>78</v>
      </c>
      <c r="BK118" s="147">
        <f>ROUND(I118*H118,2)</f>
        <v>0</v>
      </c>
      <c r="BL118" s="18" t="s">
        <v>1575</v>
      </c>
      <c r="BM118" s="146" t="s">
        <v>1623</v>
      </c>
    </row>
    <row r="119" spans="2:65" s="1" customFormat="1" ht="11.25">
      <c r="B119" s="33"/>
      <c r="D119" s="148" t="s">
        <v>159</v>
      </c>
      <c r="F119" s="149" t="s">
        <v>1624</v>
      </c>
      <c r="I119" s="150"/>
      <c r="L119" s="33"/>
      <c r="M119" s="151"/>
      <c r="T119" s="54"/>
      <c r="AT119" s="18" t="s">
        <v>159</v>
      </c>
      <c r="AU119" s="18" t="s">
        <v>80</v>
      </c>
    </row>
    <row r="120" spans="2:65" s="11" customFormat="1" ht="22.9" customHeight="1">
      <c r="B120" s="121"/>
      <c r="D120" s="122" t="s">
        <v>70</v>
      </c>
      <c r="E120" s="131" t="s">
        <v>1625</v>
      </c>
      <c r="F120" s="131" t="s">
        <v>1626</v>
      </c>
      <c r="I120" s="124"/>
      <c r="J120" s="132">
        <f>BK120</f>
        <v>0</v>
      </c>
      <c r="L120" s="121"/>
      <c r="M120" s="126"/>
      <c r="P120" s="127">
        <f>SUM(P121:P122)</f>
        <v>0</v>
      </c>
      <c r="R120" s="127">
        <f>SUM(R121:R122)</f>
        <v>0</v>
      </c>
      <c r="T120" s="128">
        <f>SUM(T121:T122)</f>
        <v>0</v>
      </c>
      <c r="AR120" s="122" t="s">
        <v>178</v>
      </c>
      <c r="AT120" s="129" t="s">
        <v>70</v>
      </c>
      <c r="AU120" s="129" t="s">
        <v>78</v>
      </c>
      <c r="AY120" s="122" t="s">
        <v>151</v>
      </c>
      <c r="BK120" s="130">
        <f>SUM(BK121:BK122)</f>
        <v>0</v>
      </c>
    </row>
    <row r="121" spans="2:65" s="1" customFormat="1" ht="16.5" customHeight="1">
      <c r="B121" s="133"/>
      <c r="C121" s="134" t="s">
        <v>255</v>
      </c>
      <c r="D121" s="134" t="s">
        <v>153</v>
      </c>
      <c r="E121" s="135" t="s">
        <v>1627</v>
      </c>
      <c r="F121" s="136" t="s">
        <v>1628</v>
      </c>
      <c r="G121" s="137" t="s">
        <v>675</v>
      </c>
      <c r="H121" s="138">
        <v>1</v>
      </c>
      <c r="I121" s="139"/>
      <c r="J121" s="140">
        <f>ROUND(I121*H121,2)</f>
        <v>0</v>
      </c>
      <c r="K121" s="141"/>
      <c r="L121" s="33"/>
      <c r="M121" s="142" t="s">
        <v>3</v>
      </c>
      <c r="N121" s="143" t="s">
        <v>42</v>
      </c>
      <c r="P121" s="144">
        <f>O121*H121</f>
        <v>0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AR121" s="146" t="s">
        <v>1575</v>
      </c>
      <c r="AT121" s="146" t="s">
        <v>153</v>
      </c>
      <c r="AU121" s="146" t="s">
        <v>80</v>
      </c>
      <c r="AY121" s="18" t="s">
        <v>151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8" t="s">
        <v>78</v>
      </c>
      <c r="BK121" s="147">
        <f>ROUND(I121*H121,2)</f>
        <v>0</v>
      </c>
      <c r="BL121" s="18" t="s">
        <v>1575</v>
      </c>
      <c r="BM121" s="146" t="s">
        <v>1629</v>
      </c>
    </row>
    <row r="122" spans="2:65" s="1" customFormat="1" ht="11.25">
      <c r="B122" s="33"/>
      <c r="D122" s="148" t="s">
        <v>159</v>
      </c>
      <c r="F122" s="149" t="s">
        <v>1630</v>
      </c>
      <c r="I122" s="150"/>
      <c r="L122" s="33"/>
      <c r="M122" s="151"/>
      <c r="T122" s="54"/>
      <c r="AT122" s="18" t="s">
        <v>159</v>
      </c>
      <c r="AU122" s="18" t="s">
        <v>80</v>
      </c>
    </row>
    <row r="123" spans="2:65" s="11" customFormat="1" ht="22.9" customHeight="1">
      <c r="B123" s="121"/>
      <c r="D123" s="122" t="s">
        <v>70</v>
      </c>
      <c r="E123" s="131" t="s">
        <v>1631</v>
      </c>
      <c r="F123" s="131" t="s">
        <v>1632</v>
      </c>
      <c r="I123" s="124"/>
      <c r="J123" s="132">
        <f>BK123</f>
        <v>0</v>
      </c>
      <c r="L123" s="121"/>
      <c r="M123" s="126"/>
      <c r="P123" s="127">
        <f>SUM(P124:P125)</f>
        <v>0</v>
      </c>
      <c r="R123" s="127">
        <f>SUM(R124:R125)</f>
        <v>0</v>
      </c>
      <c r="T123" s="128">
        <f>SUM(T124:T125)</f>
        <v>0</v>
      </c>
      <c r="AR123" s="122" t="s">
        <v>178</v>
      </c>
      <c r="AT123" s="129" t="s">
        <v>70</v>
      </c>
      <c r="AU123" s="129" t="s">
        <v>78</v>
      </c>
      <c r="AY123" s="122" t="s">
        <v>151</v>
      </c>
      <c r="BK123" s="130">
        <f>SUM(BK124:BK125)</f>
        <v>0</v>
      </c>
    </row>
    <row r="124" spans="2:65" s="1" customFormat="1" ht="16.5" customHeight="1">
      <c r="B124" s="133"/>
      <c r="C124" s="134" t="s">
        <v>266</v>
      </c>
      <c r="D124" s="134" t="s">
        <v>153</v>
      </c>
      <c r="E124" s="135" t="s">
        <v>1633</v>
      </c>
      <c r="F124" s="136" t="s">
        <v>1634</v>
      </c>
      <c r="G124" s="137" t="s">
        <v>675</v>
      </c>
      <c r="H124" s="138">
        <v>1</v>
      </c>
      <c r="I124" s="139"/>
      <c r="J124" s="140">
        <f>ROUND(I124*H124,2)</f>
        <v>0</v>
      </c>
      <c r="K124" s="141"/>
      <c r="L124" s="33"/>
      <c r="M124" s="142" t="s">
        <v>3</v>
      </c>
      <c r="N124" s="143" t="s">
        <v>42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1575</v>
      </c>
      <c r="AT124" s="146" t="s">
        <v>153</v>
      </c>
      <c r="AU124" s="146" t="s">
        <v>80</v>
      </c>
      <c r="AY124" s="18" t="s">
        <v>151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78</v>
      </c>
      <c r="BK124" s="147">
        <f>ROUND(I124*H124,2)</f>
        <v>0</v>
      </c>
      <c r="BL124" s="18" t="s">
        <v>1575</v>
      </c>
      <c r="BM124" s="146" t="s">
        <v>1635</v>
      </c>
    </row>
    <row r="125" spans="2:65" s="1" customFormat="1" ht="11.25">
      <c r="B125" s="33"/>
      <c r="D125" s="148" t="s">
        <v>159</v>
      </c>
      <c r="F125" s="149" t="s">
        <v>1636</v>
      </c>
      <c r="I125" s="150"/>
      <c r="L125" s="33"/>
      <c r="M125" s="151"/>
      <c r="T125" s="54"/>
      <c r="AT125" s="18" t="s">
        <v>159</v>
      </c>
      <c r="AU125" s="18" t="s">
        <v>80</v>
      </c>
    </row>
    <row r="126" spans="2:65" s="11" customFormat="1" ht="22.9" customHeight="1">
      <c r="B126" s="121"/>
      <c r="D126" s="122" t="s">
        <v>70</v>
      </c>
      <c r="E126" s="131" t="s">
        <v>1637</v>
      </c>
      <c r="F126" s="131" t="s">
        <v>1638</v>
      </c>
      <c r="I126" s="124"/>
      <c r="J126" s="132">
        <f>BK126</f>
        <v>0</v>
      </c>
      <c r="L126" s="121"/>
      <c r="M126" s="126"/>
      <c r="P126" s="127">
        <f>SUM(P127:P128)</f>
        <v>0</v>
      </c>
      <c r="R126" s="127">
        <f>SUM(R127:R128)</f>
        <v>0</v>
      </c>
      <c r="T126" s="128">
        <f>SUM(T127:T128)</f>
        <v>0</v>
      </c>
      <c r="AR126" s="122" t="s">
        <v>178</v>
      </c>
      <c r="AT126" s="129" t="s">
        <v>70</v>
      </c>
      <c r="AU126" s="129" t="s">
        <v>78</v>
      </c>
      <c r="AY126" s="122" t="s">
        <v>151</v>
      </c>
      <c r="BK126" s="130">
        <f>SUM(BK127:BK128)</f>
        <v>0</v>
      </c>
    </row>
    <row r="127" spans="2:65" s="1" customFormat="1" ht="16.5" customHeight="1">
      <c r="B127" s="133"/>
      <c r="C127" s="134" t="s">
        <v>9</v>
      </c>
      <c r="D127" s="134" t="s">
        <v>153</v>
      </c>
      <c r="E127" s="135" t="s">
        <v>1639</v>
      </c>
      <c r="F127" s="136" t="s">
        <v>1640</v>
      </c>
      <c r="G127" s="137" t="s">
        <v>675</v>
      </c>
      <c r="H127" s="138">
        <v>1</v>
      </c>
      <c r="I127" s="139"/>
      <c r="J127" s="140">
        <f>ROUND(I127*H127,2)</f>
        <v>0</v>
      </c>
      <c r="K127" s="141"/>
      <c r="L127" s="33"/>
      <c r="M127" s="142" t="s">
        <v>3</v>
      </c>
      <c r="N127" s="143" t="s">
        <v>42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1575</v>
      </c>
      <c r="AT127" s="146" t="s">
        <v>153</v>
      </c>
      <c r="AU127" s="146" t="s">
        <v>80</v>
      </c>
      <c r="AY127" s="18" t="s">
        <v>151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78</v>
      </c>
      <c r="BK127" s="147">
        <f>ROUND(I127*H127,2)</f>
        <v>0</v>
      </c>
      <c r="BL127" s="18" t="s">
        <v>1575</v>
      </c>
      <c r="BM127" s="146" t="s">
        <v>1641</v>
      </c>
    </row>
    <row r="128" spans="2:65" s="1" customFormat="1" ht="11.25">
      <c r="B128" s="33"/>
      <c r="D128" s="148" t="s">
        <v>159</v>
      </c>
      <c r="F128" s="149" t="s">
        <v>1642</v>
      </c>
      <c r="I128" s="150"/>
      <c r="L128" s="33"/>
      <c r="M128" s="204"/>
      <c r="N128" s="201"/>
      <c r="O128" s="201"/>
      <c r="P128" s="201"/>
      <c r="Q128" s="201"/>
      <c r="R128" s="201"/>
      <c r="S128" s="201"/>
      <c r="T128" s="205"/>
      <c r="AT128" s="18" t="s">
        <v>159</v>
      </c>
      <c r="AU128" s="18" t="s">
        <v>80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autoFilter ref="C88:K128" xr:uid="{00000000-0009-0000-0000-000009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97" r:id="rId2" xr:uid="{00000000-0004-0000-0900-000001000000}"/>
    <hyperlink ref="F99" r:id="rId3" xr:uid="{00000000-0004-0000-0900-000002000000}"/>
    <hyperlink ref="F101" r:id="rId4" xr:uid="{00000000-0004-0000-0900-000003000000}"/>
    <hyperlink ref="F103" r:id="rId5" xr:uid="{00000000-0004-0000-0900-000004000000}"/>
    <hyperlink ref="F106" r:id="rId6" xr:uid="{00000000-0004-0000-0900-000005000000}"/>
    <hyperlink ref="F109" r:id="rId7" xr:uid="{00000000-0004-0000-0900-000006000000}"/>
    <hyperlink ref="F112" r:id="rId8" xr:uid="{00000000-0004-0000-0900-000007000000}"/>
    <hyperlink ref="F115" r:id="rId9" xr:uid="{00000000-0004-0000-0900-000008000000}"/>
    <hyperlink ref="F117" r:id="rId10" xr:uid="{00000000-0004-0000-0900-000009000000}"/>
    <hyperlink ref="F119" r:id="rId11" xr:uid="{00000000-0004-0000-0900-00000A000000}"/>
    <hyperlink ref="F122" r:id="rId12" xr:uid="{00000000-0004-0000-0900-00000B000000}"/>
    <hyperlink ref="F125" r:id="rId13" xr:uid="{00000000-0004-0000-0900-00000C000000}"/>
    <hyperlink ref="F128" r:id="rId14" xr:uid="{00000000-0004-0000-09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customFormat="1" ht="37.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" customHeight="1">
      <c r="B3" s="210"/>
      <c r="C3" s="332" t="s">
        <v>1643</v>
      </c>
      <c r="D3" s="332"/>
      <c r="E3" s="332"/>
      <c r="F3" s="332"/>
      <c r="G3" s="332"/>
      <c r="H3" s="332"/>
      <c r="I3" s="332"/>
      <c r="J3" s="332"/>
      <c r="K3" s="211"/>
    </row>
    <row r="4" spans="2:11" customFormat="1" ht="25.5" customHeight="1">
      <c r="B4" s="212"/>
      <c r="C4" s="337" t="s">
        <v>1644</v>
      </c>
      <c r="D4" s="337"/>
      <c r="E4" s="337"/>
      <c r="F4" s="337"/>
      <c r="G4" s="337"/>
      <c r="H4" s="337"/>
      <c r="I4" s="337"/>
      <c r="J4" s="337"/>
      <c r="K4" s="213"/>
    </row>
    <row r="5" spans="2:1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336" t="s">
        <v>1645</v>
      </c>
      <c r="D6" s="336"/>
      <c r="E6" s="336"/>
      <c r="F6" s="336"/>
      <c r="G6" s="336"/>
      <c r="H6" s="336"/>
      <c r="I6" s="336"/>
      <c r="J6" s="336"/>
      <c r="K6" s="213"/>
    </row>
    <row r="7" spans="2:11" customFormat="1" ht="15" customHeight="1">
      <c r="B7" s="216"/>
      <c r="C7" s="336" t="s">
        <v>1646</v>
      </c>
      <c r="D7" s="336"/>
      <c r="E7" s="336"/>
      <c r="F7" s="336"/>
      <c r="G7" s="336"/>
      <c r="H7" s="336"/>
      <c r="I7" s="336"/>
      <c r="J7" s="336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336" t="s">
        <v>1647</v>
      </c>
      <c r="D9" s="336"/>
      <c r="E9" s="336"/>
      <c r="F9" s="336"/>
      <c r="G9" s="336"/>
      <c r="H9" s="336"/>
      <c r="I9" s="336"/>
      <c r="J9" s="336"/>
      <c r="K9" s="213"/>
    </row>
    <row r="10" spans="2:11" customFormat="1" ht="15" customHeight="1">
      <c r="B10" s="216"/>
      <c r="C10" s="215"/>
      <c r="D10" s="336" t="s">
        <v>1648</v>
      </c>
      <c r="E10" s="336"/>
      <c r="F10" s="336"/>
      <c r="G10" s="336"/>
      <c r="H10" s="336"/>
      <c r="I10" s="336"/>
      <c r="J10" s="336"/>
      <c r="K10" s="213"/>
    </row>
    <row r="11" spans="2:11" customFormat="1" ht="15" customHeight="1">
      <c r="B11" s="216"/>
      <c r="C11" s="217"/>
      <c r="D11" s="336" t="s">
        <v>1649</v>
      </c>
      <c r="E11" s="336"/>
      <c r="F11" s="336"/>
      <c r="G11" s="336"/>
      <c r="H11" s="336"/>
      <c r="I11" s="336"/>
      <c r="J11" s="336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1650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336" t="s">
        <v>1651</v>
      </c>
      <c r="E15" s="336"/>
      <c r="F15" s="336"/>
      <c r="G15" s="336"/>
      <c r="H15" s="336"/>
      <c r="I15" s="336"/>
      <c r="J15" s="336"/>
      <c r="K15" s="213"/>
    </row>
    <row r="16" spans="2:11" customFormat="1" ht="15" customHeight="1">
      <c r="B16" s="216"/>
      <c r="C16" s="217"/>
      <c r="D16" s="336" t="s">
        <v>1652</v>
      </c>
      <c r="E16" s="336"/>
      <c r="F16" s="336"/>
      <c r="G16" s="336"/>
      <c r="H16" s="336"/>
      <c r="I16" s="336"/>
      <c r="J16" s="336"/>
      <c r="K16" s="213"/>
    </row>
    <row r="17" spans="2:11" customFormat="1" ht="15" customHeight="1">
      <c r="B17" s="216"/>
      <c r="C17" s="217"/>
      <c r="D17" s="336" t="s">
        <v>1653</v>
      </c>
      <c r="E17" s="336"/>
      <c r="F17" s="336"/>
      <c r="G17" s="336"/>
      <c r="H17" s="336"/>
      <c r="I17" s="336"/>
      <c r="J17" s="336"/>
      <c r="K17" s="213"/>
    </row>
    <row r="18" spans="2:11" customFormat="1" ht="15" customHeight="1">
      <c r="B18" s="216"/>
      <c r="C18" s="217"/>
      <c r="D18" s="217"/>
      <c r="E18" s="219" t="s">
        <v>77</v>
      </c>
      <c r="F18" s="336" t="s">
        <v>1654</v>
      </c>
      <c r="G18" s="336"/>
      <c r="H18" s="336"/>
      <c r="I18" s="336"/>
      <c r="J18" s="336"/>
      <c r="K18" s="213"/>
    </row>
    <row r="19" spans="2:11" customFormat="1" ht="15" customHeight="1">
      <c r="B19" s="216"/>
      <c r="C19" s="217"/>
      <c r="D19" s="217"/>
      <c r="E19" s="219" t="s">
        <v>1655</v>
      </c>
      <c r="F19" s="336" t="s">
        <v>1656</v>
      </c>
      <c r="G19" s="336"/>
      <c r="H19" s="336"/>
      <c r="I19" s="336"/>
      <c r="J19" s="336"/>
      <c r="K19" s="213"/>
    </row>
    <row r="20" spans="2:11" customFormat="1" ht="15" customHeight="1">
      <c r="B20" s="216"/>
      <c r="C20" s="217"/>
      <c r="D20" s="217"/>
      <c r="E20" s="219" t="s">
        <v>1657</v>
      </c>
      <c r="F20" s="336" t="s">
        <v>1658</v>
      </c>
      <c r="G20" s="336"/>
      <c r="H20" s="336"/>
      <c r="I20" s="336"/>
      <c r="J20" s="336"/>
      <c r="K20" s="213"/>
    </row>
    <row r="21" spans="2:11" customFormat="1" ht="15" customHeight="1">
      <c r="B21" s="216"/>
      <c r="C21" s="217"/>
      <c r="D21" s="217"/>
      <c r="E21" s="219" t="s">
        <v>1659</v>
      </c>
      <c r="F21" s="336" t="s">
        <v>1660</v>
      </c>
      <c r="G21" s="336"/>
      <c r="H21" s="336"/>
      <c r="I21" s="336"/>
      <c r="J21" s="336"/>
      <c r="K21" s="213"/>
    </row>
    <row r="22" spans="2:11" customFormat="1" ht="15" customHeight="1">
      <c r="B22" s="216"/>
      <c r="C22" s="217"/>
      <c r="D22" s="217"/>
      <c r="E22" s="219" t="s">
        <v>854</v>
      </c>
      <c r="F22" s="336" t="s">
        <v>855</v>
      </c>
      <c r="G22" s="336"/>
      <c r="H22" s="336"/>
      <c r="I22" s="336"/>
      <c r="J22" s="336"/>
      <c r="K22" s="213"/>
    </row>
    <row r="23" spans="2:11" customFormat="1" ht="15" customHeight="1">
      <c r="B23" s="216"/>
      <c r="C23" s="217"/>
      <c r="D23" s="217"/>
      <c r="E23" s="219" t="s">
        <v>84</v>
      </c>
      <c r="F23" s="336" t="s">
        <v>1661</v>
      </c>
      <c r="G23" s="336"/>
      <c r="H23" s="336"/>
      <c r="I23" s="336"/>
      <c r="J23" s="336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336" t="s">
        <v>1662</v>
      </c>
      <c r="D25" s="336"/>
      <c r="E25" s="336"/>
      <c r="F25" s="336"/>
      <c r="G25" s="336"/>
      <c r="H25" s="336"/>
      <c r="I25" s="336"/>
      <c r="J25" s="336"/>
      <c r="K25" s="213"/>
    </row>
    <row r="26" spans="2:11" customFormat="1" ht="15" customHeight="1">
      <c r="B26" s="216"/>
      <c r="C26" s="336" t="s">
        <v>1663</v>
      </c>
      <c r="D26" s="336"/>
      <c r="E26" s="336"/>
      <c r="F26" s="336"/>
      <c r="G26" s="336"/>
      <c r="H26" s="336"/>
      <c r="I26" s="336"/>
      <c r="J26" s="336"/>
      <c r="K26" s="213"/>
    </row>
    <row r="27" spans="2:11" customFormat="1" ht="15" customHeight="1">
      <c r="B27" s="216"/>
      <c r="C27" s="215"/>
      <c r="D27" s="336" t="s">
        <v>1664</v>
      </c>
      <c r="E27" s="336"/>
      <c r="F27" s="336"/>
      <c r="G27" s="336"/>
      <c r="H27" s="336"/>
      <c r="I27" s="336"/>
      <c r="J27" s="336"/>
      <c r="K27" s="213"/>
    </row>
    <row r="28" spans="2:11" customFormat="1" ht="15" customHeight="1">
      <c r="B28" s="216"/>
      <c r="C28" s="217"/>
      <c r="D28" s="336" t="s">
        <v>1665</v>
      </c>
      <c r="E28" s="336"/>
      <c r="F28" s="336"/>
      <c r="G28" s="336"/>
      <c r="H28" s="336"/>
      <c r="I28" s="336"/>
      <c r="J28" s="336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336" t="s">
        <v>1666</v>
      </c>
      <c r="E30" s="336"/>
      <c r="F30" s="336"/>
      <c r="G30" s="336"/>
      <c r="H30" s="336"/>
      <c r="I30" s="336"/>
      <c r="J30" s="336"/>
      <c r="K30" s="213"/>
    </row>
    <row r="31" spans="2:11" customFormat="1" ht="15" customHeight="1">
      <c r="B31" s="216"/>
      <c r="C31" s="217"/>
      <c r="D31" s="336" t="s">
        <v>1667</v>
      </c>
      <c r="E31" s="336"/>
      <c r="F31" s="336"/>
      <c r="G31" s="336"/>
      <c r="H31" s="336"/>
      <c r="I31" s="336"/>
      <c r="J31" s="336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336" t="s">
        <v>1668</v>
      </c>
      <c r="E33" s="336"/>
      <c r="F33" s="336"/>
      <c r="G33" s="336"/>
      <c r="H33" s="336"/>
      <c r="I33" s="336"/>
      <c r="J33" s="336"/>
      <c r="K33" s="213"/>
    </row>
    <row r="34" spans="2:11" customFormat="1" ht="15" customHeight="1">
      <c r="B34" s="216"/>
      <c r="C34" s="217"/>
      <c r="D34" s="336" t="s">
        <v>1669</v>
      </c>
      <c r="E34" s="336"/>
      <c r="F34" s="336"/>
      <c r="G34" s="336"/>
      <c r="H34" s="336"/>
      <c r="I34" s="336"/>
      <c r="J34" s="336"/>
      <c r="K34" s="213"/>
    </row>
    <row r="35" spans="2:11" customFormat="1" ht="15" customHeight="1">
      <c r="B35" s="216"/>
      <c r="C35" s="217"/>
      <c r="D35" s="336" t="s">
        <v>1670</v>
      </c>
      <c r="E35" s="336"/>
      <c r="F35" s="336"/>
      <c r="G35" s="336"/>
      <c r="H35" s="336"/>
      <c r="I35" s="336"/>
      <c r="J35" s="336"/>
      <c r="K35" s="213"/>
    </row>
    <row r="36" spans="2:11" customFormat="1" ht="15" customHeight="1">
      <c r="B36" s="216"/>
      <c r="C36" s="217"/>
      <c r="D36" s="215"/>
      <c r="E36" s="218" t="s">
        <v>137</v>
      </c>
      <c r="F36" s="215"/>
      <c r="G36" s="336" t="s">
        <v>1671</v>
      </c>
      <c r="H36" s="336"/>
      <c r="I36" s="336"/>
      <c r="J36" s="336"/>
      <c r="K36" s="213"/>
    </row>
    <row r="37" spans="2:11" customFormat="1" ht="30.75" customHeight="1">
      <c r="B37" s="216"/>
      <c r="C37" s="217"/>
      <c r="D37" s="215"/>
      <c r="E37" s="218" t="s">
        <v>1672</v>
      </c>
      <c r="F37" s="215"/>
      <c r="G37" s="336" t="s">
        <v>1673</v>
      </c>
      <c r="H37" s="336"/>
      <c r="I37" s="336"/>
      <c r="J37" s="336"/>
      <c r="K37" s="213"/>
    </row>
    <row r="38" spans="2:11" customFormat="1" ht="15" customHeight="1">
      <c r="B38" s="216"/>
      <c r="C38" s="217"/>
      <c r="D38" s="215"/>
      <c r="E38" s="218" t="s">
        <v>52</v>
      </c>
      <c r="F38" s="215"/>
      <c r="G38" s="336" t="s">
        <v>1674</v>
      </c>
      <c r="H38" s="336"/>
      <c r="I38" s="336"/>
      <c r="J38" s="336"/>
      <c r="K38" s="213"/>
    </row>
    <row r="39" spans="2:11" customFormat="1" ht="15" customHeight="1">
      <c r="B39" s="216"/>
      <c r="C39" s="217"/>
      <c r="D39" s="215"/>
      <c r="E39" s="218" t="s">
        <v>53</v>
      </c>
      <c r="F39" s="215"/>
      <c r="G39" s="336" t="s">
        <v>1675</v>
      </c>
      <c r="H39" s="336"/>
      <c r="I39" s="336"/>
      <c r="J39" s="336"/>
      <c r="K39" s="213"/>
    </row>
    <row r="40" spans="2:11" customFormat="1" ht="15" customHeight="1">
      <c r="B40" s="216"/>
      <c r="C40" s="217"/>
      <c r="D40" s="215"/>
      <c r="E40" s="218" t="s">
        <v>138</v>
      </c>
      <c r="F40" s="215"/>
      <c r="G40" s="336" t="s">
        <v>1676</v>
      </c>
      <c r="H40" s="336"/>
      <c r="I40" s="336"/>
      <c r="J40" s="336"/>
      <c r="K40" s="213"/>
    </row>
    <row r="41" spans="2:11" customFormat="1" ht="15" customHeight="1">
      <c r="B41" s="216"/>
      <c r="C41" s="217"/>
      <c r="D41" s="215"/>
      <c r="E41" s="218" t="s">
        <v>139</v>
      </c>
      <c r="F41" s="215"/>
      <c r="G41" s="336" t="s">
        <v>1677</v>
      </c>
      <c r="H41" s="336"/>
      <c r="I41" s="336"/>
      <c r="J41" s="336"/>
      <c r="K41" s="213"/>
    </row>
    <row r="42" spans="2:11" customFormat="1" ht="15" customHeight="1">
      <c r="B42" s="216"/>
      <c r="C42" s="217"/>
      <c r="D42" s="215"/>
      <c r="E42" s="218" t="s">
        <v>1678</v>
      </c>
      <c r="F42" s="215"/>
      <c r="G42" s="336" t="s">
        <v>1679</v>
      </c>
      <c r="H42" s="336"/>
      <c r="I42" s="336"/>
      <c r="J42" s="336"/>
      <c r="K42" s="213"/>
    </row>
    <row r="43" spans="2:11" customFormat="1" ht="15" customHeight="1">
      <c r="B43" s="216"/>
      <c r="C43" s="217"/>
      <c r="D43" s="215"/>
      <c r="E43" s="218"/>
      <c r="F43" s="215"/>
      <c r="G43" s="336" t="s">
        <v>1680</v>
      </c>
      <c r="H43" s="336"/>
      <c r="I43" s="336"/>
      <c r="J43" s="336"/>
      <c r="K43" s="213"/>
    </row>
    <row r="44" spans="2:11" customFormat="1" ht="15" customHeight="1">
      <c r="B44" s="216"/>
      <c r="C44" s="217"/>
      <c r="D44" s="215"/>
      <c r="E44" s="218" t="s">
        <v>1681</v>
      </c>
      <c r="F44" s="215"/>
      <c r="G44" s="336" t="s">
        <v>1682</v>
      </c>
      <c r="H44" s="336"/>
      <c r="I44" s="336"/>
      <c r="J44" s="336"/>
      <c r="K44" s="213"/>
    </row>
    <row r="45" spans="2:11" customFormat="1" ht="15" customHeight="1">
      <c r="B45" s="216"/>
      <c r="C45" s="217"/>
      <c r="D45" s="215"/>
      <c r="E45" s="218" t="s">
        <v>141</v>
      </c>
      <c r="F45" s="215"/>
      <c r="G45" s="336" t="s">
        <v>1683</v>
      </c>
      <c r="H45" s="336"/>
      <c r="I45" s="336"/>
      <c r="J45" s="336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336" t="s">
        <v>1684</v>
      </c>
      <c r="E47" s="336"/>
      <c r="F47" s="336"/>
      <c r="G47" s="336"/>
      <c r="H47" s="336"/>
      <c r="I47" s="336"/>
      <c r="J47" s="336"/>
      <c r="K47" s="213"/>
    </row>
    <row r="48" spans="2:11" customFormat="1" ht="15" customHeight="1">
      <c r="B48" s="216"/>
      <c r="C48" s="217"/>
      <c r="D48" s="217"/>
      <c r="E48" s="336" t="s">
        <v>1685</v>
      </c>
      <c r="F48" s="336"/>
      <c r="G48" s="336"/>
      <c r="H48" s="336"/>
      <c r="I48" s="336"/>
      <c r="J48" s="336"/>
      <c r="K48" s="213"/>
    </row>
    <row r="49" spans="2:11" customFormat="1" ht="15" customHeight="1">
      <c r="B49" s="216"/>
      <c r="C49" s="217"/>
      <c r="D49" s="217"/>
      <c r="E49" s="336" t="s">
        <v>1686</v>
      </c>
      <c r="F49" s="336"/>
      <c r="G49" s="336"/>
      <c r="H49" s="336"/>
      <c r="I49" s="336"/>
      <c r="J49" s="336"/>
      <c r="K49" s="213"/>
    </row>
    <row r="50" spans="2:11" customFormat="1" ht="15" customHeight="1">
      <c r="B50" s="216"/>
      <c r="C50" s="217"/>
      <c r="D50" s="217"/>
      <c r="E50" s="336" t="s">
        <v>1687</v>
      </c>
      <c r="F50" s="336"/>
      <c r="G50" s="336"/>
      <c r="H50" s="336"/>
      <c r="I50" s="336"/>
      <c r="J50" s="336"/>
      <c r="K50" s="213"/>
    </row>
    <row r="51" spans="2:11" customFormat="1" ht="15" customHeight="1">
      <c r="B51" s="216"/>
      <c r="C51" s="217"/>
      <c r="D51" s="336" t="s">
        <v>1688</v>
      </c>
      <c r="E51" s="336"/>
      <c r="F51" s="336"/>
      <c r="G51" s="336"/>
      <c r="H51" s="336"/>
      <c r="I51" s="336"/>
      <c r="J51" s="336"/>
      <c r="K51" s="213"/>
    </row>
    <row r="52" spans="2:11" customFormat="1" ht="25.5" customHeight="1">
      <c r="B52" s="212"/>
      <c r="C52" s="337" t="s">
        <v>1689</v>
      </c>
      <c r="D52" s="337"/>
      <c r="E52" s="337"/>
      <c r="F52" s="337"/>
      <c r="G52" s="337"/>
      <c r="H52" s="337"/>
      <c r="I52" s="337"/>
      <c r="J52" s="337"/>
      <c r="K52" s="213"/>
    </row>
    <row r="53" spans="2:1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336" t="s">
        <v>1690</v>
      </c>
      <c r="D54" s="336"/>
      <c r="E54" s="336"/>
      <c r="F54" s="336"/>
      <c r="G54" s="336"/>
      <c r="H54" s="336"/>
      <c r="I54" s="336"/>
      <c r="J54" s="336"/>
      <c r="K54" s="213"/>
    </row>
    <row r="55" spans="2:11" customFormat="1" ht="15" customHeight="1">
      <c r="B55" s="212"/>
      <c r="C55" s="336" t="s">
        <v>1691</v>
      </c>
      <c r="D55" s="336"/>
      <c r="E55" s="336"/>
      <c r="F55" s="336"/>
      <c r="G55" s="336"/>
      <c r="H55" s="336"/>
      <c r="I55" s="336"/>
      <c r="J55" s="336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336" t="s">
        <v>1692</v>
      </c>
      <c r="D57" s="336"/>
      <c r="E57" s="336"/>
      <c r="F57" s="336"/>
      <c r="G57" s="336"/>
      <c r="H57" s="336"/>
      <c r="I57" s="336"/>
      <c r="J57" s="336"/>
      <c r="K57" s="213"/>
    </row>
    <row r="58" spans="2:11" customFormat="1" ht="15" customHeight="1">
      <c r="B58" s="212"/>
      <c r="C58" s="217"/>
      <c r="D58" s="336" t="s">
        <v>1693</v>
      </c>
      <c r="E58" s="336"/>
      <c r="F58" s="336"/>
      <c r="G58" s="336"/>
      <c r="H58" s="336"/>
      <c r="I58" s="336"/>
      <c r="J58" s="336"/>
      <c r="K58" s="213"/>
    </row>
    <row r="59" spans="2:11" customFormat="1" ht="15" customHeight="1">
      <c r="B59" s="212"/>
      <c r="C59" s="217"/>
      <c r="D59" s="336" t="s">
        <v>1694</v>
      </c>
      <c r="E59" s="336"/>
      <c r="F59" s="336"/>
      <c r="G59" s="336"/>
      <c r="H59" s="336"/>
      <c r="I59" s="336"/>
      <c r="J59" s="336"/>
      <c r="K59" s="213"/>
    </row>
    <row r="60" spans="2:11" customFormat="1" ht="15" customHeight="1">
      <c r="B60" s="212"/>
      <c r="C60" s="217"/>
      <c r="D60" s="336" t="s">
        <v>1695</v>
      </c>
      <c r="E60" s="336"/>
      <c r="F60" s="336"/>
      <c r="G60" s="336"/>
      <c r="H60" s="336"/>
      <c r="I60" s="336"/>
      <c r="J60" s="336"/>
      <c r="K60" s="213"/>
    </row>
    <row r="61" spans="2:11" customFormat="1" ht="15" customHeight="1">
      <c r="B61" s="212"/>
      <c r="C61" s="217"/>
      <c r="D61" s="336" t="s">
        <v>1696</v>
      </c>
      <c r="E61" s="336"/>
      <c r="F61" s="336"/>
      <c r="G61" s="336"/>
      <c r="H61" s="336"/>
      <c r="I61" s="336"/>
      <c r="J61" s="336"/>
      <c r="K61" s="213"/>
    </row>
    <row r="62" spans="2:11" customFormat="1" ht="15" customHeight="1">
      <c r="B62" s="212"/>
      <c r="C62" s="217"/>
      <c r="D62" s="338" t="s">
        <v>1697</v>
      </c>
      <c r="E62" s="338"/>
      <c r="F62" s="338"/>
      <c r="G62" s="338"/>
      <c r="H62" s="338"/>
      <c r="I62" s="338"/>
      <c r="J62" s="338"/>
      <c r="K62" s="213"/>
    </row>
    <row r="63" spans="2:11" customFormat="1" ht="15" customHeight="1">
      <c r="B63" s="212"/>
      <c r="C63" s="217"/>
      <c r="D63" s="336" t="s">
        <v>1698</v>
      </c>
      <c r="E63" s="336"/>
      <c r="F63" s="336"/>
      <c r="G63" s="336"/>
      <c r="H63" s="336"/>
      <c r="I63" s="336"/>
      <c r="J63" s="336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336" t="s">
        <v>1699</v>
      </c>
      <c r="E65" s="336"/>
      <c r="F65" s="336"/>
      <c r="G65" s="336"/>
      <c r="H65" s="336"/>
      <c r="I65" s="336"/>
      <c r="J65" s="336"/>
      <c r="K65" s="213"/>
    </row>
    <row r="66" spans="2:11" customFormat="1" ht="15" customHeight="1">
      <c r="B66" s="212"/>
      <c r="C66" s="217"/>
      <c r="D66" s="338" t="s">
        <v>1700</v>
      </c>
      <c r="E66" s="338"/>
      <c r="F66" s="338"/>
      <c r="G66" s="338"/>
      <c r="H66" s="338"/>
      <c r="I66" s="338"/>
      <c r="J66" s="338"/>
      <c r="K66" s="213"/>
    </row>
    <row r="67" spans="2:11" customFormat="1" ht="15" customHeight="1">
      <c r="B67" s="212"/>
      <c r="C67" s="217"/>
      <c r="D67" s="336" t="s">
        <v>1701</v>
      </c>
      <c r="E67" s="336"/>
      <c r="F67" s="336"/>
      <c r="G67" s="336"/>
      <c r="H67" s="336"/>
      <c r="I67" s="336"/>
      <c r="J67" s="336"/>
      <c r="K67" s="213"/>
    </row>
    <row r="68" spans="2:11" customFormat="1" ht="15" customHeight="1">
      <c r="B68" s="212"/>
      <c r="C68" s="217"/>
      <c r="D68" s="336" t="s">
        <v>1702</v>
      </c>
      <c r="E68" s="336"/>
      <c r="F68" s="336"/>
      <c r="G68" s="336"/>
      <c r="H68" s="336"/>
      <c r="I68" s="336"/>
      <c r="J68" s="336"/>
      <c r="K68" s="213"/>
    </row>
    <row r="69" spans="2:11" customFormat="1" ht="15" customHeight="1">
      <c r="B69" s="212"/>
      <c r="C69" s="217"/>
      <c r="D69" s="336" t="s">
        <v>1703</v>
      </c>
      <c r="E69" s="336"/>
      <c r="F69" s="336"/>
      <c r="G69" s="336"/>
      <c r="H69" s="336"/>
      <c r="I69" s="336"/>
      <c r="J69" s="336"/>
      <c r="K69" s="213"/>
    </row>
    <row r="70" spans="2:11" customFormat="1" ht="15" customHeight="1">
      <c r="B70" s="212"/>
      <c r="C70" s="217"/>
      <c r="D70" s="336" t="s">
        <v>1704</v>
      </c>
      <c r="E70" s="336"/>
      <c r="F70" s="336"/>
      <c r="G70" s="336"/>
      <c r="H70" s="336"/>
      <c r="I70" s="336"/>
      <c r="J70" s="336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" customHeight="1">
      <c r="B75" s="229"/>
      <c r="C75" s="331" t="s">
        <v>1705</v>
      </c>
      <c r="D75" s="331"/>
      <c r="E75" s="331"/>
      <c r="F75" s="331"/>
      <c r="G75" s="331"/>
      <c r="H75" s="331"/>
      <c r="I75" s="331"/>
      <c r="J75" s="331"/>
      <c r="K75" s="230"/>
    </row>
    <row r="76" spans="2:11" customFormat="1" ht="17.25" customHeight="1">
      <c r="B76" s="229"/>
      <c r="C76" s="231" t="s">
        <v>1706</v>
      </c>
      <c r="D76" s="231"/>
      <c r="E76" s="231"/>
      <c r="F76" s="231" t="s">
        <v>1707</v>
      </c>
      <c r="G76" s="232"/>
      <c r="H76" s="231" t="s">
        <v>53</v>
      </c>
      <c r="I76" s="231" t="s">
        <v>56</v>
      </c>
      <c r="J76" s="231" t="s">
        <v>1708</v>
      </c>
      <c r="K76" s="230"/>
    </row>
    <row r="77" spans="2:11" customFormat="1" ht="17.25" customHeight="1">
      <c r="B77" s="229"/>
      <c r="C77" s="233" t="s">
        <v>1709</v>
      </c>
      <c r="D77" s="233"/>
      <c r="E77" s="233"/>
      <c r="F77" s="234" t="s">
        <v>1710</v>
      </c>
      <c r="G77" s="235"/>
      <c r="H77" s="233"/>
      <c r="I77" s="233"/>
      <c r="J77" s="233" t="s">
        <v>1711</v>
      </c>
      <c r="K77" s="230"/>
    </row>
    <row r="78" spans="2:1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52</v>
      </c>
      <c r="D79" s="238"/>
      <c r="E79" s="238"/>
      <c r="F79" s="239" t="s">
        <v>1712</v>
      </c>
      <c r="G79" s="240"/>
      <c r="H79" s="218" t="s">
        <v>1713</v>
      </c>
      <c r="I79" s="218" t="s">
        <v>1714</v>
      </c>
      <c r="J79" s="218">
        <v>20</v>
      </c>
      <c r="K79" s="230"/>
    </row>
    <row r="80" spans="2:11" customFormat="1" ht="15" customHeight="1">
      <c r="B80" s="229"/>
      <c r="C80" s="218" t="s">
        <v>1715</v>
      </c>
      <c r="D80" s="218"/>
      <c r="E80" s="218"/>
      <c r="F80" s="239" t="s">
        <v>1712</v>
      </c>
      <c r="G80" s="240"/>
      <c r="H80" s="218" t="s">
        <v>1716</v>
      </c>
      <c r="I80" s="218" t="s">
        <v>1714</v>
      </c>
      <c r="J80" s="218">
        <v>120</v>
      </c>
      <c r="K80" s="230"/>
    </row>
    <row r="81" spans="2:11" customFormat="1" ht="15" customHeight="1">
      <c r="B81" s="241"/>
      <c r="C81" s="218" t="s">
        <v>1717</v>
      </c>
      <c r="D81" s="218"/>
      <c r="E81" s="218"/>
      <c r="F81" s="239" t="s">
        <v>1718</v>
      </c>
      <c r="G81" s="240"/>
      <c r="H81" s="218" t="s">
        <v>1719</v>
      </c>
      <c r="I81" s="218" t="s">
        <v>1714</v>
      </c>
      <c r="J81" s="218">
        <v>50</v>
      </c>
      <c r="K81" s="230"/>
    </row>
    <row r="82" spans="2:11" customFormat="1" ht="15" customHeight="1">
      <c r="B82" s="241"/>
      <c r="C82" s="218" t="s">
        <v>1720</v>
      </c>
      <c r="D82" s="218"/>
      <c r="E82" s="218"/>
      <c r="F82" s="239" t="s">
        <v>1712</v>
      </c>
      <c r="G82" s="240"/>
      <c r="H82" s="218" t="s">
        <v>1721</v>
      </c>
      <c r="I82" s="218" t="s">
        <v>1722</v>
      </c>
      <c r="J82" s="218"/>
      <c r="K82" s="230"/>
    </row>
    <row r="83" spans="2:11" customFormat="1" ht="15" customHeight="1">
      <c r="B83" s="241"/>
      <c r="C83" s="218" t="s">
        <v>1723</v>
      </c>
      <c r="D83" s="218"/>
      <c r="E83" s="218"/>
      <c r="F83" s="239" t="s">
        <v>1718</v>
      </c>
      <c r="G83" s="218"/>
      <c r="H83" s="218" t="s">
        <v>1724</v>
      </c>
      <c r="I83" s="218" t="s">
        <v>1714</v>
      </c>
      <c r="J83" s="218">
        <v>15</v>
      </c>
      <c r="K83" s="230"/>
    </row>
    <row r="84" spans="2:11" customFormat="1" ht="15" customHeight="1">
      <c r="B84" s="241"/>
      <c r="C84" s="218" t="s">
        <v>1725</v>
      </c>
      <c r="D84" s="218"/>
      <c r="E84" s="218"/>
      <c r="F84" s="239" t="s">
        <v>1718</v>
      </c>
      <c r="G84" s="218"/>
      <c r="H84" s="218" t="s">
        <v>1726</v>
      </c>
      <c r="I84" s="218" t="s">
        <v>1714</v>
      </c>
      <c r="J84" s="218">
        <v>15</v>
      </c>
      <c r="K84" s="230"/>
    </row>
    <row r="85" spans="2:11" customFormat="1" ht="15" customHeight="1">
      <c r="B85" s="241"/>
      <c r="C85" s="218" t="s">
        <v>1727</v>
      </c>
      <c r="D85" s="218"/>
      <c r="E85" s="218"/>
      <c r="F85" s="239" t="s">
        <v>1718</v>
      </c>
      <c r="G85" s="218"/>
      <c r="H85" s="218" t="s">
        <v>1728</v>
      </c>
      <c r="I85" s="218" t="s">
        <v>1714</v>
      </c>
      <c r="J85" s="218">
        <v>20</v>
      </c>
      <c r="K85" s="230"/>
    </row>
    <row r="86" spans="2:11" customFormat="1" ht="15" customHeight="1">
      <c r="B86" s="241"/>
      <c r="C86" s="218" t="s">
        <v>1729</v>
      </c>
      <c r="D86" s="218"/>
      <c r="E86" s="218"/>
      <c r="F86" s="239" t="s">
        <v>1718</v>
      </c>
      <c r="G86" s="218"/>
      <c r="H86" s="218" t="s">
        <v>1730</v>
      </c>
      <c r="I86" s="218" t="s">
        <v>1714</v>
      </c>
      <c r="J86" s="218">
        <v>20</v>
      </c>
      <c r="K86" s="230"/>
    </row>
    <row r="87" spans="2:11" customFormat="1" ht="15" customHeight="1">
      <c r="B87" s="241"/>
      <c r="C87" s="218" t="s">
        <v>1731</v>
      </c>
      <c r="D87" s="218"/>
      <c r="E87" s="218"/>
      <c r="F87" s="239" t="s">
        <v>1718</v>
      </c>
      <c r="G87" s="240"/>
      <c r="H87" s="218" t="s">
        <v>1732</v>
      </c>
      <c r="I87" s="218" t="s">
        <v>1714</v>
      </c>
      <c r="J87" s="218">
        <v>50</v>
      </c>
      <c r="K87" s="230"/>
    </row>
    <row r="88" spans="2:11" customFormat="1" ht="15" customHeight="1">
      <c r="B88" s="241"/>
      <c r="C88" s="218" t="s">
        <v>1733</v>
      </c>
      <c r="D88" s="218"/>
      <c r="E88" s="218"/>
      <c r="F88" s="239" t="s">
        <v>1718</v>
      </c>
      <c r="G88" s="240"/>
      <c r="H88" s="218" t="s">
        <v>1734</v>
      </c>
      <c r="I88" s="218" t="s">
        <v>1714</v>
      </c>
      <c r="J88" s="218">
        <v>20</v>
      </c>
      <c r="K88" s="230"/>
    </row>
    <row r="89" spans="2:11" customFormat="1" ht="15" customHeight="1">
      <c r="B89" s="241"/>
      <c r="C89" s="218" t="s">
        <v>1735</v>
      </c>
      <c r="D89" s="218"/>
      <c r="E89" s="218"/>
      <c r="F89" s="239" t="s">
        <v>1718</v>
      </c>
      <c r="G89" s="240"/>
      <c r="H89" s="218" t="s">
        <v>1736</v>
      </c>
      <c r="I89" s="218" t="s">
        <v>1714</v>
      </c>
      <c r="J89" s="218">
        <v>20</v>
      </c>
      <c r="K89" s="230"/>
    </row>
    <row r="90" spans="2:11" customFormat="1" ht="15" customHeight="1">
      <c r="B90" s="241"/>
      <c r="C90" s="218" t="s">
        <v>1737</v>
      </c>
      <c r="D90" s="218"/>
      <c r="E90" s="218"/>
      <c r="F90" s="239" t="s">
        <v>1718</v>
      </c>
      <c r="G90" s="240"/>
      <c r="H90" s="218" t="s">
        <v>1738</v>
      </c>
      <c r="I90" s="218" t="s">
        <v>1714</v>
      </c>
      <c r="J90" s="218">
        <v>50</v>
      </c>
      <c r="K90" s="230"/>
    </row>
    <row r="91" spans="2:11" customFormat="1" ht="15" customHeight="1">
      <c r="B91" s="241"/>
      <c r="C91" s="218" t="s">
        <v>1739</v>
      </c>
      <c r="D91" s="218"/>
      <c r="E91" s="218"/>
      <c r="F91" s="239" t="s">
        <v>1718</v>
      </c>
      <c r="G91" s="240"/>
      <c r="H91" s="218" t="s">
        <v>1739</v>
      </c>
      <c r="I91" s="218" t="s">
        <v>1714</v>
      </c>
      <c r="J91" s="218">
        <v>50</v>
      </c>
      <c r="K91" s="230"/>
    </row>
    <row r="92" spans="2:11" customFormat="1" ht="15" customHeight="1">
      <c r="B92" s="241"/>
      <c r="C92" s="218" t="s">
        <v>1740</v>
      </c>
      <c r="D92" s="218"/>
      <c r="E92" s="218"/>
      <c r="F92" s="239" t="s">
        <v>1718</v>
      </c>
      <c r="G92" s="240"/>
      <c r="H92" s="218" t="s">
        <v>1741</v>
      </c>
      <c r="I92" s="218" t="s">
        <v>1714</v>
      </c>
      <c r="J92" s="218">
        <v>255</v>
      </c>
      <c r="K92" s="230"/>
    </row>
    <row r="93" spans="2:11" customFormat="1" ht="15" customHeight="1">
      <c r="B93" s="241"/>
      <c r="C93" s="218" t="s">
        <v>1742</v>
      </c>
      <c r="D93" s="218"/>
      <c r="E93" s="218"/>
      <c r="F93" s="239" t="s">
        <v>1712</v>
      </c>
      <c r="G93" s="240"/>
      <c r="H93" s="218" t="s">
        <v>1743</v>
      </c>
      <c r="I93" s="218" t="s">
        <v>1744</v>
      </c>
      <c r="J93" s="218"/>
      <c r="K93" s="230"/>
    </row>
    <row r="94" spans="2:11" customFormat="1" ht="15" customHeight="1">
      <c r="B94" s="241"/>
      <c r="C94" s="218" t="s">
        <v>1745</v>
      </c>
      <c r="D94" s="218"/>
      <c r="E94" s="218"/>
      <c r="F94" s="239" t="s">
        <v>1712</v>
      </c>
      <c r="G94" s="240"/>
      <c r="H94" s="218" t="s">
        <v>1746</v>
      </c>
      <c r="I94" s="218" t="s">
        <v>1747</v>
      </c>
      <c r="J94" s="218"/>
      <c r="K94" s="230"/>
    </row>
    <row r="95" spans="2:11" customFormat="1" ht="15" customHeight="1">
      <c r="B95" s="241"/>
      <c r="C95" s="218" t="s">
        <v>1748</v>
      </c>
      <c r="D95" s="218"/>
      <c r="E95" s="218"/>
      <c r="F95" s="239" t="s">
        <v>1712</v>
      </c>
      <c r="G95" s="240"/>
      <c r="H95" s="218" t="s">
        <v>1748</v>
      </c>
      <c r="I95" s="218" t="s">
        <v>1747</v>
      </c>
      <c r="J95" s="218"/>
      <c r="K95" s="230"/>
    </row>
    <row r="96" spans="2:11" customFormat="1" ht="15" customHeight="1">
      <c r="B96" s="241"/>
      <c r="C96" s="218" t="s">
        <v>37</v>
      </c>
      <c r="D96" s="218"/>
      <c r="E96" s="218"/>
      <c r="F96" s="239" t="s">
        <v>1712</v>
      </c>
      <c r="G96" s="240"/>
      <c r="H96" s="218" t="s">
        <v>1749</v>
      </c>
      <c r="I96" s="218" t="s">
        <v>1747</v>
      </c>
      <c r="J96" s="218"/>
      <c r="K96" s="230"/>
    </row>
    <row r="97" spans="2:11" customFormat="1" ht="15" customHeight="1">
      <c r="B97" s="241"/>
      <c r="C97" s="218" t="s">
        <v>47</v>
      </c>
      <c r="D97" s="218"/>
      <c r="E97" s="218"/>
      <c r="F97" s="239" t="s">
        <v>1712</v>
      </c>
      <c r="G97" s="240"/>
      <c r="H97" s="218" t="s">
        <v>1750</v>
      </c>
      <c r="I97" s="218" t="s">
        <v>1747</v>
      </c>
      <c r="J97" s="218"/>
      <c r="K97" s="230"/>
    </row>
    <row r="98" spans="2:1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" customHeight="1">
      <c r="B102" s="229"/>
      <c r="C102" s="331" t="s">
        <v>1751</v>
      </c>
      <c r="D102" s="331"/>
      <c r="E102" s="331"/>
      <c r="F102" s="331"/>
      <c r="G102" s="331"/>
      <c r="H102" s="331"/>
      <c r="I102" s="331"/>
      <c r="J102" s="331"/>
      <c r="K102" s="230"/>
    </row>
    <row r="103" spans="2:11" customFormat="1" ht="17.25" customHeight="1">
      <c r="B103" s="229"/>
      <c r="C103" s="231" t="s">
        <v>1706</v>
      </c>
      <c r="D103" s="231"/>
      <c r="E103" s="231"/>
      <c r="F103" s="231" t="s">
        <v>1707</v>
      </c>
      <c r="G103" s="232"/>
      <c r="H103" s="231" t="s">
        <v>53</v>
      </c>
      <c r="I103" s="231" t="s">
        <v>56</v>
      </c>
      <c r="J103" s="231" t="s">
        <v>1708</v>
      </c>
      <c r="K103" s="230"/>
    </row>
    <row r="104" spans="2:11" customFormat="1" ht="17.25" customHeight="1">
      <c r="B104" s="229"/>
      <c r="C104" s="233" t="s">
        <v>1709</v>
      </c>
      <c r="D104" s="233"/>
      <c r="E104" s="233"/>
      <c r="F104" s="234" t="s">
        <v>1710</v>
      </c>
      <c r="G104" s="235"/>
      <c r="H104" s="233"/>
      <c r="I104" s="233"/>
      <c r="J104" s="233" t="s">
        <v>1711</v>
      </c>
      <c r="K104" s="230"/>
    </row>
    <row r="105" spans="2:11" customFormat="1" ht="5.25" customHeight="1">
      <c r="B105" s="229"/>
      <c r="C105" s="231"/>
      <c r="D105" s="231"/>
      <c r="E105" s="231"/>
      <c r="F105" s="231"/>
      <c r="G105" s="247"/>
      <c r="H105" s="231"/>
      <c r="I105" s="231"/>
      <c r="J105" s="231"/>
      <c r="K105" s="230"/>
    </row>
    <row r="106" spans="2:11" customFormat="1" ht="15" customHeight="1">
      <c r="B106" s="229"/>
      <c r="C106" s="218" t="s">
        <v>52</v>
      </c>
      <c r="D106" s="238"/>
      <c r="E106" s="238"/>
      <c r="F106" s="239" t="s">
        <v>1712</v>
      </c>
      <c r="G106" s="218"/>
      <c r="H106" s="218" t="s">
        <v>1752</v>
      </c>
      <c r="I106" s="218" t="s">
        <v>1714</v>
      </c>
      <c r="J106" s="218">
        <v>20</v>
      </c>
      <c r="K106" s="230"/>
    </row>
    <row r="107" spans="2:11" customFormat="1" ht="15" customHeight="1">
      <c r="B107" s="229"/>
      <c r="C107" s="218" t="s">
        <v>1715</v>
      </c>
      <c r="D107" s="218"/>
      <c r="E107" s="218"/>
      <c r="F107" s="239" t="s">
        <v>1712</v>
      </c>
      <c r="G107" s="218"/>
      <c r="H107" s="218" t="s">
        <v>1752</v>
      </c>
      <c r="I107" s="218" t="s">
        <v>1714</v>
      </c>
      <c r="J107" s="218">
        <v>120</v>
      </c>
      <c r="K107" s="230"/>
    </row>
    <row r="108" spans="2:11" customFormat="1" ht="15" customHeight="1">
      <c r="B108" s="241"/>
      <c r="C108" s="218" t="s">
        <v>1717</v>
      </c>
      <c r="D108" s="218"/>
      <c r="E108" s="218"/>
      <c r="F108" s="239" t="s">
        <v>1718</v>
      </c>
      <c r="G108" s="218"/>
      <c r="H108" s="218" t="s">
        <v>1752</v>
      </c>
      <c r="I108" s="218" t="s">
        <v>1714</v>
      </c>
      <c r="J108" s="218">
        <v>50</v>
      </c>
      <c r="K108" s="230"/>
    </row>
    <row r="109" spans="2:11" customFormat="1" ht="15" customHeight="1">
      <c r="B109" s="241"/>
      <c r="C109" s="218" t="s">
        <v>1720</v>
      </c>
      <c r="D109" s="218"/>
      <c r="E109" s="218"/>
      <c r="F109" s="239" t="s">
        <v>1712</v>
      </c>
      <c r="G109" s="218"/>
      <c r="H109" s="218" t="s">
        <v>1752</v>
      </c>
      <c r="I109" s="218" t="s">
        <v>1722</v>
      </c>
      <c r="J109" s="218"/>
      <c r="K109" s="230"/>
    </row>
    <row r="110" spans="2:11" customFormat="1" ht="15" customHeight="1">
      <c r="B110" s="241"/>
      <c r="C110" s="218" t="s">
        <v>1731</v>
      </c>
      <c r="D110" s="218"/>
      <c r="E110" s="218"/>
      <c r="F110" s="239" t="s">
        <v>1718</v>
      </c>
      <c r="G110" s="218"/>
      <c r="H110" s="218" t="s">
        <v>1752</v>
      </c>
      <c r="I110" s="218" t="s">
        <v>1714</v>
      </c>
      <c r="J110" s="218">
        <v>50</v>
      </c>
      <c r="K110" s="230"/>
    </row>
    <row r="111" spans="2:11" customFormat="1" ht="15" customHeight="1">
      <c r="B111" s="241"/>
      <c r="C111" s="218" t="s">
        <v>1739</v>
      </c>
      <c r="D111" s="218"/>
      <c r="E111" s="218"/>
      <c r="F111" s="239" t="s">
        <v>1718</v>
      </c>
      <c r="G111" s="218"/>
      <c r="H111" s="218" t="s">
        <v>1752</v>
      </c>
      <c r="I111" s="218" t="s">
        <v>1714</v>
      </c>
      <c r="J111" s="218">
        <v>50</v>
      </c>
      <c r="K111" s="230"/>
    </row>
    <row r="112" spans="2:11" customFormat="1" ht="15" customHeight="1">
      <c r="B112" s="241"/>
      <c r="C112" s="218" t="s">
        <v>1737</v>
      </c>
      <c r="D112" s="218"/>
      <c r="E112" s="218"/>
      <c r="F112" s="239" t="s">
        <v>1718</v>
      </c>
      <c r="G112" s="218"/>
      <c r="H112" s="218" t="s">
        <v>1752</v>
      </c>
      <c r="I112" s="218" t="s">
        <v>1714</v>
      </c>
      <c r="J112" s="218">
        <v>50</v>
      </c>
      <c r="K112" s="230"/>
    </row>
    <row r="113" spans="2:11" customFormat="1" ht="15" customHeight="1">
      <c r="B113" s="241"/>
      <c r="C113" s="218" t="s">
        <v>52</v>
      </c>
      <c r="D113" s="218"/>
      <c r="E113" s="218"/>
      <c r="F113" s="239" t="s">
        <v>1712</v>
      </c>
      <c r="G113" s="218"/>
      <c r="H113" s="218" t="s">
        <v>1753</v>
      </c>
      <c r="I113" s="218" t="s">
        <v>1714</v>
      </c>
      <c r="J113" s="218">
        <v>20</v>
      </c>
      <c r="K113" s="230"/>
    </row>
    <row r="114" spans="2:11" customFormat="1" ht="15" customHeight="1">
      <c r="B114" s="241"/>
      <c r="C114" s="218" t="s">
        <v>1754</v>
      </c>
      <c r="D114" s="218"/>
      <c r="E114" s="218"/>
      <c r="F114" s="239" t="s">
        <v>1712</v>
      </c>
      <c r="G114" s="218"/>
      <c r="H114" s="218" t="s">
        <v>1755</v>
      </c>
      <c r="I114" s="218" t="s">
        <v>1714</v>
      </c>
      <c r="J114" s="218">
        <v>120</v>
      </c>
      <c r="K114" s="230"/>
    </row>
    <row r="115" spans="2:11" customFormat="1" ht="15" customHeight="1">
      <c r="B115" s="241"/>
      <c r="C115" s="218" t="s">
        <v>37</v>
      </c>
      <c r="D115" s="218"/>
      <c r="E115" s="218"/>
      <c r="F115" s="239" t="s">
        <v>1712</v>
      </c>
      <c r="G115" s="218"/>
      <c r="H115" s="218" t="s">
        <v>1756</v>
      </c>
      <c r="I115" s="218" t="s">
        <v>1747</v>
      </c>
      <c r="J115" s="218"/>
      <c r="K115" s="230"/>
    </row>
    <row r="116" spans="2:11" customFormat="1" ht="15" customHeight="1">
      <c r="B116" s="241"/>
      <c r="C116" s="218" t="s">
        <v>47</v>
      </c>
      <c r="D116" s="218"/>
      <c r="E116" s="218"/>
      <c r="F116" s="239" t="s">
        <v>1712</v>
      </c>
      <c r="G116" s="218"/>
      <c r="H116" s="218" t="s">
        <v>1757</v>
      </c>
      <c r="I116" s="218" t="s">
        <v>1747</v>
      </c>
      <c r="J116" s="218"/>
      <c r="K116" s="230"/>
    </row>
    <row r="117" spans="2:11" customFormat="1" ht="15" customHeight="1">
      <c r="B117" s="241"/>
      <c r="C117" s="218" t="s">
        <v>56</v>
      </c>
      <c r="D117" s="218"/>
      <c r="E117" s="218"/>
      <c r="F117" s="239" t="s">
        <v>1712</v>
      </c>
      <c r="G117" s="218"/>
      <c r="H117" s="218" t="s">
        <v>1758</v>
      </c>
      <c r="I117" s="218" t="s">
        <v>1759</v>
      </c>
      <c r="J117" s="218"/>
      <c r="K117" s="230"/>
    </row>
    <row r="118" spans="2:1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customFormat="1" ht="45" customHeight="1">
      <c r="B122" s="255"/>
      <c r="C122" s="332" t="s">
        <v>1760</v>
      </c>
      <c r="D122" s="332"/>
      <c r="E122" s="332"/>
      <c r="F122" s="332"/>
      <c r="G122" s="332"/>
      <c r="H122" s="332"/>
      <c r="I122" s="332"/>
      <c r="J122" s="332"/>
      <c r="K122" s="256"/>
    </row>
    <row r="123" spans="2:11" customFormat="1" ht="17.25" customHeight="1">
      <c r="B123" s="257"/>
      <c r="C123" s="231" t="s">
        <v>1706</v>
      </c>
      <c r="D123" s="231"/>
      <c r="E123" s="231"/>
      <c r="F123" s="231" t="s">
        <v>1707</v>
      </c>
      <c r="G123" s="232"/>
      <c r="H123" s="231" t="s">
        <v>53</v>
      </c>
      <c r="I123" s="231" t="s">
        <v>56</v>
      </c>
      <c r="J123" s="231" t="s">
        <v>1708</v>
      </c>
      <c r="K123" s="258"/>
    </row>
    <row r="124" spans="2:11" customFormat="1" ht="17.25" customHeight="1">
      <c r="B124" s="257"/>
      <c r="C124" s="233" t="s">
        <v>1709</v>
      </c>
      <c r="D124" s="233"/>
      <c r="E124" s="233"/>
      <c r="F124" s="234" t="s">
        <v>1710</v>
      </c>
      <c r="G124" s="235"/>
      <c r="H124" s="233"/>
      <c r="I124" s="233"/>
      <c r="J124" s="233" t="s">
        <v>1711</v>
      </c>
      <c r="K124" s="258"/>
    </row>
    <row r="125" spans="2:11" customFormat="1" ht="5.25" customHeight="1">
      <c r="B125" s="259"/>
      <c r="C125" s="236"/>
      <c r="D125" s="236"/>
      <c r="E125" s="236"/>
      <c r="F125" s="236"/>
      <c r="G125" s="260"/>
      <c r="H125" s="236"/>
      <c r="I125" s="236"/>
      <c r="J125" s="236"/>
      <c r="K125" s="261"/>
    </row>
    <row r="126" spans="2:11" customFormat="1" ht="15" customHeight="1">
      <c r="B126" s="259"/>
      <c r="C126" s="218" t="s">
        <v>1715</v>
      </c>
      <c r="D126" s="238"/>
      <c r="E126" s="238"/>
      <c r="F126" s="239" t="s">
        <v>1712</v>
      </c>
      <c r="G126" s="218"/>
      <c r="H126" s="218" t="s">
        <v>1752</v>
      </c>
      <c r="I126" s="218" t="s">
        <v>1714</v>
      </c>
      <c r="J126" s="218">
        <v>120</v>
      </c>
      <c r="K126" s="262"/>
    </row>
    <row r="127" spans="2:11" customFormat="1" ht="15" customHeight="1">
      <c r="B127" s="259"/>
      <c r="C127" s="218" t="s">
        <v>1761</v>
      </c>
      <c r="D127" s="218"/>
      <c r="E127" s="218"/>
      <c r="F127" s="239" t="s">
        <v>1712</v>
      </c>
      <c r="G127" s="218"/>
      <c r="H127" s="218" t="s">
        <v>1762</v>
      </c>
      <c r="I127" s="218" t="s">
        <v>1714</v>
      </c>
      <c r="J127" s="218" t="s">
        <v>1763</v>
      </c>
      <c r="K127" s="262"/>
    </row>
    <row r="128" spans="2:11" customFormat="1" ht="15" customHeight="1">
      <c r="B128" s="259"/>
      <c r="C128" s="218" t="s">
        <v>84</v>
      </c>
      <c r="D128" s="218"/>
      <c r="E128" s="218"/>
      <c r="F128" s="239" t="s">
        <v>1712</v>
      </c>
      <c r="G128" s="218"/>
      <c r="H128" s="218" t="s">
        <v>1764</v>
      </c>
      <c r="I128" s="218" t="s">
        <v>1714</v>
      </c>
      <c r="J128" s="218" t="s">
        <v>1763</v>
      </c>
      <c r="K128" s="262"/>
    </row>
    <row r="129" spans="2:11" customFormat="1" ht="15" customHeight="1">
      <c r="B129" s="259"/>
      <c r="C129" s="218" t="s">
        <v>1723</v>
      </c>
      <c r="D129" s="218"/>
      <c r="E129" s="218"/>
      <c r="F129" s="239" t="s">
        <v>1718</v>
      </c>
      <c r="G129" s="218"/>
      <c r="H129" s="218" t="s">
        <v>1724</v>
      </c>
      <c r="I129" s="218" t="s">
        <v>1714</v>
      </c>
      <c r="J129" s="218">
        <v>15</v>
      </c>
      <c r="K129" s="262"/>
    </row>
    <row r="130" spans="2:11" customFormat="1" ht="15" customHeight="1">
      <c r="B130" s="259"/>
      <c r="C130" s="218" t="s">
        <v>1725</v>
      </c>
      <c r="D130" s="218"/>
      <c r="E130" s="218"/>
      <c r="F130" s="239" t="s">
        <v>1718</v>
      </c>
      <c r="G130" s="218"/>
      <c r="H130" s="218" t="s">
        <v>1726</v>
      </c>
      <c r="I130" s="218" t="s">
        <v>1714</v>
      </c>
      <c r="J130" s="218">
        <v>15</v>
      </c>
      <c r="K130" s="262"/>
    </row>
    <row r="131" spans="2:11" customFormat="1" ht="15" customHeight="1">
      <c r="B131" s="259"/>
      <c r="C131" s="218" t="s">
        <v>1727</v>
      </c>
      <c r="D131" s="218"/>
      <c r="E131" s="218"/>
      <c r="F131" s="239" t="s">
        <v>1718</v>
      </c>
      <c r="G131" s="218"/>
      <c r="H131" s="218" t="s">
        <v>1728</v>
      </c>
      <c r="I131" s="218" t="s">
        <v>1714</v>
      </c>
      <c r="J131" s="218">
        <v>20</v>
      </c>
      <c r="K131" s="262"/>
    </row>
    <row r="132" spans="2:11" customFormat="1" ht="15" customHeight="1">
      <c r="B132" s="259"/>
      <c r="C132" s="218" t="s">
        <v>1729</v>
      </c>
      <c r="D132" s="218"/>
      <c r="E132" s="218"/>
      <c r="F132" s="239" t="s">
        <v>1718</v>
      </c>
      <c r="G132" s="218"/>
      <c r="H132" s="218" t="s">
        <v>1730</v>
      </c>
      <c r="I132" s="218" t="s">
        <v>1714</v>
      </c>
      <c r="J132" s="218">
        <v>20</v>
      </c>
      <c r="K132" s="262"/>
    </row>
    <row r="133" spans="2:11" customFormat="1" ht="15" customHeight="1">
      <c r="B133" s="259"/>
      <c r="C133" s="218" t="s">
        <v>1717</v>
      </c>
      <c r="D133" s="218"/>
      <c r="E133" s="218"/>
      <c r="F133" s="239" t="s">
        <v>1718</v>
      </c>
      <c r="G133" s="218"/>
      <c r="H133" s="218" t="s">
        <v>1752</v>
      </c>
      <c r="I133" s="218" t="s">
        <v>1714</v>
      </c>
      <c r="J133" s="218">
        <v>50</v>
      </c>
      <c r="K133" s="262"/>
    </row>
    <row r="134" spans="2:11" customFormat="1" ht="15" customHeight="1">
      <c r="B134" s="259"/>
      <c r="C134" s="218" t="s">
        <v>1731</v>
      </c>
      <c r="D134" s="218"/>
      <c r="E134" s="218"/>
      <c r="F134" s="239" t="s">
        <v>1718</v>
      </c>
      <c r="G134" s="218"/>
      <c r="H134" s="218" t="s">
        <v>1752</v>
      </c>
      <c r="I134" s="218" t="s">
        <v>1714</v>
      </c>
      <c r="J134" s="218">
        <v>50</v>
      </c>
      <c r="K134" s="262"/>
    </row>
    <row r="135" spans="2:11" customFormat="1" ht="15" customHeight="1">
      <c r="B135" s="259"/>
      <c r="C135" s="218" t="s">
        <v>1737</v>
      </c>
      <c r="D135" s="218"/>
      <c r="E135" s="218"/>
      <c r="F135" s="239" t="s">
        <v>1718</v>
      </c>
      <c r="G135" s="218"/>
      <c r="H135" s="218" t="s">
        <v>1752</v>
      </c>
      <c r="I135" s="218" t="s">
        <v>1714</v>
      </c>
      <c r="J135" s="218">
        <v>50</v>
      </c>
      <c r="K135" s="262"/>
    </row>
    <row r="136" spans="2:11" customFormat="1" ht="15" customHeight="1">
      <c r="B136" s="259"/>
      <c r="C136" s="218" t="s">
        <v>1739</v>
      </c>
      <c r="D136" s="218"/>
      <c r="E136" s="218"/>
      <c r="F136" s="239" t="s">
        <v>1718</v>
      </c>
      <c r="G136" s="218"/>
      <c r="H136" s="218" t="s">
        <v>1752</v>
      </c>
      <c r="I136" s="218" t="s">
        <v>1714</v>
      </c>
      <c r="J136" s="218">
        <v>50</v>
      </c>
      <c r="K136" s="262"/>
    </row>
    <row r="137" spans="2:11" customFormat="1" ht="15" customHeight="1">
      <c r="B137" s="259"/>
      <c r="C137" s="218" t="s">
        <v>1740</v>
      </c>
      <c r="D137" s="218"/>
      <c r="E137" s="218"/>
      <c r="F137" s="239" t="s">
        <v>1718</v>
      </c>
      <c r="G137" s="218"/>
      <c r="H137" s="218" t="s">
        <v>1765</v>
      </c>
      <c r="I137" s="218" t="s">
        <v>1714</v>
      </c>
      <c r="J137" s="218">
        <v>255</v>
      </c>
      <c r="K137" s="262"/>
    </row>
    <row r="138" spans="2:11" customFormat="1" ht="15" customHeight="1">
      <c r="B138" s="259"/>
      <c r="C138" s="218" t="s">
        <v>1742</v>
      </c>
      <c r="D138" s="218"/>
      <c r="E138" s="218"/>
      <c r="F138" s="239" t="s">
        <v>1712</v>
      </c>
      <c r="G138" s="218"/>
      <c r="H138" s="218" t="s">
        <v>1766</v>
      </c>
      <c r="I138" s="218" t="s">
        <v>1744</v>
      </c>
      <c r="J138" s="218"/>
      <c r="K138" s="262"/>
    </row>
    <row r="139" spans="2:11" customFormat="1" ht="15" customHeight="1">
      <c r="B139" s="259"/>
      <c r="C139" s="218" t="s">
        <v>1745</v>
      </c>
      <c r="D139" s="218"/>
      <c r="E139" s="218"/>
      <c r="F139" s="239" t="s">
        <v>1712</v>
      </c>
      <c r="G139" s="218"/>
      <c r="H139" s="218" t="s">
        <v>1767</v>
      </c>
      <c r="I139" s="218" t="s">
        <v>1747</v>
      </c>
      <c r="J139" s="218"/>
      <c r="K139" s="262"/>
    </row>
    <row r="140" spans="2:11" customFormat="1" ht="15" customHeight="1">
      <c r="B140" s="259"/>
      <c r="C140" s="218" t="s">
        <v>1748</v>
      </c>
      <c r="D140" s="218"/>
      <c r="E140" s="218"/>
      <c r="F140" s="239" t="s">
        <v>1712</v>
      </c>
      <c r="G140" s="218"/>
      <c r="H140" s="218" t="s">
        <v>1748</v>
      </c>
      <c r="I140" s="218" t="s">
        <v>1747</v>
      </c>
      <c r="J140" s="218"/>
      <c r="K140" s="262"/>
    </row>
    <row r="141" spans="2:11" customFormat="1" ht="15" customHeight="1">
      <c r="B141" s="259"/>
      <c r="C141" s="218" t="s">
        <v>37</v>
      </c>
      <c r="D141" s="218"/>
      <c r="E141" s="218"/>
      <c r="F141" s="239" t="s">
        <v>1712</v>
      </c>
      <c r="G141" s="218"/>
      <c r="H141" s="218" t="s">
        <v>1768</v>
      </c>
      <c r="I141" s="218" t="s">
        <v>1747</v>
      </c>
      <c r="J141" s="218"/>
      <c r="K141" s="262"/>
    </row>
    <row r="142" spans="2:11" customFormat="1" ht="15" customHeight="1">
      <c r="B142" s="259"/>
      <c r="C142" s="218" t="s">
        <v>1769</v>
      </c>
      <c r="D142" s="218"/>
      <c r="E142" s="218"/>
      <c r="F142" s="239" t="s">
        <v>1712</v>
      </c>
      <c r="G142" s="218"/>
      <c r="H142" s="218" t="s">
        <v>1770</v>
      </c>
      <c r="I142" s="218" t="s">
        <v>1747</v>
      </c>
      <c r="J142" s="218"/>
      <c r="K142" s="262"/>
    </row>
    <row r="143" spans="2:1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" customHeight="1">
      <c r="B147" s="229"/>
      <c r="C147" s="331" t="s">
        <v>1771</v>
      </c>
      <c r="D147" s="331"/>
      <c r="E147" s="331"/>
      <c r="F147" s="331"/>
      <c r="G147" s="331"/>
      <c r="H147" s="331"/>
      <c r="I147" s="331"/>
      <c r="J147" s="331"/>
      <c r="K147" s="230"/>
    </row>
    <row r="148" spans="2:11" customFormat="1" ht="17.25" customHeight="1">
      <c r="B148" s="229"/>
      <c r="C148" s="231" t="s">
        <v>1706</v>
      </c>
      <c r="D148" s="231"/>
      <c r="E148" s="231"/>
      <c r="F148" s="231" t="s">
        <v>1707</v>
      </c>
      <c r="G148" s="232"/>
      <c r="H148" s="231" t="s">
        <v>53</v>
      </c>
      <c r="I148" s="231" t="s">
        <v>56</v>
      </c>
      <c r="J148" s="231" t="s">
        <v>1708</v>
      </c>
      <c r="K148" s="230"/>
    </row>
    <row r="149" spans="2:11" customFormat="1" ht="17.25" customHeight="1">
      <c r="B149" s="229"/>
      <c r="C149" s="233" t="s">
        <v>1709</v>
      </c>
      <c r="D149" s="233"/>
      <c r="E149" s="233"/>
      <c r="F149" s="234" t="s">
        <v>1710</v>
      </c>
      <c r="G149" s="235"/>
      <c r="H149" s="233"/>
      <c r="I149" s="233"/>
      <c r="J149" s="233" t="s">
        <v>1711</v>
      </c>
      <c r="K149" s="230"/>
    </row>
    <row r="150" spans="2:1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2"/>
    </row>
    <row r="151" spans="2:11" customFormat="1" ht="15" customHeight="1">
      <c r="B151" s="241"/>
      <c r="C151" s="266" t="s">
        <v>1715</v>
      </c>
      <c r="D151" s="218"/>
      <c r="E151" s="218"/>
      <c r="F151" s="267" t="s">
        <v>1712</v>
      </c>
      <c r="G151" s="218"/>
      <c r="H151" s="266" t="s">
        <v>1752</v>
      </c>
      <c r="I151" s="266" t="s">
        <v>1714</v>
      </c>
      <c r="J151" s="266">
        <v>120</v>
      </c>
      <c r="K151" s="262"/>
    </row>
    <row r="152" spans="2:11" customFormat="1" ht="15" customHeight="1">
      <c r="B152" s="241"/>
      <c r="C152" s="266" t="s">
        <v>1761</v>
      </c>
      <c r="D152" s="218"/>
      <c r="E152" s="218"/>
      <c r="F152" s="267" t="s">
        <v>1712</v>
      </c>
      <c r="G152" s="218"/>
      <c r="H152" s="266" t="s">
        <v>1772</v>
      </c>
      <c r="I152" s="266" t="s">
        <v>1714</v>
      </c>
      <c r="J152" s="266" t="s">
        <v>1763</v>
      </c>
      <c r="K152" s="262"/>
    </row>
    <row r="153" spans="2:11" customFormat="1" ht="15" customHeight="1">
      <c r="B153" s="241"/>
      <c r="C153" s="266" t="s">
        <v>84</v>
      </c>
      <c r="D153" s="218"/>
      <c r="E153" s="218"/>
      <c r="F153" s="267" t="s">
        <v>1712</v>
      </c>
      <c r="G153" s="218"/>
      <c r="H153" s="266" t="s">
        <v>1773</v>
      </c>
      <c r="I153" s="266" t="s">
        <v>1714</v>
      </c>
      <c r="J153" s="266" t="s">
        <v>1763</v>
      </c>
      <c r="K153" s="262"/>
    </row>
    <row r="154" spans="2:11" customFormat="1" ht="15" customHeight="1">
      <c r="B154" s="241"/>
      <c r="C154" s="266" t="s">
        <v>1717</v>
      </c>
      <c r="D154" s="218"/>
      <c r="E154" s="218"/>
      <c r="F154" s="267" t="s">
        <v>1718</v>
      </c>
      <c r="G154" s="218"/>
      <c r="H154" s="266" t="s">
        <v>1752</v>
      </c>
      <c r="I154" s="266" t="s">
        <v>1714</v>
      </c>
      <c r="J154" s="266">
        <v>50</v>
      </c>
      <c r="K154" s="262"/>
    </row>
    <row r="155" spans="2:11" customFormat="1" ht="15" customHeight="1">
      <c r="B155" s="241"/>
      <c r="C155" s="266" t="s">
        <v>1720</v>
      </c>
      <c r="D155" s="218"/>
      <c r="E155" s="218"/>
      <c r="F155" s="267" t="s">
        <v>1712</v>
      </c>
      <c r="G155" s="218"/>
      <c r="H155" s="266" t="s">
        <v>1752</v>
      </c>
      <c r="I155" s="266" t="s">
        <v>1722</v>
      </c>
      <c r="J155" s="266"/>
      <c r="K155" s="262"/>
    </row>
    <row r="156" spans="2:11" customFormat="1" ht="15" customHeight="1">
      <c r="B156" s="241"/>
      <c r="C156" s="266" t="s">
        <v>1731</v>
      </c>
      <c r="D156" s="218"/>
      <c r="E156" s="218"/>
      <c r="F156" s="267" t="s">
        <v>1718</v>
      </c>
      <c r="G156" s="218"/>
      <c r="H156" s="266" t="s">
        <v>1752</v>
      </c>
      <c r="I156" s="266" t="s">
        <v>1714</v>
      </c>
      <c r="J156" s="266">
        <v>50</v>
      </c>
      <c r="K156" s="262"/>
    </row>
    <row r="157" spans="2:11" customFormat="1" ht="15" customHeight="1">
      <c r="B157" s="241"/>
      <c r="C157" s="266" t="s">
        <v>1739</v>
      </c>
      <c r="D157" s="218"/>
      <c r="E157" s="218"/>
      <c r="F157" s="267" t="s">
        <v>1718</v>
      </c>
      <c r="G157" s="218"/>
      <c r="H157" s="266" t="s">
        <v>1752</v>
      </c>
      <c r="I157" s="266" t="s">
        <v>1714</v>
      </c>
      <c r="J157" s="266">
        <v>50</v>
      </c>
      <c r="K157" s="262"/>
    </row>
    <row r="158" spans="2:11" customFormat="1" ht="15" customHeight="1">
      <c r="B158" s="241"/>
      <c r="C158" s="266" t="s">
        <v>1737</v>
      </c>
      <c r="D158" s="218"/>
      <c r="E158" s="218"/>
      <c r="F158" s="267" t="s">
        <v>1718</v>
      </c>
      <c r="G158" s="218"/>
      <c r="H158" s="266" t="s">
        <v>1752</v>
      </c>
      <c r="I158" s="266" t="s">
        <v>1714</v>
      </c>
      <c r="J158" s="266">
        <v>50</v>
      </c>
      <c r="K158" s="262"/>
    </row>
    <row r="159" spans="2:11" customFormat="1" ht="15" customHeight="1">
      <c r="B159" s="241"/>
      <c r="C159" s="266" t="s">
        <v>115</v>
      </c>
      <c r="D159" s="218"/>
      <c r="E159" s="218"/>
      <c r="F159" s="267" t="s">
        <v>1712</v>
      </c>
      <c r="G159" s="218"/>
      <c r="H159" s="266" t="s">
        <v>1774</v>
      </c>
      <c r="I159" s="266" t="s">
        <v>1714</v>
      </c>
      <c r="J159" s="266" t="s">
        <v>1775</v>
      </c>
      <c r="K159" s="262"/>
    </row>
    <row r="160" spans="2:11" customFormat="1" ht="15" customHeight="1">
      <c r="B160" s="241"/>
      <c r="C160" s="266" t="s">
        <v>1776</v>
      </c>
      <c r="D160" s="218"/>
      <c r="E160" s="218"/>
      <c r="F160" s="267" t="s">
        <v>1712</v>
      </c>
      <c r="G160" s="218"/>
      <c r="H160" s="266" t="s">
        <v>1777</v>
      </c>
      <c r="I160" s="266" t="s">
        <v>1747</v>
      </c>
      <c r="J160" s="266"/>
      <c r="K160" s="262"/>
    </row>
    <row r="161" spans="2:1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" customHeight="1">
      <c r="B165" s="210"/>
      <c r="C165" s="332" t="s">
        <v>1778</v>
      </c>
      <c r="D165" s="332"/>
      <c r="E165" s="332"/>
      <c r="F165" s="332"/>
      <c r="G165" s="332"/>
      <c r="H165" s="332"/>
      <c r="I165" s="332"/>
      <c r="J165" s="332"/>
      <c r="K165" s="211"/>
    </row>
    <row r="166" spans="2:11" customFormat="1" ht="17.25" customHeight="1">
      <c r="B166" s="210"/>
      <c r="C166" s="231" t="s">
        <v>1706</v>
      </c>
      <c r="D166" s="231"/>
      <c r="E166" s="231"/>
      <c r="F166" s="231" t="s">
        <v>1707</v>
      </c>
      <c r="G166" s="271"/>
      <c r="H166" s="272" t="s">
        <v>53</v>
      </c>
      <c r="I166" s="272" t="s">
        <v>56</v>
      </c>
      <c r="J166" s="231" t="s">
        <v>1708</v>
      </c>
      <c r="K166" s="211"/>
    </row>
    <row r="167" spans="2:11" customFormat="1" ht="17.25" customHeight="1">
      <c r="B167" s="212"/>
      <c r="C167" s="233" t="s">
        <v>1709</v>
      </c>
      <c r="D167" s="233"/>
      <c r="E167" s="233"/>
      <c r="F167" s="234" t="s">
        <v>1710</v>
      </c>
      <c r="G167" s="273"/>
      <c r="H167" s="274"/>
      <c r="I167" s="274"/>
      <c r="J167" s="233" t="s">
        <v>1711</v>
      </c>
      <c r="K167" s="213"/>
    </row>
    <row r="168" spans="2:1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2"/>
    </row>
    <row r="169" spans="2:11" customFormat="1" ht="15" customHeight="1">
      <c r="B169" s="241"/>
      <c r="C169" s="218" t="s">
        <v>1715</v>
      </c>
      <c r="D169" s="218"/>
      <c r="E169" s="218"/>
      <c r="F169" s="239" t="s">
        <v>1712</v>
      </c>
      <c r="G169" s="218"/>
      <c r="H169" s="218" t="s">
        <v>1752</v>
      </c>
      <c r="I169" s="218" t="s">
        <v>1714</v>
      </c>
      <c r="J169" s="218">
        <v>120</v>
      </c>
      <c r="K169" s="262"/>
    </row>
    <row r="170" spans="2:11" customFormat="1" ht="15" customHeight="1">
      <c r="B170" s="241"/>
      <c r="C170" s="218" t="s">
        <v>1761</v>
      </c>
      <c r="D170" s="218"/>
      <c r="E170" s="218"/>
      <c r="F170" s="239" t="s">
        <v>1712</v>
      </c>
      <c r="G170" s="218"/>
      <c r="H170" s="218" t="s">
        <v>1762</v>
      </c>
      <c r="I170" s="218" t="s">
        <v>1714</v>
      </c>
      <c r="J170" s="218" t="s">
        <v>1763</v>
      </c>
      <c r="K170" s="262"/>
    </row>
    <row r="171" spans="2:11" customFormat="1" ht="15" customHeight="1">
      <c r="B171" s="241"/>
      <c r="C171" s="218" t="s">
        <v>84</v>
      </c>
      <c r="D171" s="218"/>
      <c r="E171" s="218"/>
      <c r="F171" s="239" t="s">
        <v>1712</v>
      </c>
      <c r="G171" s="218"/>
      <c r="H171" s="218" t="s">
        <v>1779</v>
      </c>
      <c r="I171" s="218" t="s">
        <v>1714</v>
      </c>
      <c r="J171" s="218" t="s">
        <v>1763</v>
      </c>
      <c r="K171" s="262"/>
    </row>
    <row r="172" spans="2:11" customFormat="1" ht="15" customHeight="1">
      <c r="B172" s="241"/>
      <c r="C172" s="218" t="s">
        <v>1717</v>
      </c>
      <c r="D172" s="218"/>
      <c r="E172" s="218"/>
      <c r="F172" s="239" t="s">
        <v>1718</v>
      </c>
      <c r="G172" s="218"/>
      <c r="H172" s="218" t="s">
        <v>1779</v>
      </c>
      <c r="I172" s="218" t="s">
        <v>1714</v>
      </c>
      <c r="J172" s="218">
        <v>50</v>
      </c>
      <c r="K172" s="262"/>
    </row>
    <row r="173" spans="2:11" customFormat="1" ht="15" customHeight="1">
      <c r="B173" s="241"/>
      <c r="C173" s="218" t="s">
        <v>1720</v>
      </c>
      <c r="D173" s="218"/>
      <c r="E173" s="218"/>
      <c r="F173" s="239" t="s">
        <v>1712</v>
      </c>
      <c r="G173" s="218"/>
      <c r="H173" s="218" t="s">
        <v>1779</v>
      </c>
      <c r="I173" s="218" t="s">
        <v>1722</v>
      </c>
      <c r="J173" s="218"/>
      <c r="K173" s="262"/>
    </row>
    <row r="174" spans="2:11" customFormat="1" ht="15" customHeight="1">
      <c r="B174" s="241"/>
      <c r="C174" s="218" t="s">
        <v>1731</v>
      </c>
      <c r="D174" s="218"/>
      <c r="E174" s="218"/>
      <c r="F174" s="239" t="s">
        <v>1718</v>
      </c>
      <c r="G174" s="218"/>
      <c r="H174" s="218" t="s">
        <v>1779</v>
      </c>
      <c r="I174" s="218" t="s">
        <v>1714</v>
      </c>
      <c r="J174" s="218">
        <v>50</v>
      </c>
      <c r="K174" s="262"/>
    </row>
    <row r="175" spans="2:11" customFormat="1" ht="15" customHeight="1">
      <c r="B175" s="241"/>
      <c r="C175" s="218" t="s">
        <v>1739</v>
      </c>
      <c r="D175" s="218"/>
      <c r="E175" s="218"/>
      <c r="F175" s="239" t="s">
        <v>1718</v>
      </c>
      <c r="G175" s="218"/>
      <c r="H175" s="218" t="s">
        <v>1779</v>
      </c>
      <c r="I175" s="218" t="s">
        <v>1714</v>
      </c>
      <c r="J175" s="218">
        <v>50</v>
      </c>
      <c r="K175" s="262"/>
    </row>
    <row r="176" spans="2:11" customFormat="1" ht="15" customHeight="1">
      <c r="B176" s="241"/>
      <c r="C176" s="218" t="s">
        <v>1737</v>
      </c>
      <c r="D176" s="218"/>
      <c r="E176" s="218"/>
      <c r="F176" s="239" t="s">
        <v>1718</v>
      </c>
      <c r="G176" s="218"/>
      <c r="H176" s="218" t="s">
        <v>1779</v>
      </c>
      <c r="I176" s="218" t="s">
        <v>1714</v>
      </c>
      <c r="J176" s="218">
        <v>50</v>
      </c>
      <c r="K176" s="262"/>
    </row>
    <row r="177" spans="2:11" customFormat="1" ht="15" customHeight="1">
      <c r="B177" s="241"/>
      <c r="C177" s="218" t="s">
        <v>137</v>
      </c>
      <c r="D177" s="218"/>
      <c r="E177" s="218"/>
      <c r="F177" s="239" t="s">
        <v>1712</v>
      </c>
      <c r="G177" s="218"/>
      <c r="H177" s="218" t="s">
        <v>1780</v>
      </c>
      <c r="I177" s="218" t="s">
        <v>1781</v>
      </c>
      <c r="J177" s="218"/>
      <c r="K177" s="262"/>
    </row>
    <row r="178" spans="2:11" customFormat="1" ht="15" customHeight="1">
      <c r="B178" s="241"/>
      <c r="C178" s="218" t="s">
        <v>56</v>
      </c>
      <c r="D178" s="218"/>
      <c r="E178" s="218"/>
      <c r="F178" s="239" t="s">
        <v>1712</v>
      </c>
      <c r="G178" s="218"/>
      <c r="H178" s="218" t="s">
        <v>1782</v>
      </c>
      <c r="I178" s="218" t="s">
        <v>1783</v>
      </c>
      <c r="J178" s="218">
        <v>1</v>
      </c>
      <c r="K178" s="262"/>
    </row>
    <row r="179" spans="2:11" customFormat="1" ht="15" customHeight="1">
      <c r="B179" s="241"/>
      <c r="C179" s="218" t="s">
        <v>52</v>
      </c>
      <c r="D179" s="218"/>
      <c r="E179" s="218"/>
      <c r="F179" s="239" t="s">
        <v>1712</v>
      </c>
      <c r="G179" s="218"/>
      <c r="H179" s="218" t="s">
        <v>1784</v>
      </c>
      <c r="I179" s="218" t="s">
        <v>1714</v>
      </c>
      <c r="J179" s="218">
        <v>20</v>
      </c>
      <c r="K179" s="262"/>
    </row>
    <row r="180" spans="2:11" customFormat="1" ht="15" customHeight="1">
      <c r="B180" s="241"/>
      <c r="C180" s="218" t="s">
        <v>53</v>
      </c>
      <c r="D180" s="218"/>
      <c r="E180" s="218"/>
      <c r="F180" s="239" t="s">
        <v>1712</v>
      </c>
      <c r="G180" s="218"/>
      <c r="H180" s="218" t="s">
        <v>1785</v>
      </c>
      <c r="I180" s="218" t="s">
        <v>1714</v>
      </c>
      <c r="J180" s="218">
        <v>255</v>
      </c>
      <c r="K180" s="262"/>
    </row>
    <row r="181" spans="2:11" customFormat="1" ht="15" customHeight="1">
      <c r="B181" s="241"/>
      <c r="C181" s="218" t="s">
        <v>138</v>
      </c>
      <c r="D181" s="218"/>
      <c r="E181" s="218"/>
      <c r="F181" s="239" t="s">
        <v>1712</v>
      </c>
      <c r="G181" s="218"/>
      <c r="H181" s="218" t="s">
        <v>1676</v>
      </c>
      <c r="I181" s="218" t="s">
        <v>1714</v>
      </c>
      <c r="J181" s="218">
        <v>10</v>
      </c>
      <c r="K181" s="262"/>
    </row>
    <row r="182" spans="2:11" customFormat="1" ht="15" customHeight="1">
      <c r="B182" s="241"/>
      <c r="C182" s="218" t="s">
        <v>139</v>
      </c>
      <c r="D182" s="218"/>
      <c r="E182" s="218"/>
      <c r="F182" s="239" t="s">
        <v>1712</v>
      </c>
      <c r="G182" s="218"/>
      <c r="H182" s="218" t="s">
        <v>1786</v>
      </c>
      <c r="I182" s="218" t="s">
        <v>1747</v>
      </c>
      <c r="J182" s="218"/>
      <c r="K182" s="262"/>
    </row>
    <row r="183" spans="2:11" customFormat="1" ht="15" customHeight="1">
      <c r="B183" s="241"/>
      <c r="C183" s="218" t="s">
        <v>1787</v>
      </c>
      <c r="D183" s="218"/>
      <c r="E183" s="218"/>
      <c r="F183" s="239" t="s">
        <v>1712</v>
      </c>
      <c r="G183" s="218"/>
      <c r="H183" s="218" t="s">
        <v>1788</v>
      </c>
      <c r="I183" s="218" t="s">
        <v>1747</v>
      </c>
      <c r="J183" s="218"/>
      <c r="K183" s="262"/>
    </row>
    <row r="184" spans="2:11" customFormat="1" ht="15" customHeight="1">
      <c r="B184" s="241"/>
      <c r="C184" s="218" t="s">
        <v>1776</v>
      </c>
      <c r="D184" s="218"/>
      <c r="E184" s="218"/>
      <c r="F184" s="239" t="s">
        <v>1712</v>
      </c>
      <c r="G184" s="218"/>
      <c r="H184" s="218" t="s">
        <v>1789</v>
      </c>
      <c r="I184" s="218" t="s">
        <v>1747</v>
      </c>
      <c r="J184" s="218"/>
      <c r="K184" s="262"/>
    </row>
    <row r="185" spans="2:11" customFormat="1" ht="15" customHeight="1">
      <c r="B185" s="241"/>
      <c r="C185" s="218" t="s">
        <v>141</v>
      </c>
      <c r="D185" s="218"/>
      <c r="E185" s="218"/>
      <c r="F185" s="239" t="s">
        <v>1718</v>
      </c>
      <c r="G185" s="218"/>
      <c r="H185" s="218" t="s">
        <v>1790</v>
      </c>
      <c r="I185" s="218" t="s">
        <v>1714</v>
      </c>
      <c r="J185" s="218">
        <v>50</v>
      </c>
      <c r="K185" s="262"/>
    </row>
    <row r="186" spans="2:11" customFormat="1" ht="15" customHeight="1">
      <c r="B186" s="241"/>
      <c r="C186" s="218" t="s">
        <v>1791</v>
      </c>
      <c r="D186" s="218"/>
      <c r="E186" s="218"/>
      <c r="F186" s="239" t="s">
        <v>1718</v>
      </c>
      <c r="G186" s="218"/>
      <c r="H186" s="218" t="s">
        <v>1792</v>
      </c>
      <c r="I186" s="218" t="s">
        <v>1793</v>
      </c>
      <c r="J186" s="218"/>
      <c r="K186" s="262"/>
    </row>
    <row r="187" spans="2:11" customFormat="1" ht="15" customHeight="1">
      <c r="B187" s="241"/>
      <c r="C187" s="218" t="s">
        <v>1794</v>
      </c>
      <c r="D187" s="218"/>
      <c r="E187" s="218"/>
      <c r="F187" s="239" t="s">
        <v>1718</v>
      </c>
      <c r="G187" s="218"/>
      <c r="H187" s="218" t="s">
        <v>1795</v>
      </c>
      <c r="I187" s="218" t="s">
        <v>1793</v>
      </c>
      <c r="J187" s="218"/>
      <c r="K187" s="262"/>
    </row>
    <row r="188" spans="2:11" customFormat="1" ht="15" customHeight="1">
      <c r="B188" s="241"/>
      <c r="C188" s="218" t="s">
        <v>1796</v>
      </c>
      <c r="D188" s="218"/>
      <c r="E188" s="218"/>
      <c r="F188" s="239" t="s">
        <v>1718</v>
      </c>
      <c r="G188" s="218"/>
      <c r="H188" s="218" t="s">
        <v>1797</v>
      </c>
      <c r="I188" s="218" t="s">
        <v>1793</v>
      </c>
      <c r="J188" s="218"/>
      <c r="K188" s="262"/>
    </row>
    <row r="189" spans="2:11" customFormat="1" ht="15" customHeight="1">
      <c r="B189" s="241"/>
      <c r="C189" s="275" t="s">
        <v>1798</v>
      </c>
      <c r="D189" s="218"/>
      <c r="E189" s="218"/>
      <c r="F189" s="239" t="s">
        <v>1718</v>
      </c>
      <c r="G189" s="218"/>
      <c r="H189" s="218" t="s">
        <v>1799</v>
      </c>
      <c r="I189" s="218" t="s">
        <v>1800</v>
      </c>
      <c r="J189" s="276" t="s">
        <v>1801</v>
      </c>
      <c r="K189" s="262"/>
    </row>
    <row r="190" spans="2:11" customFormat="1" ht="15" customHeight="1">
      <c r="B190" s="241"/>
      <c r="C190" s="275" t="s">
        <v>41</v>
      </c>
      <c r="D190" s="218"/>
      <c r="E190" s="218"/>
      <c r="F190" s="239" t="s">
        <v>1712</v>
      </c>
      <c r="G190" s="218"/>
      <c r="H190" s="215" t="s">
        <v>1802</v>
      </c>
      <c r="I190" s="218" t="s">
        <v>1803</v>
      </c>
      <c r="J190" s="218"/>
      <c r="K190" s="262"/>
    </row>
    <row r="191" spans="2:11" customFormat="1" ht="15" customHeight="1">
      <c r="B191" s="241"/>
      <c r="C191" s="275" t="s">
        <v>1804</v>
      </c>
      <c r="D191" s="218"/>
      <c r="E191" s="218"/>
      <c r="F191" s="239" t="s">
        <v>1712</v>
      </c>
      <c r="G191" s="218"/>
      <c r="H191" s="218" t="s">
        <v>1805</v>
      </c>
      <c r="I191" s="218" t="s">
        <v>1747</v>
      </c>
      <c r="J191" s="218"/>
      <c r="K191" s="262"/>
    </row>
    <row r="192" spans="2:11" customFormat="1" ht="15" customHeight="1">
      <c r="B192" s="241"/>
      <c r="C192" s="275" t="s">
        <v>1806</v>
      </c>
      <c r="D192" s="218"/>
      <c r="E192" s="218"/>
      <c r="F192" s="239" t="s">
        <v>1712</v>
      </c>
      <c r="G192" s="218"/>
      <c r="H192" s="218" t="s">
        <v>1807</v>
      </c>
      <c r="I192" s="218" t="s">
        <v>1747</v>
      </c>
      <c r="J192" s="218"/>
      <c r="K192" s="262"/>
    </row>
    <row r="193" spans="2:11" customFormat="1" ht="15" customHeight="1">
      <c r="B193" s="241"/>
      <c r="C193" s="275" t="s">
        <v>1808</v>
      </c>
      <c r="D193" s="218"/>
      <c r="E193" s="218"/>
      <c r="F193" s="239" t="s">
        <v>1718</v>
      </c>
      <c r="G193" s="218"/>
      <c r="H193" s="218" t="s">
        <v>1809</v>
      </c>
      <c r="I193" s="218" t="s">
        <v>1747</v>
      </c>
      <c r="J193" s="218"/>
      <c r="K193" s="262"/>
    </row>
    <row r="194" spans="2:1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1">
      <c r="B199" s="210"/>
      <c r="C199" s="332" t="s">
        <v>1810</v>
      </c>
      <c r="D199" s="332"/>
      <c r="E199" s="332"/>
      <c r="F199" s="332"/>
      <c r="G199" s="332"/>
      <c r="H199" s="332"/>
      <c r="I199" s="332"/>
      <c r="J199" s="332"/>
      <c r="K199" s="211"/>
    </row>
    <row r="200" spans="2:11" customFormat="1" ht="25.5" customHeight="1">
      <c r="B200" s="210"/>
      <c r="C200" s="278" t="s">
        <v>1811</v>
      </c>
      <c r="D200" s="278"/>
      <c r="E200" s="278"/>
      <c r="F200" s="278" t="s">
        <v>1812</v>
      </c>
      <c r="G200" s="279"/>
      <c r="H200" s="333" t="s">
        <v>1813</v>
      </c>
      <c r="I200" s="333"/>
      <c r="J200" s="333"/>
      <c r="K200" s="211"/>
    </row>
    <row r="201" spans="2:11" customFormat="1" ht="5.25" customHeight="1">
      <c r="B201" s="241"/>
      <c r="C201" s="236"/>
      <c r="D201" s="236"/>
      <c r="E201" s="236"/>
      <c r="F201" s="236"/>
      <c r="G201" s="260"/>
      <c r="H201" s="236"/>
      <c r="I201" s="236"/>
      <c r="J201" s="236"/>
      <c r="K201" s="262"/>
    </row>
    <row r="202" spans="2:11" customFormat="1" ht="15" customHeight="1">
      <c r="B202" s="241"/>
      <c r="C202" s="218" t="s">
        <v>1803</v>
      </c>
      <c r="D202" s="218"/>
      <c r="E202" s="218"/>
      <c r="F202" s="239" t="s">
        <v>42</v>
      </c>
      <c r="G202" s="218"/>
      <c r="H202" s="334" t="s">
        <v>1814</v>
      </c>
      <c r="I202" s="334"/>
      <c r="J202" s="334"/>
      <c r="K202" s="262"/>
    </row>
    <row r="203" spans="2:11" customFormat="1" ht="15" customHeight="1">
      <c r="B203" s="241"/>
      <c r="C203" s="218"/>
      <c r="D203" s="218"/>
      <c r="E203" s="218"/>
      <c r="F203" s="239" t="s">
        <v>43</v>
      </c>
      <c r="G203" s="218"/>
      <c r="H203" s="334" t="s">
        <v>1815</v>
      </c>
      <c r="I203" s="334"/>
      <c r="J203" s="334"/>
      <c r="K203" s="262"/>
    </row>
    <row r="204" spans="2:11" customFormat="1" ht="15" customHeight="1">
      <c r="B204" s="241"/>
      <c r="C204" s="218"/>
      <c r="D204" s="218"/>
      <c r="E204" s="218"/>
      <c r="F204" s="239" t="s">
        <v>46</v>
      </c>
      <c r="G204" s="218"/>
      <c r="H204" s="334" t="s">
        <v>1816</v>
      </c>
      <c r="I204" s="334"/>
      <c r="J204" s="334"/>
      <c r="K204" s="262"/>
    </row>
    <row r="205" spans="2:11" customFormat="1" ht="15" customHeight="1">
      <c r="B205" s="241"/>
      <c r="C205" s="218"/>
      <c r="D205" s="218"/>
      <c r="E205" s="218"/>
      <c r="F205" s="239" t="s">
        <v>44</v>
      </c>
      <c r="G205" s="218"/>
      <c r="H205" s="334" t="s">
        <v>1817</v>
      </c>
      <c r="I205" s="334"/>
      <c r="J205" s="334"/>
      <c r="K205" s="262"/>
    </row>
    <row r="206" spans="2:11" customFormat="1" ht="15" customHeight="1">
      <c r="B206" s="241"/>
      <c r="C206" s="218"/>
      <c r="D206" s="218"/>
      <c r="E206" s="218"/>
      <c r="F206" s="239" t="s">
        <v>45</v>
      </c>
      <c r="G206" s="218"/>
      <c r="H206" s="334" t="s">
        <v>1818</v>
      </c>
      <c r="I206" s="334"/>
      <c r="J206" s="334"/>
      <c r="K206" s="262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2"/>
    </row>
    <row r="208" spans="2:11" customFormat="1" ht="15" customHeight="1">
      <c r="B208" s="241"/>
      <c r="C208" s="218" t="s">
        <v>1759</v>
      </c>
      <c r="D208" s="218"/>
      <c r="E208" s="218"/>
      <c r="F208" s="239" t="s">
        <v>77</v>
      </c>
      <c r="G208" s="218"/>
      <c r="H208" s="334" t="s">
        <v>1819</v>
      </c>
      <c r="I208" s="334"/>
      <c r="J208" s="334"/>
      <c r="K208" s="262"/>
    </row>
    <row r="209" spans="2:11" customFormat="1" ht="15" customHeight="1">
      <c r="B209" s="241"/>
      <c r="C209" s="218"/>
      <c r="D209" s="218"/>
      <c r="E209" s="218"/>
      <c r="F209" s="239" t="s">
        <v>1657</v>
      </c>
      <c r="G209" s="218"/>
      <c r="H209" s="334" t="s">
        <v>1658</v>
      </c>
      <c r="I209" s="334"/>
      <c r="J209" s="334"/>
      <c r="K209" s="262"/>
    </row>
    <row r="210" spans="2:11" customFormat="1" ht="15" customHeight="1">
      <c r="B210" s="241"/>
      <c r="C210" s="218"/>
      <c r="D210" s="218"/>
      <c r="E210" s="218"/>
      <c r="F210" s="239" t="s">
        <v>1655</v>
      </c>
      <c r="G210" s="218"/>
      <c r="H210" s="334" t="s">
        <v>1820</v>
      </c>
      <c r="I210" s="334"/>
      <c r="J210" s="334"/>
      <c r="K210" s="262"/>
    </row>
    <row r="211" spans="2:11" customFormat="1" ht="15" customHeight="1">
      <c r="B211" s="280"/>
      <c r="C211" s="218"/>
      <c r="D211" s="218"/>
      <c r="E211" s="218"/>
      <c r="F211" s="239" t="s">
        <v>1659</v>
      </c>
      <c r="G211" s="275"/>
      <c r="H211" s="335" t="s">
        <v>1660</v>
      </c>
      <c r="I211" s="335"/>
      <c r="J211" s="335"/>
      <c r="K211" s="281"/>
    </row>
    <row r="212" spans="2:11" customFormat="1" ht="15" customHeight="1">
      <c r="B212" s="280"/>
      <c r="C212" s="218"/>
      <c r="D212" s="218"/>
      <c r="E212" s="218"/>
      <c r="F212" s="239" t="s">
        <v>854</v>
      </c>
      <c r="G212" s="275"/>
      <c r="H212" s="335" t="s">
        <v>1638</v>
      </c>
      <c r="I212" s="335"/>
      <c r="J212" s="335"/>
      <c r="K212" s="281"/>
    </row>
    <row r="213" spans="2:11" customFormat="1" ht="15" customHeight="1">
      <c r="B213" s="280"/>
      <c r="C213" s="218"/>
      <c r="D213" s="218"/>
      <c r="E213" s="218"/>
      <c r="F213" s="239"/>
      <c r="G213" s="275"/>
      <c r="H213" s="266"/>
      <c r="I213" s="266"/>
      <c r="J213" s="266"/>
      <c r="K213" s="281"/>
    </row>
    <row r="214" spans="2:11" customFormat="1" ht="15" customHeight="1">
      <c r="B214" s="280"/>
      <c r="C214" s="218" t="s">
        <v>1783</v>
      </c>
      <c r="D214" s="218"/>
      <c r="E214" s="218"/>
      <c r="F214" s="239">
        <v>1</v>
      </c>
      <c r="G214" s="275"/>
      <c r="H214" s="335" t="s">
        <v>1821</v>
      </c>
      <c r="I214" s="335"/>
      <c r="J214" s="335"/>
      <c r="K214" s="281"/>
    </row>
    <row r="215" spans="2:11" customFormat="1" ht="15" customHeight="1">
      <c r="B215" s="280"/>
      <c r="C215" s="218"/>
      <c r="D215" s="218"/>
      <c r="E215" s="218"/>
      <c r="F215" s="239">
        <v>2</v>
      </c>
      <c r="G215" s="275"/>
      <c r="H215" s="335" t="s">
        <v>1822</v>
      </c>
      <c r="I215" s="335"/>
      <c r="J215" s="335"/>
      <c r="K215" s="281"/>
    </row>
    <row r="216" spans="2:11" customFormat="1" ht="15" customHeight="1">
      <c r="B216" s="280"/>
      <c r="C216" s="218"/>
      <c r="D216" s="218"/>
      <c r="E216" s="218"/>
      <c r="F216" s="239">
        <v>3</v>
      </c>
      <c r="G216" s="275"/>
      <c r="H216" s="335" t="s">
        <v>1823</v>
      </c>
      <c r="I216" s="335"/>
      <c r="J216" s="335"/>
      <c r="K216" s="281"/>
    </row>
    <row r="217" spans="2:11" customFormat="1" ht="15" customHeight="1">
      <c r="B217" s="280"/>
      <c r="C217" s="218"/>
      <c r="D217" s="218"/>
      <c r="E217" s="218"/>
      <c r="F217" s="239">
        <v>4</v>
      </c>
      <c r="G217" s="275"/>
      <c r="H217" s="335" t="s">
        <v>1824</v>
      </c>
      <c r="I217" s="335"/>
      <c r="J217" s="335"/>
      <c r="K217" s="281"/>
    </row>
    <row r="218" spans="2:1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01-I - ETAPA I</vt:lpstr>
      <vt:lpstr>01-II - ETAPA II</vt:lpstr>
      <vt:lpstr>01-III - ETAPA III</vt:lpstr>
      <vt:lpstr>01-IV - ETAPA IV</vt:lpstr>
      <vt:lpstr>02-I - ETAPA I</vt:lpstr>
      <vt:lpstr>02-II - ETAPA II</vt:lpstr>
      <vt:lpstr>02-III - ETAPA III</vt:lpstr>
      <vt:lpstr>02-IV - ETAPA IV</vt:lpstr>
      <vt:lpstr>VRN - VEDLEJŠÍ ROZPOČTOVÉ...</vt:lpstr>
      <vt:lpstr>Pokyny pro vyplnění</vt:lpstr>
      <vt:lpstr>'01-I - ETAPA I'!Názvy_tisku</vt:lpstr>
      <vt:lpstr>'01-II - ETAPA II'!Názvy_tisku</vt:lpstr>
      <vt:lpstr>'01-III - ETAPA III'!Názvy_tisku</vt:lpstr>
      <vt:lpstr>'01-IV - ETAPA IV'!Názvy_tisku</vt:lpstr>
      <vt:lpstr>'02-I - ETAPA I'!Názvy_tisku</vt:lpstr>
      <vt:lpstr>'02-II - ETAPA II'!Názvy_tisku</vt:lpstr>
      <vt:lpstr>'02-III - ETAPA III'!Názvy_tisku</vt:lpstr>
      <vt:lpstr>'02-IV - ETAPA IV'!Názvy_tisku</vt:lpstr>
      <vt:lpstr>'Rekapitulace stavby'!Názvy_tisku</vt:lpstr>
      <vt:lpstr>'VRN - VEDLEJŠÍ ROZPOČTOVÉ...'!Názvy_tisku</vt:lpstr>
      <vt:lpstr>'01-I - ETAPA I'!Oblast_tisku</vt:lpstr>
      <vt:lpstr>'01-II - ETAPA II'!Oblast_tisku</vt:lpstr>
      <vt:lpstr>'01-III - ETAPA III'!Oblast_tisku</vt:lpstr>
      <vt:lpstr>'01-IV - ETAPA IV'!Oblast_tisku</vt:lpstr>
      <vt:lpstr>'02-I - ETAPA I'!Oblast_tisku</vt:lpstr>
      <vt:lpstr>'02-II - ETAPA II'!Oblast_tisku</vt:lpstr>
      <vt:lpstr>'02-III - ETAPA III'!Oblast_tisku</vt:lpstr>
      <vt:lpstr>'02-IV - ETAPA IV'!Oblast_tisku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Petříčková Renata</cp:lastModifiedBy>
  <dcterms:created xsi:type="dcterms:W3CDTF">2021-12-10T19:51:13Z</dcterms:created>
  <dcterms:modified xsi:type="dcterms:W3CDTF">2024-02-02T13:14:18Z</dcterms:modified>
</cp:coreProperties>
</file>