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R:\211204_vd_hubenov\211204_31_002_dps\F_Soupis_prací\230627_cistopis\"/>
    </mc:Choice>
  </mc:AlternateContent>
  <xr:revisionPtr revIDLastSave="0" documentId="13_ncr:1_{2BB3BE71-A01D-48E2-B913-F497C130A93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O_01_Vypočet_množství" sheetId="22" r:id="rId1"/>
  </sheets>
  <definedNames>
    <definedName name="_xlnm.Print_Titles" localSheetId="0">SO_01_Vypočet_množství!$11:$11</definedName>
    <definedName name="_xlnm.Print_Area" localSheetId="0">SO_01_Vypočet_množství!$B$4:$F$463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0" i="22" l="1"/>
  <c r="E266" i="22"/>
  <c r="E262" i="22"/>
  <c r="E258" i="22"/>
  <c r="E92" i="22"/>
  <c r="E434" i="22"/>
  <c r="E387" i="22"/>
  <c r="E390" i="22"/>
  <c r="E354" i="22"/>
  <c r="E347" i="22"/>
  <c r="E341" i="22"/>
  <c r="E338" i="22"/>
  <c r="E327" i="22"/>
  <c r="E324" i="22"/>
  <c r="E318" i="22"/>
  <c r="E302" i="22"/>
  <c r="E439" i="22" s="1"/>
  <c r="E287" i="22"/>
  <c r="E198" i="22"/>
  <c r="E235" i="22"/>
  <c r="E229" i="22"/>
  <c r="E182" i="22"/>
  <c r="E145" i="22"/>
  <c r="E131" i="22"/>
  <c r="E112" i="22"/>
  <c r="E103" i="22"/>
  <c r="E95" i="22"/>
  <c r="E63" i="22"/>
  <c r="E53" i="22"/>
  <c r="E38" i="22"/>
  <c r="E33" i="22"/>
  <c r="E28" i="22"/>
  <c r="E23" i="22"/>
  <c r="E15" i="22"/>
  <c r="E164" i="22" l="1"/>
  <c r="E254" i="22" l="1"/>
  <c r="E250" i="22"/>
  <c r="E247" i="22"/>
  <c r="E243" i="22"/>
  <c r="E420" i="22"/>
  <c r="E186" i="22" l="1"/>
  <c r="E232" i="22"/>
  <c r="E381" i="22" l="1"/>
  <c r="E417" i="22" l="1"/>
  <c r="E364" i="22" l="1"/>
  <c r="E274" i="22"/>
  <c r="E278" i="22" l="1"/>
  <c r="E194" i="22"/>
  <c r="E176" i="22"/>
  <c r="E79" i="22"/>
  <c r="E88" i="22"/>
  <c r="E84" i="22"/>
</calcChain>
</file>

<file path=xl/sharedStrings.xml><?xml version="1.0" encoding="utf-8"?>
<sst xmlns="http://schemas.openxmlformats.org/spreadsheetml/2006/main" count="477" uniqueCount="358">
  <si>
    <t>ks</t>
  </si>
  <si>
    <t>Položka</t>
  </si>
  <si>
    <t>Popis položky</t>
  </si>
  <si>
    <t>Jednotka</t>
  </si>
  <si>
    <t>Množství DPS</t>
  </si>
  <si>
    <r>
      <t xml:space="preserve">Výkaz výměr - </t>
    </r>
    <r>
      <rPr>
        <b/>
        <sz val="14"/>
        <rFont val="Arial CE"/>
        <charset val="238"/>
      </rPr>
      <t>výpočet množství</t>
    </r>
  </si>
  <si>
    <t>m</t>
  </si>
  <si>
    <t>Poznámka</t>
  </si>
  <si>
    <t>kg</t>
  </si>
  <si>
    <t>m2</t>
  </si>
  <si>
    <t>Objednatel : Povodí Moravy s.p.</t>
  </si>
  <si>
    <t>Zhotovitel :AQUATIS a.s.</t>
  </si>
  <si>
    <t>Vozovka, živičný kryt tl. 60 mm</t>
  </si>
  <si>
    <t>plocha půdorys m2 x tloušťka</t>
  </si>
  <si>
    <t>Vozovka, vibrovaný štěrk s prolitím tl. 150 mm</t>
  </si>
  <si>
    <t>Vozovka, štěrkopísek tl. 150 mm</t>
  </si>
  <si>
    <t>plocha průřezu m2 x délka</t>
  </si>
  <si>
    <t>Rozebrání prefabrikátů vlnolamu</t>
  </si>
  <si>
    <t>Vybourání betonového základu pod prefabrikáty</t>
  </si>
  <si>
    <t>Nové konstrukce</t>
  </si>
  <si>
    <t>2) pod přídlažbou</t>
  </si>
  <si>
    <t>3) pod obrubník</t>
  </si>
  <si>
    <t>Železobetony C30/37 XC4 XA1 XF3</t>
  </si>
  <si>
    <t>Podkladní betony C20/25</t>
  </si>
  <si>
    <t>Vozovka - spojovací postřik PS-E, 0,4 kg/m2</t>
  </si>
  <si>
    <t>Vozovka - asfaltový beton pro obrusné vrstvy ACO 11 tl. 40mm</t>
  </si>
  <si>
    <t>Vozovka - asfaltový beton pro ložné vrstvy ACL 16+ tl. 60mm</t>
  </si>
  <si>
    <t>Vozovka - infiltrační postřik PI-E, 0,8 kg/m2</t>
  </si>
  <si>
    <t>Štěrkodrť ŠDb - tl. min. 200mm</t>
  </si>
  <si>
    <t xml:space="preserve">Butylový tmel </t>
  </si>
  <si>
    <t>Výrobní projektová dokumentace prefabrikátů vlnolamu</t>
  </si>
  <si>
    <t>pol.44</t>
  </si>
  <si>
    <t>4) podbetonování folie u vlnolamu a vytvarování čtvrtkruhového náběhu</t>
  </si>
  <si>
    <t>10 ks stromů x 3,0m</t>
  </si>
  <si>
    <t>kpt</t>
  </si>
  <si>
    <t>m3</t>
  </si>
  <si>
    <t>SO 01  Rekonstrukce koruny hráze</t>
  </si>
  <si>
    <t>Chodník,asfalt</t>
  </si>
  <si>
    <t>Demontáž svodidel</t>
  </si>
  <si>
    <t>Vybroušení povrchu betovu stávajícího žebra v ploše pod přikotvení těsnící fólie</t>
  </si>
  <si>
    <r>
      <t>m</t>
    </r>
    <r>
      <rPr>
        <vertAlign val="superscript"/>
        <sz val="10"/>
        <rFont val="Arial CE"/>
        <charset val="238"/>
      </rPr>
      <t>3</t>
    </r>
  </si>
  <si>
    <t>viz. výkres č. 01_2.3.1 - vzorový příčný řez - bourání, výkopy</t>
  </si>
  <si>
    <r>
      <t>m</t>
    </r>
    <r>
      <rPr>
        <vertAlign val="superscript"/>
        <sz val="10"/>
        <color theme="1"/>
        <rFont val="Arial CE"/>
        <charset val="238"/>
      </rPr>
      <t>3</t>
    </r>
  </si>
  <si>
    <t>Vybourání kamenných obrubníků  a betonového lože u vlnolamu, s odvozem obrubníků do podhrází</t>
  </si>
  <si>
    <t>délka 367 m</t>
  </si>
  <si>
    <t>Rozebrání návodního kamenného opevnění, uložení pro opětovné použití</t>
  </si>
  <si>
    <t>viz. výkres č. 01_2.3.2 - vzorový příčný řez hrází</t>
  </si>
  <si>
    <t xml:space="preserve">plocha průřezu x délka </t>
  </si>
  <si>
    <r>
      <t>m</t>
    </r>
    <r>
      <rPr>
        <vertAlign val="superscript"/>
        <sz val="10"/>
        <rFont val="Arial CE"/>
        <charset val="238"/>
      </rPr>
      <t>2</t>
    </r>
  </si>
  <si>
    <t>plocha v půdorysu x tloušťka</t>
  </si>
  <si>
    <t>Odbourání pilířků ve středu vlnolamu</t>
  </si>
  <si>
    <t>řez 4-4: 3.0 x 21.1 = 63.3m3</t>
  </si>
  <si>
    <t>základový pás: 0.23 x 0.8 = 0.18m3</t>
  </si>
  <si>
    <t>pilířek:  1.24 x 0.8 = 0.99m3</t>
  </si>
  <si>
    <t>řez 3-3: 5.2 x 25 = 130m3</t>
  </si>
  <si>
    <t>Bednění základu pod vlnolam</t>
  </si>
  <si>
    <t>1) sloupky brány: 0.6 x 0.6 x 0.15 = 0.05 m3</t>
  </si>
  <si>
    <t>0.05 x 366 = 18.3 m3</t>
  </si>
  <si>
    <t>0.4 x 0.6 x 0.3 = 0.07m3</t>
  </si>
  <si>
    <t>2ks = 0.14m3</t>
  </si>
  <si>
    <r>
      <t xml:space="preserve">Rozebrání stávajících kamenných desek na pilířku - žula 60x60x10 cm </t>
    </r>
    <r>
      <rPr>
        <sz val="10"/>
        <color theme="1"/>
        <rFont val="Arial CE"/>
        <charset val="238"/>
      </rPr>
      <t>+ bezpečné uložení na deponii k opětovnému osazení</t>
    </r>
  </si>
  <si>
    <t>2 ks, plocha 0.36 m2 (1ks)</t>
  </si>
  <si>
    <t>plocha pol.28 - 1950 m2</t>
  </si>
  <si>
    <t>0.3 x 25 = 7.5 m2</t>
  </si>
  <si>
    <t>Ochranné bednění okolo stromů (okolí provozního střediska)</t>
  </si>
  <si>
    <r>
      <t xml:space="preserve">Výztuž do železobetonu do </t>
    </r>
    <r>
      <rPr>
        <b/>
        <sz val="10"/>
        <rFont val="Calibri"/>
        <family val="2"/>
        <charset val="238"/>
      </rPr>
      <t>Ø</t>
    </r>
    <r>
      <rPr>
        <b/>
        <sz val="10"/>
        <rFont val="Arial CE"/>
        <charset val="238"/>
      </rPr>
      <t>12</t>
    </r>
  </si>
  <si>
    <r>
      <t xml:space="preserve">Výztuž do železobetonu nad </t>
    </r>
    <r>
      <rPr>
        <b/>
        <sz val="10"/>
        <rFont val="Calibri"/>
        <family val="2"/>
        <charset val="238"/>
      </rPr>
      <t>Ø</t>
    </r>
    <r>
      <rPr>
        <b/>
        <sz val="10"/>
        <rFont val="Arial CE"/>
        <charset val="238"/>
      </rPr>
      <t>12</t>
    </r>
  </si>
  <si>
    <r>
      <t xml:space="preserve">Těsnění spoje beton - živičný povrch </t>
    </r>
    <r>
      <rPr>
        <sz val="10"/>
        <rFont val="Arial CE"/>
        <charset val="238"/>
      </rPr>
      <t>podle detailu  vzorových listů MD ČR VL 4 403.42 (penetrační nátěr + těsnící zálivka s předtěsněním)</t>
    </r>
  </si>
  <si>
    <r>
      <rPr>
        <b/>
        <sz val="10"/>
        <rFont val="Arial CE"/>
        <charset val="238"/>
      </rPr>
      <t>Zkoušky vrstev vozovky na obsah dehtu</t>
    </r>
    <r>
      <rPr>
        <sz val="10"/>
        <rFont val="Arial CE"/>
        <charset val="238"/>
      </rPr>
      <t xml:space="preserve"> a případná likvidace nebezpečného odpadu (tj. příplatek k pol. 1, 3 a 7)</t>
    </r>
  </si>
  <si>
    <t>Vybourání a likvidace závory</t>
  </si>
  <si>
    <t>1.0,63 x 320 = 200,9 m3</t>
  </si>
  <si>
    <t>1.22 x 320 = 390,4 m3</t>
  </si>
  <si>
    <t>řez 1-1: 3.9 x 319.4 = 1054m3</t>
  </si>
  <si>
    <r>
      <rPr>
        <b/>
        <sz val="10"/>
        <rFont val="Arial CE"/>
        <charset val="238"/>
      </rPr>
      <t>Rozebrání zámkové dlažby</t>
    </r>
    <r>
      <rPr>
        <sz val="10"/>
        <rFont val="Arial CE"/>
        <charset val="238"/>
      </rPr>
      <t xml:space="preserve"> na dvoře provozního střediska v místě kabelové trasy a uložení na mezideponii k následnému použití (vrácení na místo)</t>
    </r>
  </si>
  <si>
    <r>
      <rPr>
        <b/>
        <sz val="10"/>
        <rFont val="Arial CE"/>
        <charset val="238"/>
      </rPr>
      <t>Výkop pro šachty</t>
    </r>
    <r>
      <rPr>
        <sz val="10"/>
        <rFont val="Arial CE"/>
        <charset val="238"/>
      </rPr>
      <t xml:space="preserve"> mimo korunu hráze </t>
    </r>
  </si>
  <si>
    <t>3 brány, 2ks základů/1 bránu, 0,6*0,6*1m</t>
  </si>
  <si>
    <r>
      <rPr>
        <b/>
        <sz val="10"/>
        <rFont val="Arial CE"/>
        <charset val="238"/>
      </rPr>
      <t>Výkop pro sloupky</t>
    </r>
    <r>
      <rPr>
        <sz val="10"/>
        <rFont val="Arial CE"/>
        <charset val="238"/>
      </rPr>
      <t xml:space="preserve"> bran</t>
    </r>
  </si>
  <si>
    <t>19</t>
  </si>
  <si>
    <t>20</t>
  </si>
  <si>
    <t>21</t>
  </si>
  <si>
    <t>22</t>
  </si>
  <si>
    <t>23</t>
  </si>
  <si>
    <t>24</t>
  </si>
  <si>
    <t>25</t>
  </si>
  <si>
    <t>základ pro sloupky brány: 0.6 x 0.6 x1 = 0.36</t>
  </si>
  <si>
    <t>6ks (3 brány)</t>
  </si>
  <si>
    <t>6ks (3 brány): 6 x 0.05 = 0.3 m3</t>
  </si>
  <si>
    <t>plocha  m2 x délka</t>
  </si>
  <si>
    <t>plocha m2 x délka</t>
  </si>
  <si>
    <t xml:space="preserve">řez 4-4: 0.78 x 21.1 </t>
  </si>
  <si>
    <t>řez 1-1: 2,0 x 331</t>
  </si>
  <si>
    <t xml:space="preserve">řez 3-3:3,9 x 25 </t>
  </si>
  <si>
    <r>
      <t>VD Hubenov – opatření na převedení KPV</t>
    </r>
    <r>
      <rPr>
        <b/>
        <vertAlign val="subscript"/>
        <sz val="12"/>
        <rFont val="Arial"/>
        <family val="2"/>
        <charset val="238"/>
      </rPr>
      <t>10 000</t>
    </r>
  </si>
  <si>
    <t>5,7*366*0,2-360,2*0,7*0,2</t>
  </si>
  <si>
    <t>Sanační stěrka pod těsnící pás pro vyrovnání plochy stávajícího betonu tl. 20 mm v levobřežním zavázání</t>
  </si>
  <si>
    <t xml:space="preserve">základ branky </t>
  </si>
  <si>
    <t>základ brány</t>
  </si>
  <si>
    <t>Kari sítě 8/100x8/100 - podklad vlnolamu</t>
  </si>
  <si>
    <t>1,3*362*1,15 = 541,19 m2, 7,99kg/m2</t>
  </si>
  <si>
    <t>25 m x 0,4 = 10 m2</t>
  </si>
  <si>
    <t xml:space="preserve">Podsyp fólie pískem </t>
  </si>
  <si>
    <t>Zaměření  a zdokumentování betonového levobřežního zavazovacího žebra</t>
  </si>
  <si>
    <t>Kontrola hutnění z hlediska materiálových charakteristik jádra, míra zhutnění 100 % PS, min. 1 zkouška na 80 hráze</t>
  </si>
  <si>
    <t>2 x (320+25+25) = 740 m</t>
  </si>
  <si>
    <t>šířka 50mm, tl. 2 mm = 0,074 m3</t>
  </si>
  <si>
    <t>26</t>
  </si>
  <si>
    <r>
      <rPr>
        <b/>
        <sz val="10"/>
        <rFont val="Arial CE"/>
        <charset val="238"/>
      </rPr>
      <t xml:space="preserve">Odvodnění </t>
    </r>
    <r>
      <rPr>
        <sz val="10"/>
        <rFont val="Arial CE"/>
        <charset val="238"/>
      </rPr>
      <t xml:space="preserve">- systém odvodňovacích kanálků s jímkou v nejnižším místě a </t>
    </r>
    <r>
      <rPr>
        <b/>
        <sz val="10"/>
        <rFont val="Arial CE"/>
        <charset val="238"/>
      </rPr>
      <t>čerpání vody</t>
    </r>
    <r>
      <rPr>
        <sz val="10"/>
        <rFont val="Arial CE"/>
        <charset val="238"/>
      </rPr>
      <t xml:space="preserve"> po dešti nebo průsaků</t>
    </r>
  </si>
  <si>
    <t>kplt</t>
  </si>
  <si>
    <r>
      <rPr>
        <b/>
        <sz val="10"/>
        <rFont val="Arial CE"/>
        <charset val="238"/>
      </rPr>
      <t>Zapravení rýhy</t>
    </r>
    <r>
      <rPr>
        <sz val="10"/>
        <rFont val="Arial CE"/>
        <charset val="238"/>
      </rPr>
      <t xml:space="preserve"> pro kabelovod ve vnější omítce provozní budovy</t>
    </r>
  </si>
  <si>
    <t>Zásyp hutněný materiálem jádra s úpravou vlhkosti</t>
  </si>
  <si>
    <r>
      <rPr>
        <b/>
        <sz val="10"/>
        <rFont val="Arial CE"/>
        <charset val="238"/>
      </rPr>
      <t>Oprava zámkové dlažby</t>
    </r>
    <r>
      <rPr>
        <sz val="10"/>
        <rFont val="Arial CE"/>
        <charset val="238"/>
      </rPr>
      <t xml:space="preserve"> na dvoře provozní budovy s využitím původní demontované</t>
    </r>
  </si>
  <si>
    <t>materiál z výkopů původních obrubníků, beton C25/30</t>
  </si>
  <si>
    <t>Chránička DN110 v křížení s CETIN půlená</t>
  </si>
  <si>
    <t>Zálivka trávníků</t>
  </si>
  <si>
    <t>čerpání po dobu 7 měsíců 2hod denně na výšku 2m 50l/s</t>
  </si>
  <si>
    <t>27</t>
  </si>
  <si>
    <t>Výkop  - materiál přechodové části mezi komunikací a jádrem, z toho ruční výkop v okolí vrtů TBD 4 x 3m3</t>
  </si>
  <si>
    <t>polocha podél svodidla na vzdušní straně hráze</t>
  </si>
  <si>
    <r>
      <t xml:space="preserve">Nákup a dovoz </t>
    </r>
    <r>
      <rPr>
        <b/>
        <sz val="10"/>
        <rFont val="Arial CE"/>
        <charset val="238"/>
      </rPr>
      <t>jílového těsnícího materiálu</t>
    </r>
    <r>
      <rPr>
        <sz val="10"/>
        <rFont val="Arial CE"/>
        <charset val="238"/>
      </rPr>
      <t xml:space="preserve"> ze vzdálenosti 100km</t>
    </r>
  </si>
  <si>
    <t>Výkop materiálu jádra s odvozem na mezideponii a ochranou proti degradaci fólií (proti promočení a proti vysychání) a odvodem vody okružním kanálkem (rýhou 0,2*0,2m)</t>
  </si>
  <si>
    <t>u přídlažby a u obrubníku 2 * 366m</t>
  </si>
  <si>
    <t>25m * 1,5 * 0,5m</t>
  </si>
  <si>
    <r>
      <t xml:space="preserve">Zvětšení </t>
    </r>
    <r>
      <rPr>
        <b/>
        <sz val="10"/>
        <rFont val="Arial CE"/>
        <charset val="238"/>
      </rPr>
      <t xml:space="preserve">podbetonování </t>
    </r>
    <r>
      <rPr>
        <sz val="10"/>
        <rFont val="Arial CE"/>
        <charset val="238"/>
      </rPr>
      <t>C30/37 XF3 prodlužované části vlnolamu dle stavu základové spáry (dle IG sledu), položka nemusí být čerpána.</t>
    </r>
  </si>
  <si>
    <t>28</t>
  </si>
  <si>
    <r>
      <t xml:space="preserve">Zvětšení </t>
    </r>
    <r>
      <rPr>
        <b/>
        <sz val="10"/>
        <rFont val="Arial CE"/>
        <charset val="238"/>
      </rPr>
      <t>výkopů</t>
    </r>
    <r>
      <rPr>
        <sz val="10"/>
        <rFont val="Arial CE"/>
        <charset val="238"/>
      </rPr>
      <t xml:space="preserve"> prodlužované části vlnolamu dle stavu základové spáry (dle IG sledu), položka nemusí být čerpána.</t>
    </r>
  </si>
  <si>
    <t>25m * 2,0* 0,5m</t>
  </si>
  <si>
    <t>viz. SO02</t>
  </si>
  <si>
    <r>
      <rPr>
        <b/>
        <sz val="10"/>
        <rFont val="Arial CE"/>
        <charset val="238"/>
      </rPr>
      <t>Zásyp</t>
    </r>
    <r>
      <rPr>
        <sz val="10"/>
        <rFont val="Arial CE"/>
        <charset val="238"/>
      </rPr>
      <t xml:space="preserve"> hutněný z nakupovaných materiálů fr. 0-32 tl. 200mm pod konstruční vyrstvy vozovky</t>
    </r>
  </si>
  <si>
    <t>Zásyp hutněný z odstraněných podkladních vrstev vozovky z toho 5% prováděno ručně v okolí fólie</t>
  </si>
  <si>
    <r>
      <rPr>
        <b/>
        <sz val="10"/>
        <rFont val="Arial CE"/>
        <charset val="238"/>
      </rPr>
      <t>Osazení obrubníku kamenného</t>
    </r>
    <r>
      <rPr>
        <sz val="10"/>
        <rFont val="Arial CE"/>
        <charset val="238"/>
      </rPr>
      <t xml:space="preserve"> do betonu u nájezdu do provozní budovy a u příjezdové cesty</t>
    </r>
  </si>
  <si>
    <t>Bednění obetonování šachet kabel. trasy</t>
  </si>
  <si>
    <t>29</t>
  </si>
  <si>
    <t>Dělící pruh bílý mezi chodníkem a vozovkou na koruně hráze, barva i realizace</t>
  </si>
  <si>
    <t>Bourací a zemní práce</t>
  </si>
  <si>
    <t>Datum : duben 2023</t>
  </si>
  <si>
    <r>
      <rPr>
        <b/>
        <sz val="10"/>
        <rFont val="Arial CE"/>
        <charset val="238"/>
      </rPr>
      <t>Zrušení nivelačních značek</t>
    </r>
    <r>
      <rPr>
        <sz val="10"/>
        <rFont val="Arial CE"/>
        <charset val="238"/>
      </rPr>
      <t xml:space="preserve"> na koruně hráze B1 až B6</t>
    </r>
  </si>
  <si>
    <t xml:space="preserve">Vytvoření drážky ve fasádě provozního střediska pro uložení vedení elektro a zpětné zapravení fasády včetně obkladu soklu. </t>
  </si>
  <si>
    <t xml:space="preserve">Osazení a výroba pamětní desky </t>
  </si>
  <si>
    <t xml:space="preserve">Penetrační hydrofobizační nátěr vlnolamu 1x </t>
  </si>
  <si>
    <t>Barevný sjednocující nátěr vlnolamu  - 2 vrstvy - šedý</t>
  </si>
  <si>
    <t>Mulčování ploch u domku hrázného 40m2</t>
  </si>
  <si>
    <t>Těsnící materiál hráze bude použitý původní, získaný při separátním odtěžení původních vrstev vozovky. Materiál musí mít pro zpětné nahutnění předepsanou vlhkost, součástí ceny je i případné vysoušení nebo vlhčení materiálu.</t>
  </si>
  <si>
    <t>řez 1-1: 0.85 x 331 = 282m3</t>
  </si>
  <si>
    <t>2250 x 0,04</t>
  </si>
  <si>
    <t>2250 x 0,4 = 900kg</t>
  </si>
  <si>
    <t>2250 x 0,06 = 135m3</t>
  </si>
  <si>
    <t>2250 x 0,8 = 1800kg</t>
  </si>
  <si>
    <t>pouze v ploše komunikace na hrázi 5,7m x 366m zmenšeno o obetonování chrániček</t>
  </si>
  <si>
    <t>viz. výkres č. 01_2.3.1 - vzorový příčný řez - bourání, výkopy, separátní uložení pro zpětný zásyp</t>
  </si>
  <si>
    <t>Výkop materiálu jádra po úsecích 30 m a odvoz na mezideponii ke zpětnému využití</t>
  </si>
  <si>
    <t>1.1</t>
  </si>
  <si>
    <t>2x 5m</t>
  </si>
  <si>
    <r>
      <rPr>
        <b/>
        <sz val="10"/>
        <rFont val="Arial CE"/>
        <charset val="238"/>
      </rPr>
      <t>Odřezání vozovky</t>
    </r>
    <r>
      <rPr>
        <sz val="10"/>
        <rFont val="Arial CE"/>
        <charset val="238"/>
      </rPr>
      <t xml:space="preserve"> na rozhraní  bourané a nebourané části </t>
    </r>
  </si>
  <si>
    <t>viz. výkres č. 01_2.3.1 - vzorový příčný řez - bourání, výkopy+příloha 01_00_210 Půdorys</t>
  </si>
  <si>
    <t>Planimetrem</t>
  </si>
  <si>
    <t>objem</t>
  </si>
  <si>
    <t>2071 x 0,06 = 124,5m3</t>
  </si>
  <si>
    <r>
      <t>Koruna kráze + prostor před DH =1360 +715 = 2071 m</t>
    </r>
    <r>
      <rPr>
        <vertAlign val="superscript"/>
        <sz val="10"/>
        <rFont val="Arial CE"/>
        <charset val="238"/>
      </rPr>
      <t>2</t>
    </r>
  </si>
  <si>
    <t>2071x 0,15 = 310,65m3</t>
  </si>
  <si>
    <t>2071 x 0,15 = 310,70m3</t>
  </si>
  <si>
    <t>Vybourání kamenných obrubníků  a betonového lože u svodidel a v prostoru pře DH, s odvozem obrubníků do podhrází</t>
  </si>
  <si>
    <t>Svodidala</t>
  </si>
  <si>
    <t>Prostor u DH</t>
  </si>
  <si>
    <t>0,11 m2 x 300 = 33m3</t>
  </si>
  <si>
    <r>
      <t xml:space="preserve">(0,04+0,07)x366 +2x2,5 (schody¨) = </t>
    </r>
    <r>
      <rPr>
        <b/>
        <sz val="10"/>
        <rFont val="Arial CE"/>
        <charset val="238"/>
      </rPr>
      <t>40,8m3</t>
    </r>
  </si>
  <si>
    <t>Celkem 33+40,8 =73,8 m3</t>
  </si>
  <si>
    <t>0,04 m3 x 342m =</t>
  </si>
  <si>
    <t>0.04 x 342  = 13.64m3</t>
  </si>
  <si>
    <t>za svodidly na hrázi: 2x406x0,15 =120,2m3</t>
  </si>
  <si>
    <t>délka v př. řezu(m) x délka x tl.</t>
  </si>
  <si>
    <t>délkax šířka x tl.</t>
  </si>
  <si>
    <t>Příjezd na hráz a u provoz střediska</t>
  </si>
  <si>
    <t>Délka (m) x šířka (m) x tl. (m)</t>
  </si>
  <si>
    <t>306zx1x0,15 = 46m3</t>
  </si>
  <si>
    <t>Op_pilíře</t>
  </si>
  <si>
    <t>Počet(ks)x délka(m)x tl.(m)</t>
  </si>
  <si>
    <t>2x25x015 =7,5 m3</t>
  </si>
  <si>
    <t>Plocha na ZÚ za vlnolamem</t>
  </si>
  <si>
    <t>102*0,15</t>
  </si>
  <si>
    <t>12.1</t>
  </si>
  <si>
    <t>1.25x 340.5 =425 m3</t>
  </si>
  <si>
    <t>odpočet otvorů v ozdobné části - 14ks</t>
  </si>
  <si>
    <t>425-4,2=421,8 m3</t>
  </si>
  <si>
    <t>0.25 x 340= 85m3</t>
  </si>
  <si>
    <t>délka x šířka x tl</t>
  </si>
  <si>
    <r>
      <t xml:space="preserve">Rozebrání stávajících kamenných desek na vlnolamu - žula 60x100x10 cm </t>
    </r>
    <r>
      <rPr>
        <sz val="10"/>
        <rFont val="Arial CE"/>
        <charset val="238"/>
      </rPr>
      <t>+ bezpečné uložení na deponii k opětovnému osazení</t>
    </r>
    <r>
      <rPr>
        <b/>
        <sz val="10"/>
        <rFont val="Arial CE"/>
        <charset val="238"/>
      </rPr>
      <t xml:space="preserve"> - využitelnost 80% </t>
    </r>
    <r>
      <rPr>
        <b/>
        <sz val="10"/>
        <rFont val="Calibri"/>
        <family val="2"/>
        <charset val="238"/>
      </rPr>
      <t>=&gt;</t>
    </r>
    <r>
      <rPr>
        <b/>
        <sz val="10"/>
        <rFont val="Arial CE"/>
        <charset val="238"/>
      </rPr>
      <t xml:space="preserve"> 271,20 m</t>
    </r>
  </si>
  <si>
    <r>
      <rPr>
        <sz val="10"/>
        <rFont val="Arial CE"/>
        <charset val="238"/>
      </rPr>
      <t>vlnolam: 339  x 0.6 x 0,1 =20,43 m3</t>
    </r>
  </si>
  <si>
    <r>
      <rPr>
        <b/>
        <sz val="10"/>
        <rFont val="Arial CE"/>
        <charset val="238"/>
      </rPr>
      <t>Odstranění stávající brány</t>
    </r>
    <r>
      <rPr>
        <sz val="10"/>
        <rFont val="Arial CE"/>
        <charset val="238"/>
      </rPr>
      <t xml:space="preserve"> do dvora provozního střediska cca </t>
    </r>
    <r>
      <rPr>
        <sz val="10"/>
        <color rgb="FFFF0000"/>
        <rFont val="Arial CE"/>
        <charset val="238"/>
      </rPr>
      <t>250 kg</t>
    </r>
  </si>
  <si>
    <t>Délka (m) x šířka (m)</t>
  </si>
  <si>
    <t>od brány9,6 x 0,6 = 5,8 m2</t>
  </si>
  <si>
    <t>7,5 m2</t>
  </si>
  <si>
    <r>
      <t xml:space="preserve">Předpoklad 20% nákup nových tj  </t>
    </r>
    <r>
      <rPr>
        <sz val="10"/>
        <color rgb="FFFF0000"/>
        <rFont val="Arial CE"/>
        <charset val="238"/>
      </rPr>
      <t>1,5 m2</t>
    </r>
  </si>
  <si>
    <r>
      <rPr>
        <b/>
        <sz val="10"/>
        <rFont val="Arial CE"/>
        <charset val="238"/>
      </rPr>
      <t>Výkop rýhy</t>
    </r>
    <r>
      <rPr>
        <sz val="10"/>
        <rFont val="Arial CE"/>
        <charset val="238"/>
      </rPr>
      <t xml:space="preserve"> pro pokládku kabelové trasy mimo korunu hráze   </t>
    </r>
  </si>
  <si>
    <t>Plocha v řezu x délka</t>
  </si>
  <si>
    <t>Pod komunikaví</t>
  </si>
  <si>
    <t>Pod komunikací</t>
  </si>
  <si>
    <t>v terénu</t>
  </si>
  <si>
    <t>Od KP 01k KP 02</t>
  </si>
  <si>
    <t xml:space="preserve"> 0,2 m2 x 9m= 1,8 m3</t>
  </si>
  <si>
    <t>Od brány K středisku</t>
  </si>
  <si>
    <t>Pod dlažbou</t>
  </si>
  <si>
    <t xml:space="preserve"> 0,4 m2 x15,9m= 6,4 m3</t>
  </si>
  <si>
    <t>1.Úsek trafo - šachta KV01</t>
  </si>
  <si>
    <t>Poznámka:</t>
  </si>
  <si>
    <t>šířka -délka- hloubka</t>
  </si>
  <si>
    <t>Ostatní výkopy zahrnuty v bourání komunikace</t>
  </si>
  <si>
    <t>V komunikaci</t>
  </si>
  <si>
    <t>V terénu</t>
  </si>
  <si>
    <t>Ostatní výkopy zahrnuty ve skrývce humózní vrstvy</t>
  </si>
  <si>
    <t>2ks x 1,2*1,2*0,5m=1,5</t>
  </si>
  <si>
    <t>1 ks x0,7 x0,7x0,8= 0,4</t>
  </si>
  <si>
    <t>počet x šířka x plocha v řezu</t>
  </si>
  <si>
    <t>Výkop pro drenážní rýhy na vzdušní staně pro odvodnění pláně po 15m- 25ks</t>
  </si>
  <si>
    <t>7) pod pilíře vlnolamu</t>
  </si>
  <si>
    <t>5) podbetonování  kabelových šachet tl. 100 mm</t>
  </si>
  <si>
    <t>6)Obetonování kabelových šachet tl. 100mm</t>
  </si>
  <si>
    <t>4 ks x 1,3x1,3 x 0,1=0,8m3</t>
  </si>
  <si>
    <t>15 ks x1,1x1,1x0,8=2,0 m3</t>
  </si>
  <si>
    <t>14ks šachet 715*715m, 4ks šachet 1020*1020m</t>
  </si>
  <si>
    <t>14x3,7*0,1*0,8= 4,2 m3</t>
  </si>
  <si>
    <t>Podbetonování vlnolamu C30/37 XF3, včetně pilířů</t>
  </si>
  <si>
    <t>1.4 x 0.3 x 361= 153.72 m3</t>
  </si>
  <si>
    <t>14 ks, obvod  3,7 m, tl 0,1, výška 0,8 m</t>
  </si>
  <si>
    <t>Trafostanice - KV 01</t>
  </si>
  <si>
    <t>DH</t>
  </si>
  <si>
    <r>
      <rPr>
        <b/>
        <sz val="10"/>
        <rFont val="Arial CE"/>
        <charset val="238"/>
      </rPr>
      <t xml:space="preserve">Pískový obsyp </t>
    </r>
    <r>
      <rPr>
        <sz val="10"/>
        <rFont val="Arial CE"/>
        <charset val="238"/>
      </rPr>
      <t>chrániček a kabelových šachet fr. 0-4 mimo vozovku</t>
    </r>
  </si>
  <si>
    <t>Délka - 15,9m, plocha v rřezu  0,25m2</t>
  </si>
  <si>
    <t>15,9x 0,25 = 4.0 m3</t>
  </si>
  <si>
    <t>Podsyp</t>
  </si>
  <si>
    <t>Kabelové šachty</t>
  </si>
  <si>
    <t>1x1,1x1,1x0,1 =0,12 m3</t>
  </si>
  <si>
    <t>1x3,7x0,1x0,8 = 0,3 m3</t>
  </si>
  <si>
    <t>výkop pro elektro: 37x 1,9*0,15 = 10,5m3</t>
  </si>
  <si>
    <t>Vzdušní líc</t>
  </si>
  <si>
    <t>0, 5*400,6 = 200,3 m2</t>
  </si>
  <si>
    <t>Nad kabel. kanakly</t>
  </si>
  <si>
    <t>1,9 m x 37 m = 70,3 m2</t>
  </si>
  <si>
    <t>Podél komunikace mimo hráz</t>
  </si>
  <si>
    <t>1x318 = 318 m2</t>
  </si>
  <si>
    <t>Délka v př. řezu x  délka</t>
  </si>
  <si>
    <t>Délka v př. řezu  x délka</t>
  </si>
  <si>
    <t>Op pilíře</t>
  </si>
  <si>
    <t>2 ks z 20 m2 = 40,0 m2</t>
  </si>
  <si>
    <t>za vlnolamem kú</t>
  </si>
  <si>
    <t>2x30 = 60 m2</t>
  </si>
  <si>
    <t>šířka x délka</t>
  </si>
  <si>
    <t>Ohumusování a osetí tl. 150 mm roviny</t>
  </si>
  <si>
    <t>Ohumusování a osetí tl. 150 mm svahu</t>
  </si>
  <si>
    <t>Vzdušní líc hráze</t>
  </si>
  <si>
    <t>1,5x400 = 600 m2</t>
  </si>
  <si>
    <t>Návodní líc na začátku hráze - 101 m2</t>
  </si>
  <si>
    <t>Svahování násypu</t>
  </si>
  <si>
    <t>vzdušní líc 1,5 x400 = 600 m2</t>
  </si>
  <si>
    <t>Bednění rovinné</t>
  </si>
  <si>
    <t>Bednění obetonování chrániček vedených na hrázi a pod komunikací</t>
  </si>
  <si>
    <t>362m x 0,3 x 2ks = 217,2 m2</t>
  </si>
  <si>
    <t>14x3,7*0,8=41,4 m3</t>
  </si>
  <si>
    <t>4x5x0,8=16m3</t>
  </si>
  <si>
    <t>pod komunikací</t>
  </si>
  <si>
    <t>na hrázi</t>
  </si>
  <si>
    <t>plocha :2*0,3*35=21,0 m2</t>
  </si>
  <si>
    <t>Kabelová trasa - obetonovaná</t>
  </si>
  <si>
    <t>šířka : 0,9 m</t>
  </si>
  <si>
    <t>přesah 30 %</t>
  </si>
  <si>
    <t>viz pol.21, nákup nové dlažby cca 20% tj. 1,5 m2</t>
  </si>
  <si>
    <t>viz položka 5 - prostor uDH</t>
  </si>
  <si>
    <t>100% využití vybouraných kamenných obrubníků , obrubníky budou před osazením očištěny tlakovou vodou a případně upraveny.</t>
  </si>
  <si>
    <t>25(ks)x0,4(m)x0,26 (m2)=</t>
  </si>
  <si>
    <r>
      <rPr>
        <b/>
        <sz val="10"/>
        <rFont val="Arial CE"/>
        <charset val="238"/>
      </rPr>
      <t>Zásyp drenážních rýh</t>
    </r>
    <r>
      <rPr>
        <sz val="10"/>
        <rFont val="Arial CE"/>
        <charset val="238"/>
      </rPr>
      <t xml:space="preserve"> na vzduční straně hráze  po 15m - 25 ks  fr 16-32 viz položka 27</t>
    </r>
  </si>
  <si>
    <r>
      <rPr>
        <b/>
        <sz val="10"/>
        <rFont val="Arial CE"/>
        <charset val="238"/>
      </rPr>
      <t xml:space="preserve">Nová branka </t>
    </r>
    <r>
      <rPr>
        <sz val="10"/>
        <rFont val="Arial CE"/>
        <charset val="238"/>
      </rPr>
      <t xml:space="preserve">na lávku pozink,cca 80kg,  pouze v případě poškození </t>
    </r>
  </si>
  <si>
    <r>
      <rPr>
        <b/>
        <sz val="10"/>
        <rFont val="Arial CE"/>
        <charset val="238"/>
      </rPr>
      <t xml:space="preserve">Dokumentace materiálů </t>
    </r>
    <r>
      <rPr>
        <sz val="10"/>
        <rFont val="Arial CE"/>
        <charset val="238"/>
      </rPr>
      <t>a poloh těsnícího jádra</t>
    </r>
  </si>
  <si>
    <t>48.1</t>
  </si>
  <si>
    <t>Úprava pláně se zhutněním</t>
  </si>
  <si>
    <t>Pláň u DH</t>
  </si>
  <si>
    <t>Hráz</t>
  </si>
  <si>
    <t>plocha: 6*362 = 2172 m2</t>
  </si>
  <si>
    <t>2 ks , délka 362m, výška 0,3 m</t>
  </si>
  <si>
    <t>2*362*0,3 =217,2m2</t>
  </si>
  <si>
    <t>(1,1+ 0,9) x 362</t>
  </si>
  <si>
    <t>2ks x 2m x 362m</t>
  </si>
  <si>
    <t>Délka v př. řezu 6 m, délka hráze 362m</t>
  </si>
  <si>
    <t>Planimetrem . 1100 m2</t>
  </si>
  <si>
    <t>viz pol.46</t>
  </si>
  <si>
    <t>320 x0,8 x 0, 1= 25,6 m3</t>
  </si>
  <si>
    <t>7) Obetonování kabelových chrániček</t>
  </si>
  <si>
    <t>Ná hrázi</t>
  </si>
  <si>
    <t>362 m x 0,24 = 86,9m3</t>
  </si>
  <si>
    <t>komunikace</t>
  </si>
  <si>
    <t>délka x plocha v řezu</t>
  </si>
  <si>
    <t>Délka - 38 m, plocha v rřezu  0,35 m2</t>
  </si>
  <si>
    <t>38 x 0,35=13,3 m3</t>
  </si>
  <si>
    <t xml:space="preserve">1x715*715 </t>
  </si>
  <si>
    <t>Obsyp chrániček</t>
  </si>
  <si>
    <t>51x0,24 = 12,3 m3</t>
  </si>
  <si>
    <t>Obsyp šachty</t>
  </si>
  <si>
    <t>Délka - 15,9m, plocha v rřezu  0,35m2</t>
  </si>
  <si>
    <t>Šachta</t>
  </si>
  <si>
    <t>3,7x0,3x0,8 = 1m3</t>
  </si>
  <si>
    <t>38 x 0,35x1,1=16,00m3</t>
  </si>
  <si>
    <t>15,9x 0,35 x1,1 = 6,7m3</t>
  </si>
  <si>
    <r>
      <rPr>
        <b/>
        <sz val="10"/>
        <rFont val="Arial CE"/>
        <charset val="238"/>
      </rPr>
      <t>Zásyp výkopů</t>
    </r>
    <r>
      <rPr>
        <sz val="10"/>
        <rFont val="Arial CE"/>
        <charset val="238"/>
      </rPr>
      <t xml:space="preserve"> pro kabelovou trasu mimo korunu hráze hutněný po vrstvách 200 mm materiálem z výkopu</t>
    </r>
  </si>
  <si>
    <r>
      <t>Přírodní protierozní jutová geotextilie, materiál jutové vlákno 500g/m</t>
    </r>
    <r>
      <rPr>
        <b/>
        <vertAlign val="superscript"/>
        <sz val="10"/>
        <rFont val="Arial CE"/>
        <charset val="238"/>
      </rPr>
      <t>2</t>
    </r>
  </si>
  <si>
    <t>1,6m*400m x1,05</t>
  </si>
  <si>
    <t>délka v řezy x délka x rezerva na přesah</t>
  </si>
  <si>
    <t>Plocha (m2)x 0,15</t>
  </si>
  <si>
    <t>33 .1</t>
  </si>
  <si>
    <r>
      <t>Betonové rameno pod schodištěm</t>
    </r>
    <r>
      <rPr>
        <sz val="10"/>
        <rFont val="Arial CE"/>
        <charset val="238"/>
      </rPr>
      <t xml:space="preserve"> včetně základové patky - beton C30/37 XF3 </t>
    </r>
  </si>
  <si>
    <t>0,4 m2 x 1,2m</t>
  </si>
  <si>
    <t>Plocha v řezu x šířka</t>
  </si>
  <si>
    <t>Bednění ramene schodiště</t>
  </si>
  <si>
    <t>0,4 m x 2 ks =0,8 m2</t>
  </si>
  <si>
    <t>Pilířek</t>
  </si>
  <si>
    <t>Celková délka hráz + komunikace = 362 + 51 = 413 m</t>
  </si>
  <si>
    <t xml:space="preserve">Kari sítě 6/100x6/100 </t>
  </si>
  <si>
    <t>Hmotnost 4,44 kg/m3</t>
  </si>
  <si>
    <t>Plocha celkem = 413*0,9*1,3=483,20m2</t>
  </si>
  <si>
    <t xml:space="preserve">1,3 x 2 x 2ks *1,3=6,8 m2, </t>
  </si>
  <si>
    <r>
      <t>hmotnost celkem 6,8 x 4,44 =</t>
    </r>
    <r>
      <rPr>
        <b/>
        <sz val="10"/>
        <rFont val="Arial CE"/>
        <charset val="238"/>
      </rPr>
      <t>30,2 kg</t>
    </r>
  </si>
  <si>
    <r>
      <t>Hmotnost ceklkem 483x4,44=</t>
    </r>
    <r>
      <rPr>
        <b/>
        <sz val="10"/>
        <rFont val="Arial CE"/>
        <charset val="238"/>
      </rPr>
      <t>2145 kg</t>
    </r>
  </si>
  <si>
    <t>14x0,5x0,4x1.5=4,2 m3</t>
  </si>
  <si>
    <t>Přípočet před domkem - plocha 1,7m2</t>
  </si>
  <si>
    <t>Ostatní výkopy zahrnuty ve skryvce humusu a bourání komunikace</t>
  </si>
  <si>
    <t xml:space="preserve"> 0,25 m2 x28 m=7,0 m3</t>
  </si>
  <si>
    <t>0,6 m2 x 37,3 m= 22,4 m3</t>
  </si>
  <si>
    <t>0,08x 366 =29,28m3</t>
  </si>
  <si>
    <t>0,02*366=7,32m32</t>
  </si>
  <si>
    <t>4x5x0,1x0,1=1,6 m3</t>
  </si>
  <si>
    <t>Rozebrání části schodiště do podhrází v rozsahu výkopů na koruně hráze, uložení a opětovné osazení a uvedení schodiště do původního stavu. 4 stupně 140*300, šířky 1,1 m</t>
  </si>
  <si>
    <t>Úpravy konstrukcí v okolí základu lávky k odběrnému objektu (velikost základu a technické řešení bude upřesněno až po demontáži vlnolamu) a napojení navržených (vlnolamu) a stávajících (zábradlí lávky)  konstrukcí</t>
  </si>
  <si>
    <t>Demontáž pamětní desky z čela vlnolamu a opětovné osazení, úprava desky dle požadavků investora</t>
  </si>
  <si>
    <t>Sejmutí ornice tl. 0,15m (z plochy cca 1388,7m2)</t>
  </si>
  <si>
    <t>12.2</t>
  </si>
  <si>
    <r>
      <rPr>
        <b/>
        <sz val="10"/>
        <rFont val="Arial CE"/>
        <charset val="238"/>
      </rPr>
      <t>Výkop pod plochou vozovky</t>
    </r>
    <r>
      <rPr>
        <sz val="10"/>
        <rFont val="Arial CE"/>
        <charset val="238"/>
      </rPr>
      <t xml:space="preserve"> mimo hráz na požadovanou hloubku pro realizaci nové skladby vozovky</t>
    </r>
  </si>
  <si>
    <t>765 m2 x 0,04m</t>
  </si>
  <si>
    <t>Vozovka - směs stmelená cementem SC C1,5/2,0 tl. 200 mm na koruně hráze</t>
  </si>
  <si>
    <t>plocha 2365 - 765 = 1600 m2</t>
  </si>
  <si>
    <t>1600 x 0,20 = 320m3</t>
  </si>
  <si>
    <t>Vozovka - směs stmelená cementem SC C1,5/2,0 tl. 150 mm mimo hráz</t>
  </si>
  <si>
    <t>plocha 765 m2</t>
  </si>
  <si>
    <t>765 x 0,20 = 114,8</t>
  </si>
  <si>
    <t>Štěrkodrť ŠDb - tl. min. 150mm</t>
  </si>
  <si>
    <t>765 x 0,20 = 114,8m3</t>
  </si>
  <si>
    <t>40.1</t>
  </si>
  <si>
    <t>41.1</t>
  </si>
  <si>
    <t>Demontáž, depozice a opěrovná montáž branky k odběrné věži, včetně nátěru bezpečnostních křídel ocelové konstrukce nad lávkou, odstín určí investor.</t>
  </si>
  <si>
    <t>Zkoušky zhutnění pláně před pokládkou vrstev vozovky v množství dle ČSN</t>
  </si>
  <si>
    <t>21.1</t>
  </si>
  <si>
    <t>5 x 6 m</t>
  </si>
  <si>
    <t>Rozebrání zatravňovacích dlaždic s ložem mezi trafem a provozní budovou, uložení na mezideponii a opětovné osazení.</t>
  </si>
  <si>
    <t>22.1</t>
  </si>
  <si>
    <t xml:space="preserve">Propojení elektroinstalace v provozní budově. </t>
  </si>
  <si>
    <t>zapravení omítek, kabelové lišty, popř. frézování, výmalba</t>
  </si>
  <si>
    <t>Oprava přístupové lávky k odběrné věži, dl. 40,6 m, š. 1,46 m.</t>
  </si>
  <si>
    <r>
      <rPr>
        <b/>
        <sz val="10"/>
        <rFont val="Arial CE"/>
        <charset val="238"/>
      </rPr>
      <t xml:space="preserve">Výrobní projektová dokumentace zámeč. výrobků </t>
    </r>
    <r>
      <rPr>
        <sz val="10"/>
        <rFont val="Arial CE"/>
        <charset val="238"/>
      </rPr>
      <t>(zábradlí, poklopů, chrániček, bran a branek)</t>
    </r>
  </si>
  <si>
    <t>Bude provedena obnova pochozího povrchu lávky a říms lávky a protikorozní ochrana ocelových konstrukcí. Veškeré vrstvy pochozího povrchu budou odstraněny až k betonovým panelům. Boční ocelové římsy budou demontovány. Včetně navýšení zábradlí dle ČSN, navařením madla. Veškeré ocelové konstrukce budou řádně očištěny a opatřeny nátěrovým systémem. Odstín barvy odsouhlasí investor. Nátěrovým systémem budou opatřeny i plochy dříve nenatírané, tj. i spodní líc ocelové nosné konstrukce z válcovaných nosníků I č. 40. Znovu natřeno bude i zábradlí a vstupní branka (s předchozím očištěním). Ocelové římsy budou nahrazeny novou konstrukcí kotvenou pomocí přivařené pásoviny k hornímu líci betonových panelů pomocí chemických kotev. Římsa bude cca v úrovni horního líce betonových panelů opatřena okapním plechem. O případném využití původní římsy nebo její části bude rozhodnuto až po její demontáži, podle stavu koroze římsy. Nový pochozí povrch bude z litého asfaltu. Součástí dodávky zhotovitele bude i projektová dokumentace opravy lávky.</t>
  </si>
  <si>
    <t>19b</t>
  </si>
  <si>
    <t>Přeložení kabelů k TBD, jejich vyvěšení a opětovné uložení</t>
  </si>
  <si>
    <t>vč. podpůrné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</si>
</sst>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 CE"/>
      <charset val="238"/>
    </font>
    <font>
      <sz val="10"/>
      <name val="Arial CE"/>
    </font>
    <font>
      <sz val="10"/>
      <name val="Arial CE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10"/>
      <name val="Arial CE"/>
      <charset val="238"/>
    </font>
    <font>
      <sz val="10"/>
      <name val="MS Sans Serif"/>
      <family val="2"/>
      <charset val="238"/>
    </font>
    <font>
      <i/>
      <sz val="10"/>
      <name val="Arial CE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8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 CE"/>
      <charset val="238"/>
    </font>
    <font>
      <sz val="10"/>
      <name val="Arial CE"/>
      <charset val="238"/>
    </font>
    <font>
      <b/>
      <i/>
      <sz val="14"/>
      <name val="Arial CE"/>
      <charset val="238"/>
    </font>
    <font>
      <vertAlign val="superscript"/>
      <sz val="1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vertAlign val="superscript"/>
      <sz val="10"/>
      <color theme="1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b/>
      <vertAlign val="subscript"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47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3" fillId="0" borderId="0" xfId="0" applyFont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/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left" wrapText="1"/>
    </xf>
    <xf numFmtId="1" fontId="15" fillId="0" borderId="1" xfId="0" applyNumberFormat="1" applyFont="1" applyBorder="1" applyAlignment="1">
      <alignment horizontal="center" vertical="center"/>
    </xf>
    <xf numFmtId="0" fontId="18" fillId="0" borderId="1" xfId="1" applyFont="1" applyBorder="1" applyAlignment="1">
      <alignment vertical="center" wrapText="1" shrinkToFit="1"/>
    </xf>
    <xf numFmtId="1" fontId="16" fillId="0" borderId="1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justify" vertical="center"/>
    </xf>
    <xf numFmtId="0" fontId="15" fillId="0" borderId="5" xfId="0" applyFont="1" applyBorder="1" applyAlignment="1">
      <alignment horizontal="left" wrapText="1"/>
    </xf>
    <xf numFmtId="0" fontId="15" fillId="0" borderId="5" xfId="0" applyFont="1" applyBorder="1" applyAlignment="1">
      <alignment horizontal="center" wrapText="1"/>
    </xf>
    <xf numFmtId="0" fontId="15" fillId="0" borderId="0" xfId="0" applyFont="1"/>
    <xf numFmtId="0" fontId="15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5" fillId="0" borderId="18" xfId="0" applyFont="1" applyBorder="1" applyAlignment="1">
      <alignment horizontal="center" vertical="center"/>
    </xf>
    <xf numFmtId="164" fontId="16" fillId="0" borderId="18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22" fillId="0" borderId="1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4" fillId="0" borderId="0" xfId="0" applyFont="1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5" xfId="0" applyFont="1" applyBorder="1" applyAlignment="1">
      <alignment vertical="center"/>
    </xf>
    <xf numFmtId="49" fontId="24" fillId="0" borderId="4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9" fontId="24" fillId="0" borderId="1" xfId="0" applyNumberFormat="1" applyFont="1" applyBorder="1" applyAlignment="1">
      <alignment vertical="center" wrapText="1"/>
    </xf>
    <xf numFmtId="0" fontId="0" fillId="0" borderId="1" xfId="0" applyBorder="1"/>
    <xf numFmtId="0" fontId="27" fillId="0" borderId="1" xfId="1" applyFont="1" applyBorder="1" applyAlignment="1">
      <alignment vertical="center" wrapText="1" shrinkToFit="1"/>
    </xf>
    <xf numFmtId="0" fontId="21" fillId="0" borderId="1" xfId="1" applyFont="1" applyBorder="1" applyAlignment="1">
      <alignment vertical="center" wrapText="1" shrinkToFit="1"/>
    </xf>
    <xf numFmtId="0" fontId="0" fillId="0" borderId="1" xfId="1" applyFont="1" applyBorder="1" applyAlignment="1">
      <alignment vertical="center" wrapText="1" shrinkToFit="1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top" wrapText="1"/>
    </xf>
    <xf numFmtId="1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0" fillId="0" borderId="1" xfId="0" applyFont="1" applyBorder="1" applyAlignment="1">
      <alignment wrapText="1"/>
    </xf>
    <xf numFmtId="0" fontId="30" fillId="0" borderId="18" xfId="0" applyFont="1" applyBorder="1" applyAlignment="1">
      <alignment wrapText="1"/>
    </xf>
    <xf numFmtId="0" fontId="9" fillId="0" borderId="18" xfId="0" applyFont="1" applyBorder="1" applyAlignment="1">
      <alignment horizontal="left" vertical="top"/>
    </xf>
    <xf numFmtId="0" fontId="0" fillId="0" borderId="9" xfId="0" applyBorder="1" applyAlignment="1">
      <alignment horizontal="center" wrapText="1"/>
    </xf>
    <xf numFmtId="0" fontId="0" fillId="0" borderId="18" xfId="0" applyBorder="1" applyAlignment="1">
      <alignment horizontal="left"/>
    </xf>
    <xf numFmtId="0" fontId="9" fillId="0" borderId="18" xfId="0" applyFont="1" applyBorder="1" applyAlignment="1">
      <alignment horizontal="left" wrapText="1"/>
    </xf>
    <xf numFmtId="0" fontId="15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7" xfId="0" applyBorder="1" applyAlignment="1">
      <alignment horizontal="center"/>
    </xf>
    <xf numFmtId="164" fontId="30" fillId="0" borderId="1" xfId="0" applyNumberFormat="1" applyFont="1" applyBorder="1" applyAlignment="1">
      <alignment horizontal="center" vertical="center"/>
    </xf>
    <xf numFmtId="164" fontId="30" fillId="0" borderId="18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left"/>
    </xf>
    <xf numFmtId="0" fontId="4" fillId="0" borderId="0" xfId="0" applyFont="1" applyAlignment="1">
      <alignment horizontal="justify" vertical="center"/>
    </xf>
    <xf numFmtId="0" fontId="4" fillId="0" borderId="14" xfId="0" applyFont="1" applyBorder="1" applyAlignment="1">
      <alignment horizontal="justify" vertical="center"/>
    </xf>
    <xf numFmtId="49" fontId="0" fillId="0" borderId="17" xfId="0" applyNumberForma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/>
    <xf numFmtId="0" fontId="2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2" fillId="0" borderId="22" xfId="0" applyFont="1" applyBorder="1" applyAlignment="1">
      <alignment horizontal="left" vertical="center" wrapText="1" indent="1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16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justify" vertical="center"/>
    </xf>
  </cellXfs>
  <cellStyles count="3">
    <cellStyle name="Normální" xfId="0" builtinId="0"/>
    <cellStyle name="Normální 2" xfId="2" xr:uid="{00000000-0005-0000-0000-000002000000}"/>
    <cellStyle name="normální_POL.XLS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465"/>
  <sheetViews>
    <sheetView tabSelected="1" topLeftCell="A4" zoomScale="130" zoomScaleNormal="130" zoomScaleSheetLayoutView="70" workbookViewId="0">
      <pane ySplit="8" topLeftCell="A12" activePane="bottomLeft" state="frozen"/>
      <selection activeCell="B4" sqref="B4"/>
      <selection pane="bottomLeft" activeCell="H60" sqref="H60:H68"/>
    </sheetView>
  </sheetViews>
  <sheetFormatPr defaultRowHeight="12.75" x14ac:dyDescent="0.2"/>
  <cols>
    <col min="1" max="1" width="4.28515625" customWidth="1"/>
    <col min="2" max="2" width="7.7109375" customWidth="1"/>
    <col min="3" max="3" width="48" customWidth="1"/>
    <col min="4" max="4" width="8.5703125" style="3" customWidth="1"/>
    <col min="5" max="5" width="9" style="3" customWidth="1"/>
    <col min="6" max="6" width="22.7109375" customWidth="1"/>
    <col min="7" max="7" width="30" customWidth="1"/>
    <col min="9" max="9" width="41.28515625" customWidth="1"/>
  </cols>
  <sheetData>
    <row r="3" spans="2:7" ht="21.95" customHeight="1" x14ac:dyDescent="0.2">
      <c r="B3" s="4" t="s">
        <v>5</v>
      </c>
    </row>
    <row r="4" spans="2:7" s="2" customFormat="1" ht="20.100000000000001" customHeight="1" x14ac:dyDescent="0.35">
      <c r="B4" s="21" t="s">
        <v>92</v>
      </c>
    </row>
    <row r="5" spans="2:7" s="1" customFormat="1" ht="20.100000000000001" customHeight="1" x14ac:dyDescent="0.2">
      <c r="B5" s="2" t="s">
        <v>36</v>
      </c>
    </row>
    <row r="6" spans="2:7" s="1" customFormat="1" ht="20.100000000000001" customHeight="1" x14ac:dyDescent="0.2">
      <c r="B6" s="2"/>
      <c r="E6" s="12"/>
      <c r="F6" s="13"/>
      <c r="G6" s="12"/>
    </row>
    <row r="7" spans="2:7" s="3" customFormat="1" ht="15.95" customHeight="1" x14ac:dyDescent="0.2">
      <c r="B7" s="5" t="s">
        <v>10</v>
      </c>
    </row>
    <row r="8" spans="2:7" s="3" customFormat="1" ht="15.95" customHeight="1" x14ac:dyDescent="0.2">
      <c r="B8" s="5" t="s">
        <v>11</v>
      </c>
      <c r="D8" s="61"/>
    </row>
    <row r="9" spans="2:7" s="3" customFormat="1" ht="15.95" customHeight="1" x14ac:dyDescent="0.2">
      <c r="B9" s="3" t="s">
        <v>134</v>
      </c>
    </row>
    <row r="10" spans="2:7" ht="13.5" thickBot="1" x14ac:dyDescent="0.25"/>
    <row r="11" spans="2:7" ht="36.75" customHeight="1" thickBot="1" x14ac:dyDescent="0.25">
      <c r="B11" s="6" t="s">
        <v>1</v>
      </c>
      <c r="C11" s="7" t="s">
        <v>2</v>
      </c>
      <c r="D11" s="8" t="s">
        <v>3</v>
      </c>
      <c r="E11" s="9" t="s">
        <v>4</v>
      </c>
      <c r="F11" s="141" t="s">
        <v>7</v>
      </c>
      <c r="G11" s="10"/>
    </row>
    <row r="12" spans="2:7" s="3" customFormat="1" ht="6.75" customHeight="1" thickBot="1" x14ac:dyDescent="0.25">
      <c r="B12" s="14"/>
      <c r="C12" s="15"/>
      <c r="D12" s="16"/>
      <c r="E12" s="16"/>
      <c r="F12" s="142"/>
    </row>
    <row r="13" spans="2:7" s="3" customFormat="1" ht="12.75" customHeight="1" x14ac:dyDescent="0.2">
      <c r="B13" s="17"/>
      <c r="C13" s="18"/>
      <c r="D13" s="19"/>
      <c r="E13" s="19"/>
      <c r="F13" s="20"/>
    </row>
    <row r="14" spans="2:7" s="3" customFormat="1" ht="27.75" customHeight="1" x14ac:dyDescent="0.3">
      <c r="B14" s="29"/>
      <c r="C14" s="62" t="s">
        <v>133</v>
      </c>
      <c r="D14" s="30"/>
      <c r="E14" s="30"/>
      <c r="F14" s="31"/>
    </row>
    <row r="15" spans="2:7" s="3" customFormat="1" ht="14.25" x14ac:dyDescent="0.2">
      <c r="B15" s="63">
        <v>1</v>
      </c>
      <c r="C15" s="64" t="s">
        <v>12</v>
      </c>
      <c r="D15" s="65" t="s">
        <v>40</v>
      </c>
      <c r="E15" s="143">
        <f>2071*0.06</f>
        <v>124.25999999999999</v>
      </c>
      <c r="F15" s="35"/>
      <c r="G15" s="74"/>
    </row>
    <row r="16" spans="2:7" s="3" customFormat="1" ht="25.5" x14ac:dyDescent="0.2">
      <c r="B16" s="32"/>
      <c r="C16" s="66" t="s">
        <v>153</v>
      </c>
      <c r="D16" s="33"/>
      <c r="E16" s="34"/>
      <c r="F16" s="35"/>
    </row>
    <row r="17" spans="2:7" s="3" customFormat="1" x14ac:dyDescent="0.2">
      <c r="B17" s="32"/>
      <c r="C17" s="66" t="s">
        <v>154</v>
      </c>
      <c r="D17" s="33"/>
      <c r="E17" s="34"/>
      <c r="F17" s="35"/>
    </row>
    <row r="18" spans="2:7" s="3" customFormat="1" ht="27" x14ac:dyDescent="0.2">
      <c r="B18" s="32"/>
      <c r="C18" s="66" t="s">
        <v>157</v>
      </c>
      <c r="D18" s="33"/>
      <c r="E18" s="34"/>
      <c r="F18" s="35"/>
    </row>
    <row r="19" spans="2:7" s="3" customFormat="1" x14ac:dyDescent="0.2">
      <c r="B19" s="32"/>
      <c r="C19" s="66" t="s">
        <v>155</v>
      </c>
      <c r="D19" s="33"/>
      <c r="E19" s="34"/>
      <c r="F19" s="35"/>
    </row>
    <row r="20" spans="2:7" s="3" customFormat="1" x14ac:dyDescent="0.2">
      <c r="B20" s="32"/>
      <c r="C20" s="66" t="s">
        <v>156</v>
      </c>
      <c r="D20" s="37"/>
      <c r="E20" s="37"/>
      <c r="F20" s="35"/>
    </row>
    <row r="21" spans="2:7" s="3" customFormat="1" x14ac:dyDescent="0.2">
      <c r="B21" s="32"/>
      <c r="C21" s="66" t="s">
        <v>13</v>
      </c>
      <c r="D21" s="38"/>
      <c r="E21" s="37"/>
      <c r="F21" s="35"/>
    </row>
    <row r="22" spans="2:7" s="3" customFormat="1" x14ac:dyDescent="0.2">
      <c r="B22" s="32"/>
      <c r="C22" s="66"/>
      <c r="D22" s="38"/>
      <c r="E22" s="37"/>
      <c r="F22" s="35"/>
    </row>
    <row r="23" spans="2:7" s="3" customFormat="1" ht="25.5" x14ac:dyDescent="0.2">
      <c r="B23" s="79" t="s">
        <v>150</v>
      </c>
      <c r="C23" s="66" t="s">
        <v>152</v>
      </c>
      <c r="D23" s="65" t="s">
        <v>6</v>
      </c>
      <c r="E23" s="65">
        <f>2*5</f>
        <v>10</v>
      </c>
      <c r="F23" s="35"/>
    </row>
    <row r="24" spans="2:7" s="3" customFormat="1" x14ac:dyDescent="0.2">
      <c r="B24" s="79"/>
      <c r="C24" s="66" t="s">
        <v>151</v>
      </c>
      <c r="D24" s="80"/>
      <c r="E24" s="65"/>
      <c r="F24" s="35"/>
    </row>
    <row r="25" spans="2:7" s="3" customFormat="1" x14ac:dyDescent="0.2">
      <c r="B25" s="32"/>
      <c r="C25" s="66"/>
      <c r="D25" s="38"/>
      <c r="E25" s="37"/>
      <c r="F25" s="35"/>
    </row>
    <row r="26" spans="2:7" s="3" customFormat="1" ht="38.25" x14ac:dyDescent="0.2">
      <c r="B26" s="63">
        <v>2</v>
      </c>
      <c r="C26" s="66" t="s">
        <v>68</v>
      </c>
      <c r="D26" s="65" t="s">
        <v>0</v>
      </c>
      <c r="E26" s="67">
        <v>3</v>
      </c>
      <c r="F26" s="35"/>
    </row>
    <row r="27" spans="2:7" s="3" customFormat="1" x14ac:dyDescent="0.2">
      <c r="B27" s="63"/>
      <c r="C27" s="66"/>
      <c r="D27" s="65"/>
      <c r="E27" s="67"/>
      <c r="F27" s="35"/>
    </row>
    <row r="28" spans="2:7" s="3" customFormat="1" ht="14.25" x14ac:dyDescent="0.2">
      <c r="B28" s="63">
        <v>3</v>
      </c>
      <c r="C28" s="64" t="s">
        <v>14</v>
      </c>
      <c r="D28" s="65" t="s">
        <v>40</v>
      </c>
      <c r="E28" s="144">
        <f>2071*0.15</f>
        <v>310.64999999999998</v>
      </c>
      <c r="F28" s="35"/>
      <c r="G28" s="74"/>
    </row>
    <row r="29" spans="2:7" s="3" customFormat="1" ht="25.5" x14ac:dyDescent="0.2">
      <c r="B29" s="63"/>
      <c r="C29" s="66" t="s">
        <v>41</v>
      </c>
      <c r="D29" s="33"/>
      <c r="E29" s="34"/>
      <c r="F29" s="35"/>
      <c r="G29" s="61"/>
    </row>
    <row r="30" spans="2:7" s="3" customFormat="1" x14ac:dyDescent="0.2">
      <c r="B30" s="63"/>
      <c r="C30" s="66" t="s">
        <v>158</v>
      </c>
      <c r="D30" s="38"/>
      <c r="E30" s="37"/>
      <c r="F30" s="35"/>
    </row>
    <row r="31" spans="2:7" s="3" customFormat="1" x14ac:dyDescent="0.2">
      <c r="B31" s="63"/>
      <c r="C31" s="66" t="s">
        <v>13</v>
      </c>
      <c r="D31" s="38"/>
      <c r="E31" s="37"/>
      <c r="F31" s="35"/>
    </row>
    <row r="32" spans="2:7" s="3" customFormat="1" x14ac:dyDescent="0.2">
      <c r="B32" s="63"/>
      <c r="C32" s="66"/>
      <c r="D32" s="38"/>
      <c r="E32" s="37"/>
      <c r="F32" s="35"/>
    </row>
    <row r="33" spans="2:7" s="3" customFormat="1" ht="14.25" x14ac:dyDescent="0.2">
      <c r="B33" s="63">
        <v>4</v>
      </c>
      <c r="C33" s="64" t="s">
        <v>15</v>
      </c>
      <c r="D33" s="65" t="s">
        <v>40</v>
      </c>
      <c r="E33" s="144">
        <f>2071*0.15</f>
        <v>310.64999999999998</v>
      </c>
      <c r="F33" s="35"/>
      <c r="G33" s="74"/>
    </row>
    <row r="34" spans="2:7" s="3" customFormat="1" ht="25.5" x14ac:dyDescent="0.2">
      <c r="B34" s="63"/>
      <c r="C34" s="66" t="s">
        <v>148</v>
      </c>
      <c r="D34" s="33"/>
      <c r="E34" s="143"/>
      <c r="F34" s="35"/>
      <c r="G34" s="75"/>
    </row>
    <row r="35" spans="2:7" s="3" customFormat="1" x14ac:dyDescent="0.2">
      <c r="B35" s="63"/>
      <c r="C35" s="66" t="s">
        <v>159</v>
      </c>
      <c r="D35" s="38"/>
      <c r="E35" s="37"/>
      <c r="F35" s="35"/>
    </row>
    <row r="36" spans="2:7" s="3" customFormat="1" x14ac:dyDescent="0.2">
      <c r="B36" s="63"/>
      <c r="C36" s="66" t="s">
        <v>13</v>
      </c>
      <c r="D36" s="38"/>
      <c r="E36" s="37"/>
      <c r="F36" s="35"/>
    </row>
    <row r="37" spans="2:7" s="3" customFormat="1" x14ac:dyDescent="0.2">
      <c r="B37" s="63"/>
      <c r="C37" s="66"/>
      <c r="D37" s="38"/>
      <c r="E37" s="37"/>
      <c r="F37" s="35"/>
    </row>
    <row r="38" spans="2:7" s="3" customFormat="1" ht="38.25" x14ac:dyDescent="0.2">
      <c r="B38" s="63">
        <v>5</v>
      </c>
      <c r="C38" s="64" t="s">
        <v>160</v>
      </c>
      <c r="D38" s="65" t="s">
        <v>40</v>
      </c>
      <c r="E38" s="134">
        <f>40.8+33</f>
        <v>73.8</v>
      </c>
      <c r="F38" s="35"/>
      <c r="G38" s="74"/>
    </row>
    <row r="39" spans="2:7" s="3" customFormat="1" ht="25.5" x14ac:dyDescent="0.2">
      <c r="B39" s="32"/>
      <c r="C39" s="66" t="s">
        <v>41</v>
      </c>
      <c r="D39" s="33"/>
      <c r="E39" s="34"/>
      <c r="F39" s="35"/>
      <c r="G39" s="61"/>
    </row>
    <row r="40" spans="2:7" s="3" customFormat="1" x14ac:dyDescent="0.2">
      <c r="B40" s="32"/>
      <c r="C40" s="66" t="s">
        <v>161</v>
      </c>
      <c r="D40" s="33"/>
      <c r="E40" s="34"/>
      <c r="F40" s="35"/>
      <c r="G40" s="61"/>
    </row>
    <row r="41" spans="2:7" s="3" customFormat="1" x14ac:dyDescent="0.2">
      <c r="B41" s="32"/>
      <c r="C41" s="66" t="s">
        <v>164</v>
      </c>
      <c r="D41" s="38"/>
      <c r="E41" s="37"/>
      <c r="F41" s="35"/>
      <c r="G41" s="75"/>
    </row>
    <row r="42" spans="2:7" s="3" customFormat="1" x14ac:dyDescent="0.2">
      <c r="B42" s="32"/>
      <c r="C42" s="66" t="s">
        <v>16</v>
      </c>
      <c r="D42" s="38"/>
      <c r="E42" s="37"/>
      <c r="F42" s="35"/>
    </row>
    <row r="43" spans="2:7" s="3" customFormat="1" x14ac:dyDescent="0.2">
      <c r="B43" s="32"/>
      <c r="C43" s="66" t="s">
        <v>162</v>
      </c>
      <c r="D43" s="38"/>
      <c r="E43" s="37"/>
      <c r="F43" s="35"/>
    </row>
    <row r="44" spans="2:7" s="3" customFormat="1" x14ac:dyDescent="0.2">
      <c r="B44" s="32"/>
      <c r="C44" s="66" t="s">
        <v>163</v>
      </c>
      <c r="D44" s="38"/>
      <c r="E44" s="37"/>
      <c r="F44" s="35"/>
    </row>
    <row r="45" spans="2:7" s="3" customFormat="1" x14ac:dyDescent="0.2">
      <c r="B45" s="32"/>
      <c r="C45" s="66" t="s">
        <v>16</v>
      </c>
      <c r="D45" s="38"/>
      <c r="E45" s="37"/>
      <c r="F45" s="35"/>
    </row>
    <row r="46" spans="2:7" s="3" customFormat="1" x14ac:dyDescent="0.2">
      <c r="B46" s="32"/>
      <c r="C46" s="143" t="s">
        <v>165</v>
      </c>
      <c r="D46" s="38"/>
      <c r="E46" s="37"/>
      <c r="F46" s="35"/>
    </row>
    <row r="47" spans="2:7" s="3" customFormat="1" x14ac:dyDescent="0.2">
      <c r="B47" s="32"/>
      <c r="C47" s="66"/>
      <c r="D47" s="38"/>
      <c r="E47" s="37"/>
      <c r="F47" s="35"/>
    </row>
    <row r="48" spans="2:7" s="3" customFormat="1" ht="38.25" x14ac:dyDescent="0.2">
      <c r="B48" s="81">
        <v>6</v>
      </c>
      <c r="C48" s="64" t="s">
        <v>43</v>
      </c>
      <c r="D48" s="82" t="s">
        <v>42</v>
      </c>
      <c r="E48" s="144">
        <v>14</v>
      </c>
      <c r="F48" s="40"/>
      <c r="G48" s="74"/>
    </row>
    <row r="49" spans="2:8" s="3" customFormat="1" ht="25.5" x14ac:dyDescent="0.2">
      <c r="B49" s="32"/>
      <c r="C49" s="66" t="s">
        <v>41</v>
      </c>
      <c r="D49" s="33"/>
      <c r="E49" s="34"/>
      <c r="F49" s="40"/>
      <c r="G49" s="75"/>
    </row>
    <row r="50" spans="2:8" s="3" customFormat="1" x14ac:dyDescent="0.2">
      <c r="B50" s="32"/>
      <c r="C50" s="66" t="s">
        <v>166</v>
      </c>
      <c r="D50" s="33"/>
      <c r="E50" s="37"/>
      <c r="F50" s="40"/>
    </row>
    <row r="51" spans="2:8" s="3" customFormat="1" x14ac:dyDescent="0.2">
      <c r="B51" s="32"/>
      <c r="C51" s="66" t="s">
        <v>16</v>
      </c>
      <c r="D51" s="38"/>
      <c r="E51" s="37"/>
      <c r="F51" s="35"/>
    </row>
    <row r="52" spans="2:8" s="3" customFormat="1" x14ac:dyDescent="0.2">
      <c r="B52" s="32"/>
      <c r="C52" s="66"/>
      <c r="D52" s="38"/>
      <c r="E52" s="37"/>
      <c r="F52" s="35"/>
    </row>
    <row r="53" spans="2:8" ht="14.25" x14ac:dyDescent="0.2">
      <c r="B53" s="81">
        <v>7</v>
      </c>
      <c r="C53" s="64" t="s">
        <v>37</v>
      </c>
      <c r="D53" s="65" t="s">
        <v>40</v>
      </c>
      <c r="E53" s="83">
        <f>0.04*342</f>
        <v>13.68</v>
      </c>
      <c r="F53" s="40"/>
    </row>
    <row r="54" spans="2:8" ht="25.5" x14ac:dyDescent="0.2">
      <c r="B54" s="32"/>
      <c r="C54" s="66" t="s">
        <v>41</v>
      </c>
      <c r="D54" s="33"/>
      <c r="E54" s="34"/>
      <c r="F54" s="40"/>
    </row>
    <row r="55" spans="2:8" x14ac:dyDescent="0.2">
      <c r="B55" s="32"/>
      <c r="C55" s="66" t="s">
        <v>167</v>
      </c>
      <c r="D55" s="33"/>
      <c r="E55" s="33"/>
      <c r="F55" s="40"/>
    </row>
    <row r="56" spans="2:8" x14ac:dyDescent="0.2">
      <c r="B56" s="32"/>
      <c r="C56" s="66" t="s">
        <v>16</v>
      </c>
      <c r="D56" s="33"/>
      <c r="E56" s="33"/>
      <c r="F56" s="40"/>
    </row>
    <row r="57" spans="2:8" x14ac:dyDescent="0.2">
      <c r="B57" s="32"/>
      <c r="C57" s="66"/>
      <c r="D57" s="33"/>
      <c r="E57" s="33"/>
      <c r="F57" s="40"/>
    </row>
    <row r="58" spans="2:8" x14ac:dyDescent="0.2">
      <c r="B58" s="63">
        <v>8</v>
      </c>
      <c r="C58" s="64" t="s">
        <v>69</v>
      </c>
      <c r="D58" s="84" t="s">
        <v>0</v>
      </c>
      <c r="E58" s="67">
        <v>2</v>
      </c>
      <c r="F58" s="40"/>
    </row>
    <row r="59" spans="2:8" x14ac:dyDescent="0.2">
      <c r="B59" s="63"/>
      <c r="C59" s="64"/>
      <c r="D59" s="84"/>
      <c r="E59" s="67"/>
      <c r="F59" s="40"/>
    </row>
    <row r="60" spans="2:8" ht="25.5" x14ac:dyDescent="0.2">
      <c r="B60" s="63">
        <v>9</v>
      </c>
      <c r="C60" s="64" t="s">
        <v>45</v>
      </c>
      <c r="D60" s="65" t="s">
        <v>40</v>
      </c>
      <c r="E60" s="67">
        <v>0</v>
      </c>
      <c r="F60" s="40"/>
      <c r="H60" s="132"/>
    </row>
    <row r="61" spans="2:8" x14ac:dyDescent="0.2">
      <c r="B61" s="32"/>
      <c r="C61" s="66" t="s">
        <v>126</v>
      </c>
      <c r="D61" s="33"/>
      <c r="E61" s="33"/>
      <c r="F61" s="40"/>
      <c r="H61" s="132"/>
    </row>
    <row r="62" spans="2:8" x14ac:dyDescent="0.2">
      <c r="B62" s="32"/>
      <c r="C62" s="66"/>
      <c r="D62" s="33"/>
      <c r="E62" s="34"/>
      <c r="F62" s="35"/>
      <c r="H62" s="132"/>
    </row>
    <row r="63" spans="2:8" ht="14.25" x14ac:dyDescent="0.2">
      <c r="B63" s="63">
        <v>10</v>
      </c>
      <c r="C63" s="64" t="s">
        <v>330</v>
      </c>
      <c r="D63" s="65" t="s">
        <v>40</v>
      </c>
      <c r="E63" s="134">
        <f>120.2+10.5+45.9+7.5+9+15.2</f>
        <v>208.29999999999998</v>
      </c>
      <c r="F63" s="40"/>
      <c r="H63" s="134"/>
    </row>
    <row r="64" spans="2:8" x14ac:dyDescent="0.2">
      <c r="B64" s="63"/>
      <c r="C64" s="66" t="s">
        <v>168</v>
      </c>
      <c r="D64" s="65"/>
      <c r="E64" s="34"/>
      <c r="F64" s="40"/>
      <c r="H64" s="132"/>
    </row>
    <row r="65" spans="2:8" x14ac:dyDescent="0.2">
      <c r="B65" s="63"/>
      <c r="C65" s="66" t="s">
        <v>169</v>
      </c>
      <c r="D65" s="65"/>
      <c r="E65" s="34"/>
      <c r="F65" s="40"/>
      <c r="H65" s="132"/>
    </row>
    <row r="66" spans="2:8" x14ac:dyDescent="0.2">
      <c r="B66" s="63"/>
      <c r="C66" s="66" t="s">
        <v>232</v>
      </c>
      <c r="D66" s="65"/>
      <c r="E66" s="34"/>
      <c r="F66" s="40"/>
      <c r="H66" s="132"/>
    </row>
    <row r="67" spans="2:8" x14ac:dyDescent="0.2">
      <c r="B67" s="63"/>
      <c r="C67" s="66" t="s">
        <v>170</v>
      </c>
      <c r="D67" s="65"/>
      <c r="E67" s="34"/>
      <c r="F67" s="40"/>
      <c r="H67" s="132"/>
    </row>
    <row r="68" spans="2:8" x14ac:dyDescent="0.2">
      <c r="B68" s="63"/>
      <c r="C68" s="66" t="s">
        <v>171</v>
      </c>
      <c r="D68" s="65"/>
      <c r="E68" s="34"/>
      <c r="F68" s="40"/>
      <c r="H68" s="132"/>
    </row>
    <row r="69" spans="2:8" x14ac:dyDescent="0.2">
      <c r="B69" s="63"/>
      <c r="C69" s="85" t="s">
        <v>173</v>
      </c>
      <c r="D69" s="65"/>
      <c r="E69" s="34"/>
      <c r="F69" s="40"/>
    </row>
    <row r="70" spans="2:8" x14ac:dyDescent="0.2">
      <c r="B70" s="63"/>
      <c r="C70" s="66" t="s">
        <v>172</v>
      </c>
      <c r="D70" s="65"/>
      <c r="E70" s="34"/>
      <c r="F70" s="40"/>
    </row>
    <row r="71" spans="2:8" x14ac:dyDescent="0.2">
      <c r="B71" s="63"/>
      <c r="C71" s="66" t="s">
        <v>49</v>
      </c>
      <c r="D71" s="65"/>
      <c r="E71" s="34"/>
      <c r="F71" s="40"/>
    </row>
    <row r="72" spans="2:8" x14ac:dyDescent="0.2">
      <c r="B72" s="63"/>
      <c r="C72" s="66" t="s">
        <v>174</v>
      </c>
      <c r="D72" s="65"/>
      <c r="E72" s="34"/>
      <c r="F72" s="40"/>
    </row>
    <row r="73" spans="2:8" x14ac:dyDescent="0.2">
      <c r="B73" s="63"/>
      <c r="C73" s="66" t="s">
        <v>176</v>
      </c>
      <c r="D73" s="65"/>
      <c r="E73" s="34"/>
      <c r="F73" s="40"/>
    </row>
    <row r="74" spans="2:8" x14ac:dyDescent="0.2">
      <c r="B74" s="63"/>
      <c r="C74" s="66" t="s">
        <v>175</v>
      </c>
      <c r="D74" s="65"/>
      <c r="E74" s="34"/>
      <c r="F74" s="40"/>
    </row>
    <row r="75" spans="2:8" x14ac:dyDescent="0.2">
      <c r="B75" s="63"/>
      <c r="C75" s="66" t="s">
        <v>177</v>
      </c>
      <c r="D75" s="65"/>
      <c r="E75" s="34"/>
      <c r="F75" s="40"/>
    </row>
    <row r="76" spans="2:8" x14ac:dyDescent="0.2">
      <c r="B76" s="63"/>
      <c r="C76" s="66" t="s">
        <v>178</v>
      </c>
      <c r="D76" s="65"/>
      <c r="E76" s="34"/>
      <c r="F76" s="40"/>
    </row>
    <row r="77" spans="2:8" x14ac:dyDescent="0.2">
      <c r="B77" s="63"/>
      <c r="C77" s="66" t="s">
        <v>304</v>
      </c>
      <c r="D77" s="65"/>
      <c r="E77" s="34"/>
      <c r="F77" s="40"/>
    </row>
    <row r="78" spans="2:8" x14ac:dyDescent="0.2">
      <c r="B78" s="63"/>
      <c r="C78" s="66"/>
      <c r="D78" s="65"/>
      <c r="E78" s="34"/>
      <c r="F78" s="40"/>
    </row>
    <row r="79" spans="2:8" ht="38.25" x14ac:dyDescent="0.2">
      <c r="B79" s="63">
        <v>11</v>
      </c>
      <c r="C79" s="86" t="s">
        <v>116</v>
      </c>
      <c r="D79" s="82" t="s">
        <v>42</v>
      </c>
      <c r="E79" s="67">
        <f>3*21.1+3.9*320+5.2*25</f>
        <v>1441.3</v>
      </c>
      <c r="F79" s="35"/>
    </row>
    <row r="80" spans="2:8" s="71" customFormat="1" x14ac:dyDescent="0.2">
      <c r="B80" s="81"/>
      <c r="C80" s="87" t="s">
        <v>51</v>
      </c>
      <c r="D80" s="82"/>
      <c r="E80" s="68"/>
      <c r="F80" s="88"/>
    </row>
    <row r="81" spans="2:13" x14ac:dyDescent="0.2">
      <c r="B81" s="32"/>
      <c r="C81" s="87" t="s">
        <v>72</v>
      </c>
      <c r="D81" s="33"/>
      <c r="E81" s="37"/>
      <c r="F81" s="35"/>
    </row>
    <row r="82" spans="2:13" x14ac:dyDescent="0.2">
      <c r="B82" s="32"/>
      <c r="C82" s="87" t="s">
        <v>54</v>
      </c>
      <c r="D82" s="33"/>
      <c r="E82" s="37"/>
      <c r="F82" s="35"/>
    </row>
    <row r="83" spans="2:13" x14ac:dyDescent="0.2">
      <c r="B83" s="32"/>
      <c r="C83" s="87"/>
      <c r="D83" s="33"/>
      <c r="E83" s="37"/>
      <c r="F83" s="35"/>
    </row>
    <row r="84" spans="2:13" ht="51" x14ac:dyDescent="0.2">
      <c r="B84" s="81">
        <v>12</v>
      </c>
      <c r="C84" s="86" t="s">
        <v>119</v>
      </c>
      <c r="D84" s="82" t="s">
        <v>42</v>
      </c>
      <c r="E84" s="68">
        <f>1.22*320</f>
        <v>390.4</v>
      </c>
      <c r="F84" s="41"/>
    </row>
    <row r="85" spans="2:13" x14ac:dyDescent="0.2">
      <c r="B85" s="39"/>
      <c r="C85" s="87" t="s">
        <v>71</v>
      </c>
      <c r="D85" s="82"/>
      <c r="E85" s="34"/>
      <c r="F85" s="41"/>
    </row>
    <row r="86" spans="2:13" x14ac:dyDescent="0.2">
      <c r="B86" s="32"/>
      <c r="C86" s="66" t="s">
        <v>16</v>
      </c>
      <c r="D86" s="33"/>
      <c r="E86" s="37"/>
      <c r="F86" s="35"/>
    </row>
    <row r="87" spans="2:13" x14ac:dyDescent="0.2">
      <c r="B87" s="32"/>
      <c r="C87" s="66"/>
      <c r="D87" s="33"/>
      <c r="E87" s="37"/>
      <c r="F87" s="35"/>
    </row>
    <row r="88" spans="2:13" ht="25.5" x14ac:dyDescent="0.2">
      <c r="B88" s="89" t="s">
        <v>179</v>
      </c>
      <c r="C88" s="86" t="s">
        <v>149</v>
      </c>
      <c r="D88" s="82" t="s">
        <v>42</v>
      </c>
      <c r="E88" s="90">
        <f>0.6278*320</f>
        <v>200.89600000000002</v>
      </c>
      <c r="F88" s="35"/>
    </row>
    <row r="89" spans="2:13" x14ac:dyDescent="0.2">
      <c r="B89" s="39"/>
      <c r="C89" s="87" t="s">
        <v>70</v>
      </c>
      <c r="D89" s="82"/>
      <c r="E89" s="34"/>
      <c r="F89" s="35"/>
    </row>
    <row r="90" spans="2:13" x14ac:dyDescent="0.2">
      <c r="B90" s="32"/>
      <c r="C90" s="66" t="s">
        <v>16</v>
      </c>
      <c r="D90" s="33"/>
      <c r="E90" s="37"/>
      <c r="F90" s="35"/>
    </row>
    <row r="91" spans="2:13" x14ac:dyDescent="0.2">
      <c r="B91" s="32"/>
      <c r="C91" s="66"/>
      <c r="D91" s="33"/>
      <c r="E91" s="37"/>
      <c r="F91" s="35"/>
      <c r="G91" s="132"/>
      <c r="H91" s="132"/>
      <c r="I91" s="132"/>
      <c r="J91" s="132"/>
      <c r="K91" s="132"/>
      <c r="L91" s="132"/>
      <c r="M91" s="132"/>
    </row>
    <row r="92" spans="2:13" ht="38.25" x14ac:dyDescent="0.2">
      <c r="B92" s="79" t="s">
        <v>331</v>
      </c>
      <c r="C92" s="66" t="s">
        <v>332</v>
      </c>
      <c r="D92" s="65" t="s">
        <v>35</v>
      </c>
      <c r="E92" s="65">
        <f>765*0.04</f>
        <v>30.6</v>
      </c>
      <c r="F92" s="35"/>
      <c r="G92" s="132"/>
      <c r="H92" s="132"/>
      <c r="I92" s="132"/>
      <c r="J92" s="132"/>
      <c r="K92" s="132"/>
      <c r="L92" s="132"/>
      <c r="M92" s="132"/>
    </row>
    <row r="93" spans="2:13" x14ac:dyDescent="0.2">
      <c r="B93" s="79"/>
      <c r="C93" s="66" t="s">
        <v>333</v>
      </c>
      <c r="D93" s="65"/>
      <c r="E93" s="65"/>
      <c r="F93" s="35"/>
      <c r="G93" s="132"/>
      <c r="H93" s="132"/>
      <c r="I93" s="132"/>
      <c r="J93" s="132"/>
      <c r="K93" s="132"/>
      <c r="L93" s="132"/>
      <c r="M93" s="132"/>
    </row>
    <row r="94" spans="2:13" x14ac:dyDescent="0.2">
      <c r="B94" s="32"/>
      <c r="C94" s="66"/>
      <c r="D94" s="33"/>
      <c r="E94" s="37"/>
      <c r="F94" s="35"/>
      <c r="G94" s="132"/>
      <c r="H94" s="132"/>
      <c r="I94" s="132"/>
      <c r="J94" s="132"/>
      <c r="K94" s="132"/>
      <c r="L94" s="132"/>
      <c r="M94" s="132"/>
    </row>
    <row r="95" spans="2:13" ht="14.25" x14ac:dyDescent="0.2">
      <c r="B95" s="63">
        <v>13</v>
      </c>
      <c r="C95" s="86" t="s">
        <v>17</v>
      </c>
      <c r="D95" s="65" t="s">
        <v>40</v>
      </c>
      <c r="E95" s="144">
        <f>1.25*340.5-14*0.5*0.4*1.5</f>
        <v>421.42500000000001</v>
      </c>
      <c r="F95" s="35"/>
      <c r="G95" s="132"/>
      <c r="H95" s="133"/>
      <c r="I95" s="132"/>
      <c r="J95" s="132"/>
      <c r="K95" s="132"/>
      <c r="L95" s="132"/>
      <c r="M95" s="132"/>
    </row>
    <row r="96" spans="2:13" ht="25.5" x14ac:dyDescent="0.2">
      <c r="B96" s="32"/>
      <c r="C96" s="66" t="s">
        <v>41</v>
      </c>
      <c r="D96" s="33"/>
      <c r="E96" s="34"/>
      <c r="F96" s="35"/>
      <c r="G96" s="132"/>
      <c r="H96" s="132"/>
      <c r="I96" s="132"/>
      <c r="J96" s="132"/>
      <c r="K96" s="132"/>
      <c r="L96" s="132"/>
      <c r="M96" s="132"/>
    </row>
    <row r="97" spans="2:13" x14ac:dyDescent="0.2">
      <c r="B97" s="32"/>
      <c r="C97" s="87" t="s">
        <v>180</v>
      </c>
      <c r="D97" s="33"/>
      <c r="E97" s="34"/>
      <c r="F97" s="35"/>
      <c r="G97" s="132"/>
      <c r="H97" s="132"/>
      <c r="I97" s="132"/>
      <c r="J97" s="132"/>
      <c r="K97" s="132"/>
      <c r="L97" s="132"/>
      <c r="M97" s="132"/>
    </row>
    <row r="98" spans="2:13" x14ac:dyDescent="0.2">
      <c r="B98" s="32"/>
      <c r="C98" s="87" t="s">
        <v>47</v>
      </c>
      <c r="D98" s="33"/>
      <c r="E98" s="33"/>
      <c r="F98" s="35"/>
      <c r="G98" s="132"/>
      <c r="H98" s="132"/>
      <c r="I98" s="132"/>
      <c r="J98" s="132"/>
      <c r="K98" s="132"/>
      <c r="L98" s="132"/>
      <c r="M98" s="132"/>
    </row>
    <row r="99" spans="2:13" x14ac:dyDescent="0.2">
      <c r="B99" s="32"/>
      <c r="C99" s="87" t="s">
        <v>181</v>
      </c>
      <c r="D99" s="33"/>
      <c r="E99" s="33"/>
      <c r="F99" s="35"/>
      <c r="G99" s="132"/>
      <c r="H99" s="132"/>
      <c r="I99" s="132"/>
      <c r="J99" s="132"/>
      <c r="K99" s="132"/>
      <c r="L99" s="132"/>
      <c r="M99" s="132"/>
    </row>
    <row r="100" spans="2:13" x14ac:dyDescent="0.2">
      <c r="B100" s="32"/>
      <c r="C100" s="91" t="s">
        <v>319</v>
      </c>
      <c r="D100" s="33"/>
      <c r="E100" s="33"/>
      <c r="F100" s="35"/>
      <c r="G100" s="132"/>
      <c r="H100" s="132"/>
      <c r="I100" s="132"/>
      <c r="J100" s="132"/>
      <c r="K100" s="132"/>
      <c r="L100" s="132"/>
      <c r="M100" s="132"/>
    </row>
    <row r="101" spans="2:13" x14ac:dyDescent="0.2">
      <c r="B101" s="32"/>
      <c r="C101" s="87" t="s">
        <v>182</v>
      </c>
      <c r="D101" s="33"/>
      <c r="E101" s="33"/>
      <c r="F101" s="35"/>
      <c r="G101" s="132"/>
      <c r="H101" s="132"/>
      <c r="I101" s="132"/>
      <c r="J101" s="132"/>
      <c r="K101" s="132"/>
      <c r="L101" s="132"/>
      <c r="M101" s="132"/>
    </row>
    <row r="102" spans="2:13" x14ac:dyDescent="0.2">
      <c r="B102" s="32"/>
      <c r="C102" s="87"/>
      <c r="D102" s="33"/>
      <c r="E102" s="33"/>
      <c r="F102" s="35"/>
      <c r="G102" s="132"/>
      <c r="H102" s="132"/>
      <c r="I102" s="132"/>
      <c r="J102" s="132"/>
      <c r="K102" s="132"/>
      <c r="L102" s="132"/>
      <c r="M102" s="132"/>
    </row>
    <row r="103" spans="2:13" ht="14.25" x14ac:dyDescent="0.2">
      <c r="B103" s="63">
        <v>14</v>
      </c>
      <c r="C103" s="64" t="s">
        <v>18</v>
      </c>
      <c r="D103" s="65" t="s">
        <v>40</v>
      </c>
      <c r="E103" s="144">
        <f>0.25*340</f>
        <v>85</v>
      </c>
      <c r="F103" s="35"/>
      <c r="G103" s="132"/>
      <c r="H103" s="134"/>
      <c r="I103" s="135"/>
      <c r="J103" s="132"/>
      <c r="K103" s="132"/>
      <c r="L103" s="132"/>
      <c r="M103" s="132"/>
    </row>
    <row r="104" spans="2:13" ht="25.5" x14ac:dyDescent="0.2">
      <c r="B104" s="32"/>
      <c r="C104" s="66" t="s">
        <v>41</v>
      </c>
      <c r="D104" s="33"/>
      <c r="E104" s="34"/>
      <c r="F104" s="35"/>
      <c r="G104" s="132"/>
      <c r="H104" s="132"/>
      <c r="I104" s="132"/>
      <c r="J104" s="132"/>
      <c r="K104" s="132"/>
      <c r="L104" s="132"/>
      <c r="M104" s="132"/>
    </row>
    <row r="105" spans="2:13" x14ac:dyDescent="0.2">
      <c r="B105" s="32"/>
      <c r="C105" s="66" t="s">
        <v>183</v>
      </c>
      <c r="D105" s="33"/>
      <c r="E105" s="34"/>
      <c r="F105" s="35"/>
      <c r="G105" s="132"/>
      <c r="H105" s="132"/>
      <c r="I105" s="132"/>
      <c r="J105" s="132"/>
      <c r="K105" s="132"/>
      <c r="L105" s="132"/>
      <c r="M105" s="132"/>
    </row>
    <row r="106" spans="2:13" x14ac:dyDescent="0.2">
      <c r="B106" s="32"/>
      <c r="C106" s="87" t="s">
        <v>47</v>
      </c>
      <c r="D106" s="33"/>
      <c r="E106" s="34"/>
      <c r="F106" s="35"/>
      <c r="G106" s="132"/>
      <c r="H106" s="132"/>
      <c r="I106" s="132"/>
      <c r="J106" s="132"/>
      <c r="K106" s="132"/>
      <c r="L106" s="132"/>
      <c r="M106" s="132"/>
    </row>
    <row r="107" spans="2:13" x14ac:dyDescent="0.2">
      <c r="B107" s="32"/>
      <c r="C107" s="87"/>
      <c r="D107" s="33"/>
      <c r="E107" s="34"/>
      <c r="F107" s="35"/>
      <c r="G107" s="132"/>
      <c r="H107" s="132"/>
      <c r="I107" s="132"/>
      <c r="J107" s="132"/>
      <c r="K107" s="132"/>
      <c r="L107" s="132"/>
      <c r="M107" s="132"/>
    </row>
    <row r="108" spans="2:13" ht="14.25" x14ac:dyDescent="0.2">
      <c r="B108" s="63">
        <v>15</v>
      </c>
      <c r="C108" s="86" t="s">
        <v>50</v>
      </c>
      <c r="D108" s="82" t="s">
        <v>42</v>
      </c>
      <c r="E108" s="68">
        <v>1.2</v>
      </c>
      <c r="F108" s="41"/>
    </row>
    <row r="109" spans="2:13" x14ac:dyDescent="0.2">
      <c r="B109" s="39"/>
      <c r="C109" s="87" t="s">
        <v>52</v>
      </c>
      <c r="D109" s="33"/>
      <c r="E109" s="34"/>
      <c r="F109" s="35"/>
    </row>
    <row r="110" spans="2:13" x14ac:dyDescent="0.2">
      <c r="B110" s="32"/>
      <c r="C110" s="87" t="s">
        <v>53</v>
      </c>
      <c r="D110" s="33"/>
      <c r="E110" s="34"/>
      <c r="F110" s="35"/>
    </row>
    <row r="111" spans="2:13" x14ac:dyDescent="0.2">
      <c r="B111" s="32"/>
      <c r="C111" s="87"/>
      <c r="D111" s="33"/>
      <c r="E111" s="34"/>
      <c r="F111" s="35"/>
    </row>
    <row r="112" spans="2:13" ht="51" x14ac:dyDescent="0.2">
      <c r="B112" s="63">
        <v>16</v>
      </c>
      <c r="C112" s="64" t="s">
        <v>185</v>
      </c>
      <c r="D112" s="84" t="s">
        <v>35</v>
      </c>
      <c r="E112" s="144">
        <f>339*0.6*0.1</f>
        <v>20.340000000000003</v>
      </c>
      <c r="F112" s="35"/>
      <c r="H112" s="78"/>
    </row>
    <row r="113" spans="2:6" x14ac:dyDescent="0.2">
      <c r="B113" s="32"/>
      <c r="C113" s="66" t="s">
        <v>46</v>
      </c>
      <c r="D113" s="33"/>
      <c r="E113" s="34"/>
      <c r="F113" s="35"/>
    </row>
    <row r="114" spans="2:6" x14ac:dyDescent="0.2">
      <c r="B114" s="32"/>
      <c r="C114" s="66" t="s">
        <v>186</v>
      </c>
      <c r="D114" s="33"/>
      <c r="E114" s="33"/>
      <c r="F114" s="35"/>
    </row>
    <row r="115" spans="2:6" x14ac:dyDescent="0.2">
      <c r="B115" s="32"/>
      <c r="C115" s="66" t="s">
        <v>184</v>
      </c>
      <c r="D115" s="33"/>
      <c r="E115" s="33"/>
      <c r="F115" s="35"/>
    </row>
    <row r="116" spans="2:6" x14ac:dyDescent="0.2">
      <c r="B116" s="32"/>
      <c r="C116" s="92"/>
      <c r="D116" s="33"/>
      <c r="E116" s="33"/>
      <c r="F116" s="35"/>
    </row>
    <row r="117" spans="2:6" ht="38.25" x14ac:dyDescent="0.2">
      <c r="B117" s="63">
        <v>17</v>
      </c>
      <c r="C117" s="86" t="s">
        <v>60</v>
      </c>
      <c r="D117" s="82" t="s">
        <v>9</v>
      </c>
      <c r="E117" s="68">
        <v>0.72</v>
      </c>
      <c r="F117" s="41"/>
    </row>
    <row r="118" spans="2:6" x14ac:dyDescent="0.2">
      <c r="B118" s="32"/>
      <c r="C118" s="87" t="s">
        <v>61</v>
      </c>
      <c r="D118" s="33"/>
      <c r="E118" s="33"/>
      <c r="F118" s="35"/>
    </row>
    <row r="119" spans="2:6" x14ac:dyDescent="0.2">
      <c r="B119" s="32"/>
      <c r="C119" s="87"/>
      <c r="D119" s="33"/>
      <c r="E119" s="33"/>
      <c r="F119" s="35"/>
    </row>
    <row r="120" spans="2:6" x14ac:dyDescent="0.2">
      <c r="B120" s="63">
        <v>18</v>
      </c>
      <c r="C120" s="64" t="s">
        <v>38</v>
      </c>
      <c r="D120" s="84" t="s">
        <v>6</v>
      </c>
      <c r="E120" s="67">
        <v>367</v>
      </c>
      <c r="F120" s="35"/>
    </row>
    <row r="121" spans="2:6" ht="25.5" x14ac:dyDescent="0.2">
      <c r="B121" s="32"/>
      <c r="C121" s="66" t="s">
        <v>41</v>
      </c>
      <c r="D121" s="33"/>
      <c r="E121" s="34"/>
      <c r="F121" s="35"/>
    </row>
    <row r="122" spans="2:6" x14ac:dyDescent="0.2">
      <c r="B122" s="32"/>
      <c r="C122" s="66" t="s">
        <v>44</v>
      </c>
      <c r="D122" s="33"/>
      <c r="E122" s="33"/>
      <c r="F122" s="35"/>
    </row>
    <row r="123" spans="2:6" x14ac:dyDescent="0.2">
      <c r="B123" s="32"/>
      <c r="C123" s="36"/>
      <c r="D123" s="33"/>
      <c r="E123" s="33"/>
      <c r="F123" s="35"/>
    </row>
    <row r="124" spans="2:6" ht="25.5" x14ac:dyDescent="0.2">
      <c r="B124" s="79" t="s">
        <v>77</v>
      </c>
      <c r="C124" s="66" t="s">
        <v>135</v>
      </c>
      <c r="D124" s="65" t="s">
        <v>0</v>
      </c>
      <c r="E124" s="65">
        <v>6</v>
      </c>
      <c r="F124" s="35"/>
    </row>
    <row r="125" spans="2:6" x14ac:dyDescent="0.2">
      <c r="B125" s="128"/>
      <c r="C125" s="135"/>
      <c r="D125" s="110"/>
      <c r="E125" s="110"/>
      <c r="F125" s="129"/>
    </row>
    <row r="126" spans="2:6" ht="25.5" x14ac:dyDescent="0.2">
      <c r="B126" s="79" t="s">
        <v>355</v>
      </c>
      <c r="C126" s="64" t="s">
        <v>356</v>
      </c>
      <c r="D126" s="65" t="s">
        <v>107</v>
      </c>
      <c r="E126" s="65">
        <v>1</v>
      </c>
      <c r="F126" s="35"/>
    </row>
    <row r="127" spans="2:6" x14ac:dyDescent="0.2">
      <c r="B127" s="130"/>
      <c r="C127" s="135" t="s">
        <v>357</v>
      </c>
      <c r="D127" s="131"/>
      <c r="E127" s="131"/>
      <c r="F127" s="31"/>
    </row>
    <row r="128" spans="2:6" x14ac:dyDescent="0.2">
      <c r="B128" s="130"/>
      <c r="C128" s="132"/>
      <c r="D128" s="131"/>
      <c r="E128" s="131"/>
      <c r="F128" s="31"/>
    </row>
    <row r="129" spans="2:8" ht="25.5" x14ac:dyDescent="0.2">
      <c r="B129" s="79" t="s">
        <v>78</v>
      </c>
      <c r="C129" s="66" t="s">
        <v>187</v>
      </c>
      <c r="D129" s="65" t="s">
        <v>0</v>
      </c>
      <c r="E129" s="65">
        <v>1</v>
      </c>
      <c r="F129" s="35"/>
    </row>
    <row r="130" spans="2:8" x14ac:dyDescent="0.2">
      <c r="B130" s="79"/>
      <c r="C130" s="66"/>
      <c r="D130" s="65"/>
      <c r="E130" s="65"/>
      <c r="F130" s="35"/>
    </row>
    <row r="131" spans="2:8" ht="38.25" x14ac:dyDescent="0.2">
      <c r="B131" s="79" t="s">
        <v>79</v>
      </c>
      <c r="C131" s="66" t="s">
        <v>73</v>
      </c>
      <c r="D131" s="65" t="s">
        <v>9</v>
      </c>
      <c r="E131" s="67">
        <f>1.7+5.8</f>
        <v>7.5</v>
      </c>
      <c r="F131" s="35"/>
    </row>
    <row r="132" spans="2:8" x14ac:dyDescent="0.2">
      <c r="B132" s="79"/>
      <c r="C132" s="66" t="s">
        <v>189</v>
      </c>
      <c r="D132" s="65"/>
      <c r="E132" s="65"/>
      <c r="F132" s="35"/>
    </row>
    <row r="133" spans="2:8" x14ac:dyDescent="0.2">
      <c r="B133" s="79"/>
      <c r="C133" s="66" t="s">
        <v>188</v>
      </c>
      <c r="D133" s="65"/>
      <c r="E133" s="65"/>
      <c r="F133" s="35"/>
    </row>
    <row r="134" spans="2:8" x14ac:dyDescent="0.2">
      <c r="B134" s="79"/>
      <c r="C134" s="66" t="s">
        <v>320</v>
      </c>
      <c r="D134" s="65"/>
      <c r="E134" s="65"/>
      <c r="F134" s="35"/>
    </row>
    <row r="135" spans="2:8" x14ac:dyDescent="0.2">
      <c r="B135" s="79"/>
      <c r="C135" s="66" t="s">
        <v>191</v>
      </c>
      <c r="D135" s="65"/>
      <c r="E135" s="65"/>
      <c r="F135" s="35"/>
    </row>
    <row r="136" spans="2:8" x14ac:dyDescent="0.2">
      <c r="B136" s="79"/>
      <c r="C136" s="66"/>
      <c r="D136" s="65"/>
      <c r="E136" s="65"/>
      <c r="F136" s="35"/>
    </row>
    <row r="137" spans="2:8" ht="38.25" x14ac:dyDescent="0.2">
      <c r="B137" s="79" t="s">
        <v>346</v>
      </c>
      <c r="C137" s="66" t="s">
        <v>348</v>
      </c>
      <c r="D137" s="65" t="s">
        <v>9</v>
      </c>
      <c r="E137" s="65">
        <v>30</v>
      </c>
      <c r="F137" s="35"/>
    </row>
    <row r="138" spans="2:8" x14ac:dyDescent="0.2">
      <c r="B138" s="79"/>
      <c r="C138" s="66" t="s">
        <v>347</v>
      </c>
      <c r="D138" s="65"/>
      <c r="E138" s="65"/>
      <c r="F138" s="35"/>
    </row>
    <row r="139" spans="2:8" x14ac:dyDescent="0.2">
      <c r="B139" s="79"/>
      <c r="C139" s="66"/>
      <c r="D139" s="65"/>
      <c r="E139" s="65"/>
      <c r="F139" s="35"/>
    </row>
    <row r="140" spans="2:8" ht="38.25" x14ac:dyDescent="0.2">
      <c r="B140" s="79" t="s">
        <v>80</v>
      </c>
      <c r="C140" s="66" t="s">
        <v>136</v>
      </c>
      <c r="D140" s="65" t="s">
        <v>6</v>
      </c>
      <c r="E140" s="65">
        <v>3</v>
      </c>
      <c r="F140" s="35"/>
    </row>
    <row r="141" spans="2:8" x14ac:dyDescent="0.2">
      <c r="B141" s="79"/>
      <c r="C141" s="66"/>
      <c r="D141" s="65"/>
      <c r="E141" s="65"/>
      <c r="F141" s="35"/>
    </row>
    <row r="142" spans="2:8" x14ac:dyDescent="0.2">
      <c r="B142" s="79" t="s">
        <v>349</v>
      </c>
      <c r="C142" s="66" t="s">
        <v>350</v>
      </c>
      <c r="D142" s="65" t="s">
        <v>107</v>
      </c>
      <c r="E142" s="65">
        <v>1</v>
      </c>
      <c r="F142" s="35"/>
    </row>
    <row r="143" spans="2:8" ht="25.5" x14ac:dyDescent="0.2">
      <c r="B143" s="79"/>
      <c r="C143" s="66" t="s">
        <v>351</v>
      </c>
      <c r="D143" s="65"/>
      <c r="E143" s="65"/>
      <c r="F143" s="35"/>
      <c r="H143" s="132"/>
    </row>
    <row r="144" spans="2:8" x14ac:dyDescent="0.2">
      <c r="B144" s="79"/>
      <c r="C144" s="66"/>
      <c r="D144" s="65"/>
      <c r="E144" s="65"/>
      <c r="F144" s="35"/>
      <c r="H144" s="132"/>
    </row>
    <row r="145" spans="2:8" ht="25.5" x14ac:dyDescent="0.2">
      <c r="B145" s="79" t="s">
        <v>81</v>
      </c>
      <c r="C145" s="66" t="s">
        <v>192</v>
      </c>
      <c r="D145" s="65" t="s">
        <v>35</v>
      </c>
      <c r="E145" s="72">
        <f>7+22.4+1.8+8+6.4</f>
        <v>45.6</v>
      </c>
      <c r="F145" s="35"/>
      <c r="H145" s="136"/>
    </row>
    <row r="146" spans="2:8" x14ac:dyDescent="0.2">
      <c r="B146" s="79"/>
      <c r="C146" s="66" t="s">
        <v>202</v>
      </c>
      <c r="D146" s="65"/>
      <c r="E146" s="72"/>
      <c r="F146" s="35"/>
      <c r="H146" s="136"/>
    </row>
    <row r="147" spans="2:8" x14ac:dyDescent="0.2">
      <c r="B147" s="79"/>
      <c r="C147" s="66" t="s">
        <v>194</v>
      </c>
      <c r="D147" s="65"/>
      <c r="E147" s="72"/>
      <c r="F147" s="35"/>
      <c r="H147" s="136"/>
    </row>
    <row r="148" spans="2:8" x14ac:dyDescent="0.2">
      <c r="B148" s="79"/>
      <c r="C148" s="66" t="s">
        <v>322</v>
      </c>
      <c r="D148" s="65"/>
      <c r="E148" s="72"/>
      <c r="F148" s="35"/>
      <c r="H148" s="76"/>
    </row>
    <row r="149" spans="2:8" x14ac:dyDescent="0.2">
      <c r="B149" s="79"/>
      <c r="C149" s="66" t="s">
        <v>193</v>
      </c>
      <c r="D149" s="65"/>
      <c r="E149" s="72"/>
      <c r="F149" s="35"/>
      <c r="H149" s="76"/>
    </row>
    <row r="150" spans="2:8" x14ac:dyDescent="0.2">
      <c r="B150" s="79"/>
      <c r="C150" s="66" t="s">
        <v>196</v>
      </c>
      <c r="D150" s="65"/>
      <c r="E150" s="72"/>
      <c r="F150" s="35"/>
      <c r="H150" s="76"/>
    </row>
    <row r="151" spans="2:8" x14ac:dyDescent="0.2">
      <c r="B151" s="79"/>
      <c r="C151" s="66" t="s">
        <v>323</v>
      </c>
      <c r="D151" s="65"/>
      <c r="E151" s="72"/>
      <c r="F151" s="35"/>
      <c r="H151" s="76"/>
    </row>
    <row r="152" spans="2:8" x14ac:dyDescent="0.2">
      <c r="B152" s="79"/>
      <c r="C152" s="66" t="s">
        <v>193</v>
      </c>
      <c r="D152" s="65"/>
      <c r="E152" s="72"/>
      <c r="F152" s="35"/>
      <c r="H152" s="76"/>
    </row>
    <row r="153" spans="2:8" x14ac:dyDescent="0.2">
      <c r="B153" s="79"/>
      <c r="C153" s="66" t="s">
        <v>197</v>
      </c>
      <c r="D153" s="65"/>
      <c r="E153" s="72"/>
      <c r="F153" s="35"/>
      <c r="H153" s="76"/>
    </row>
    <row r="154" spans="2:8" x14ac:dyDescent="0.2">
      <c r="B154" s="79"/>
      <c r="C154" s="66" t="s">
        <v>195</v>
      </c>
      <c r="D154" s="65"/>
      <c r="E154" s="72"/>
      <c r="F154" s="35"/>
      <c r="H154" s="76"/>
    </row>
    <row r="155" spans="2:8" x14ac:dyDescent="0.2">
      <c r="B155" s="79"/>
      <c r="C155" s="66" t="s">
        <v>198</v>
      </c>
      <c r="D155" s="65"/>
      <c r="E155" s="72"/>
      <c r="F155" s="35"/>
      <c r="H155" s="76"/>
    </row>
    <row r="156" spans="2:8" x14ac:dyDescent="0.2">
      <c r="B156" s="79"/>
      <c r="C156" s="66" t="s">
        <v>193</v>
      </c>
      <c r="D156" s="65"/>
      <c r="E156" s="72"/>
      <c r="F156" s="35"/>
      <c r="H156" s="76"/>
    </row>
    <row r="157" spans="2:8" x14ac:dyDescent="0.2">
      <c r="B157" s="79"/>
      <c r="C157" s="66" t="s">
        <v>199</v>
      </c>
      <c r="D157" s="65"/>
      <c r="E157" s="72"/>
      <c r="F157" s="35"/>
      <c r="H157" s="76"/>
    </row>
    <row r="158" spans="2:8" x14ac:dyDescent="0.2">
      <c r="B158" s="79"/>
      <c r="C158" s="66" t="s">
        <v>200</v>
      </c>
      <c r="D158" s="65"/>
      <c r="E158" s="72"/>
      <c r="F158" s="35"/>
      <c r="H158" s="76"/>
    </row>
    <row r="159" spans="2:8" x14ac:dyDescent="0.2">
      <c r="B159" s="79"/>
      <c r="C159" s="66" t="s">
        <v>201</v>
      </c>
      <c r="D159" s="65"/>
      <c r="E159" s="72"/>
      <c r="F159" s="35"/>
      <c r="H159" s="76"/>
    </row>
    <row r="160" spans="2:8" x14ac:dyDescent="0.2">
      <c r="B160" s="79"/>
      <c r="C160" s="66" t="s">
        <v>193</v>
      </c>
      <c r="D160" s="65"/>
      <c r="E160" s="72"/>
      <c r="F160" s="35"/>
      <c r="H160" s="76"/>
    </row>
    <row r="161" spans="2:8" x14ac:dyDescent="0.2">
      <c r="B161" s="79"/>
      <c r="C161" s="66" t="s">
        <v>203</v>
      </c>
      <c r="D161" s="65"/>
      <c r="E161" s="72"/>
      <c r="F161" s="35"/>
      <c r="H161" s="76"/>
    </row>
    <row r="162" spans="2:8" ht="25.5" x14ac:dyDescent="0.2">
      <c r="B162" s="79"/>
      <c r="C162" s="66" t="s">
        <v>321</v>
      </c>
      <c r="D162" s="65"/>
      <c r="E162" s="72"/>
      <c r="F162" s="35"/>
      <c r="H162" s="76"/>
    </row>
    <row r="163" spans="2:8" x14ac:dyDescent="0.2">
      <c r="B163" s="79"/>
      <c r="C163" s="93"/>
      <c r="D163" s="65"/>
      <c r="E163" s="65"/>
      <c r="F163" s="35"/>
    </row>
    <row r="164" spans="2:8" x14ac:dyDescent="0.2">
      <c r="B164" s="79" t="s">
        <v>82</v>
      </c>
      <c r="C164" s="66" t="s">
        <v>74</v>
      </c>
      <c r="D164" s="65" t="s">
        <v>35</v>
      </c>
      <c r="E164" s="83">
        <f>2.2*1.1</f>
        <v>2.4200000000000004</v>
      </c>
      <c r="F164" s="35"/>
    </row>
    <row r="165" spans="2:8" x14ac:dyDescent="0.2">
      <c r="B165" s="79"/>
      <c r="C165" s="66" t="s">
        <v>206</v>
      </c>
      <c r="D165" s="65"/>
      <c r="E165" s="72"/>
      <c r="F165" s="35"/>
    </row>
    <row r="166" spans="2:8" x14ac:dyDescent="0.2">
      <c r="B166" s="79"/>
      <c r="C166" s="66" t="s">
        <v>209</v>
      </c>
      <c r="D166" s="65"/>
      <c r="E166" s="65"/>
      <c r="F166" s="35"/>
    </row>
    <row r="167" spans="2:8" x14ac:dyDescent="0.2">
      <c r="B167" s="79"/>
      <c r="C167" s="66" t="s">
        <v>204</v>
      </c>
      <c r="D167" s="65"/>
      <c r="E167" s="65"/>
      <c r="F167" s="35"/>
    </row>
    <row r="168" spans="2:8" x14ac:dyDescent="0.2">
      <c r="B168" s="79"/>
      <c r="C168" s="66" t="s">
        <v>203</v>
      </c>
      <c r="D168" s="65"/>
      <c r="E168" s="65"/>
      <c r="F168" s="35"/>
    </row>
    <row r="169" spans="2:8" x14ac:dyDescent="0.2">
      <c r="B169" s="79"/>
      <c r="C169" s="66" t="s">
        <v>205</v>
      </c>
      <c r="D169" s="65"/>
      <c r="E169" s="65"/>
      <c r="F169" s="35"/>
    </row>
    <row r="170" spans="2:8" x14ac:dyDescent="0.2">
      <c r="B170" s="79"/>
      <c r="C170" s="66" t="s">
        <v>207</v>
      </c>
      <c r="D170" s="65"/>
      <c r="E170" s="65"/>
      <c r="F170" s="35"/>
    </row>
    <row r="171" spans="2:8" x14ac:dyDescent="0.2">
      <c r="B171" s="79"/>
      <c r="C171" s="66" t="s">
        <v>210</v>
      </c>
      <c r="D171" s="65"/>
      <c r="E171" s="65"/>
      <c r="F171" s="35"/>
    </row>
    <row r="172" spans="2:8" x14ac:dyDescent="0.2">
      <c r="B172" s="79"/>
      <c r="C172" s="66" t="s">
        <v>203</v>
      </c>
      <c r="D172" s="65"/>
      <c r="E172" s="65"/>
      <c r="F172" s="35"/>
    </row>
    <row r="173" spans="2:8" x14ac:dyDescent="0.2">
      <c r="B173" s="79"/>
      <c r="C173" s="66" t="s">
        <v>208</v>
      </c>
      <c r="D173" s="65"/>
      <c r="E173" s="65"/>
      <c r="F173" s="35"/>
    </row>
    <row r="174" spans="2:8" x14ac:dyDescent="0.2">
      <c r="B174" s="79"/>
      <c r="C174" s="66"/>
      <c r="D174" s="65"/>
      <c r="E174" s="67"/>
      <c r="F174" s="35"/>
    </row>
    <row r="175" spans="2:8" x14ac:dyDescent="0.2">
      <c r="B175" s="79"/>
      <c r="C175" s="66"/>
      <c r="D175" s="65"/>
      <c r="E175" s="67"/>
      <c r="F175" s="35"/>
    </row>
    <row r="176" spans="2:8" x14ac:dyDescent="0.2">
      <c r="B176" s="79" t="s">
        <v>83</v>
      </c>
      <c r="C176" s="66" t="s">
        <v>76</v>
      </c>
      <c r="D176" s="65" t="s">
        <v>35</v>
      </c>
      <c r="E176" s="67">
        <f>3*2*0.6*0.6*1</f>
        <v>2.1599999999999997</v>
      </c>
      <c r="F176" s="35"/>
    </row>
    <row r="177" spans="2:9" x14ac:dyDescent="0.2">
      <c r="B177" s="79"/>
      <c r="C177" s="66" t="s">
        <v>75</v>
      </c>
      <c r="D177" s="65"/>
      <c r="E177" s="67"/>
      <c r="F177" s="35"/>
    </row>
    <row r="178" spans="2:9" x14ac:dyDescent="0.2">
      <c r="B178" s="79"/>
      <c r="C178" s="66"/>
      <c r="D178" s="65"/>
      <c r="E178" s="67"/>
      <c r="F178" s="35"/>
    </row>
    <row r="179" spans="2:9" ht="38.25" x14ac:dyDescent="0.2">
      <c r="B179" s="79" t="s">
        <v>105</v>
      </c>
      <c r="C179" s="66" t="s">
        <v>106</v>
      </c>
      <c r="D179" s="65" t="s">
        <v>107</v>
      </c>
      <c r="E179" s="67">
        <v>1</v>
      </c>
      <c r="F179" s="35"/>
    </row>
    <row r="180" spans="2:9" ht="25.5" x14ac:dyDescent="0.2">
      <c r="B180" s="79"/>
      <c r="C180" s="66" t="s">
        <v>114</v>
      </c>
      <c r="D180" s="65"/>
      <c r="E180" s="67"/>
      <c r="F180" s="35"/>
    </row>
    <row r="181" spans="2:9" x14ac:dyDescent="0.2">
      <c r="B181" s="79"/>
      <c r="C181" s="66"/>
      <c r="D181" s="65"/>
      <c r="E181" s="67"/>
      <c r="F181" s="35"/>
    </row>
    <row r="182" spans="2:9" ht="25.5" x14ac:dyDescent="0.2">
      <c r="B182" s="79" t="s">
        <v>115</v>
      </c>
      <c r="C182" s="66" t="s">
        <v>212</v>
      </c>
      <c r="D182" s="65" t="s">
        <v>35</v>
      </c>
      <c r="E182" s="67">
        <f>25*0.4*0.26</f>
        <v>2.6</v>
      </c>
      <c r="F182" s="35"/>
      <c r="H182" s="27"/>
      <c r="I182" s="11"/>
    </row>
    <row r="183" spans="2:9" x14ac:dyDescent="0.2">
      <c r="B183" s="79"/>
      <c r="C183" s="66" t="s">
        <v>267</v>
      </c>
      <c r="D183" s="65"/>
      <c r="E183" s="65"/>
      <c r="F183" s="35"/>
    </row>
    <row r="184" spans="2:9" x14ac:dyDescent="0.2">
      <c r="B184" s="79"/>
      <c r="C184" s="66" t="s">
        <v>211</v>
      </c>
      <c r="D184" s="65"/>
      <c r="E184" s="65"/>
      <c r="F184" s="35"/>
    </row>
    <row r="185" spans="2:9" x14ac:dyDescent="0.2">
      <c r="B185" s="79"/>
      <c r="C185" s="66"/>
      <c r="D185" s="65"/>
      <c r="E185" s="65"/>
      <c r="F185" s="35"/>
    </row>
    <row r="186" spans="2:9" ht="38.25" x14ac:dyDescent="0.2">
      <c r="B186" s="79" t="s">
        <v>123</v>
      </c>
      <c r="C186" s="70" t="s">
        <v>124</v>
      </c>
      <c r="D186" s="65" t="s">
        <v>35</v>
      </c>
      <c r="E186" s="83">
        <f>25*2*0.5</f>
        <v>25</v>
      </c>
      <c r="F186" s="35"/>
    </row>
    <row r="187" spans="2:9" x14ac:dyDescent="0.2">
      <c r="B187" s="79"/>
      <c r="C187" s="70" t="s">
        <v>125</v>
      </c>
      <c r="D187" s="65"/>
      <c r="E187" s="83"/>
      <c r="F187" s="35"/>
    </row>
    <row r="188" spans="2:9" x14ac:dyDescent="0.2">
      <c r="B188" s="79"/>
      <c r="C188" s="70"/>
      <c r="D188" s="65"/>
      <c r="E188" s="83"/>
      <c r="F188" s="35"/>
    </row>
    <row r="189" spans="2:9" ht="51" x14ac:dyDescent="0.2">
      <c r="B189" s="79" t="s">
        <v>131</v>
      </c>
      <c r="C189" s="70" t="s">
        <v>327</v>
      </c>
      <c r="D189" s="65" t="s">
        <v>107</v>
      </c>
      <c r="E189" s="83">
        <v>1</v>
      </c>
      <c r="F189" s="35"/>
    </row>
    <row r="190" spans="2:9" x14ac:dyDescent="0.2">
      <c r="B190" s="79"/>
      <c r="C190" s="70"/>
      <c r="D190" s="65"/>
      <c r="E190" s="83"/>
      <c r="F190" s="35"/>
    </row>
    <row r="191" spans="2:9" x14ac:dyDescent="0.2">
      <c r="B191" s="79"/>
      <c r="C191" s="70"/>
      <c r="D191" s="65"/>
      <c r="E191" s="83"/>
      <c r="F191" s="35"/>
    </row>
    <row r="192" spans="2:9" ht="18.75" x14ac:dyDescent="0.3">
      <c r="B192" s="32"/>
      <c r="C192" s="62" t="s">
        <v>19</v>
      </c>
      <c r="D192" s="37"/>
      <c r="E192" s="43"/>
      <c r="F192" s="35"/>
    </row>
    <row r="193" spans="2:9" x14ac:dyDescent="0.2">
      <c r="B193" s="32"/>
      <c r="C193" s="44"/>
      <c r="D193" s="33"/>
      <c r="E193" s="45"/>
      <c r="F193" s="35"/>
    </row>
    <row r="194" spans="2:9" ht="14.25" x14ac:dyDescent="0.2">
      <c r="B194" s="63">
        <v>30</v>
      </c>
      <c r="C194" s="94" t="s">
        <v>22</v>
      </c>
      <c r="D194" s="65" t="s">
        <v>40</v>
      </c>
      <c r="E194" s="83">
        <f>6*0.36</f>
        <v>2.16</v>
      </c>
      <c r="F194" s="35"/>
    </row>
    <row r="195" spans="2:9" x14ac:dyDescent="0.2">
      <c r="B195" s="63"/>
      <c r="C195" s="95" t="s">
        <v>84</v>
      </c>
      <c r="D195" s="65"/>
      <c r="E195" s="46"/>
      <c r="F195" s="35"/>
    </row>
    <row r="196" spans="2:9" x14ac:dyDescent="0.2">
      <c r="B196" s="63"/>
      <c r="C196" s="96" t="s">
        <v>85</v>
      </c>
      <c r="D196" s="65"/>
      <c r="E196" s="46"/>
      <c r="F196" s="35"/>
    </row>
    <row r="197" spans="2:9" x14ac:dyDescent="0.2">
      <c r="B197" s="32"/>
      <c r="C197" s="49"/>
      <c r="D197" s="37"/>
      <c r="E197" s="46"/>
      <c r="F197" s="50"/>
    </row>
    <row r="198" spans="2:9" ht="14.25" x14ac:dyDescent="0.2">
      <c r="B198" s="63">
        <v>31</v>
      </c>
      <c r="C198" s="97" t="s">
        <v>23</v>
      </c>
      <c r="D198" s="65" t="s">
        <v>40</v>
      </c>
      <c r="E198" s="145">
        <f>0.6*0.6*0.15*6+0.08*366+0.05*366+0.02*336+4*1.3*1.3*0.1+15*1.1*1.1*0.1+14*3.7*0.1*0.8+4*5*0.1*0.8+362*0.24+51*0.24+0.4*0.6*0.3</f>
        <v>162.05100000000002</v>
      </c>
      <c r="F198" s="47"/>
      <c r="H198" s="132"/>
      <c r="I198" s="132"/>
    </row>
    <row r="199" spans="2:9" x14ac:dyDescent="0.2">
      <c r="B199" s="63"/>
      <c r="C199" s="98" t="s">
        <v>56</v>
      </c>
      <c r="D199" s="65"/>
      <c r="E199" s="34"/>
      <c r="F199" s="47"/>
      <c r="H199" s="134"/>
      <c r="I199" s="132"/>
    </row>
    <row r="200" spans="2:9" x14ac:dyDescent="0.2">
      <c r="B200" s="63"/>
      <c r="C200" s="96" t="s">
        <v>86</v>
      </c>
      <c r="D200" s="65"/>
      <c r="E200" s="34"/>
      <c r="F200" s="47"/>
      <c r="H200" s="132"/>
      <c r="I200" s="132"/>
    </row>
    <row r="201" spans="2:9" x14ac:dyDescent="0.2">
      <c r="B201" s="32"/>
      <c r="C201" s="132" t="s">
        <v>20</v>
      </c>
      <c r="D201" s="37"/>
      <c r="E201" s="37"/>
      <c r="F201" s="47"/>
      <c r="H201" s="132"/>
      <c r="I201" s="132"/>
    </row>
    <row r="202" spans="2:9" x14ac:dyDescent="0.2">
      <c r="B202" s="32"/>
      <c r="C202" s="99" t="s">
        <v>324</v>
      </c>
      <c r="D202" s="33"/>
      <c r="E202" s="46"/>
      <c r="F202" s="47"/>
      <c r="H202" s="132"/>
      <c r="I202" s="132"/>
    </row>
    <row r="203" spans="2:9" x14ac:dyDescent="0.2">
      <c r="B203" s="32"/>
      <c r="C203" s="66" t="s">
        <v>87</v>
      </c>
      <c r="D203" s="37"/>
      <c r="E203" s="37"/>
      <c r="F203" s="47"/>
      <c r="H203" s="132"/>
      <c r="I203" s="132"/>
    </row>
    <row r="204" spans="2:9" x14ac:dyDescent="0.2">
      <c r="B204" s="32"/>
      <c r="C204" s="132" t="s">
        <v>21</v>
      </c>
      <c r="D204" s="37"/>
      <c r="E204" s="37"/>
      <c r="F204" s="47"/>
      <c r="H204" s="132"/>
      <c r="I204" s="132"/>
    </row>
    <row r="205" spans="2:9" x14ac:dyDescent="0.2">
      <c r="B205" s="32"/>
      <c r="C205" s="70" t="s">
        <v>57</v>
      </c>
      <c r="D205" s="37"/>
      <c r="E205" s="46"/>
      <c r="F205" s="47"/>
      <c r="H205" s="132"/>
      <c r="I205" s="132"/>
    </row>
    <row r="206" spans="2:9" x14ac:dyDescent="0.2">
      <c r="B206" s="32"/>
      <c r="C206" s="66" t="s">
        <v>87</v>
      </c>
      <c r="D206" s="37"/>
      <c r="E206" s="46"/>
      <c r="F206" s="47"/>
      <c r="H206" s="132"/>
      <c r="I206" s="132"/>
    </row>
    <row r="207" spans="2:9" ht="25.5" x14ac:dyDescent="0.2">
      <c r="B207" s="32"/>
      <c r="C207" s="70" t="s">
        <v>32</v>
      </c>
      <c r="D207" s="33"/>
      <c r="E207" s="46"/>
      <c r="F207" s="47"/>
      <c r="H207" s="132"/>
      <c r="I207" s="132"/>
    </row>
    <row r="208" spans="2:9" x14ac:dyDescent="0.2">
      <c r="B208" s="32"/>
      <c r="C208" s="132" t="s">
        <v>325</v>
      </c>
      <c r="D208" s="37"/>
      <c r="E208" s="46"/>
      <c r="F208" s="47"/>
      <c r="H208" s="132"/>
      <c r="I208" s="132"/>
    </row>
    <row r="209" spans="2:9" x14ac:dyDescent="0.2">
      <c r="B209" s="32"/>
      <c r="C209" s="66" t="s">
        <v>88</v>
      </c>
      <c r="D209" s="33"/>
      <c r="E209" s="46"/>
      <c r="F209" s="47"/>
      <c r="H209" s="132"/>
      <c r="I209" s="132"/>
    </row>
    <row r="210" spans="2:9" ht="12.2" customHeight="1" x14ac:dyDescent="0.2">
      <c r="B210" s="32"/>
      <c r="C210" s="100" t="s">
        <v>214</v>
      </c>
      <c r="D210" s="65"/>
      <c r="E210" s="83"/>
      <c r="F210" s="47"/>
      <c r="H210" s="132"/>
      <c r="I210" s="137"/>
    </row>
    <row r="211" spans="2:9" ht="12.2" customHeight="1" x14ac:dyDescent="0.2">
      <c r="B211" s="32"/>
      <c r="C211" s="100" t="s">
        <v>216</v>
      </c>
      <c r="D211" s="65"/>
      <c r="E211" s="83"/>
      <c r="F211" s="47"/>
      <c r="H211" s="132"/>
      <c r="I211" s="137"/>
    </row>
    <row r="212" spans="2:9" ht="12.2" customHeight="1" x14ac:dyDescent="0.2">
      <c r="B212" s="32"/>
      <c r="C212" s="100" t="s">
        <v>217</v>
      </c>
      <c r="D212" s="65"/>
      <c r="E212" s="83"/>
      <c r="F212" s="47"/>
      <c r="H212" s="132"/>
      <c r="I212" s="137"/>
    </row>
    <row r="213" spans="2:9" ht="12.2" customHeight="1" x14ac:dyDescent="0.2">
      <c r="B213" s="32"/>
      <c r="C213" s="100" t="s">
        <v>215</v>
      </c>
      <c r="D213" s="65"/>
      <c r="E213" s="83"/>
      <c r="F213" s="47"/>
      <c r="H213" s="132"/>
      <c r="I213" s="137"/>
    </row>
    <row r="214" spans="2:9" ht="15" customHeight="1" x14ac:dyDescent="0.2">
      <c r="B214" s="32"/>
      <c r="C214" s="70" t="s">
        <v>218</v>
      </c>
      <c r="D214" s="65"/>
      <c r="E214" s="83"/>
      <c r="F214" s="47"/>
      <c r="H214" s="132"/>
      <c r="I214" s="137"/>
    </row>
    <row r="215" spans="2:9" ht="15" customHeight="1" x14ac:dyDescent="0.2">
      <c r="B215" s="32"/>
      <c r="C215" s="70" t="s">
        <v>222</v>
      </c>
      <c r="D215" s="65"/>
      <c r="E215" s="83"/>
      <c r="F215" s="47"/>
      <c r="H215" s="138"/>
      <c r="I215" s="137"/>
    </row>
    <row r="216" spans="2:9" ht="15" customHeight="1" x14ac:dyDescent="0.2">
      <c r="B216" s="32"/>
      <c r="C216" s="70" t="s">
        <v>219</v>
      </c>
      <c r="D216" s="65"/>
      <c r="E216" s="83"/>
      <c r="F216" s="47"/>
      <c r="H216" s="138"/>
      <c r="I216" s="137"/>
    </row>
    <row r="217" spans="2:9" ht="15" customHeight="1" x14ac:dyDescent="0.2">
      <c r="B217" s="32"/>
      <c r="C217" s="70" t="s">
        <v>326</v>
      </c>
      <c r="D217" s="65"/>
      <c r="E217" s="83"/>
      <c r="F217" s="47"/>
      <c r="H217" s="136"/>
      <c r="I217" s="137"/>
    </row>
    <row r="218" spans="2:9" ht="15" customHeight="1" x14ac:dyDescent="0.2">
      <c r="B218" s="32"/>
      <c r="C218" s="70" t="s">
        <v>284</v>
      </c>
      <c r="D218" s="65"/>
      <c r="E218" s="83"/>
      <c r="F218" s="47"/>
      <c r="H218" s="136"/>
      <c r="I218" s="137"/>
    </row>
    <row r="219" spans="2:9" ht="15" customHeight="1" x14ac:dyDescent="0.2">
      <c r="B219" s="32"/>
      <c r="C219" s="70" t="s">
        <v>285</v>
      </c>
      <c r="D219" s="65"/>
      <c r="E219" s="83"/>
      <c r="F219" s="47"/>
      <c r="H219" s="136"/>
      <c r="I219" s="137"/>
    </row>
    <row r="220" spans="2:9" ht="15" customHeight="1" x14ac:dyDescent="0.2">
      <c r="B220" s="32"/>
      <c r="C220" s="70" t="s">
        <v>286</v>
      </c>
      <c r="D220" s="65"/>
      <c r="E220" s="83"/>
      <c r="F220" s="47"/>
      <c r="H220" s="76"/>
      <c r="I220" s="77"/>
    </row>
    <row r="221" spans="2:9" ht="15" customHeight="1" x14ac:dyDescent="0.2">
      <c r="B221" s="32"/>
      <c r="C221" s="70" t="s">
        <v>288</v>
      </c>
      <c r="D221" s="65"/>
      <c r="E221" s="83"/>
      <c r="F221" s="47"/>
      <c r="H221" s="76"/>
      <c r="I221" s="77"/>
    </row>
    <row r="222" spans="2:9" ht="15" customHeight="1" x14ac:dyDescent="0.2">
      <c r="B222" s="32"/>
      <c r="C222" s="70" t="s">
        <v>287</v>
      </c>
      <c r="D222" s="65"/>
      <c r="E222" s="83"/>
      <c r="F222" s="47"/>
      <c r="H222" s="76"/>
      <c r="I222" s="77"/>
    </row>
    <row r="223" spans="2:9" ht="15" customHeight="1" x14ac:dyDescent="0.2">
      <c r="B223" s="32"/>
      <c r="C223" s="70" t="s">
        <v>293</v>
      </c>
      <c r="D223" s="65"/>
      <c r="E223" s="83"/>
      <c r="F223" s="47"/>
      <c r="H223" s="76"/>
      <c r="I223" s="77"/>
    </row>
    <row r="224" spans="2:9" ht="15" customHeight="1" x14ac:dyDescent="0.2">
      <c r="B224" s="32"/>
      <c r="C224" s="70" t="s">
        <v>288</v>
      </c>
      <c r="D224" s="65"/>
      <c r="E224" s="83"/>
      <c r="F224" s="47"/>
      <c r="H224" s="76"/>
      <c r="I224" s="77"/>
    </row>
    <row r="225" spans="2:6" x14ac:dyDescent="0.2">
      <c r="B225" s="32"/>
      <c r="C225" s="70" t="s">
        <v>213</v>
      </c>
      <c r="D225" s="33"/>
      <c r="E225" s="80"/>
      <c r="F225" s="47"/>
    </row>
    <row r="226" spans="2:6" x14ac:dyDescent="0.2">
      <c r="B226" s="32"/>
      <c r="C226" s="70" t="s">
        <v>58</v>
      </c>
      <c r="D226" s="33"/>
      <c r="E226" s="46"/>
      <c r="F226" s="47"/>
    </row>
    <row r="227" spans="2:6" x14ac:dyDescent="0.2">
      <c r="B227" s="32"/>
      <c r="C227" s="70" t="s">
        <v>59</v>
      </c>
      <c r="D227" s="33"/>
      <c r="E227" s="46"/>
      <c r="F227" s="47"/>
    </row>
    <row r="228" spans="2:6" x14ac:dyDescent="0.2">
      <c r="B228" s="32"/>
      <c r="C228" s="70"/>
      <c r="D228" s="33"/>
      <c r="E228" s="46"/>
      <c r="F228" s="47"/>
    </row>
    <row r="229" spans="2:6" ht="14.25" x14ac:dyDescent="0.2">
      <c r="B229" s="63">
        <v>32</v>
      </c>
      <c r="C229" s="69" t="s">
        <v>220</v>
      </c>
      <c r="D229" s="65" t="s">
        <v>40</v>
      </c>
      <c r="E229" s="101">
        <f>1.4*0.3*361</f>
        <v>151.62</v>
      </c>
      <c r="F229" s="47"/>
    </row>
    <row r="230" spans="2:6" x14ac:dyDescent="0.2">
      <c r="B230" s="63"/>
      <c r="C230" s="70" t="s">
        <v>221</v>
      </c>
      <c r="D230" s="65"/>
      <c r="E230" s="83"/>
      <c r="F230" s="47"/>
    </row>
    <row r="231" spans="2:6" x14ac:dyDescent="0.2">
      <c r="B231" s="63"/>
      <c r="C231" s="70"/>
      <c r="D231" s="65"/>
      <c r="E231" s="83"/>
      <c r="F231" s="47"/>
    </row>
    <row r="232" spans="2:6" ht="38.25" x14ac:dyDescent="0.2">
      <c r="B232" s="63">
        <v>33</v>
      </c>
      <c r="C232" s="70" t="s">
        <v>122</v>
      </c>
      <c r="D232" s="65" t="s">
        <v>40</v>
      </c>
      <c r="E232" s="83">
        <f>25*1.5*0.5</f>
        <v>18.75</v>
      </c>
      <c r="F232" s="47"/>
    </row>
    <row r="233" spans="2:6" x14ac:dyDescent="0.2">
      <c r="B233" s="63"/>
      <c r="C233" s="70" t="s">
        <v>121</v>
      </c>
      <c r="D233" s="65"/>
      <c r="E233" s="83"/>
      <c r="F233" s="47"/>
    </row>
    <row r="234" spans="2:6" x14ac:dyDescent="0.2">
      <c r="B234" s="63"/>
      <c r="C234" s="70"/>
      <c r="D234" s="65"/>
      <c r="E234" s="83"/>
      <c r="F234" s="47"/>
    </row>
    <row r="235" spans="2:6" ht="25.5" x14ac:dyDescent="0.2">
      <c r="B235" s="63" t="s">
        <v>305</v>
      </c>
      <c r="C235" s="69" t="s">
        <v>306</v>
      </c>
      <c r="D235" s="65" t="s">
        <v>40</v>
      </c>
      <c r="E235" s="83">
        <f>0.45*1.2</f>
        <v>0.54</v>
      </c>
      <c r="F235" s="47"/>
    </row>
    <row r="236" spans="2:6" x14ac:dyDescent="0.2">
      <c r="B236" s="63"/>
      <c r="C236" s="70" t="s">
        <v>307</v>
      </c>
      <c r="D236" s="65"/>
      <c r="E236" s="83"/>
      <c r="F236" s="47"/>
    </row>
    <row r="237" spans="2:6" x14ac:dyDescent="0.2">
      <c r="B237" s="63"/>
      <c r="C237" s="70" t="s">
        <v>308</v>
      </c>
      <c r="D237" s="65"/>
      <c r="E237" s="83"/>
      <c r="F237" s="47"/>
    </row>
    <row r="238" spans="2:6" x14ac:dyDescent="0.2">
      <c r="B238" s="63"/>
      <c r="C238" s="132"/>
      <c r="D238" s="65"/>
      <c r="E238" s="83"/>
      <c r="F238" s="47"/>
    </row>
    <row r="239" spans="2:6" ht="25.5" x14ac:dyDescent="0.2">
      <c r="B239" s="63">
        <v>34</v>
      </c>
      <c r="C239" s="121" t="s">
        <v>345</v>
      </c>
      <c r="D239" s="110" t="s">
        <v>107</v>
      </c>
      <c r="E239" s="111">
        <v>1</v>
      </c>
      <c r="F239" s="47"/>
    </row>
    <row r="240" spans="2:6" x14ac:dyDescent="0.2">
      <c r="B240" s="32"/>
      <c r="C240" s="54"/>
      <c r="D240" s="37"/>
      <c r="E240" s="46"/>
      <c r="F240" s="47"/>
    </row>
    <row r="241" spans="2:9" x14ac:dyDescent="0.2">
      <c r="B241" s="63">
        <v>35</v>
      </c>
      <c r="C241" s="64" t="s">
        <v>137</v>
      </c>
      <c r="D241" s="65" t="s">
        <v>0</v>
      </c>
      <c r="E241" s="101">
        <v>1</v>
      </c>
      <c r="F241" s="47"/>
    </row>
    <row r="242" spans="2:9" x14ac:dyDescent="0.2">
      <c r="B242" s="32"/>
      <c r="C242" s="54"/>
      <c r="D242" s="37"/>
      <c r="E242" s="46"/>
      <c r="F242" s="47"/>
    </row>
    <row r="243" spans="2:9" ht="25.5" x14ac:dyDescent="0.2">
      <c r="B243" s="63">
        <v>36</v>
      </c>
      <c r="C243" s="69" t="s">
        <v>25</v>
      </c>
      <c r="D243" s="65" t="s">
        <v>40</v>
      </c>
      <c r="E243" s="83">
        <f>2250*0.04</f>
        <v>90</v>
      </c>
      <c r="F243" s="47"/>
    </row>
    <row r="244" spans="2:9" s="3" customFormat="1" x14ac:dyDescent="0.2">
      <c r="B244" s="32"/>
      <c r="C244" s="66" t="s">
        <v>143</v>
      </c>
      <c r="D244" s="37"/>
      <c r="E244" s="37"/>
      <c r="F244" s="35"/>
    </row>
    <row r="245" spans="2:9" s="3" customFormat="1" x14ac:dyDescent="0.2">
      <c r="B245" s="32"/>
      <c r="C245" s="66" t="s">
        <v>13</v>
      </c>
      <c r="D245" s="38"/>
      <c r="E245" s="37"/>
      <c r="F245" s="35"/>
    </row>
    <row r="246" spans="2:9" s="3" customFormat="1" x14ac:dyDescent="0.2">
      <c r="B246" s="32"/>
      <c r="C246" s="66"/>
      <c r="D246" s="38"/>
      <c r="E246" s="37"/>
      <c r="F246" s="35"/>
    </row>
    <row r="247" spans="2:9" x14ac:dyDescent="0.2">
      <c r="B247" s="63">
        <v>37</v>
      </c>
      <c r="C247" s="69" t="s">
        <v>24</v>
      </c>
      <c r="D247" s="65" t="s">
        <v>8</v>
      </c>
      <c r="E247" s="83">
        <f>2250*0.4</f>
        <v>900</v>
      </c>
      <c r="F247" s="41"/>
    </row>
    <row r="248" spans="2:9" x14ac:dyDescent="0.2">
      <c r="B248" s="32"/>
      <c r="C248" s="70" t="s">
        <v>144</v>
      </c>
      <c r="D248" s="37"/>
      <c r="E248" s="46"/>
      <c r="F248" s="47"/>
    </row>
    <row r="249" spans="2:9" x14ac:dyDescent="0.2">
      <c r="B249" s="32"/>
      <c r="C249" s="42"/>
      <c r="D249" s="37"/>
      <c r="E249" s="46"/>
      <c r="F249" s="47"/>
    </row>
    <row r="250" spans="2:9" ht="25.5" x14ac:dyDescent="0.2">
      <c r="B250" s="63">
        <v>38</v>
      </c>
      <c r="C250" s="69" t="s">
        <v>26</v>
      </c>
      <c r="D250" s="65" t="s">
        <v>40</v>
      </c>
      <c r="E250" s="83">
        <f>2250*0.06</f>
        <v>135</v>
      </c>
      <c r="F250" s="47"/>
      <c r="I250" s="73"/>
    </row>
    <row r="251" spans="2:9" x14ac:dyDescent="0.2">
      <c r="B251" s="32"/>
      <c r="C251" s="70"/>
      <c r="D251" s="37"/>
      <c r="E251" s="46"/>
      <c r="F251" s="47"/>
      <c r="I251" s="73"/>
    </row>
    <row r="252" spans="2:9" x14ac:dyDescent="0.2">
      <c r="B252" s="32"/>
      <c r="C252" s="70" t="s">
        <v>145</v>
      </c>
      <c r="D252" s="37"/>
      <c r="E252" s="46"/>
      <c r="F252" s="47"/>
    </row>
    <row r="253" spans="2:9" x14ac:dyDescent="0.2">
      <c r="B253" s="32"/>
      <c r="C253" s="53"/>
      <c r="D253" s="37"/>
      <c r="E253" s="46"/>
      <c r="F253" s="47"/>
    </row>
    <row r="254" spans="2:9" x14ac:dyDescent="0.2">
      <c r="B254" s="63">
        <v>39</v>
      </c>
      <c r="C254" s="69" t="s">
        <v>27</v>
      </c>
      <c r="D254" s="65" t="s">
        <v>8</v>
      </c>
      <c r="E254" s="83">
        <f>2250*0.8</f>
        <v>1800</v>
      </c>
      <c r="F254" s="41"/>
    </row>
    <row r="255" spans="2:9" x14ac:dyDescent="0.2">
      <c r="B255" s="32"/>
      <c r="C255" s="70" t="s">
        <v>62</v>
      </c>
      <c r="D255" s="37"/>
      <c r="E255" s="46"/>
      <c r="F255" s="47"/>
    </row>
    <row r="256" spans="2:9" x14ac:dyDescent="0.2">
      <c r="B256" s="32"/>
      <c r="C256" s="70" t="s">
        <v>146</v>
      </c>
      <c r="D256" s="37"/>
      <c r="E256" s="46"/>
      <c r="F256" s="47"/>
    </row>
    <row r="257" spans="2:6" x14ac:dyDescent="0.2">
      <c r="B257" s="32"/>
      <c r="C257" s="42"/>
      <c r="D257" s="37"/>
      <c r="E257" s="46"/>
      <c r="F257" s="47"/>
    </row>
    <row r="258" spans="2:6" ht="25.5" x14ac:dyDescent="0.2">
      <c r="B258" s="63">
        <v>40</v>
      </c>
      <c r="C258" s="69" t="s">
        <v>334</v>
      </c>
      <c r="D258" s="65" t="s">
        <v>40</v>
      </c>
      <c r="E258" s="83">
        <f>(2365-765)*0.2</f>
        <v>320</v>
      </c>
      <c r="F258" s="47"/>
    </row>
    <row r="259" spans="2:6" x14ac:dyDescent="0.2">
      <c r="B259" s="32"/>
      <c r="C259" s="70" t="s">
        <v>335</v>
      </c>
      <c r="D259" s="37"/>
      <c r="E259" s="46"/>
      <c r="F259" s="47"/>
    </row>
    <row r="260" spans="2:6" x14ac:dyDescent="0.2">
      <c r="B260" s="32"/>
      <c r="C260" s="70" t="s">
        <v>336</v>
      </c>
      <c r="D260" s="37"/>
      <c r="E260" s="46"/>
      <c r="F260" s="47"/>
    </row>
    <row r="261" spans="2:6" x14ac:dyDescent="0.2">
      <c r="B261" s="32"/>
      <c r="C261" s="70"/>
      <c r="D261" s="37"/>
      <c r="E261" s="46"/>
      <c r="F261" s="47"/>
    </row>
    <row r="262" spans="2:6" ht="25.5" x14ac:dyDescent="0.2">
      <c r="B262" s="63" t="s">
        <v>342</v>
      </c>
      <c r="C262" s="69" t="s">
        <v>337</v>
      </c>
      <c r="D262" s="65" t="s">
        <v>40</v>
      </c>
      <c r="E262" s="83">
        <f>765*0.15</f>
        <v>114.75</v>
      </c>
      <c r="F262" s="47"/>
    </row>
    <row r="263" spans="2:6" x14ac:dyDescent="0.2">
      <c r="B263" s="32"/>
      <c r="C263" s="70" t="s">
        <v>338</v>
      </c>
      <c r="D263" s="37"/>
      <c r="E263" s="46"/>
      <c r="F263" s="47"/>
    </row>
    <row r="264" spans="2:6" x14ac:dyDescent="0.2">
      <c r="B264" s="32"/>
      <c r="C264" s="70" t="s">
        <v>339</v>
      </c>
      <c r="D264" s="37"/>
      <c r="E264" s="46"/>
      <c r="F264" s="47"/>
    </row>
    <row r="265" spans="2:6" x14ac:dyDescent="0.2">
      <c r="B265" s="32"/>
      <c r="C265" s="53"/>
      <c r="D265" s="37"/>
      <c r="E265" s="46"/>
      <c r="F265" s="47"/>
    </row>
    <row r="266" spans="2:6" ht="14.25" x14ac:dyDescent="0.2">
      <c r="B266" s="63">
        <v>41</v>
      </c>
      <c r="C266" s="69" t="s">
        <v>28</v>
      </c>
      <c r="D266" s="65" t="s">
        <v>40</v>
      </c>
      <c r="E266" s="83">
        <f>(2365-765)*0.2</f>
        <v>320</v>
      </c>
      <c r="F266" s="47"/>
    </row>
    <row r="267" spans="2:6" x14ac:dyDescent="0.2">
      <c r="B267" s="63"/>
      <c r="C267" s="70" t="s">
        <v>335</v>
      </c>
      <c r="D267" s="33"/>
      <c r="E267" s="46"/>
      <c r="F267" s="47"/>
    </row>
    <row r="268" spans="2:6" x14ac:dyDescent="0.2">
      <c r="B268" s="32"/>
      <c r="C268" s="70" t="s">
        <v>336</v>
      </c>
      <c r="D268" s="37"/>
      <c r="E268" s="46"/>
      <c r="F268" s="47"/>
    </row>
    <row r="269" spans="2:6" x14ac:dyDescent="0.2">
      <c r="B269" s="32"/>
      <c r="C269" s="70"/>
      <c r="D269" s="37"/>
      <c r="E269" s="46"/>
      <c r="F269" s="47"/>
    </row>
    <row r="270" spans="2:6" ht="14.25" x14ac:dyDescent="0.2">
      <c r="B270" s="63" t="s">
        <v>343</v>
      </c>
      <c r="C270" s="69" t="s">
        <v>340</v>
      </c>
      <c r="D270" s="65" t="s">
        <v>40</v>
      </c>
      <c r="E270" s="83">
        <f>765*0.15</f>
        <v>114.75</v>
      </c>
      <c r="F270" s="51"/>
    </row>
    <row r="271" spans="2:6" x14ac:dyDescent="0.2">
      <c r="B271" s="63"/>
      <c r="C271" s="70" t="s">
        <v>338</v>
      </c>
      <c r="D271" s="33"/>
      <c r="E271" s="46"/>
      <c r="F271" s="51"/>
    </row>
    <row r="272" spans="2:6" ht="12.75" customHeight="1" x14ac:dyDescent="0.2">
      <c r="B272" s="32"/>
      <c r="C272" s="70" t="s">
        <v>341</v>
      </c>
      <c r="D272" s="37"/>
      <c r="E272" s="46"/>
      <c r="F272" s="47"/>
    </row>
    <row r="273" spans="2:11" ht="12.75" customHeight="1" x14ac:dyDescent="0.2">
      <c r="B273" s="32"/>
      <c r="C273" s="70"/>
      <c r="D273" s="37"/>
      <c r="E273" s="46"/>
      <c r="F273" s="47"/>
    </row>
    <row r="274" spans="2:11" ht="25.5" customHeight="1" x14ac:dyDescent="0.2">
      <c r="B274" s="63">
        <v>42</v>
      </c>
      <c r="C274" s="70" t="s">
        <v>127</v>
      </c>
      <c r="D274" s="65" t="s">
        <v>40</v>
      </c>
      <c r="E274" s="83">
        <f>5.7*366*0.2-360*0.7*0.2</f>
        <v>366.84000000000009</v>
      </c>
      <c r="F274" s="51"/>
    </row>
    <row r="275" spans="2:11" ht="26.25" customHeight="1" x14ac:dyDescent="0.2">
      <c r="B275" s="32"/>
      <c r="C275" s="70" t="s">
        <v>147</v>
      </c>
      <c r="D275" s="37"/>
      <c r="E275" s="46"/>
      <c r="F275" s="47"/>
    </row>
    <row r="276" spans="2:11" ht="12.75" customHeight="1" x14ac:dyDescent="0.2">
      <c r="B276" s="32"/>
      <c r="C276" s="70" t="s">
        <v>93</v>
      </c>
      <c r="D276" s="37"/>
      <c r="E276" s="46"/>
      <c r="F276" s="47"/>
    </row>
    <row r="277" spans="2:11" ht="12.75" customHeight="1" x14ac:dyDescent="0.2">
      <c r="B277" s="32"/>
      <c r="C277" s="70"/>
      <c r="D277" s="37"/>
      <c r="E277" s="46"/>
      <c r="F277" s="47"/>
    </row>
    <row r="278" spans="2:11" ht="28.5" customHeight="1" x14ac:dyDescent="0.2">
      <c r="B278" s="63">
        <v>43</v>
      </c>
      <c r="C278" s="69" t="s">
        <v>128</v>
      </c>
      <c r="D278" s="65" t="s">
        <v>40</v>
      </c>
      <c r="E278" s="83">
        <f>0.78*21.1+2*331+3.9*25</f>
        <v>775.95799999999997</v>
      </c>
      <c r="F278" s="47"/>
    </row>
    <row r="279" spans="2:11" s="71" customFormat="1" x14ac:dyDescent="0.2">
      <c r="B279" s="81"/>
      <c r="C279" s="87" t="s">
        <v>89</v>
      </c>
      <c r="D279" s="82"/>
      <c r="E279" s="68"/>
      <c r="F279" s="88"/>
    </row>
    <row r="280" spans="2:11" x14ac:dyDescent="0.2">
      <c r="B280" s="32"/>
      <c r="C280" s="87" t="s">
        <v>90</v>
      </c>
      <c r="D280" s="33"/>
      <c r="E280" s="37"/>
      <c r="F280" s="35"/>
    </row>
    <row r="281" spans="2:11" x14ac:dyDescent="0.2">
      <c r="B281" s="32"/>
      <c r="C281" s="66" t="s">
        <v>91</v>
      </c>
      <c r="D281" s="33"/>
      <c r="E281" s="37"/>
      <c r="F281" s="35"/>
    </row>
    <row r="282" spans="2:11" x14ac:dyDescent="0.2">
      <c r="B282" s="32"/>
      <c r="C282" s="66"/>
      <c r="D282" s="33"/>
      <c r="E282" s="37"/>
      <c r="F282" s="35"/>
    </row>
    <row r="283" spans="2:11" ht="14.25" x14ac:dyDescent="0.2">
      <c r="B283" s="63">
        <v>44</v>
      </c>
      <c r="C283" s="64" t="s">
        <v>109</v>
      </c>
      <c r="D283" s="65" t="s">
        <v>40</v>
      </c>
      <c r="E283" s="83">
        <v>282</v>
      </c>
      <c r="F283" s="35"/>
    </row>
    <row r="284" spans="2:11" ht="63.75" x14ac:dyDescent="0.2">
      <c r="B284" s="63"/>
      <c r="C284" s="66" t="s">
        <v>141</v>
      </c>
      <c r="D284" s="65"/>
      <c r="E284" s="83"/>
      <c r="F284" s="35"/>
      <c r="G284" s="140"/>
      <c r="H284" s="132"/>
      <c r="I284" s="132"/>
      <c r="J284" s="132"/>
      <c r="K284" s="132"/>
    </row>
    <row r="285" spans="2:11" x14ac:dyDescent="0.2">
      <c r="B285" s="32"/>
      <c r="C285" s="87" t="s">
        <v>142</v>
      </c>
      <c r="D285" s="33"/>
      <c r="E285" s="37"/>
      <c r="F285" s="35"/>
      <c r="G285" s="140"/>
      <c r="H285" s="132"/>
      <c r="I285" s="132"/>
      <c r="J285" s="132"/>
      <c r="K285" s="132"/>
    </row>
    <row r="286" spans="2:11" x14ac:dyDescent="0.2">
      <c r="B286" s="32"/>
      <c r="C286" s="66"/>
      <c r="D286" s="33"/>
      <c r="E286" s="37"/>
      <c r="F286" s="35"/>
      <c r="G286" s="140"/>
      <c r="H286" s="132"/>
      <c r="I286" s="132"/>
      <c r="J286" s="132"/>
      <c r="K286" s="132"/>
    </row>
    <row r="287" spans="2:11" ht="25.5" x14ac:dyDescent="0.2">
      <c r="B287" s="63">
        <v>45</v>
      </c>
      <c r="C287" s="66" t="s">
        <v>225</v>
      </c>
      <c r="D287" s="65" t="s">
        <v>35</v>
      </c>
      <c r="E287" s="83">
        <f>38*0.35+15.9*0.25+1*1.1*1.1*0.1+1.3*3.7*0.1*0.8</f>
        <v>17.780799999999996</v>
      </c>
      <c r="F287" s="35"/>
      <c r="G287" s="140"/>
      <c r="H287" s="139"/>
      <c r="I287" s="135"/>
      <c r="J287" s="139"/>
      <c r="K287" s="139"/>
    </row>
    <row r="288" spans="2:11" x14ac:dyDescent="0.2">
      <c r="B288" s="63"/>
      <c r="C288" s="66" t="s">
        <v>292</v>
      </c>
      <c r="D288" s="65"/>
      <c r="E288" s="80"/>
      <c r="F288" s="35"/>
      <c r="G288" s="140"/>
      <c r="H288" s="139"/>
      <c r="I288" s="135"/>
      <c r="J288" s="139"/>
      <c r="K288" s="139"/>
    </row>
    <row r="289" spans="2:11" x14ac:dyDescent="0.2">
      <c r="B289" s="63"/>
      <c r="C289" s="93" t="s">
        <v>223</v>
      </c>
      <c r="D289" s="80"/>
      <c r="E289" s="80"/>
      <c r="F289" s="35"/>
      <c r="G289" s="140"/>
      <c r="H289" s="132"/>
      <c r="I289" s="135"/>
      <c r="J289" s="139"/>
      <c r="K289" s="139"/>
    </row>
    <row r="290" spans="2:11" x14ac:dyDescent="0.2">
      <c r="B290" s="63"/>
      <c r="C290" s="93" t="s">
        <v>289</v>
      </c>
      <c r="D290" s="80"/>
      <c r="E290" s="80"/>
      <c r="F290" s="35"/>
      <c r="G290" s="140"/>
      <c r="H290" s="132"/>
      <c r="I290" s="135"/>
      <c r="J290" s="139"/>
      <c r="K290" s="139"/>
    </row>
    <row r="291" spans="2:11" x14ac:dyDescent="0.2">
      <c r="B291" s="63"/>
      <c r="C291" s="93" t="s">
        <v>290</v>
      </c>
      <c r="D291" s="80"/>
      <c r="E291" s="80"/>
      <c r="F291" s="35"/>
      <c r="G291" s="140"/>
      <c r="H291" s="132"/>
      <c r="I291" s="135"/>
      <c r="J291" s="139"/>
      <c r="K291" s="139"/>
    </row>
    <row r="292" spans="2:11" x14ac:dyDescent="0.2">
      <c r="B292" s="63"/>
      <c r="C292" s="93" t="s">
        <v>224</v>
      </c>
      <c r="D292" s="80"/>
      <c r="E292" s="80"/>
      <c r="F292" s="35"/>
      <c r="G292" s="132"/>
      <c r="H292" s="132"/>
      <c r="I292" s="135"/>
      <c r="J292" s="139"/>
      <c r="K292" s="139"/>
    </row>
    <row r="293" spans="2:11" x14ac:dyDescent="0.2">
      <c r="B293" s="63"/>
      <c r="C293" s="93" t="s">
        <v>226</v>
      </c>
      <c r="D293" s="80"/>
      <c r="E293" s="80"/>
      <c r="F293" s="35"/>
      <c r="I293" s="11"/>
      <c r="J293" s="27"/>
      <c r="K293" s="27"/>
    </row>
    <row r="294" spans="2:11" x14ac:dyDescent="0.2">
      <c r="B294" s="63"/>
      <c r="C294" s="93" t="s">
        <v>227</v>
      </c>
      <c r="D294" s="80"/>
      <c r="E294" s="80"/>
      <c r="F294" s="35"/>
      <c r="I294" s="11"/>
      <c r="J294" s="27"/>
      <c r="K294" s="27"/>
    </row>
    <row r="295" spans="2:11" x14ac:dyDescent="0.2">
      <c r="B295" s="63"/>
      <c r="C295" s="93" t="s">
        <v>229</v>
      </c>
      <c r="D295" s="80"/>
      <c r="E295" s="80"/>
      <c r="F295" s="35"/>
      <c r="I295" s="11"/>
      <c r="J295" s="27"/>
      <c r="K295" s="27"/>
    </row>
    <row r="296" spans="2:11" x14ac:dyDescent="0.2">
      <c r="B296" s="63"/>
      <c r="C296" s="93" t="s">
        <v>291</v>
      </c>
      <c r="D296" s="80"/>
      <c r="E296" s="80"/>
      <c r="F296" s="35"/>
      <c r="I296" s="11"/>
      <c r="J296" s="27"/>
      <c r="K296" s="27"/>
    </row>
    <row r="297" spans="2:11" x14ac:dyDescent="0.2">
      <c r="B297" s="63"/>
      <c r="C297" s="93" t="s">
        <v>228</v>
      </c>
      <c r="D297" s="80"/>
      <c r="E297" s="80"/>
      <c r="F297" s="35"/>
      <c r="I297" s="11"/>
      <c r="J297" s="27"/>
      <c r="K297" s="27"/>
    </row>
    <row r="298" spans="2:11" x14ac:dyDescent="0.2">
      <c r="B298" s="63"/>
      <c r="C298" s="93" t="s">
        <v>230</v>
      </c>
      <c r="D298" s="80"/>
      <c r="E298" s="80"/>
      <c r="F298" s="35"/>
      <c r="I298" s="11"/>
      <c r="J298" s="27"/>
      <c r="K298" s="27"/>
    </row>
    <row r="299" spans="2:11" x14ac:dyDescent="0.2">
      <c r="B299" s="63"/>
      <c r="C299" s="93" t="s">
        <v>294</v>
      </c>
      <c r="D299" s="80"/>
      <c r="E299" s="80"/>
      <c r="F299" s="35"/>
      <c r="I299" s="11"/>
      <c r="J299" s="27"/>
      <c r="K299" s="27"/>
    </row>
    <row r="300" spans="2:11" x14ac:dyDescent="0.2">
      <c r="B300" s="63"/>
      <c r="C300" s="93" t="s">
        <v>231</v>
      </c>
      <c r="D300" s="80"/>
      <c r="E300" s="80"/>
      <c r="F300" s="35"/>
      <c r="I300" s="11"/>
      <c r="J300" s="27"/>
      <c r="K300" s="27"/>
    </row>
    <row r="301" spans="2:11" x14ac:dyDescent="0.2">
      <c r="B301" s="63"/>
      <c r="C301" s="93"/>
      <c r="D301" s="80"/>
      <c r="E301" s="80"/>
      <c r="F301" s="35"/>
      <c r="I301" s="11"/>
      <c r="J301" s="27"/>
      <c r="K301" s="27"/>
    </row>
    <row r="302" spans="2:11" ht="12.75" customHeight="1" x14ac:dyDescent="0.2">
      <c r="B302" s="63">
        <v>46</v>
      </c>
      <c r="C302" s="69" t="s">
        <v>246</v>
      </c>
      <c r="D302" s="65" t="s">
        <v>48</v>
      </c>
      <c r="E302" s="83">
        <f>0.5*400.6+1.9*37+1*318+2*20+2*30</f>
        <v>688.6</v>
      </c>
      <c r="F302" s="47"/>
    </row>
    <row r="303" spans="2:11" ht="12.75" customHeight="1" x14ac:dyDescent="0.2">
      <c r="B303" s="32"/>
      <c r="C303" s="93" t="s">
        <v>233</v>
      </c>
      <c r="D303" s="102" t="s">
        <v>40</v>
      </c>
      <c r="E303" s="102">
        <v>103.3</v>
      </c>
      <c r="F303" s="47"/>
    </row>
    <row r="304" spans="2:11" ht="12.75" customHeight="1" x14ac:dyDescent="0.2">
      <c r="B304" s="32"/>
      <c r="C304" s="93" t="s">
        <v>234</v>
      </c>
      <c r="D304" s="37"/>
      <c r="E304" s="46"/>
      <c r="F304" s="47"/>
    </row>
    <row r="305" spans="2:6" ht="12.75" customHeight="1" x14ac:dyDescent="0.2">
      <c r="B305" s="32"/>
      <c r="C305" s="93" t="s">
        <v>239</v>
      </c>
      <c r="D305" s="37"/>
      <c r="E305" s="46"/>
      <c r="F305" s="47"/>
    </row>
    <row r="306" spans="2:6" ht="12.75" customHeight="1" x14ac:dyDescent="0.2">
      <c r="B306" s="32"/>
      <c r="C306" s="93" t="s">
        <v>235</v>
      </c>
      <c r="D306" s="37"/>
      <c r="E306" s="46"/>
      <c r="F306" s="47"/>
    </row>
    <row r="307" spans="2:6" ht="12.75" customHeight="1" x14ac:dyDescent="0.2">
      <c r="B307" s="32"/>
      <c r="C307" s="93" t="s">
        <v>236</v>
      </c>
      <c r="D307" s="37"/>
      <c r="E307" s="46"/>
      <c r="F307" s="47"/>
    </row>
    <row r="308" spans="2:6" ht="12.75" customHeight="1" x14ac:dyDescent="0.2">
      <c r="B308" s="32"/>
      <c r="C308" s="93" t="s">
        <v>240</v>
      </c>
      <c r="D308" s="37"/>
      <c r="E308" s="46"/>
      <c r="F308" s="47"/>
    </row>
    <row r="309" spans="2:6" ht="12.75" customHeight="1" x14ac:dyDescent="0.2">
      <c r="B309" s="32"/>
      <c r="C309" s="93" t="s">
        <v>237</v>
      </c>
      <c r="D309" s="37"/>
      <c r="E309" s="46"/>
      <c r="F309" s="47"/>
    </row>
    <row r="310" spans="2:6" ht="12.75" customHeight="1" x14ac:dyDescent="0.2">
      <c r="B310" s="32"/>
      <c r="C310" s="93" t="s">
        <v>238</v>
      </c>
      <c r="D310" s="37"/>
      <c r="E310" s="46"/>
      <c r="F310" s="47"/>
    </row>
    <row r="311" spans="2:6" ht="12.75" customHeight="1" x14ac:dyDescent="0.2">
      <c r="B311" s="32"/>
      <c r="C311" s="93" t="s">
        <v>240</v>
      </c>
      <c r="D311" s="37"/>
      <c r="E311" s="46"/>
      <c r="F311" s="47"/>
    </row>
    <row r="312" spans="2:6" ht="12.75" customHeight="1" x14ac:dyDescent="0.2">
      <c r="B312" s="32"/>
      <c r="C312" s="93" t="s">
        <v>241</v>
      </c>
      <c r="D312" s="37"/>
      <c r="E312" s="46"/>
      <c r="F312" s="47"/>
    </row>
    <row r="313" spans="2:6" ht="12.75" customHeight="1" x14ac:dyDescent="0.2">
      <c r="B313" s="32"/>
      <c r="C313" s="93" t="s">
        <v>242</v>
      </c>
      <c r="D313" s="37"/>
      <c r="E313" s="46"/>
      <c r="F313" s="47"/>
    </row>
    <row r="314" spans="2:6" ht="12.75" customHeight="1" x14ac:dyDescent="0.2">
      <c r="B314" s="32"/>
      <c r="C314" s="93" t="s">
        <v>243</v>
      </c>
      <c r="D314" s="37"/>
      <c r="E314" s="46"/>
      <c r="F314" s="47"/>
    </row>
    <row r="315" spans="2:6" ht="12.75" customHeight="1" x14ac:dyDescent="0.2">
      <c r="B315" s="32"/>
      <c r="C315" s="70" t="s">
        <v>244</v>
      </c>
      <c r="D315" s="37"/>
      <c r="E315" s="46"/>
      <c r="F315" s="47"/>
    </row>
    <row r="316" spans="2:6" ht="12.75" customHeight="1" x14ac:dyDescent="0.2">
      <c r="B316" s="32"/>
      <c r="C316" s="66" t="s">
        <v>245</v>
      </c>
      <c r="D316" s="37"/>
      <c r="E316" s="46"/>
      <c r="F316" s="47"/>
    </row>
    <row r="317" spans="2:6" ht="12.75" customHeight="1" x14ac:dyDescent="0.2">
      <c r="B317" s="32"/>
      <c r="C317" s="70"/>
      <c r="D317" s="37"/>
      <c r="E317" s="46"/>
      <c r="F317" s="47"/>
    </row>
    <row r="318" spans="2:6" ht="12.75" customHeight="1" x14ac:dyDescent="0.2">
      <c r="B318" s="63">
        <v>47</v>
      </c>
      <c r="C318" s="69" t="s">
        <v>247</v>
      </c>
      <c r="D318" s="65" t="s">
        <v>9</v>
      </c>
      <c r="E318" s="83">
        <f>1.5*400+101</f>
        <v>701</v>
      </c>
      <c r="F318" s="47"/>
    </row>
    <row r="319" spans="2:6" ht="12.75" customHeight="1" x14ac:dyDescent="0.2">
      <c r="B319" s="63"/>
      <c r="C319" s="70" t="s">
        <v>248</v>
      </c>
      <c r="D319" s="65"/>
      <c r="E319" s="83"/>
      <c r="F319" s="47"/>
    </row>
    <row r="320" spans="2:6" ht="12.75" customHeight="1" x14ac:dyDescent="0.2">
      <c r="B320" s="63"/>
      <c r="C320" s="70" t="s">
        <v>249</v>
      </c>
      <c r="D320" s="65"/>
      <c r="E320" s="83"/>
      <c r="F320" s="47"/>
    </row>
    <row r="321" spans="2:6" ht="12.75" customHeight="1" x14ac:dyDescent="0.2">
      <c r="B321" s="63"/>
      <c r="C321" s="70" t="s">
        <v>250</v>
      </c>
      <c r="D321" s="65"/>
      <c r="E321" s="83"/>
      <c r="F321" s="47"/>
    </row>
    <row r="322" spans="2:6" ht="12.75" customHeight="1" x14ac:dyDescent="0.2">
      <c r="B322" s="63"/>
      <c r="C322" s="70"/>
      <c r="D322" s="102"/>
      <c r="E322" s="102"/>
      <c r="F322" s="47"/>
    </row>
    <row r="323" spans="2:6" ht="12.75" customHeight="1" x14ac:dyDescent="0.2">
      <c r="B323" s="63"/>
      <c r="C323" s="70"/>
      <c r="D323" s="65"/>
      <c r="E323" s="83"/>
      <c r="F323" s="47"/>
    </row>
    <row r="324" spans="2:6" ht="12.75" customHeight="1" x14ac:dyDescent="0.2">
      <c r="B324" s="63">
        <v>48</v>
      </c>
      <c r="C324" s="70" t="s">
        <v>251</v>
      </c>
      <c r="D324" s="65" t="s">
        <v>9</v>
      </c>
      <c r="E324" s="83">
        <f>1.5*400</f>
        <v>600</v>
      </c>
      <c r="F324" s="47"/>
    </row>
    <row r="325" spans="2:6" ht="12.75" customHeight="1" x14ac:dyDescent="0.2">
      <c r="B325" s="63"/>
      <c r="C325" s="70" t="s">
        <v>252</v>
      </c>
      <c r="D325" s="65"/>
      <c r="E325" s="83"/>
      <c r="F325" s="47"/>
    </row>
    <row r="326" spans="2:6" ht="12.75" customHeight="1" x14ac:dyDescent="0.2">
      <c r="B326" s="32"/>
      <c r="C326" s="53"/>
      <c r="D326" s="37"/>
      <c r="E326" s="46"/>
      <c r="F326" s="47"/>
    </row>
    <row r="327" spans="2:6" ht="12.75" customHeight="1" x14ac:dyDescent="0.2">
      <c r="B327" s="63" t="s">
        <v>271</v>
      </c>
      <c r="C327" s="70" t="s">
        <v>272</v>
      </c>
      <c r="D327" s="65" t="s">
        <v>9</v>
      </c>
      <c r="E327" s="83">
        <f>6*362+1100</f>
        <v>3272</v>
      </c>
      <c r="F327" s="47"/>
    </row>
    <row r="328" spans="2:6" ht="12.75" customHeight="1" x14ac:dyDescent="0.2">
      <c r="B328" s="63"/>
      <c r="C328" s="70" t="s">
        <v>274</v>
      </c>
      <c r="D328" s="65"/>
      <c r="E328" s="83"/>
      <c r="F328" s="47"/>
    </row>
    <row r="329" spans="2:6" ht="12.75" customHeight="1" x14ac:dyDescent="0.2">
      <c r="B329" s="63"/>
      <c r="C329" s="70" t="s">
        <v>280</v>
      </c>
      <c r="D329" s="65"/>
      <c r="E329" s="83"/>
      <c r="F329" s="47"/>
    </row>
    <row r="330" spans="2:6" ht="12.75" customHeight="1" x14ac:dyDescent="0.2">
      <c r="B330" s="63"/>
      <c r="C330" s="70" t="s">
        <v>275</v>
      </c>
      <c r="D330" s="65"/>
      <c r="E330" s="83"/>
      <c r="F330" s="47"/>
    </row>
    <row r="331" spans="2:6" ht="12.75" customHeight="1" x14ac:dyDescent="0.2">
      <c r="B331" s="63"/>
      <c r="C331" s="70" t="s">
        <v>273</v>
      </c>
      <c r="D331" s="65"/>
      <c r="E331" s="83"/>
      <c r="F331" s="47"/>
    </row>
    <row r="332" spans="2:6" ht="12.75" customHeight="1" x14ac:dyDescent="0.2">
      <c r="B332" s="63"/>
      <c r="C332" s="70" t="s">
        <v>281</v>
      </c>
      <c r="D332" s="65"/>
      <c r="E332" s="83"/>
      <c r="F332" s="47"/>
    </row>
    <row r="333" spans="2:6" ht="12.75" customHeight="1" x14ac:dyDescent="0.2">
      <c r="B333" s="32"/>
      <c r="C333" s="53"/>
      <c r="D333" s="37"/>
      <c r="E333" s="46"/>
      <c r="F333" s="47"/>
    </row>
    <row r="334" spans="2:6" ht="32.25" customHeight="1" x14ac:dyDescent="0.2">
      <c r="B334" s="63">
        <v>49</v>
      </c>
      <c r="C334" s="103" t="s">
        <v>94</v>
      </c>
      <c r="D334" s="65" t="s">
        <v>9</v>
      </c>
      <c r="E334" s="83">
        <v>7.5</v>
      </c>
      <c r="F334" s="47"/>
    </row>
    <row r="335" spans="2:6" ht="12.75" customHeight="1" x14ac:dyDescent="0.2">
      <c r="B335" s="32"/>
      <c r="C335" s="70" t="s">
        <v>63</v>
      </c>
      <c r="D335" s="37"/>
      <c r="E335" s="46"/>
      <c r="F335" s="47"/>
    </row>
    <row r="336" spans="2:6" ht="12.75" customHeight="1" x14ac:dyDescent="0.2">
      <c r="B336" s="32"/>
      <c r="C336" s="70"/>
      <c r="D336" s="37"/>
      <c r="E336" s="46"/>
      <c r="F336" s="47"/>
    </row>
    <row r="337" spans="2:6" ht="12.75" customHeight="1" x14ac:dyDescent="0.2">
      <c r="B337" s="63">
        <v>50</v>
      </c>
      <c r="C337" s="69" t="s">
        <v>253</v>
      </c>
      <c r="D337" s="37"/>
      <c r="E337" s="46"/>
      <c r="F337" s="47"/>
    </row>
    <row r="338" spans="2:6" ht="14.25" x14ac:dyDescent="0.2">
      <c r="B338" s="63"/>
      <c r="C338" s="69" t="s">
        <v>55</v>
      </c>
      <c r="D338" s="65" t="s">
        <v>48</v>
      </c>
      <c r="E338" s="83">
        <f>362*0.3*2</f>
        <v>217.2</v>
      </c>
      <c r="F338" s="22"/>
    </row>
    <row r="339" spans="2:6" x14ac:dyDescent="0.2">
      <c r="B339" s="63"/>
      <c r="C339" s="98" t="s">
        <v>255</v>
      </c>
      <c r="D339" s="65"/>
      <c r="E339" s="83"/>
      <c r="F339" s="22"/>
    </row>
    <row r="340" spans="2:6" x14ac:dyDescent="0.2">
      <c r="B340" s="63"/>
      <c r="C340" s="98"/>
      <c r="D340" s="65"/>
      <c r="E340" s="83"/>
      <c r="F340" s="22"/>
    </row>
    <row r="341" spans="2:6" ht="14.25" x14ac:dyDescent="0.2">
      <c r="B341" s="63">
        <v>51</v>
      </c>
      <c r="C341" s="97" t="s">
        <v>130</v>
      </c>
      <c r="D341" s="65" t="s">
        <v>48</v>
      </c>
      <c r="E341" s="83">
        <f>14*3.7*0.8+4*5*0.8</f>
        <v>57.440000000000005</v>
      </c>
      <c r="F341" s="22"/>
    </row>
    <row r="342" spans="2:6" x14ac:dyDescent="0.2">
      <c r="B342" s="63"/>
      <c r="C342" s="70" t="s">
        <v>218</v>
      </c>
      <c r="D342" s="65"/>
      <c r="E342" s="83"/>
      <c r="F342" s="22"/>
    </row>
    <row r="343" spans="2:6" x14ac:dyDescent="0.2">
      <c r="B343" s="63"/>
      <c r="C343" s="70" t="s">
        <v>222</v>
      </c>
      <c r="D343" s="65"/>
      <c r="E343" s="83"/>
      <c r="F343" s="22"/>
    </row>
    <row r="344" spans="2:6" x14ac:dyDescent="0.2">
      <c r="B344" s="63"/>
      <c r="C344" s="70" t="s">
        <v>256</v>
      </c>
      <c r="D344" s="65"/>
      <c r="E344" s="83"/>
      <c r="F344" s="22"/>
    </row>
    <row r="345" spans="2:6" x14ac:dyDescent="0.2">
      <c r="B345" s="63"/>
      <c r="C345" s="70" t="s">
        <v>257</v>
      </c>
      <c r="D345" s="65"/>
      <c r="E345" s="83"/>
      <c r="F345" s="22"/>
    </row>
    <row r="346" spans="2:6" x14ac:dyDescent="0.2">
      <c r="B346" s="63"/>
      <c r="C346" s="70"/>
      <c r="D346" s="65"/>
      <c r="E346" s="83"/>
      <c r="F346" s="22"/>
    </row>
    <row r="347" spans="2:6" ht="25.5" x14ac:dyDescent="0.2">
      <c r="B347" s="63">
        <v>52</v>
      </c>
      <c r="C347" s="69" t="s">
        <v>254</v>
      </c>
      <c r="D347" s="65" t="s">
        <v>48</v>
      </c>
      <c r="E347" s="83">
        <f>2*0.3*35+2*362*0.3</f>
        <v>238.2</v>
      </c>
      <c r="F347" s="22"/>
    </row>
    <row r="348" spans="2:6" x14ac:dyDescent="0.2">
      <c r="B348" s="63"/>
      <c r="C348" s="70" t="s">
        <v>258</v>
      </c>
      <c r="D348" s="65"/>
      <c r="E348" s="83"/>
      <c r="F348" s="22"/>
    </row>
    <row r="349" spans="2:6" x14ac:dyDescent="0.2">
      <c r="B349" s="63"/>
      <c r="C349" s="70" t="s">
        <v>260</v>
      </c>
      <c r="D349" s="65"/>
      <c r="E349" s="83"/>
      <c r="F349" s="22"/>
    </row>
    <row r="350" spans="2:6" x14ac:dyDescent="0.2">
      <c r="B350" s="63"/>
      <c r="C350" s="70" t="s">
        <v>259</v>
      </c>
      <c r="D350" s="65"/>
      <c r="E350" s="83"/>
      <c r="F350" s="22"/>
    </row>
    <row r="351" spans="2:6" x14ac:dyDescent="0.2">
      <c r="B351" s="32"/>
      <c r="C351" s="70" t="s">
        <v>276</v>
      </c>
      <c r="D351" s="37"/>
      <c r="E351" s="46"/>
      <c r="F351" s="47"/>
    </row>
    <row r="352" spans="2:6" x14ac:dyDescent="0.2">
      <c r="B352" s="32"/>
      <c r="C352" s="98" t="s">
        <v>277</v>
      </c>
      <c r="D352" s="37"/>
      <c r="E352" s="46"/>
      <c r="F352" s="47"/>
    </row>
    <row r="353" spans="2:6" x14ac:dyDescent="0.2">
      <c r="B353" s="32"/>
      <c r="C353" s="98"/>
      <c r="D353" s="37"/>
      <c r="E353" s="46"/>
      <c r="F353" s="47"/>
    </row>
    <row r="354" spans="2:6" ht="14.25" x14ac:dyDescent="0.2">
      <c r="B354" s="63">
        <v>53</v>
      </c>
      <c r="C354" s="98" t="s">
        <v>309</v>
      </c>
      <c r="D354" s="65" t="s">
        <v>48</v>
      </c>
      <c r="E354" s="83">
        <f>0.4*2+5*0.15*1.2</f>
        <v>1.7</v>
      </c>
      <c r="F354" s="47"/>
    </row>
    <row r="355" spans="2:6" x14ac:dyDescent="0.2">
      <c r="B355" s="63"/>
      <c r="C355" s="98" t="s">
        <v>310</v>
      </c>
      <c r="D355" s="37"/>
      <c r="E355" s="46"/>
      <c r="F355" s="47"/>
    </row>
    <row r="356" spans="2:6" x14ac:dyDescent="0.2">
      <c r="B356" s="63"/>
      <c r="C356" s="98"/>
      <c r="D356" s="37"/>
      <c r="E356" s="46"/>
      <c r="F356" s="47"/>
    </row>
    <row r="357" spans="2:6" x14ac:dyDescent="0.2">
      <c r="B357" s="32"/>
      <c r="C357" s="48"/>
      <c r="D357" s="37"/>
      <c r="E357" s="46"/>
      <c r="F357" s="47"/>
    </row>
    <row r="358" spans="2:6" x14ac:dyDescent="0.2">
      <c r="B358" s="63">
        <v>54</v>
      </c>
      <c r="C358" s="104" t="s">
        <v>65</v>
      </c>
      <c r="D358" s="65" t="s">
        <v>8</v>
      </c>
      <c r="E358" s="83">
        <v>10</v>
      </c>
      <c r="F358" s="51"/>
    </row>
    <row r="359" spans="2:6" x14ac:dyDescent="0.2">
      <c r="B359" s="63"/>
      <c r="C359" s="70" t="s">
        <v>95</v>
      </c>
      <c r="D359" s="65"/>
      <c r="E359" s="83"/>
      <c r="F359" s="47"/>
    </row>
    <row r="360" spans="2:6" x14ac:dyDescent="0.2">
      <c r="B360" s="32"/>
      <c r="C360" s="48"/>
      <c r="D360" s="37"/>
      <c r="E360" s="46"/>
      <c r="F360" s="47"/>
    </row>
    <row r="361" spans="2:6" x14ac:dyDescent="0.2">
      <c r="B361" s="63">
        <v>55</v>
      </c>
      <c r="C361" s="97" t="s">
        <v>66</v>
      </c>
      <c r="D361" s="65" t="s">
        <v>8</v>
      </c>
      <c r="E361" s="83">
        <v>20</v>
      </c>
      <c r="F361" s="47"/>
    </row>
    <row r="362" spans="2:6" x14ac:dyDescent="0.2">
      <c r="B362" s="63"/>
      <c r="C362" s="70" t="s">
        <v>96</v>
      </c>
      <c r="D362" s="65"/>
      <c r="E362" s="83"/>
      <c r="F362" s="47"/>
    </row>
    <row r="363" spans="2:6" x14ac:dyDescent="0.2">
      <c r="B363" s="63"/>
      <c r="C363" s="70"/>
      <c r="D363" s="65"/>
      <c r="E363" s="83"/>
      <c r="F363" s="47"/>
    </row>
    <row r="364" spans="2:6" x14ac:dyDescent="0.2">
      <c r="B364" s="63">
        <v>56</v>
      </c>
      <c r="C364" s="97" t="s">
        <v>97</v>
      </c>
      <c r="D364" s="65" t="s">
        <v>8</v>
      </c>
      <c r="E364" s="83">
        <f>1.3*362*1.15*7.99</f>
        <v>4324.1080999999995</v>
      </c>
      <c r="F364" s="22"/>
    </row>
    <row r="365" spans="2:6" x14ac:dyDescent="0.2">
      <c r="B365" s="63"/>
      <c r="C365" s="98" t="s">
        <v>98</v>
      </c>
      <c r="D365" s="65"/>
      <c r="E365" s="83"/>
      <c r="F365" s="22"/>
    </row>
    <row r="366" spans="2:6" x14ac:dyDescent="0.2">
      <c r="B366" s="63"/>
      <c r="C366" s="98"/>
      <c r="D366" s="65"/>
      <c r="E366" s="83"/>
      <c r="F366" s="22"/>
    </row>
    <row r="367" spans="2:6" x14ac:dyDescent="0.2">
      <c r="B367" s="63">
        <v>57</v>
      </c>
      <c r="C367" s="97" t="s">
        <v>313</v>
      </c>
      <c r="D367" s="65" t="s">
        <v>8</v>
      </c>
      <c r="E367" s="83">
        <v>2175</v>
      </c>
      <c r="F367" s="22"/>
    </row>
    <row r="368" spans="2:6" x14ac:dyDescent="0.2">
      <c r="B368" s="63"/>
      <c r="C368" s="98" t="s">
        <v>311</v>
      </c>
      <c r="D368" s="65"/>
      <c r="E368" s="83"/>
      <c r="F368" s="22"/>
    </row>
    <row r="369" spans="2:6" x14ac:dyDescent="0.2">
      <c r="B369" s="63"/>
      <c r="C369" s="98" t="s">
        <v>314</v>
      </c>
      <c r="D369" s="65"/>
      <c r="E369" s="83"/>
      <c r="F369" s="22"/>
    </row>
    <row r="370" spans="2:6" x14ac:dyDescent="0.2">
      <c r="B370" s="63"/>
      <c r="C370" s="98" t="s">
        <v>263</v>
      </c>
      <c r="D370" s="65"/>
      <c r="E370" s="83"/>
      <c r="F370" s="22"/>
    </row>
    <row r="371" spans="2:6" x14ac:dyDescent="0.2">
      <c r="B371" s="63"/>
      <c r="C371" s="98" t="s">
        <v>316</v>
      </c>
      <c r="D371" s="65"/>
      <c r="E371" s="83"/>
      <c r="F371" s="22"/>
    </row>
    <row r="372" spans="2:6" x14ac:dyDescent="0.2">
      <c r="B372" s="63"/>
      <c r="C372" s="98" t="s">
        <v>317</v>
      </c>
      <c r="D372" s="65"/>
      <c r="E372" s="83"/>
      <c r="F372" s="22"/>
    </row>
    <row r="373" spans="2:6" x14ac:dyDescent="0.2">
      <c r="B373" s="63"/>
      <c r="C373" s="70" t="s">
        <v>261</v>
      </c>
      <c r="D373" s="65"/>
      <c r="E373" s="83"/>
      <c r="F373" s="22"/>
    </row>
    <row r="374" spans="2:6" x14ac:dyDescent="0.2">
      <c r="B374" s="63"/>
      <c r="C374" s="98" t="s">
        <v>312</v>
      </c>
      <c r="D374" s="65"/>
      <c r="E374" s="83"/>
      <c r="F374" s="22"/>
    </row>
    <row r="375" spans="2:6" x14ac:dyDescent="0.2">
      <c r="B375" s="63"/>
      <c r="C375" s="98" t="s">
        <v>262</v>
      </c>
      <c r="D375" s="65"/>
      <c r="E375" s="83"/>
      <c r="F375" s="22"/>
    </row>
    <row r="376" spans="2:6" x14ac:dyDescent="0.2">
      <c r="B376" s="63"/>
      <c r="C376" s="98" t="s">
        <v>314</v>
      </c>
      <c r="D376" s="65"/>
      <c r="E376" s="83"/>
      <c r="F376" s="22"/>
    </row>
    <row r="377" spans="2:6" x14ac:dyDescent="0.2">
      <c r="B377" s="63"/>
      <c r="C377" s="98" t="s">
        <v>263</v>
      </c>
      <c r="D377" s="65"/>
      <c r="E377" s="83"/>
      <c r="F377" s="22"/>
    </row>
    <row r="378" spans="2:6" x14ac:dyDescent="0.2">
      <c r="B378" s="63"/>
      <c r="C378" s="98" t="s">
        <v>315</v>
      </c>
      <c r="D378" s="65"/>
      <c r="E378" s="83"/>
      <c r="F378" s="22"/>
    </row>
    <row r="379" spans="2:6" x14ac:dyDescent="0.2">
      <c r="B379" s="63"/>
      <c r="C379" s="98" t="s">
        <v>318</v>
      </c>
      <c r="D379" s="65"/>
      <c r="E379" s="83"/>
      <c r="F379" s="22"/>
    </row>
    <row r="380" spans="2:6" x14ac:dyDescent="0.2">
      <c r="B380" s="63"/>
      <c r="C380" s="98"/>
      <c r="D380" s="65"/>
      <c r="E380" s="83"/>
      <c r="F380" s="22"/>
    </row>
    <row r="381" spans="2:6" ht="38.25" x14ac:dyDescent="0.2">
      <c r="B381" s="63">
        <v>58</v>
      </c>
      <c r="C381" s="69" t="s">
        <v>67</v>
      </c>
      <c r="D381" s="65" t="s">
        <v>6</v>
      </c>
      <c r="E381" s="83">
        <f>2*366</f>
        <v>732</v>
      </c>
      <c r="F381" s="47"/>
    </row>
    <row r="382" spans="2:6" x14ac:dyDescent="0.2">
      <c r="B382" s="32"/>
      <c r="C382" s="70" t="s">
        <v>120</v>
      </c>
      <c r="D382" s="37"/>
      <c r="E382" s="46"/>
      <c r="F382" s="47"/>
    </row>
    <row r="383" spans="2:6" x14ac:dyDescent="0.2">
      <c r="B383" s="32"/>
      <c r="C383" s="48"/>
      <c r="D383" s="37"/>
      <c r="E383" s="46"/>
      <c r="F383" s="47"/>
    </row>
    <row r="384" spans="2:6" ht="25.5" x14ac:dyDescent="0.2">
      <c r="B384" s="63">
        <v>59</v>
      </c>
      <c r="C384" s="69" t="s">
        <v>64</v>
      </c>
      <c r="D384" s="65" t="s">
        <v>6</v>
      </c>
      <c r="E384" s="67">
        <v>30</v>
      </c>
      <c r="F384" s="51"/>
    </row>
    <row r="385" spans="2:6" x14ac:dyDescent="0.2">
      <c r="B385" s="63"/>
      <c r="C385" s="70" t="s">
        <v>33</v>
      </c>
      <c r="D385" s="33"/>
      <c r="E385" s="34"/>
      <c r="F385" s="51"/>
    </row>
    <row r="386" spans="2:6" x14ac:dyDescent="0.2">
      <c r="B386" s="32"/>
      <c r="C386" s="53"/>
      <c r="D386" s="37"/>
      <c r="E386" s="46"/>
      <c r="F386" s="47"/>
    </row>
    <row r="387" spans="2:6" ht="14.25" x14ac:dyDescent="0.2">
      <c r="B387" s="63">
        <v>62</v>
      </c>
      <c r="C387" s="69" t="s">
        <v>138</v>
      </c>
      <c r="D387" s="65" t="s">
        <v>48</v>
      </c>
      <c r="E387" s="83">
        <f>2*362</f>
        <v>724</v>
      </c>
      <c r="F387" s="47"/>
    </row>
    <row r="388" spans="2:6" x14ac:dyDescent="0.2">
      <c r="B388" s="32"/>
      <c r="C388" s="98" t="s">
        <v>278</v>
      </c>
      <c r="D388" s="37"/>
      <c r="E388" s="46"/>
      <c r="F388" s="47"/>
    </row>
    <row r="389" spans="2:6" x14ac:dyDescent="0.2">
      <c r="B389" s="32"/>
      <c r="C389" s="48"/>
      <c r="D389" s="37"/>
      <c r="E389" s="46"/>
      <c r="F389" s="47"/>
    </row>
    <row r="390" spans="2:6" ht="14.25" x14ac:dyDescent="0.2">
      <c r="B390" s="63">
        <v>63</v>
      </c>
      <c r="C390" s="97" t="s">
        <v>139</v>
      </c>
      <c r="D390" s="65" t="s">
        <v>48</v>
      </c>
      <c r="E390" s="83">
        <f>2*2*362</f>
        <v>1448</v>
      </c>
      <c r="F390" s="47"/>
    </row>
    <row r="391" spans="2:6" x14ac:dyDescent="0.2">
      <c r="B391" s="32"/>
      <c r="C391" s="98" t="s">
        <v>279</v>
      </c>
      <c r="D391" s="37"/>
      <c r="E391" s="46"/>
      <c r="F391" s="47"/>
    </row>
    <row r="392" spans="2:6" x14ac:dyDescent="0.2">
      <c r="B392" s="32"/>
      <c r="C392" s="48"/>
      <c r="D392" s="37"/>
      <c r="E392" s="46"/>
      <c r="F392" s="47"/>
    </row>
    <row r="393" spans="2:6" ht="25.5" x14ac:dyDescent="0.2">
      <c r="B393" s="63">
        <v>64</v>
      </c>
      <c r="C393" s="70" t="s">
        <v>108</v>
      </c>
      <c r="D393" s="65" t="s">
        <v>6</v>
      </c>
      <c r="E393" s="83">
        <v>3</v>
      </c>
      <c r="F393" s="22"/>
    </row>
    <row r="394" spans="2:6" x14ac:dyDescent="0.2">
      <c r="B394" s="32"/>
      <c r="C394" s="53"/>
      <c r="D394" s="37"/>
      <c r="E394" s="46"/>
      <c r="F394" s="47"/>
    </row>
    <row r="395" spans="2:6" ht="25.5" x14ac:dyDescent="0.2">
      <c r="B395" s="63">
        <v>65</v>
      </c>
      <c r="C395" s="70" t="s">
        <v>110</v>
      </c>
      <c r="D395" s="65" t="s">
        <v>9</v>
      </c>
      <c r="E395" s="83" t="s">
        <v>190</v>
      </c>
      <c r="F395" s="47"/>
    </row>
    <row r="396" spans="2:6" x14ac:dyDescent="0.2">
      <c r="B396" s="63"/>
      <c r="C396" s="70" t="s">
        <v>264</v>
      </c>
      <c r="D396" s="65"/>
      <c r="E396" s="83"/>
      <c r="F396" s="47"/>
    </row>
    <row r="397" spans="2:6" x14ac:dyDescent="0.2">
      <c r="B397" s="63"/>
      <c r="C397" s="70"/>
      <c r="D397" s="65"/>
      <c r="E397" s="83"/>
      <c r="F397" s="47"/>
    </row>
    <row r="398" spans="2:6" ht="25.5" x14ac:dyDescent="0.2">
      <c r="B398" s="63">
        <v>66</v>
      </c>
      <c r="C398" s="70" t="s">
        <v>129</v>
      </c>
      <c r="D398" s="65" t="s">
        <v>6</v>
      </c>
      <c r="E398" s="83">
        <v>300</v>
      </c>
      <c r="F398" s="47"/>
    </row>
    <row r="399" spans="2:6" x14ac:dyDescent="0.2">
      <c r="B399" s="63"/>
      <c r="C399" s="70" t="s">
        <v>111</v>
      </c>
      <c r="D399" s="65"/>
      <c r="E399" s="83"/>
      <c r="F399" s="47"/>
    </row>
    <row r="400" spans="2:6" x14ac:dyDescent="0.2">
      <c r="B400" s="63"/>
      <c r="C400" s="70" t="s">
        <v>265</v>
      </c>
      <c r="D400" s="65"/>
      <c r="E400" s="83"/>
      <c r="F400" s="47"/>
    </row>
    <row r="401" spans="2:6" ht="38.25" x14ac:dyDescent="0.2">
      <c r="B401" s="63"/>
      <c r="C401" s="70" t="s">
        <v>266</v>
      </c>
      <c r="D401" s="65"/>
      <c r="E401" s="83"/>
      <c r="F401" s="47"/>
    </row>
    <row r="402" spans="2:6" x14ac:dyDescent="0.2">
      <c r="B402" s="63"/>
      <c r="C402" s="70"/>
      <c r="D402" s="65"/>
      <c r="E402" s="83"/>
      <c r="F402" s="47"/>
    </row>
    <row r="403" spans="2:6" ht="25.5" x14ac:dyDescent="0.2">
      <c r="B403" s="63">
        <v>67</v>
      </c>
      <c r="C403" s="70" t="s">
        <v>268</v>
      </c>
      <c r="D403" s="65" t="s">
        <v>35</v>
      </c>
      <c r="E403" s="83">
        <v>2.6</v>
      </c>
      <c r="F403" s="47"/>
    </row>
    <row r="404" spans="2:6" x14ac:dyDescent="0.2">
      <c r="B404" s="63"/>
      <c r="C404" s="132"/>
      <c r="D404" s="65"/>
      <c r="E404" s="83"/>
      <c r="F404" s="47"/>
    </row>
    <row r="405" spans="2:6" ht="25.5" x14ac:dyDescent="0.2">
      <c r="B405" s="63">
        <v>68</v>
      </c>
      <c r="C405" s="70" t="s">
        <v>118</v>
      </c>
      <c r="D405" s="65" t="s">
        <v>35</v>
      </c>
      <c r="E405" s="83">
        <v>100</v>
      </c>
      <c r="F405" s="47"/>
    </row>
    <row r="406" spans="2:6" x14ac:dyDescent="0.2">
      <c r="B406" s="63"/>
      <c r="C406" s="70"/>
      <c r="D406" s="65"/>
      <c r="E406" s="83"/>
      <c r="F406" s="47"/>
    </row>
    <row r="407" spans="2:6" ht="27.75" customHeight="1" x14ac:dyDescent="0.2">
      <c r="B407" s="63">
        <v>69</v>
      </c>
      <c r="C407" s="70" t="s">
        <v>300</v>
      </c>
      <c r="D407" s="65" t="s">
        <v>35</v>
      </c>
      <c r="E407" s="83">
        <v>23.6</v>
      </c>
      <c r="F407" s="22"/>
    </row>
    <row r="408" spans="2:6" x14ac:dyDescent="0.2">
      <c r="B408" s="63"/>
      <c r="C408" s="93" t="s">
        <v>223</v>
      </c>
      <c r="D408" s="65"/>
      <c r="E408" s="83"/>
      <c r="F408" s="22"/>
    </row>
    <row r="409" spans="2:6" x14ac:dyDescent="0.2">
      <c r="B409" s="63"/>
      <c r="C409" s="93" t="s">
        <v>289</v>
      </c>
      <c r="D409" s="65"/>
      <c r="E409" s="83"/>
      <c r="F409" s="22"/>
    </row>
    <row r="410" spans="2:6" x14ac:dyDescent="0.2">
      <c r="B410" s="63"/>
      <c r="C410" s="93" t="s">
        <v>298</v>
      </c>
      <c r="D410" s="65"/>
      <c r="E410" s="83"/>
      <c r="F410" s="22"/>
    </row>
    <row r="411" spans="2:6" x14ac:dyDescent="0.2">
      <c r="B411" s="63"/>
      <c r="C411" s="93" t="s">
        <v>224</v>
      </c>
      <c r="D411" s="65"/>
      <c r="E411" s="83"/>
      <c r="F411" s="22"/>
    </row>
    <row r="412" spans="2:6" x14ac:dyDescent="0.2">
      <c r="B412" s="63"/>
      <c r="C412" s="93" t="s">
        <v>295</v>
      </c>
      <c r="D412" s="65"/>
      <c r="E412" s="83"/>
      <c r="F412" s="22"/>
    </row>
    <row r="413" spans="2:6" x14ac:dyDescent="0.2">
      <c r="B413" s="63"/>
      <c r="C413" s="93" t="s">
        <v>299</v>
      </c>
      <c r="D413" s="65"/>
      <c r="E413" s="83"/>
      <c r="F413" s="22"/>
    </row>
    <row r="414" spans="2:6" x14ac:dyDescent="0.2">
      <c r="B414" s="63"/>
      <c r="C414" s="93" t="s">
        <v>296</v>
      </c>
      <c r="D414" s="65"/>
      <c r="E414" s="83"/>
      <c r="F414" s="22"/>
    </row>
    <row r="415" spans="2:6" x14ac:dyDescent="0.2">
      <c r="B415" s="63"/>
      <c r="C415" s="93" t="s">
        <v>297</v>
      </c>
      <c r="D415" s="65"/>
      <c r="E415" s="83"/>
      <c r="F415" s="22"/>
    </row>
    <row r="416" spans="2:6" x14ac:dyDescent="0.2">
      <c r="B416" s="32"/>
      <c r="C416" s="53"/>
      <c r="D416" s="37"/>
      <c r="E416" s="46"/>
      <c r="F416" s="47"/>
    </row>
    <row r="417" spans="2:7" ht="25.5" x14ac:dyDescent="0.2">
      <c r="B417" s="63">
        <v>70</v>
      </c>
      <c r="C417" s="69" t="s">
        <v>39</v>
      </c>
      <c r="D417" s="65" t="s">
        <v>9</v>
      </c>
      <c r="E417" s="105">
        <f>25*0.4</f>
        <v>10</v>
      </c>
      <c r="F417" s="51"/>
    </row>
    <row r="418" spans="2:7" ht="11.25" customHeight="1" x14ac:dyDescent="0.2">
      <c r="B418" s="63"/>
      <c r="C418" s="98" t="s">
        <v>99</v>
      </c>
      <c r="D418" s="65"/>
      <c r="E418" s="106"/>
      <c r="F418" s="51"/>
    </row>
    <row r="419" spans="2:7" x14ac:dyDescent="0.2">
      <c r="B419" s="63"/>
      <c r="C419" s="107"/>
      <c r="D419" s="65"/>
      <c r="E419" s="106"/>
      <c r="F419" s="51"/>
    </row>
    <row r="420" spans="2:7" x14ac:dyDescent="0.2">
      <c r="B420" s="63">
        <v>71</v>
      </c>
      <c r="C420" s="97" t="s">
        <v>100</v>
      </c>
      <c r="D420" s="65" t="s">
        <v>35</v>
      </c>
      <c r="E420" s="108">
        <f>320*0.8*0.1</f>
        <v>25.6</v>
      </c>
      <c r="F420" s="51"/>
    </row>
    <row r="421" spans="2:7" x14ac:dyDescent="0.2">
      <c r="B421" s="63"/>
      <c r="C421" s="98" t="s">
        <v>283</v>
      </c>
      <c r="D421" s="65"/>
      <c r="E421" s="108"/>
      <c r="F421" s="51"/>
    </row>
    <row r="422" spans="2:7" x14ac:dyDescent="0.2">
      <c r="B422" s="32"/>
      <c r="C422" s="55"/>
      <c r="D422" s="33"/>
      <c r="E422" s="56"/>
      <c r="F422" s="51"/>
    </row>
    <row r="423" spans="2:7" ht="25.5" x14ac:dyDescent="0.2">
      <c r="B423" s="109">
        <v>72</v>
      </c>
      <c r="C423" s="69" t="s">
        <v>101</v>
      </c>
      <c r="D423" s="110" t="s">
        <v>34</v>
      </c>
      <c r="E423" s="111">
        <v>1</v>
      </c>
      <c r="F423" s="112"/>
    </row>
    <row r="424" spans="2:7" x14ac:dyDescent="0.2">
      <c r="B424" s="109"/>
      <c r="C424" s="70"/>
      <c r="D424" s="110"/>
      <c r="E424" s="111"/>
      <c r="F424" s="113"/>
    </row>
    <row r="425" spans="2:7" ht="38.25" x14ac:dyDescent="0.2">
      <c r="B425" s="109">
        <v>73</v>
      </c>
      <c r="C425" s="114" t="s">
        <v>102</v>
      </c>
      <c r="D425" s="110" t="s">
        <v>0</v>
      </c>
      <c r="E425" s="111">
        <v>5</v>
      </c>
      <c r="F425" s="113"/>
    </row>
    <row r="426" spans="2:7" x14ac:dyDescent="0.2">
      <c r="B426" s="109"/>
      <c r="C426" s="115"/>
      <c r="D426" s="110"/>
      <c r="E426" s="111"/>
      <c r="F426" s="113"/>
    </row>
    <row r="427" spans="2:7" ht="25.5" x14ac:dyDescent="0.2">
      <c r="B427" s="109">
        <v>74</v>
      </c>
      <c r="C427" s="116" t="s">
        <v>29</v>
      </c>
      <c r="D427" s="110" t="s">
        <v>6</v>
      </c>
      <c r="E427" s="111">
        <v>740</v>
      </c>
      <c r="F427" s="117" t="s">
        <v>104</v>
      </c>
      <c r="G427" s="52"/>
    </row>
    <row r="428" spans="2:7" x14ac:dyDescent="0.2">
      <c r="B428" s="109"/>
      <c r="C428" s="118" t="s">
        <v>103</v>
      </c>
      <c r="D428" s="110"/>
      <c r="E428" s="111"/>
      <c r="F428" s="113"/>
    </row>
    <row r="429" spans="2:7" x14ac:dyDescent="0.2">
      <c r="B429" s="109"/>
      <c r="C429" s="118"/>
      <c r="D429" s="110"/>
      <c r="E429" s="111"/>
      <c r="F429" s="113"/>
    </row>
    <row r="430" spans="2:7" ht="51" x14ac:dyDescent="0.2">
      <c r="B430" s="109">
        <v>75</v>
      </c>
      <c r="C430" s="119" t="s">
        <v>344</v>
      </c>
      <c r="D430" s="110" t="s">
        <v>0</v>
      </c>
      <c r="E430" s="111">
        <v>1</v>
      </c>
      <c r="F430" s="113"/>
    </row>
    <row r="431" spans="2:7" x14ac:dyDescent="0.2">
      <c r="B431" s="109"/>
      <c r="C431" s="118"/>
      <c r="D431" s="110"/>
      <c r="E431" s="111"/>
      <c r="F431" s="113"/>
    </row>
    <row r="432" spans="2:7" x14ac:dyDescent="0.2">
      <c r="B432" s="63">
        <v>76</v>
      </c>
      <c r="C432" s="125" t="s">
        <v>112</v>
      </c>
      <c r="D432" s="110" t="s">
        <v>6</v>
      </c>
      <c r="E432" s="111">
        <v>2</v>
      </c>
      <c r="F432" s="113"/>
    </row>
    <row r="433" spans="2:7" x14ac:dyDescent="0.2">
      <c r="B433" s="120"/>
      <c r="C433" s="60"/>
      <c r="D433" s="57"/>
      <c r="E433" s="58"/>
      <c r="F433" s="59"/>
    </row>
    <row r="434" spans="2:7" ht="27" x14ac:dyDescent="0.2">
      <c r="B434" s="109">
        <v>77</v>
      </c>
      <c r="C434" s="119" t="s">
        <v>301</v>
      </c>
      <c r="D434" s="65" t="s">
        <v>9</v>
      </c>
      <c r="E434" s="111">
        <f>1.6*400*1.05</f>
        <v>672</v>
      </c>
      <c r="F434" s="59"/>
    </row>
    <row r="435" spans="2:7" x14ac:dyDescent="0.2">
      <c r="B435" s="109"/>
      <c r="C435" s="121" t="s">
        <v>117</v>
      </c>
      <c r="D435" s="110"/>
      <c r="E435" s="111"/>
      <c r="F435" s="59"/>
    </row>
    <row r="436" spans="2:7" x14ac:dyDescent="0.2">
      <c r="B436" s="109"/>
      <c r="C436" s="121" t="s">
        <v>302</v>
      </c>
      <c r="D436" s="110"/>
      <c r="E436" s="111"/>
      <c r="F436" s="59"/>
    </row>
    <row r="437" spans="2:7" x14ac:dyDescent="0.2">
      <c r="B437" s="109"/>
      <c r="C437" s="121" t="s">
        <v>303</v>
      </c>
      <c r="D437" s="110"/>
      <c r="E437" s="111"/>
      <c r="F437" s="59"/>
    </row>
    <row r="438" spans="2:7" x14ac:dyDescent="0.2">
      <c r="B438" s="109"/>
      <c r="C438" s="118"/>
      <c r="D438" s="110"/>
      <c r="E438" s="111"/>
      <c r="F438" s="59"/>
    </row>
    <row r="439" spans="2:7" ht="14.25" customHeight="1" x14ac:dyDescent="0.2">
      <c r="B439" s="109">
        <v>78</v>
      </c>
      <c r="C439" s="118" t="s">
        <v>113</v>
      </c>
      <c r="D439" s="110" t="s">
        <v>9</v>
      </c>
      <c r="E439" s="111">
        <f>E302</f>
        <v>688.6</v>
      </c>
      <c r="F439" s="59"/>
      <c r="G439" s="52"/>
    </row>
    <row r="440" spans="2:7" ht="14.25" customHeight="1" x14ac:dyDescent="0.2">
      <c r="B440" s="109"/>
      <c r="C440" s="118" t="s">
        <v>282</v>
      </c>
      <c r="D440" s="110"/>
      <c r="E440" s="111"/>
      <c r="F440" s="59"/>
      <c r="G440" s="52"/>
    </row>
    <row r="441" spans="2:7" ht="14.25" customHeight="1" x14ac:dyDescent="0.2">
      <c r="B441" s="109"/>
      <c r="C441" s="118"/>
      <c r="D441" s="110"/>
      <c r="E441" s="111"/>
      <c r="F441" s="59"/>
    </row>
    <row r="442" spans="2:7" ht="30" customHeight="1" x14ac:dyDescent="0.2">
      <c r="B442" s="109">
        <v>79</v>
      </c>
      <c r="C442" s="121" t="s">
        <v>269</v>
      </c>
      <c r="D442" s="110" t="s">
        <v>0</v>
      </c>
      <c r="E442" s="111">
        <v>1</v>
      </c>
      <c r="F442" s="59"/>
    </row>
    <row r="443" spans="2:7" ht="15" customHeight="1" x14ac:dyDescent="0.2">
      <c r="B443" s="109"/>
      <c r="C443" s="121"/>
      <c r="D443" s="110"/>
      <c r="E443" s="111"/>
      <c r="F443" s="59"/>
    </row>
    <row r="444" spans="2:7" ht="15" customHeight="1" x14ac:dyDescent="0.2">
      <c r="B444" s="109">
        <v>80</v>
      </c>
      <c r="C444" s="121" t="s">
        <v>270</v>
      </c>
      <c r="D444" s="110" t="s">
        <v>107</v>
      </c>
      <c r="E444" s="111">
        <v>1</v>
      </c>
      <c r="F444" s="59"/>
    </row>
    <row r="445" spans="2:7" ht="15" customHeight="1" x14ac:dyDescent="0.2">
      <c r="B445" s="109"/>
      <c r="C445" s="121"/>
      <c r="D445" s="110"/>
      <c r="E445" s="111"/>
      <c r="F445" s="59"/>
    </row>
    <row r="446" spans="2:7" ht="25.5" x14ac:dyDescent="0.2">
      <c r="B446" s="109">
        <v>81</v>
      </c>
      <c r="C446" s="119" t="s">
        <v>30</v>
      </c>
      <c r="D446" s="110" t="s">
        <v>34</v>
      </c>
      <c r="E446" s="111">
        <v>1</v>
      </c>
      <c r="F446" s="113"/>
    </row>
    <row r="447" spans="2:7" x14ac:dyDescent="0.2">
      <c r="B447" s="109"/>
      <c r="C447" s="118" t="s">
        <v>31</v>
      </c>
      <c r="D447" s="110"/>
      <c r="E447" s="111"/>
      <c r="F447" s="113"/>
    </row>
    <row r="448" spans="2:7" ht="25.5" x14ac:dyDescent="0.2">
      <c r="B448" s="109">
        <v>82</v>
      </c>
      <c r="C448" s="121" t="s">
        <v>353</v>
      </c>
      <c r="D448" s="110" t="s">
        <v>34</v>
      </c>
      <c r="E448" s="111">
        <v>1</v>
      </c>
      <c r="F448" s="113"/>
    </row>
    <row r="449" spans="2:6" x14ac:dyDescent="0.2">
      <c r="B449" s="109"/>
      <c r="C449" s="121"/>
      <c r="D449" s="110"/>
      <c r="E449" s="111"/>
      <c r="F449" s="113"/>
    </row>
    <row r="450" spans="2:6" ht="28.5" customHeight="1" x14ac:dyDescent="0.2">
      <c r="B450" s="109">
        <v>83</v>
      </c>
      <c r="C450" s="121" t="s">
        <v>329</v>
      </c>
      <c r="D450" s="110" t="s">
        <v>0</v>
      </c>
      <c r="E450" s="111">
        <v>1</v>
      </c>
      <c r="F450" s="113"/>
    </row>
    <row r="451" spans="2:6" x14ac:dyDescent="0.2">
      <c r="B451" s="109"/>
      <c r="C451" s="121"/>
      <c r="D451" s="110"/>
      <c r="E451" s="111"/>
      <c r="F451" s="113"/>
    </row>
    <row r="452" spans="2:6" x14ac:dyDescent="0.2">
      <c r="B452" s="122">
        <v>84</v>
      </c>
      <c r="C452" s="118" t="s">
        <v>140</v>
      </c>
      <c r="D452" s="110" t="s">
        <v>9</v>
      </c>
      <c r="E452" s="123">
        <v>40</v>
      </c>
      <c r="F452" s="113"/>
    </row>
    <row r="453" spans="2:6" x14ac:dyDescent="0.2">
      <c r="B453" s="122"/>
      <c r="C453" s="118"/>
      <c r="D453" s="110"/>
      <c r="E453" s="124"/>
      <c r="F453" s="113"/>
    </row>
    <row r="454" spans="2:6" ht="25.5" x14ac:dyDescent="0.2">
      <c r="B454" s="122">
        <v>85</v>
      </c>
      <c r="C454" s="121" t="s">
        <v>132</v>
      </c>
      <c r="D454" s="110" t="s">
        <v>6</v>
      </c>
      <c r="E454" s="111">
        <v>400</v>
      </c>
      <c r="F454" s="113"/>
    </row>
    <row r="455" spans="2:6" x14ac:dyDescent="0.2">
      <c r="B455" s="122"/>
      <c r="C455" s="121"/>
      <c r="D455" s="110"/>
      <c r="E455" s="111"/>
      <c r="F455" s="113"/>
    </row>
    <row r="456" spans="2:6" x14ac:dyDescent="0.2">
      <c r="B456" s="122"/>
      <c r="C456" s="121"/>
      <c r="D456" s="110"/>
      <c r="E456" s="111"/>
      <c r="F456" s="113"/>
    </row>
    <row r="457" spans="2:6" ht="63.75" x14ac:dyDescent="0.2">
      <c r="B457" s="109">
        <v>86</v>
      </c>
      <c r="C457" s="121" t="s">
        <v>328</v>
      </c>
      <c r="D457" s="110" t="s">
        <v>107</v>
      </c>
      <c r="E457" s="111">
        <v>1</v>
      </c>
      <c r="F457" s="113"/>
    </row>
    <row r="458" spans="2:6" x14ac:dyDescent="0.2">
      <c r="B458" s="109"/>
      <c r="C458" s="121"/>
      <c r="D458" s="110"/>
      <c r="E458" s="111"/>
      <c r="F458" s="113"/>
    </row>
    <row r="459" spans="2:6" ht="25.5" x14ac:dyDescent="0.2">
      <c r="B459" s="109">
        <v>87</v>
      </c>
      <c r="C459" s="70" t="s">
        <v>352</v>
      </c>
      <c r="D459" s="110" t="s">
        <v>107</v>
      </c>
      <c r="E459" s="111">
        <v>1</v>
      </c>
      <c r="F459" s="113"/>
    </row>
    <row r="460" spans="2:6" ht="267.75" x14ac:dyDescent="0.2">
      <c r="B460" s="109"/>
      <c r="C460" s="146" t="s">
        <v>354</v>
      </c>
      <c r="D460" s="80"/>
      <c r="E460" s="80"/>
      <c r="F460" s="113"/>
    </row>
    <row r="461" spans="2:6" x14ac:dyDescent="0.2">
      <c r="B461" s="109"/>
      <c r="C461" s="99"/>
      <c r="D461" s="110"/>
      <c r="E461" s="111"/>
      <c r="F461" s="113"/>
    </row>
    <row r="462" spans="2:6" ht="13.5" thickBot="1" x14ac:dyDescent="0.25">
      <c r="B462" s="23"/>
      <c r="C462" s="127"/>
      <c r="D462" s="24"/>
      <c r="E462" s="25"/>
      <c r="F462" s="26"/>
    </row>
    <row r="463" spans="2:6" x14ac:dyDescent="0.2">
      <c r="C463" s="126"/>
    </row>
    <row r="465" spans="3:3" ht="23.25" x14ac:dyDescent="0.35">
      <c r="C465" s="28"/>
    </row>
  </sheetData>
  <phoneticPr fontId="3" type="noConversion"/>
  <printOptions horizontalCentered="1"/>
  <pageMargins left="0.78740157480314965" right="0.59055118110236227" top="0.39370078740157483" bottom="0.39370078740157483" header="0" footer="0"/>
  <pageSetup paperSize="9" scale="86" fitToHeight="100" orientation="portrait" r:id="rId1"/>
  <headerFooter alignWithMargins="0">
    <oddFooter>&amp;L&amp;F&amp;C&amp;P/&amp;N&amp;R&amp;A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SO_01_Vypočet_množství</vt:lpstr>
      <vt:lpstr>SO_01_Vypočet_množství!Názvy_tisku</vt:lpstr>
      <vt:lpstr>SO_01_Vypočet_množství!Oblast_tisku</vt:lpstr>
    </vt:vector>
  </TitlesOfParts>
  <Company>Aquatis a.s.,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Albrechtova</dc:creator>
  <cp:lastModifiedBy>Jendruscak, Michal_x000d_</cp:lastModifiedBy>
  <cp:lastPrinted>2023-06-26T12:38:47Z</cp:lastPrinted>
  <dcterms:created xsi:type="dcterms:W3CDTF">2007-12-06T11:24:59Z</dcterms:created>
  <dcterms:modified xsi:type="dcterms:W3CDTF">2023-06-26T12:45:55Z</dcterms:modified>
</cp:coreProperties>
</file>