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R:\211204_vd_hubenov\211204_31_002_dps\F_Soupis_prací\230627_cistopis\"/>
    </mc:Choice>
  </mc:AlternateContent>
  <xr:revisionPtr revIDLastSave="0" documentId="13_ncr:1_{A11EB2E0-21CB-4321-A683-6325282996C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O_04_Vypočet_množství" sheetId="22" r:id="rId1"/>
  </sheets>
  <definedNames>
    <definedName name="_xlnm.Print_Titles" localSheetId="0">SO_04_Vypočet_množství!$11:$11</definedName>
    <definedName name="_xlnm.Print_Area" localSheetId="0">SO_04_Vypočet_množství!$B$4:$F$131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22" l="1"/>
  <c r="E34" i="22"/>
  <c r="E97" i="22"/>
  <c r="E70" i="22" l="1"/>
  <c r="E15" i="22"/>
  <c r="E66" i="22" s="1"/>
  <c r="E56" i="22"/>
  <c r="E110" i="22"/>
  <c r="E105" i="22"/>
  <c r="E102" i="22"/>
  <c r="E94" i="22"/>
  <c r="E91" i="22"/>
  <c r="E88" i="22"/>
  <c r="E83" i="22" l="1"/>
  <c r="E80" i="22"/>
  <c r="E78" i="22"/>
  <c r="E62" i="22"/>
  <c r="E59" i="22"/>
  <c r="E53" i="22"/>
  <c r="E50" i="22"/>
  <c r="E46" i="22"/>
  <c r="E42" i="22"/>
  <c r="E20" i="22"/>
  <c r="E27" i="22"/>
  <c r="E24" i="22"/>
</calcChain>
</file>

<file path=xl/sharedStrings.xml><?xml version="1.0" encoding="utf-8"?>
<sst xmlns="http://schemas.openxmlformats.org/spreadsheetml/2006/main" count="123" uniqueCount="91">
  <si>
    <t>ks</t>
  </si>
  <si>
    <t>Položka</t>
  </si>
  <si>
    <t>Popis položky</t>
  </si>
  <si>
    <t>Jednotka</t>
  </si>
  <si>
    <t>Množství DPS</t>
  </si>
  <si>
    <r>
      <t xml:space="preserve">Výkaz výměr - </t>
    </r>
    <r>
      <rPr>
        <b/>
        <sz val="14"/>
        <rFont val="Arial CE"/>
        <charset val="238"/>
      </rPr>
      <t>výpočet množství</t>
    </r>
  </si>
  <si>
    <t>Poznámka</t>
  </si>
  <si>
    <t>Objednatel : Povodí Moravy s.p.</t>
  </si>
  <si>
    <t>Zhotovitel :AQUATIS a.s.</t>
  </si>
  <si>
    <t>VD Hubenov – opatření na převedení KPV10 000</t>
  </si>
  <si>
    <r>
      <t>m</t>
    </r>
    <r>
      <rPr>
        <vertAlign val="superscript"/>
        <sz val="11"/>
        <rFont val="Arial"/>
        <family val="2"/>
        <charset val="238"/>
      </rPr>
      <t>2</t>
    </r>
  </si>
  <si>
    <t>m</t>
  </si>
  <si>
    <t>Výkop zeminy tř.4 pro pilíře</t>
  </si>
  <si>
    <r>
      <t>m</t>
    </r>
    <r>
      <rPr>
        <vertAlign val="superscript"/>
        <sz val="11"/>
        <rFont val="Arial"/>
        <family val="2"/>
        <charset val="238"/>
      </rPr>
      <t>3</t>
    </r>
  </si>
  <si>
    <t>š x d x l</t>
  </si>
  <si>
    <t>OP1_3,4 x 3,4 x 4,0 m</t>
  </si>
  <si>
    <t>kg</t>
  </si>
  <si>
    <t>1,40m2 * 2,6m x 3 ks</t>
  </si>
  <si>
    <t>Výkop horniny tř. 5-6 pro základ pilíře</t>
  </si>
  <si>
    <t>Plocha stěn 4 x 3,4m x 4,2m x 3 ks</t>
  </si>
  <si>
    <t>3ks x 2,2m</t>
  </si>
  <si>
    <t>Vystrojení vrtu na odvodnění meziskruží a napojení 1/P</t>
  </si>
  <si>
    <t>Beton základu pilířů OP1-3 C30/37 XF3</t>
  </si>
  <si>
    <t>Betonová výplň skruže 1/B C30/37 XF3</t>
  </si>
  <si>
    <t>0,4**2*pi*v*3ks</t>
  </si>
  <si>
    <t>0,16*3,1415*(3,5+3,8+2,7)</t>
  </si>
  <si>
    <t>0,4*0,4*2,0*3ks</t>
  </si>
  <si>
    <t>Betonový dřík pilířů C30/37 XF3</t>
  </si>
  <si>
    <t>Bednění dříku</t>
  </si>
  <si>
    <t>0,4*4*2,2*3</t>
  </si>
  <si>
    <t>Lešení kolem dříku</t>
  </si>
  <si>
    <t>Hutněný zásyp materiálem z výkopu hutněný po vrstvách 0,2 m</t>
  </si>
  <si>
    <t>Obetonování skruží = základ kompozitního poklopu</t>
  </si>
  <si>
    <t>m3</t>
  </si>
  <si>
    <t>Bednění základu</t>
  </si>
  <si>
    <t>m2</t>
  </si>
  <si>
    <t>v.800mm, š. 400mm, d. 2x1,2+2*2m, 3ks</t>
  </si>
  <si>
    <t>v.800mm, d. 4*2+4*1,2=12,8m, 3ks</t>
  </si>
  <si>
    <t>výkop-skruže</t>
  </si>
  <si>
    <t>Pažení jámy pro pilíře 3,4 x 3,4m rozpěrné, zátažné, včetně zajištění a demontáže</t>
  </si>
  <si>
    <t>Vodorovný vrt délky 2,2m fi. 156 mm v hornině tř.6</t>
  </si>
  <si>
    <t>kplt</t>
  </si>
  <si>
    <t>Skrývka a zpětné rozprostření ornice tl.150mm včetně uložení separátně od výkopů a osetí</t>
  </si>
  <si>
    <t>silonová síťka, pískový obsyp a napojovací koleno v betonu</t>
  </si>
  <si>
    <t xml:space="preserve">kplt </t>
  </si>
  <si>
    <t>Vrt fi.250 na koruně hráze pro základový blok pozorovaného bodu hl. cca 1,2m 17ks</t>
  </si>
  <si>
    <t>0,125**2*pi*0,95m x 17 ks</t>
  </si>
  <si>
    <t>Výztuž základu smyková 4 x R12-800mm</t>
  </si>
  <si>
    <t>4 ks x 0,8m x 17 ks x 0,888kg/m</t>
  </si>
  <si>
    <t>Obetonování bodu C30/37 XF3</t>
  </si>
  <si>
    <t xml:space="preserve">Výkop v ložné vrstvě vozovky  </t>
  </si>
  <si>
    <t>komolý jehlam 0,45m3 x 17 ks</t>
  </si>
  <si>
    <t>Zásyp hutněný po vrstvách 0,2 m</t>
  </si>
  <si>
    <t>výkop-skruž DN315, tj. (0,45-0,1575**2*pi*0,3-1,1*1,1*0,2)*17</t>
  </si>
  <si>
    <t>1,15*1,15*0,2m*17ks</t>
  </si>
  <si>
    <t>Osazení značek TBD 1/M,  2/M a M/3</t>
  </si>
  <si>
    <t>Ochrana stávajících kontrolních bodů B12 až B24 u dilatací v komunikační chodbě (geotextilie s bedněním).</t>
  </si>
  <si>
    <t>2 x 7,5m + 2x 11,5 m</t>
  </si>
  <si>
    <t>Zaplnění vztlakoměrných vrtů injektáží V1, V2, V5 a V6 jílocementem</t>
  </si>
  <si>
    <t>4 x 6,0 m + 2 x 12,0 m</t>
  </si>
  <si>
    <t>Nové vrty průměr min 92 mm s výnosem jádra</t>
  </si>
  <si>
    <t>Výpažnice plastové DN 32 s perforací délky 3m</t>
  </si>
  <si>
    <t xml:space="preserve">Tlakoměrné snímače s dálkovým odečtem včetně napojení, vystrojení a přikotvení </t>
  </si>
  <si>
    <t xml:space="preserve">Demontáž a opětovná moztáž snímačů na vztlakoměrných vrtech včetně napojení, vystrojení a přikotvení  </t>
  </si>
  <si>
    <t>Sanace betonových ploch a dobetomování v místě rušených vrtů</t>
  </si>
  <si>
    <t>Demontáž a odřezání výpažnic rušených vztlakoměrných vrtů</t>
  </si>
  <si>
    <t xml:space="preserve">Úprava zhlaví nových vztlakoměrných vrtů, nákup a osazení tlakoměru pro ruční odečet, včetně příslušenství, kotvení atd. </t>
  </si>
  <si>
    <t>neobsazeno</t>
  </si>
  <si>
    <t>Poklop litinový D400 se čtvercovým rámem a s kruhovým límcem pro DN315, vodotěsný, uzamykatelný pro pozorované body</t>
  </si>
  <si>
    <t>Datum : duben 2023</t>
  </si>
  <si>
    <t>1,0*2*2,2*3</t>
  </si>
  <si>
    <t>0,8*12,8*3</t>
  </si>
  <si>
    <t>OP3_3,4 x 3,4 x 2,7 m</t>
  </si>
  <si>
    <t>OP2_3,4 x 3,4 x 4,9 m</t>
  </si>
  <si>
    <t>pol.1 - 0,73**2*pi*(4,0+4,9+2,7)</t>
  </si>
  <si>
    <t>Betonáž do vrtu DN250 C30/37 XF3</t>
  </si>
  <si>
    <t>3,6*3,6*3ks</t>
  </si>
  <si>
    <t>Geologická dokumentace vztlakoměrných vrtů</t>
  </si>
  <si>
    <t>Zabetonování trubky DN200 na výšku 0,55 m</t>
  </si>
  <si>
    <t>0,1**2*pi*0,5*17ks</t>
  </si>
  <si>
    <t>Ochrana stávajících vztlakoměrných vrtů V3, V4, V7 V8 - geotextilie, bednění s přikotvením</t>
  </si>
  <si>
    <t>Kamerový průzkum vztlakoměrných vrtů (u všech vrtů , u kterých to dovolí tlak vody)</t>
  </si>
  <si>
    <t>Objednatel požaduje snímač tlaku na principu vibrující struny s vnitřním snímačem teploty. Snímač musí být těchto parametrů nebo lepších (ve smyslu přesnosti a technických parametrů):
•	měrný rozsah 0 – 1034 kPa;
•	citlivost 0,025% měrného rozsahu;
•	přesnost ± 0,1% měrného rozsahu;
•	průměr snímače do 20 mm včetně;
•	teplotní rozsah -20 °C až + 80 °C;
•	snímač na principu vibrující struny s vnitřním snímačem teploty;
•	materiál: nerez;
•	přepěťová ochrana: 90V;
•	termistor: 3k Ohms @ 25°C;
•	rozsah: 2200-3500 Hz;
•	jmenovitá hodnota z nuly: 3130 Hz.</t>
  </si>
  <si>
    <t>Tlakové zkoušky v místech měrné etáže, pro ověření komunikace s podzemní vodou, případně vodní tlaková zkouška, aby se prokázala funkčnost vztlakoměrných vrtů.</t>
  </si>
  <si>
    <t>Geodetické zaměření úrovně osazení snímače (s využitím nivelačních značek v chodbě), určení kóty zhlaví a kóty snímače.</t>
  </si>
  <si>
    <t>Výztuž  vázaná 10505 R do profilu 12</t>
  </si>
  <si>
    <t>6.1</t>
  </si>
  <si>
    <t>Výztuž  vázaná 10505 R nad profil 12 včetně</t>
  </si>
  <si>
    <t>OP1 až OP3, 22,20 + 20,17 + 14,0</t>
  </si>
  <si>
    <t>OP1 až OP3, 177,21 + 173,67 + 162,65</t>
  </si>
  <si>
    <t>SO 04 Zařízení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</si>
</sst>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8"/>
      <name val="Arial CE"/>
      <charset val="238"/>
    </font>
    <font>
      <sz val="10"/>
      <color rgb="FFFF000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" fontId="13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1" fontId="13" fillId="0" borderId="1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wrapText="1"/>
    </xf>
    <xf numFmtId="1" fontId="13" fillId="0" borderId="1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34"/>
  <sheetViews>
    <sheetView tabSelected="1" topLeftCell="A114" zoomScale="115" zoomScaleNormal="115" zoomScaleSheetLayoutView="70" workbookViewId="0">
      <selection activeCell="G9" sqref="G9"/>
    </sheetView>
  </sheetViews>
  <sheetFormatPr defaultRowHeight="12.75" x14ac:dyDescent="0.2"/>
  <cols>
    <col min="1" max="1" width="4.28515625" customWidth="1"/>
    <col min="2" max="2" width="7.7109375" customWidth="1"/>
    <col min="3" max="3" width="48" customWidth="1"/>
    <col min="4" max="4" width="8.5703125" style="3" customWidth="1"/>
    <col min="5" max="5" width="9" style="3" customWidth="1"/>
    <col min="6" max="6" width="22.7109375" customWidth="1"/>
    <col min="7" max="7" width="30" customWidth="1"/>
  </cols>
  <sheetData>
    <row r="3" spans="2:7" ht="21.95" customHeight="1" x14ac:dyDescent="0.2">
      <c r="B3" s="4" t="s">
        <v>5</v>
      </c>
    </row>
    <row r="4" spans="2:7" s="2" customFormat="1" ht="20.100000000000001" customHeight="1" x14ac:dyDescent="0.25">
      <c r="B4" s="19" t="s">
        <v>9</v>
      </c>
    </row>
    <row r="5" spans="2:7" s="1" customFormat="1" ht="20.100000000000001" customHeight="1" x14ac:dyDescent="0.2">
      <c r="B5" s="2" t="s">
        <v>90</v>
      </c>
    </row>
    <row r="6" spans="2:7" s="1" customFormat="1" ht="20.100000000000001" customHeight="1" x14ac:dyDescent="0.2">
      <c r="B6" s="2"/>
      <c r="E6" s="13"/>
      <c r="F6" s="14"/>
      <c r="G6" s="13"/>
    </row>
    <row r="7" spans="2:7" s="3" customFormat="1" ht="15.95" customHeight="1" x14ac:dyDescent="0.2">
      <c r="B7" s="5" t="s">
        <v>7</v>
      </c>
    </row>
    <row r="8" spans="2:7" s="3" customFormat="1" ht="15.95" customHeight="1" x14ac:dyDescent="0.2">
      <c r="B8" s="5" t="s">
        <v>8</v>
      </c>
      <c r="D8" s="21"/>
    </row>
    <row r="9" spans="2:7" s="3" customFormat="1" ht="15.95" customHeight="1" x14ac:dyDescent="0.2">
      <c r="B9" s="3" t="s">
        <v>69</v>
      </c>
    </row>
    <row r="10" spans="2:7" ht="13.5" thickBot="1" x14ac:dyDescent="0.25"/>
    <row r="11" spans="2:7" ht="36.75" customHeight="1" thickBot="1" x14ac:dyDescent="0.25">
      <c r="B11" s="6" t="s">
        <v>1</v>
      </c>
      <c r="C11" s="7" t="s">
        <v>2</v>
      </c>
      <c r="D11" s="8" t="s">
        <v>3</v>
      </c>
      <c r="E11" s="9" t="s">
        <v>4</v>
      </c>
      <c r="F11" s="10" t="s">
        <v>6</v>
      </c>
      <c r="G11" s="11"/>
    </row>
    <row r="12" spans="2:7" s="3" customFormat="1" ht="6.75" customHeight="1" thickBot="1" x14ac:dyDescent="0.25">
      <c r="B12" s="15"/>
      <c r="C12" s="16"/>
      <c r="D12" s="17"/>
      <c r="E12" s="17"/>
      <c r="F12" s="18"/>
    </row>
    <row r="13" spans="2:7" s="3" customFormat="1" ht="12.75" customHeight="1" x14ac:dyDescent="0.2">
      <c r="B13" s="22"/>
      <c r="C13" s="23"/>
      <c r="D13" s="24"/>
      <c r="E13" s="24"/>
      <c r="F13" s="25"/>
    </row>
    <row r="14" spans="2:7" s="3" customFormat="1" ht="15" customHeight="1" x14ac:dyDescent="0.2">
      <c r="B14" s="26">
        <v>1</v>
      </c>
      <c r="C14" s="27" t="s">
        <v>12</v>
      </c>
      <c r="D14" s="28"/>
      <c r="E14" s="28"/>
      <c r="F14" s="29"/>
    </row>
    <row r="15" spans="2:7" s="3" customFormat="1" ht="16.5" x14ac:dyDescent="0.2">
      <c r="B15" s="30"/>
      <c r="C15" s="31" t="s">
        <v>14</v>
      </c>
      <c r="D15" s="32" t="s">
        <v>13</v>
      </c>
      <c r="E15" s="32">
        <f>3.4*3.4*(4+4.9+2.7)</f>
        <v>134.096</v>
      </c>
      <c r="F15" s="33"/>
    </row>
    <row r="16" spans="2:7" s="3" customFormat="1" ht="14.25" x14ac:dyDescent="0.2">
      <c r="B16" s="30"/>
      <c r="C16" s="31" t="s">
        <v>15</v>
      </c>
      <c r="D16" s="32"/>
      <c r="E16" s="32"/>
      <c r="F16" s="33"/>
    </row>
    <row r="17" spans="2:6" s="3" customFormat="1" ht="14.25" x14ac:dyDescent="0.2">
      <c r="B17" s="30"/>
      <c r="C17" s="31" t="s">
        <v>73</v>
      </c>
      <c r="D17" s="32"/>
      <c r="E17" s="32"/>
      <c r="F17" s="33"/>
    </row>
    <row r="18" spans="2:6" s="3" customFormat="1" ht="14.25" x14ac:dyDescent="0.2">
      <c r="B18" s="30"/>
      <c r="C18" s="31" t="s">
        <v>72</v>
      </c>
      <c r="D18" s="32"/>
      <c r="E18" s="32"/>
      <c r="F18" s="33"/>
    </row>
    <row r="19" spans="2:6" s="3" customFormat="1" ht="14.25" x14ac:dyDescent="0.2">
      <c r="B19" s="30"/>
      <c r="C19" s="31"/>
      <c r="D19" s="34"/>
      <c r="E19" s="32"/>
      <c r="F19" s="33"/>
    </row>
    <row r="20" spans="2:6" s="3" customFormat="1" ht="16.5" x14ac:dyDescent="0.2">
      <c r="B20" s="30">
        <v>2</v>
      </c>
      <c r="C20" s="31" t="s">
        <v>18</v>
      </c>
      <c r="D20" s="32" t="s">
        <v>10</v>
      </c>
      <c r="E20" s="32">
        <f>1.4*2.6*3</f>
        <v>10.919999999999998</v>
      </c>
      <c r="F20" s="33"/>
    </row>
    <row r="21" spans="2:6" s="3" customFormat="1" ht="14.25" x14ac:dyDescent="0.2">
      <c r="B21" s="35"/>
      <c r="C21" s="31" t="s">
        <v>17</v>
      </c>
      <c r="D21" s="32"/>
      <c r="E21" s="32"/>
      <c r="F21" s="33"/>
    </row>
    <row r="22" spans="2:6" s="3" customFormat="1" ht="14.25" x14ac:dyDescent="0.2">
      <c r="B22" s="30"/>
      <c r="C22" s="31"/>
      <c r="D22" s="34"/>
      <c r="E22" s="32"/>
      <c r="F22" s="33"/>
    </row>
    <row r="23" spans="2:6" s="3" customFormat="1" ht="15" x14ac:dyDescent="0.2">
      <c r="B23" s="30"/>
      <c r="C23" s="36"/>
      <c r="D23" s="32"/>
      <c r="E23" s="37"/>
      <c r="F23" s="33"/>
    </row>
    <row r="24" spans="2:6" s="3" customFormat="1" ht="28.5" x14ac:dyDescent="0.2">
      <c r="B24" s="30">
        <v>3</v>
      </c>
      <c r="C24" s="31" t="s">
        <v>39</v>
      </c>
      <c r="D24" s="32" t="s">
        <v>10</v>
      </c>
      <c r="E24" s="38">
        <f>4*3.4*4.2*3</f>
        <v>171.35999999999999</v>
      </c>
      <c r="F24" s="33"/>
    </row>
    <row r="25" spans="2:6" s="3" customFormat="1" ht="14.25" x14ac:dyDescent="0.2">
      <c r="B25" s="30"/>
      <c r="C25" s="31" t="s">
        <v>19</v>
      </c>
      <c r="D25" s="34"/>
      <c r="E25" s="38"/>
      <c r="F25" s="33"/>
    </row>
    <row r="26" spans="2:6" s="3" customFormat="1" ht="14.25" x14ac:dyDescent="0.2">
      <c r="B26" s="30"/>
      <c r="C26" s="31"/>
      <c r="D26" s="34"/>
      <c r="E26" s="38"/>
      <c r="F26" s="33"/>
    </row>
    <row r="27" spans="2:6" s="3" customFormat="1" ht="28.5" x14ac:dyDescent="0.2">
      <c r="B27" s="30">
        <v>4</v>
      </c>
      <c r="C27" s="31" t="s">
        <v>40</v>
      </c>
      <c r="D27" s="32" t="s">
        <v>11</v>
      </c>
      <c r="E27" s="38">
        <f>3*2.2</f>
        <v>6.6000000000000005</v>
      </c>
      <c r="F27" s="33"/>
    </row>
    <row r="28" spans="2:6" s="3" customFormat="1" ht="14.25" x14ac:dyDescent="0.2">
      <c r="B28" s="30"/>
      <c r="C28" s="31" t="s">
        <v>20</v>
      </c>
      <c r="D28" s="34"/>
      <c r="E28" s="38"/>
      <c r="F28" s="33"/>
    </row>
    <row r="29" spans="2:6" s="3" customFormat="1" ht="14.25" x14ac:dyDescent="0.2">
      <c r="B29" s="30"/>
      <c r="C29" s="31"/>
      <c r="D29" s="34"/>
      <c r="E29" s="38"/>
      <c r="F29" s="33"/>
    </row>
    <row r="30" spans="2:6" s="3" customFormat="1" ht="15" x14ac:dyDescent="0.2">
      <c r="B30" s="30"/>
      <c r="C30" s="36"/>
      <c r="D30" s="32"/>
      <c r="E30" s="39"/>
      <c r="F30" s="33"/>
    </row>
    <row r="31" spans="2:6" s="3" customFormat="1" ht="28.5" x14ac:dyDescent="0.2">
      <c r="B31" s="30">
        <v>5</v>
      </c>
      <c r="C31" s="31" t="s">
        <v>21</v>
      </c>
      <c r="D31" s="32" t="s">
        <v>0</v>
      </c>
      <c r="E31" s="38">
        <v>3</v>
      </c>
      <c r="F31" s="33"/>
    </row>
    <row r="32" spans="2:6" s="3" customFormat="1" ht="28.5" x14ac:dyDescent="0.2">
      <c r="B32" s="30"/>
      <c r="C32" s="31" t="s">
        <v>43</v>
      </c>
      <c r="D32" s="34"/>
      <c r="E32" s="38"/>
      <c r="F32" s="33"/>
    </row>
    <row r="33" spans="2:8" s="3" customFormat="1" ht="14.25" x14ac:dyDescent="0.2">
      <c r="B33" s="30"/>
      <c r="C33" s="31"/>
      <c r="D33" s="34"/>
      <c r="E33" s="38"/>
      <c r="F33" s="33"/>
    </row>
    <row r="34" spans="2:8" s="3" customFormat="1" ht="14.25" x14ac:dyDescent="0.2">
      <c r="B34" s="30">
        <v>6</v>
      </c>
      <c r="C34" s="31" t="s">
        <v>85</v>
      </c>
      <c r="D34" s="32" t="s">
        <v>16</v>
      </c>
      <c r="E34" s="38">
        <f>22.2+20.17+14.08</f>
        <v>56.45</v>
      </c>
      <c r="F34" s="33"/>
    </row>
    <row r="35" spans="2:8" s="3" customFormat="1" ht="14.25" x14ac:dyDescent="0.2">
      <c r="B35" s="30"/>
      <c r="C35" s="31" t="s">
        <v>88</v>
      </c>
      <c r="D35" s="34"/>
      <c r="E35" s="38"/>
      <c r="F35" s="33"/>
      <c r="H35" s="12"/>
    </row>
    <row r="36" spans="2:8" s="3" customFormat="1" ht="14.25" x14ac:dyDescent="0.2">
      <c r="B36" s="30"/>
      <c r="C36" s="31"/>
      <c r="D36" s="34"/>
      <c r="E36" s="38"/>
      <c r="F36" s="33"/>
      <c r="H36" s="12"/>
    </row>
    <row r="37" spans="2:8" s="3" customFormat="1" ht="14.25" x14ac:dyDescent="0.2">
      <c r="B37" s="40" t="s">
        <v>86</v>
      </c>
      <c r="C37" s="31" t="s">
        <v>87</v>
      </c>
      <c r="D37" s="32" t="s">
        <v>16</v>
      </c>
      <c r="E37" s="38">
        <f>177.21+173.67+162.65</f>
        <v>513.53</v>
      </c>
      <c r="F37" s="33"/>
      <c r="H37" s="12"/>
    </row>
    <row r="38" spans="2:8" s="3" customFormat="1" ht="14.25" x14ac:dyDescent="0.2">
      <c r="B38" s="30"/>
      <c r="C38" s="31" t="s">
        <v>89</v>
      </c>
      <c r="D38" s="34"/>
      <c r="E38" s="38"/>
      <c r="F38" s="33"/>
      <c r="H38" s="12"/>
    </row>
    <row r="39" spans="2:8" s="3" customFormat="1" ht="14.25" x14ac:dyDescent="0.2">
      <c r="B39" s="30"/>
      <c r="C39" s="31"/>
      <c r="D39" s="34"/>
      <c r="E39" s="38"/>
      <c r="F39" s="33"/>
      <c r="H39" s="12"/>
    </row>
    <row r="40" spans="2:8" s="3" customFormat="1" ht="14.25" x14ac:dyDescent="0.2">
      <c r="B40" s="30"/>
      <c r="C40" s="31"/>
      <c r="D40" s="34"/>
      <c r="E40" s="38"/>
      <c r="F40" s="33"/>
    </row>
    <row r="41" spans="2:8" s="3" customFormat="1" ht="15" x14ac:dyDescent="0.2">
      <c r="B41" s="30"/>
      <c r="C41" s="36"/>
      <c r="D41" s="32"/>
      <c r="E41" s="39"/>
      <c r="F41" s="41"/>
    </row>
    <row r="42" spans="2:8" s="3" customFormat="1" ht="16.5" x14ac:dyDescent="0.2">
      <c r="B42" s="30">
        <v>7</v>
      </c>
      <c r="C42" s="31" t="s">
        <v>22</v>
      </c>
      <c r="D42" s="32" t="s">
        <v>13</v>
      </c>
      <c r="E42" s="38">
        <f>1.4*2.6*3</f>
        <v>10.919999999999998</v>
      </c>
      <c r="F42" s="41"/>
    </row>
    <row r="43" spans="2:8" s="3" customFormat="1" ht="14.25" x14ac:dyDescent="0.2">
      <c r="B43" s="30"/>
      <c r="C43" s="31" t="s">
        <v>17</v>
      </c>
      <c r="D43" s="32"/>
      <c r="E43" s="38"/>
      <c r="F43" s="41"/>
    </row>
    <row r="44" spans="2:8" s="3" customFormat="1" ht="14.25" x14ac:dyDescent="0.2">
      <c r="B44" s="30"/>
      <c r="C44" s="31"/>
      <c r="D44" s="34"/>
      <c r="E44" s="38"/>
      <c r="F44" s="33"/>
    </row>
    <row r="45" spans="2:8" ht="15" x14ac:dyDescent="0.2">
      <c r="B45" s="30"/>
      <c r="C45" s="36"/>
      <c r="D45" s="32"/>
      <c r="E45" s="39"/>
      <c r="F45" s="41"/>
    </row>
    <row r="46" spans="2:8" ht="16.5" x14ac:dyDescent="0.2">
      <c r="B46" s="30">
        <v>8</v>
      </c>
      <c r="C46" s="31" t="s">
        <v>23</v>
      </c>
      <c r="D46" s="32" t="s">
        <v>13</v>
      </c>
      <c r="E46" s="38">
        <f>0.16*3.1415*(3.5+3.8+2.7)</f>
        <v>5.0264000000000006</v>
      </c>
      <c r="F46" s="41"/>
    </row>
    <row r="47" spans="2:8" ht="14.25" x14ac:dyDescent="0.2">
      <c r="B47" s="30"/>
      <c r="C47" s="31" t="s">
        <v>24</v>
      </c>
      <c r="D47" s="32"/>
      <c r="E47" s="38"/>
      <c r="F47" s="41"/>
    </row>
    <row r="48" spans="2:8" ht="14.25" x14ac:dyDescent="0.2">
      <c r="B48" s="30"/>
      <c r="C48" s="31" t="s">
        <v>25</v>
      </c>
      <c r="D48" s="32"/>
      <c r="E48" s="38"/>
      <c r="F48" s="41"/>
    </row>
    <row r="49" spans="2:6" ht="15" x14ac:dyDescent="0.2">
      <c r="B49" s="30"/>
      <c r="C49" s="36"/>
      <c r="D49" s="32"/>
      <c r="E49" s="39"/>
      <c r="F49" s="41"/>
    </row>
    <row r="50" spans="2:6" ht="16.5" x14ac:dyDescent="0.2">
      <c r="B50" s="30">
        <v>9</v>
      </c>
      <c r="C50" s="31" t="s">
        <v>27</v>
      </c>
      <c r="D50" s="32" t="s">
        <v>13</v>
      </c>
      <c r="E50" s="38">
        <f>0.4*0.4*2.2*3</f>
        <v>1.0560000000000003</v>
      </c>
      <c r="F50" s="41"/>
    </row>
    <row r="51" spans="2:6" ht="14.25" x14ac:dyDescent="0.2">
      <c r="B51" s="30"/>
      <c r="C51" s="31" t="s">
        <v>26</v>
      </c>
      <c r="D51" s="32"/>
      <c r="E51" s="32"/>
      <c r="F51" s="41"/>
    </row>
    <row r="52" spans="2:6" ht="14.25" x14ac:dyDescent="0.2">
      <c r="B52" s="30"/>
      <c r="C52" s="31"/>
      <c r="D52" s="34"/>
      <c r="E52" s="32"/>
      <c r="F52" s="33"/>
    </row>
    <row r="53" spans="2:6" ht="16.5" x14ac:dyDescent="0.2">
      <c r="B53" s="30">
        <v>10</v>
      </c>
      <c r="C53" s="31" t="s">
        <v>28</v>
      </c>
      <c r="D53" s="32" t="s">
        <v>10</v>
      </c>
      <c r="E53" s="32">
        <f>0.4*4*2*3</f>
        <v>9.6000000000000014</v>
      </c>
      <c r="F53" s="33"/>
    </row>
    <row r="54" spans="2:6" ht="14.25" x14ac:dyDescent="0.2">
      <c r="B54" s="30"/>
      <c r="C54" s="31" t="s">
        <v>29</v>
      </c>
      <c r="D54" s="32"/>
      <c r="E54" s="32"/>
      <c r="F54" s="41"/>
    </row>
    <row r="55" spans="2:6" ht="14.25" x14ac:dyDescent="0.2">
      <c r="B55" s="30"/>
      <c r="C55" s="31"/>
      <c r="D55" s="32"/>
      <c r="E55" s="32"/>
      <c r="F55" s="41"/>
    </row>
    <row r="56" spans="2:6" ht="16.5" x14ac:dyDescent="0.2">
      <c r="B56" s="30">
        <v>11</v>
      </c>
      <c r="C56" s="31" t="s">
        <v>30</v>
      </c>
      <c r="D56" s="32" t="s">
        <v>10</v>
      </c>
      <c r="E56" s="38">
        <f>1*2*2.2*3</f>
        <v>13.200000000000001</v>
      </c>
      <c r="F56" s="41"/>
    </row>
    <row r="57" spans="2:6" ht="14.25" x14ac:dyDescent="0.2">
      <c r="B57" s="30"/>
      <c r="C57" s="31" t="s">
        <v>70</v>
      </c>
      <c r="D57" s="32"/>
      <c r="E57" s="38"/>
      <c r="F57" s="41"/>
    </row>
    <row r="58" spans="2:6" ht="14.25" x14ac:dyDescent="0.2">
      <c r="B58" s="30"/>
      <c r="C58" s="31"/>
      <c r="D58" s="32"/>
      <c r="E58" s="38"/>
      <c r="F58" s="41"/>
    </row>
    <row r="59" spans="2:6" ht="28.5" x14ac:dyDescent="0.2">
      <c r="B59" s="30">
        <v>12</v>
      </c>
      <c r="C59" s="31" t="s">
        <v>32</v>
      </c>
      <c r="D59" s="32" t="s">
        <v>33</v>
      </c>
      <c r="E59" s="38">
        <f>(2*1.2+2*2)*0.4*0.8*3</f>
        <v>6.1440000000000019</v>
      </c>
      <c r="F59" s="41"/>
    </row>
    <row r="60" spans="2:6" ht="14.25" x14ac:dyDescent="0.2">
      <c r="B60" s="30"/>
      <c r="C60" s="31" t="s">
        <v>36</v>
      </c>
      <c r="D60" s="32"/>
      <c r="E60" s="38"/>
      <c r="F60" s="41"/>
    </row>
    <row r="61" spans="2:6" ht="14.25" x14ac:dyDescent="0.2">
      <c r="B61" s="30"/>
      <c r="C61" s="31"/>
      <c r="D61" s="32"/>
      <c r="E61" s="38"/>
      <c r="F61" s="41"/>
    </row>
    <row r="62" spans="2:6" ht="14.25" x14ac:dyDescent="0.2">
      <c r="B62" s="30">
        <v>13</v>
      </c>
      <c r="C62" s="31" t="s">
        <v>34</v>
      </c>
      <c r="D62" s="32" t="s">
        <v>35</v>
      </c>
      <c r="E62" s="38">
        <f>0.8*12.8*3</f>
        <v>30.720000000000006</v>
      </c>
      <c r="F62" s="41"/>
    </row>
    <row r="63" spans="2:6" ht="14.25" x14ac:dyDescent="0.2">
      <c r="B63" s="30"/>
      <c r="C63" s="31" t="s">
        <v>37</v>
      </c>
      <c r="D63" s="32"/>
      <c r="E63" s="38"/>
      <c r="F63" s="41"/>
    </row>
    <row r="64" spans="2:6" ht="14.25" x14ac:dyDescent="0.2">
      <c r="B64" s="30"/>
      <c r="C64" s="31" t="s">
        <v>71</v>
      </c>
      <c r="D64" s="32"/>
      <c r="E64" s="38"/>
      <c r="F64" s="41"/>
    </row>
    <row r="65" spans="2:6" ht="14.25" x14ac:dyDescent="0.2">
      <c r="B65" s="30"/>
      <c r="C65" s="31"/>
      <c r="D65" s="32"/>
      <c r="E65" s="38"/>
      <c r="F65" s="41"/>
    </row>
    <row r="66" spans="2:6" ht="28.5" x14ac:dyDescent="0.2">
      <c r="B66" s="30">
        <v>14</v>
      </c>
      <c r="C66" s="31" t="s">
        <v>31</v>
      </c>
      <c r="D66" s="32" t="s">
        <v>33</v>
      </c>
      <c r="E66" s="38">
        <f>E15-0.5329*3.1415*(4+4.9+2.7)</f>
        <v>114.67637793999999</v>
      </c>
      <c r="F66" s="41"/>
    </row>
    <row r="67" spans="2:6" ht="15" x14ac:dyDescent="0.2">
      <c r="B67" s="30"/>
      <c r="C67" s="31" t="s">
        <v>38</v>
      </c>
      <c r="D67" s="32"/>
      <c r="E67" s="37"/>
      <c r="F67" s="41"/>
    </row>
    <row r="68" spans="2:6" ht="15" x14ac:dyDescent="0.2">
      <c r="B68" s="30"/>
      <c r="C68" s="31" t="s">
        <v>74</v>
      </c>
      <c r="D68" s="32"/>
      <c r="E68" s="37"/>
      <c r="F68" s="41"/>
    </row>
    <row r="69" spans="2:6" ht="15" x14ac:dyDescent="0.2">
      <c r="B69" s="30"/>
      <c r="C69" s="36"/>
      <c r="D69" s="32"/>
      <c r="E69" s="37"/>
      <c r="F69" s="41"/>
    </row>
    <row r="70" spans="2:6" ht="28.5" x14ac:dyDescent="0.2">
      <c r="B70" s="30">
        <v>15</v>
      </c>
      <c r="C70" s="31" t="s">
        <v>42</v>
      </c>
      <c r="D70" s="32" t="s">
        <v>35</v>
      </c>
      <c r="E70" s="32">
        <f>3.6*3.6*3</f>
        <v>38.880000000000003</v>
      </c>
      <c r="F70" s="33"/>
    </row>
    <row r="71" spans="2:6" ht="14.25" x14ac:dyDescent="0.2">
      <c r="B71" s="30"/>
      <c r="C71" s="31" t="s">
        <v>76</v>
      </c>
      <c r="D71" s="32"/>
      <c r="E71" s="32"/>
      <c r="F71" s="33"/>
    </row>
    <row r="72" spans="2:6" ht="14.25" x14ac:dyDescent="0.2">
      <c r="B72" s="30"/>
      <c r="C72" s="31"/>
      <c r="D72" s="32"/>
      <c r="E72" s="32"/>
      <c r="F72" s="33"/>
    </row>
    <row r="73" spans="2:6" ht="14.25" x14ac:dyDescent="0.2">
      <c r="B73" s="30">
        <v>16</v>
      </c>
      <c r="C73" s="31" t="s">
        <v>67</v>
      </c>
      <c r="D73" s="32"/>
      <c r="E73" s="32"/>
      <c r="F73" s="33"/>
    </row>
    <row r="74" spans="2:6" ht="14.25" x14ac:dyDescent="0.2">
      <c r="B74" s="30"/>
      <c r="C74" s="31"/>
      <c r="D74" s="32"/>
      <c r="E74" s="32"/>
      <c r="F74" s="33"/>
    </row>
    <row r="75" spans="2:6" ht="15" x14ac:dyDescent="0.2">
      <c r="B75" s="35"/>
      <c r="C75" s="36"/>
      <c r="D75" s="32"/>
      <c r="E75" s="37"/>
      <c r="F75" s="42"/>
    </row>
    <row r="76" spans="2:6" ht="14.25" x14ac:dyDescent="0.2">
      <c r="B76" s="30">
        <v>17</v>
      </c>
      <c r="C76" s="31" t="s">
        <v>55</v>
      </c>
      <c r="D76" s="32" t="s">
        <v>44</v>
      </c>
      <c r="E76" s="32">
        <v>1</v>
      </c>
      <c r="F76" s="33"/>
    </row>
    <row r="77" spans="2:6" ht="14.25" x14ac:dyDescent="0.2">
      <c r="B77" s="30"/>
      <c r="C77" s="31"/>
      <c r="D77" s="32"/>
      <c r="E77" s="32"/>
      <c r="F77" s="33"/>
    </row>
    <row r="78" spans="2:6" ht="28.5" x14ac:dyDescent="0.2">
      <c r="B78" s="30">
        <v>18</v>
      </c>
      <c r="C78" s="31" t="s">
        <v>45</v>
      </c>
      <c r="D78" s="32" t="s">
        <v>11</v>
      </c>
      <c r="E78" s="38">
        <f>1.2*17</f>
        <v>20.399999999999999</v>
      </c>
      <c r="F78" s="41"/>
    </row>
    <row r="79" spans="2:6" ht="14.25" x14ac:dyDescent="0.2">
      <c r="B79" s="30"/>
      <c r="C79" s="31"/>
      <c r="D79" s="32"/>
      <c r="E79" s="38"/>
      <c r="F79" s="41"/>
    </row>
    <row r="80" spans="2:6" ht="14.25" x14ac:dyDescent="0.2">
      <c r="B80" s="30">
        <v>19</v>
      </c>
      <c r="C80" s="31" t="s">
        <v>75</v>
      </c>
      <c r="D80" s="32" t="s">
        <v>33</v>
      </c>
      <c r="E80" s="38">
        <f>0.015625*3.1415*0.95*17</f>
        <v>0.792737890625</v>
      </c>
      <c r="F80" s="41"/>
    </row>
    <row r="81" spans="2:6" ht="15" x14ac:dyDescent="0.2">
      <c r="B81" s="30"/>
      <c r="C81" s="31" t="s">
        <v>46</v>
      </c>
      <c r="D81" s="32"/>
      <c r="E81" s="39"/>
      <c r="F81" s="43"/>
    </row>
    <row r="82" spans="2:6" ht="14.25" x14ac:dyDescent="0.2">
      <c r="B82" s="30"/>
      <c r="C82" s="34"/>
      <c r="D82" s="32"/>
      <c r="E82" s="38"/>
      <c r="F82" s="33"/>
    </row>
    <row r="83" spans="2:6" ht="14.25" x14ac:dyDescent="0.2">
      <c r="B83" s="30">
        <v>20</v>
      </c>
      <c r="C83" s="34" t="s">
        <v>47</v>
      </c>
      <c r="D83" s="32" t="s">
        <v>16</v>
      </c>
      <c r="E83" s="38">
        <f>4*0.8*17*0.888</f>
        <v>48.307200000000009</v>
      </c>
      <c r="F83" s="33"/>
    </row>
    <row r="84" spans="2:6" ht="14.25" x14ac:dyDescent="0.2">
      <c r="B84" s="30"/>
      <c r="C84" s="34" t="s">
        <v>48</v>
      </c>
      <c r="D84" s="32"/>
      <c r="E84" s="32"/>
      <c r="F84" s="33"/>
    </row>
    <row r="85" spans="2:6" ht="15" x14ac:dyDescent="0.2">
      <c r="B85" s="30"/>
      <c r="C85" s="36"/>
      <c r="D85" s="32"/>
      <c r="E85" s="37"/>
      <c r="F85" s="33"/>
    </row>
    <row r="86" spans="2:6" ht="42.75" x14ac:dyDescent="0.2">
      <c r="B86" s="30">
        <v>21</v>
      </c>
      <c r="C86" s="31" t="s">
        <v>68</v>
      </c>
      <c r="D86" s="32" t="s">
        <v>0</v>
      </c>
      <c r="E86" s="32">
        <v>17</v>
      </c>
      <c r="F86" s="33"/>
    </row>
    <row r="87" spans="2:6" ht="14.25" x14ac:dyDescent="0.2">
      <c r="B87" s="30"/>
      <c r="C87" s="31"/>
      <c r="D87" s="32"/>
      <c r="E87" s="32"/>
      <c r="F87" s="33"/>
    </row>
    <row r="88" spans="2:6" ht="14.25" x14ac:dyDescent="0.2">
      <c r="B88" s="30">
        <v>22</v>
      </c>
      <c r="C88" s="31" t="s">
        <v>50</v>
      </c>
      <c r="D88" s="32" t="s">
        <v>33</v>
      </c>
      <c r="E88" s="38">
        <f>0.45*17</f>
        <v>7.65</v>
      </c>
      <c r="F88" s="33"/>
    </row>
    <row r="89" spans="2:6" ht="14.25" x14ac:dyDescent="0.2">
      <c r="B89" s="30"/>
      <c r="C89" s="31" t="s">
        <v>51</v>
      </c>
      <c r="D89" s="32"/>
      <c r="E89" s="32"/>
      <c r="F89" s="33"/>
    </row>
    <row r="90" spans="2:6" ht="14.25" x14ac:dyDescent="0.2">
      <c r="B90" s="30"/>
      <c r="C90" s="31"/>
      <c r="D90" s="32"/>
      <c r="E90" s="32"/>
      <c r="F90" s="33"/>
    </row>
    <row r="91" spans="2:6" ht="14.25" x14ac:dyDescent="0.2">
      <c r="B91" s="30">
        <v>23</v>
      </c>
      <c r="C91" s="31" t="s">
        <v>52</v>
      </c>
      <c r="D91" s="32" t="s">
        <v>33</v>
      </c>
      <c r="E91" s="38">
        <f>(0.45-0.0248*3.1415*0.3-1.1*1.1*0.2)*17</f>
        <v>3.1386630799999997</v>
      </c>
      <c r="F91" s="33"/>
    </row>
    <row r="92" spans="2:6" ht="28.5" x14ac:dyDescent="0.2">
      <c r="B92" s="30"/>
      <c r="C92" s="31" t="s">
        <v>53</v>
      </c>
      <c r="D92" s="32"/>
      <c r="E92" s="32"/>
      <c r="F92" s="33"/>
    </row>
    <row r="93" spans="2:6" ht="15" x14ac:dyDescent="0.2">
      <c r="B93" s="30"/>
      <c r="C93" s="36"/>
      <c r="D93" s="32"/>
      <c r="E93" s="37"/>
      <c r="F93" s="33"/>
    </row>
    <row r="94" spans="2:6" ht="14.25" x14ac:dyDescent="0.2">
      <c r="B94" s="30">
        <v>24</v>
      </c>
      <c r="C94" s="31" t="s">
        <v>49</v>
      </c>
      <c r="D94" s="32" t="s">
        <v>33</v>
      </c>
      <c r="E94" s="38">
        <f>1.15*1.15*0.2*17</f>
        <v>4.4964999999999993</v>
      </c>
      <c r="F94" s="33"/>
    </row>
    <row r="95" spans="2:6" ht="15" x14ac:dyDescent="0.2">
      <c r="B95" s="30"/>
      <c r="C95" s="31" t="s">
        <v>54</v>
      </c>
      <c r="D95" s="32"/>
      <c r="E95" s="37"/>
      <c r="F95" s="33"/>
    </row>
    <row r="96" spans="2:6" ht="15" x14ac:dyDescent="0.2">
      <c r="B96" s="30"/>
      <c r="C96" s="31"/>
      <c r="D96" s="32"/>
      <c r="E96" s="37"/>
      <c r="F96" s="33"/>
    </row>
    <row r="97" spans="2:6" ht="14.25" x14ac:dyDescent="0.2">
      <c r="B97" s="30">
        <v>25</v>
      </c>
      <c r="C97" s="31" t="s">
        <v>78</v>
      </c>
      <c r="D97" s="32" t="s">
        <v>33</v>
      </c>
      <c r="E97" s="38">
        <f>0.01*3.1415*0.55*17</f>
        <v>0.29373025000000008</v>
      </c>
      <c r="F97" s="42"/>
    </row>
    <row r="98" spans="2:6" ht="15" x14ac:dyDescent="0.2">
      <c r="B98" s="35"/>
      <c r="C98" s="31" t="s">
        <v>79</v>
      </c>
      <c r="D98" s="32"/>
      <c r="E98" s="37"/>
      <c r="F98" s="33"/>
    </row>
    <row r="99" spans="2:6" ht="15" x14ac:dyDescent="0.2">
      <c r="B99" s="30"/>
      <c r="C99" s="31"/>
      <c r="D99" s="32"/>
      <c r="E99" s="37"/>
      <c r="F99" s="33"/>
    </row>
    <row r="100" spans="2:6" ht="42.75" x14ac:dyDescent="0.2">
      <c r="B100" s="30">
        <v>26</v>
      </c>
      <c r="C100" s="31" t="s">
        <v>56</v>
      </c>
      <c r="D100" s="32" t="s">
        <v>0</v>
      </c>
      <c r="E100" s="32">
        <v>12</v>
      </c>
      <c r="F100" s="33"/>
    </row>
    <row r="101" spans="2:6" ht="15" x14ac:dyDescent="0.2">
      <c r="B101" s="30"/>
      <c r="C101" s="36"/>
      <c r="D101" s="32"/>
      <c r="E101" s="37"/>
      <c r="F101" s="33"/>
    </row>
    <row r="102" spans="2:6" ht="28.5" x14ac:dyDescent="0.2">
      <c r="B102" s="30">
        <v>27</v>
      </c>
      <c r="C102" s="31" t="s">
        <v>58</v>
      </c>
      <c r="D102" s="32" t="s">
        <v>11</v>
      </c>
      <c r="E102" s="32">
        <f>2*7.5+2*11.5</f>
        <v>38</v>
      </c>
      <c r="F102" s="33"/>
    </row>
    <row r="103" spans="2:6" ht="14.25" x14ac:dyDescent="0.2">
      <c r="B103" s="30"/>
      <c r="C103" s="31" t="s">
        <v>57</v>
      </c>
      <c r="D103" s="32"/>
      <c r="E103" s="32"/>
      <c r="F103" s="33"/>
    </row>
    <row r="104" spans="2:6" ht="14.25" x14ac:dyDescent="0.2">
      <c r="B104" s="30"/>
      <c r="C104" s="31"/>
      <c r="D104" s="32"/>
      <c r="E104" s="32"/>
      <c r="F104" s="33"/>
    </row>
    <row r="105" spans="2:6" ht="14.25" x14ac:dyDescent="0.2">
      <c r="B105" s="30">
        <v>28</v>
      </c>
      <c r="C105" s="31" t="s">
        <v>60</v>
      </c>
      <c r="D105" s="32" t="s">
        <v>11</v>
      </c>
      <c r="E105" s="32">
        <f>4*6+2*12</f>
        <v>48</v>
      </c>
      <c r="F105" s="33"/>
    </row>
    <row r="106" spans="2:6" ht="15" x14ac:dyDescent="0.2">
      <c r="B106" s="35"/>
      <c r="C106" s="31" t="s">
        <v>59</v>
      </c>
      <c r="D106" s="32"/>
      <c r="E106" s="37"/>
      <c r="F106" s="42"/>
    </row>
    <row r="107" spans="2:6" ht="14.25" x14ac:dyDescent="0.2">
      <c r="B107" s="30"/>
      <c r="C107" s="31"/>
      <c r="D107" s="32"/>
      <c r="E107" s="32"/>
      <c r="F107" s="33"/>
    </row>
    <row r="108" spans="2:6" ht="14.25" x14ac:dyDescent="0.2">
      <c r="B108" s="30">
        <v>29</v>
      </c>
      <c r="C108" s="31" t="s">
        <v>77</v>
      </c>
      <c r="D108" s="32" t="s">
        <v>41</v>
      </c>
      <c r="E108" s="32">
        <v>1</v>
      </c>
      <c r="F108" s="33"/>
    </row>
    <row r="109" spans="2:6" ht="15" x14ac:dyDescent="0.2">
      <c r="B109" s="35"/>
      <c r="C109" s="36"/>
      <c r="D109" s="32"/>
      <c r="E109" s="37"/>
      <c r="F109" s="33"/>
    </row>
    <row r="110" spans="2:6" ht="14.25" x14ac:dyDescent="0.2">
      <c r="B110" s="30">
        <v>30</v>
      </c>
      <c r="C110" s="31" t="s">
        <v>61</v>
      </c>
      <c r="D110" s="32" t="s">
        <v>11</v>
      </c>
      <c r="E110" s="32">
        <f>4*6+2*12</f>
        <v>48</v>
      </c>
      <c r="F110" s="33"/>
    </row>
    <row r="111" spans="2:6" ht="15" x14ac:dyDescent="0.2">
      <c r="B111" s="30"/>
      <c r="C111" s="31" t="s">
        <v>59</v>
      </c>
      <c r="D111" s="32"/>
      <c r="E111" s="37"/>
      <c r="F111" s="33"/>
    </row>
    <row r="112" spans="2:6" ht="15" x14ac:dyDescent="0.2">
      <c r="B112" s="30"/>
      <c r="C112" s="31"/>
      <c r="D112" s="32"/>
      <c r="E112" s="37"/>
      <c r="F112" s="33"/>
    </row>
    <row r="113" spans="2:6" ht="28.5" x14ac:dyDescent="0.2">
      <c r="B113" s="30">
        <v>31</v>
      </c>
      <c r="C113" s="31" t="s">
        <v>62</v>
      </c>
      <c r="D113" s="32" t="s">
        <v>0</v>
      </c>
      <c r="E113" s="32">
        <v>2</v>
      </c>
      <c r="F113" s="33"/>
    </row>
    <row r="114" spans="2:6" ht="228" x14ac:dyDescent="0.2">
      <c r="B114" s="30"/>
      <c r="C114" s="31" t="s">
        <v>82</v>
      </c>
      <c r="D114" s="32"/>
      <c r="E114" s="32"/>
      <c r="F114" s="33"/>
    </row>
    <row r="115" spans="2:6" ht="14.25" x14ac:dyDescent="0.2">
      <c r="B115" s="30"/>
      <c r="C115" s="31"/>
      <c r="D115" s="32"/>
      <c r="E115" s="32"/>
      <c r="F115" s="33"/>
    </row>
    <row r="116" spans="2:6" ht="14.25" x14ac:dyDescent="0.2">
      <c r="B116" s="30"/>
      <c r="C116" s="31"/>
      <c r="D116" s="32"/>
      <c r="E116" s="32"/>
      <c r="F116" s="33"/>
    </row>
    <row r="117" spans="2:6" ht="42.75" x14ac:dyDescent="0.2">
      <c r="B117" s="30">
        <v>32</v>
      </c>
      <c r="C117" s="44" t="s">
        <v>63</v>
      </c>
      <c r="D117" s="32" t="s">
        <v>0</v>
      </c>
      <c r="E117" s="32">
        <v>2</v>
      </c>
      <c r="F117" s="33"/>
    </row>
    <row r="118" spans="2:6" ht="14.25" x14ac:dyDescent="0.2">
      <c r="B118" s="30"/>
      <c r="C118" s="31"/>
      <c r="D118" s="32"/>
      <c r="E118" s="32"/>
      <c r="F118" s="33"/>
    </row>
    <row r="119" spans="2:6" ht="28.5" x14ac:dyDescent="0.2">
      <c r="B119" s="30">
        <v>33</v>
      </c>
      <c r="C119" s="31" t="s">
        <v>65</v>
      </c>
      <c r="D119" s="32" t="s">
        <v>0</v>
      </c>
      <c r="E119" s="32">
        <v>4</v>
      </c>
      <c r="F119" s="33"/>
    </row>
    <row r="120" spans="2:6" ht="15" x14ac:dyDescent="0.2">
      <c r="B120" s="30"/>
      <c r="C120" s="36"/>
      <c r="D120" s="32"/>
      <c r="E120" s="37"/>
      <c r="F120" s="33"/>
    </row>
    <row r="121" spans="2:6" ht="30" customHeight="1" x14ac:dyDescent="0.2">
      <c r="B121" s="30">
        <v>34</v>
      </c>
      <c r="C121" s="31" t="s">
        <v>64</v>
      </c>
      <c r="D121" s="32" t="s">
        <v>0</v>
      </c>
      <c r="E121" s="32">
        <v>4</v>
      </c>
      <c r="F121" s="33"/>
    </row>
    <row r="122" spans="2:6" ht="14.25" x14ac:dyDescent="0.2">
      <c r="B122" s="30"/>
      <c r="C122" s="31"/>
      <c r="D122" s="32"/>
      <c r="E122" s="32"/>
      <c r="F122" s="33"/>
    </row>
    <row r="123" spans="2:6" ht="42.75" x14ac:dyDescent="0.2">
      <c r="B123" s="30">
        <v>35</v>
      </c>
      <c r="C123" s="44" t="s">
        <v>66</v>
      </c>
      <c r="D123" s="32" t="s">
        <v>41</v>
      </c>
      <c r="E123" s="45">
        <v>2</v>
      </c>
      <c r="F123" s="33"/>
    </row>
    <row r="124" spans="2:6" ht="14.25" x14ac:dyDescent="0.2">
      <c r="B124" s="30"/>
      <c r="C124" s="44"/>
      <c r="D124" s="32"/>
      <c r="E124" s="45"/>
      <c r="F124" s="33"/>
    </row>
    <row r="125" spans="2:6" ht="28.5" x14ac:dyDescent="0.2">
      <c r="B125" s="30">
        <v>36</v>
      </c>
      <c r="C125" s="44" t="s">
        <v>80</v>
      </c>
      <c r="D125" s="32" t="s">
        <v>44</v>
      </c>
      <c r="E125" s="45">
        <v>4</v>
      </c>
      <c r="F125" s="33"/>
    </row>
    <row r="126" spans="2:6" ht="14.25" x14ac:dyDescent="0.2">
      <c r="B126" s="30"/>
      <c r="C126" s="44"/>
      <c r="D126" s="32"/>
      <c r="E126" s="45"/>
      <c r="F126" s="33"/>
    </row>
    <row r="127" spans="2:6" ht="28.5" x14ac:dyDescent="0.2">
      <c r="B127" s="30">
        <v>37</v>
      </c>
      <c r="C127" s="44" t="s">
        <v>81</v>
      </c>
      <c r="D127" s="32" t="s">
        <v>41</v>
      </c>
      <c r="E127" s="45">
        <v>1</v>
      </c>
      <c r="F127" s="33"/>
    </row>
    <row r="128" spans="2:6" ht="14.25" x14ac:dyDescent="0.2">
      <c r="B128" s="30"/>
      <c r="C128" s="44"/>
      <c r="D128" s="32"/>
      <c r="E128" s="45"/>
      <c r="F128" s="33"/>
    </row>
    <row r="129" spans="2:6" ht="57" x14ac:dyDescent="0.2">
      <c r="B129" s="30">
        <v>38</v>
      </c>
      <c r="C129" s="44" t="s">
        <v>83</v>
      </c>
      <c r="D129" s="32" t="s">
        <v>41</v>
      </c>
      <c r="E129" s="45">
        <v>1</v>
      </c>
      <c r="F129" s="33"/>
    </row>
    <row r="130" spans="2:6" ht="14.25" x14ac:dyDescent="0.2">
      <c r="B130" s="30"/>
      <c r="C130" s="44"/>
      <c r="D130" s="32"/>
      <c r="E130" s="45"/>
      <c r="F130" s="33"/>
    </row>
    <row r="131" spans="2:6" ht="43.5" thickBot="1" x14ac:dyDescent="0.25">
      <c r="B131" s="47">
        <v>39</v>
      </c>
      <c r="C131" s="48" t="s">
        <v>84</v>
      </c>
      <c r="D131" s="46" t="s">
        <v>41</v>
      </c>
      <c r="E131" s="49">
        <v>1</v>
      </c>
      <c r="F131" s="50"/>
    </row>
    <row r="134" spans="2:6" ht="23.25" x14ac:dyDescent="0.35">
      <c r="C134" s="20"/>
    </row>
  </sheetData>
  <phoneticPr fontId="2" type="noConversion"/>
  <printOptions horizontalCentered="1"/>
  <pageMargins left="0.78740157480314965" right="0.59055118110236227" top="0.39370078740157483" bottom="0.39370078740157483" header="0" footer="0"/>
  <pageSetup paperSize="9" scale="86" fitToHeight="100" orientation="portrait" r:id="rId1"/>
  <headerFooter alignWithMargins="0">
    <oddFooter>&amp;L&amp;F&amp;C&amp;P/&amp;N&amp;R&amp;A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SO_04_Vypočet_množství</vt:lpstr>
      <vt:lpstr>SO_04_Vypočet_množství!Názvy_tisku</vt:lpstr>
      <vt:lpstr>SO_04_Vypočet_množství!Oblast_tisku</vt:lpstr>
    </vt:vector>
  </TitlesOfParts>
  <Company>Aquatis a.s.,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Albrechtova</dc:creator>
  <cp:lastModifiedBy>Jendruscak, Michal_x000d_</cp:lastModifiedBy>
  <cp:lastPrinted>2023-06-27T04:16:31Z</cp:lastPrinted>
  <dcterms:created xsi:type="dcterms:W3CDTF">2007-12-06T11:24:59Z</dcterms:created>
  <dcterms:modified xsi:type="dcterms:W3CDTF">2023-06-27T04:16:51Z</dcterms:modified>
</cp:coreProperties>
</file>