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kumentyVZzavody\Z3\2024\VD Dolní Beřkovice, havarijní zajištění vodní díla\"/>
    </mc:Choice>
  </mc:AlternateContent>
  <bookViews>
    <workbookView xWindow="0" yWindow="0" windowWidth="28740" windowHeight="13725" activeTab="1"/>
  </bookViews>
  <sheets>
    <sheet name="Rekapitulace stavby" sheetId="1" r:id="rId1"/>
    <sheet name="VDDBerk_hav2024 - VD Doln..." sheetId="2" r:id="rId2"/>
  </sheets>
  <definedNames>
    <definedName name="_xlnm._FilterDatabase" localSheetId="1" hidden="1">'VDDBerk_hav2024 - VD Doln...'!$C$85:$K$345</definedName>
    <definedName name="_xlnm.Print_Titles" localSheetId="0">'Rekapitulace stavby'!$52:$52</definedName>
    <definedName name="_xlnm.Print_Titles" localSheetId="1">'VDDBerk_hav2024 - VD Doln...'!$85:$85</definedName>
    <definedName name="_xlnm.Print_Area" localSheetId="0">'Rekapitulace stavby'!$D$4:$AO$36,'Rekapitulace stavby'!$C$42:$AQ$56</definedName>
    <definedName name="_xlnm.Print_Area" localSheetId="1">'VDDBerk_hav2024 - VD Doln...'!$C$4:$J$37,'VDDBerk_hav2024 - VD Doln...'!$C$75:$K$345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 s="1"/>
  <c r="BI343" i="2"/>
  <c r="BH343" i="2"/>
  <c r="BG343" i="2"/>
  <c r="BF343" i="2"/>
  <c r="T343" i="2"/>
  <c r="T342" i="2"/>
  <c r="R343" i="2"/>
  <c r="R342" i="2"/>
  <c r="P343" i="2"/>
  <c r="P342" i="2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T324" i="2" s="1"/>
  <c r="R325" i="2"/>
  <c r="R324" i="2" s="1"/>
  <c r="P325" i="2"/>
  <c r="P324" i="2" s="1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T302" i="2" s="1"/>
  <c r="R303" i="2"/>
  <c r="R302" i="2" s="1"/>
  <c r="P303" i="2"/>
  <c r="P302" i="2" s="1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0" i="2"/>
  <c r="BH230" i="2"/>
  <c r="BG230" i="2"/>
  <c r="BF230" i="2"/>
  <c r="T230" i="2"/>
  <c r="R230" i="2"/>
  <c r="P230" i="2"/>
  <c r="BI221" i="2"/>
  <c r="BH221" i="2"/>
  <c r="BG221" i="2"/>
  <c r="BF221" i="2"/>
  <c r="T221" i="2"/>
  <c r="R221" i="2"/>
  <c r="P221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0" i="2"/>
  <c r="BH200" i="2"/>
  <c r="BG200" i="2"/>
  <c r="BF200" i="2"/>
  <c r="T200" i="2"/>
  <c r="R200" i="2"/>
  <c r="P200" i="2"/>
  <c r="BI192" i="2"/>
  <c r="BH192" i="2"/>
  <c r="BG192" i="2"/>
  <c r="BF192" i="2"/>
  <c r="T192" i="2"/>
  <c r="T191" i="2" s="1"/>
  <c r="R192" i="2"/>
  <c r="R191" i="2" s="1"/>
  <c r="P192" i="2"/>
  <c r="P191" i="2" s="1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38" i="2"/>
  <c r="BH138" i="2"/>
  <c r="BG138" i="2"/>
  <c r="BF138" i="2"/>
  <c r="T138" i="2"/>
  <c r="R138" i="2"/>
  <c r="P138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1" i="2"/>
  <c r="BH121" i="2"/>
  <c r="BG121" i="2"/>
  <c r="BF121" i="2"/>
  <c r="T121" i="2"/>
  <c r="R121" i="2"/>
  <c r="P121" i="2"/>
  <c r="BI114" i="2"/>
  <c r="BH114" i="2"/>
  <c r="BG114" i="2"/>
  <c r="BF114" i="2"/>
  <c r="T114" i="2"/>
  <c r="R114" i="2"/>
  <c r="P114" i="2"/>
  <c r="BI107" i="2"/>
  <c r="BH107" i="2"/>
  <c r="BG107" i="2"/>
  <c r="BF107" i="2"/>
  <c r="T107" i="2"/>
  <c r="R107" i="2"/>
  <c r="P107" i="2"/>
  <c r="BI101" i="2"/>
  <c r="BH101" i="2"/>
  <c r="BG101" i="2"/>
  <c r="BF101" i="2"/>
  <c r="T101" i="2"/>
  <c r="R101" i="2"/>
  <c r="P101" i="2"/>
  <c r="BI95" i="2"/>
  <c r="BH95" i="2"/>
  <c r="BG95" i="2"/>
  <c r="F33" i="2" s="1"/>
  <c r="BF95" i="2"/>
  <c r="T95" i="2"/>
  <c r="R95" i="2"/>
  <c r="P95" i="2"/>
  <c r="BI89" i="2"/>
  <c r="BH89" i="2"/>
  <c r="BG89" i="2"/>
  <c r="BF89" i="2"/>
  <c r="F32" i="2" s="1"/>
  <c r="T89" i="2"/>
  <c r="R89" i="2"/>
  <c r="P89" i="2"/>
  <c r="F80" i="2"/>
  <c r="E78" i="2"/>
  <c r="F48" i="2"/>
  <c r="E46" i="2"/>
  <c r="J22" i="2"/>
  <c r="E22" i="2"/>
  <c r="J83" i="2"/>
  <c r="J21" i="2"/>
  <c r="J19" i="2"/>
  <c r="E19" i="2"/>
  <c r="J82" i="2"/>
  <c r="J18" i="2"/>
  <c r="J16" i="2"/>
  <c r="E16" i="2"/>
  <c r="F83" i="2"/>
  <c r="J15" i="2"/>
  <c r="J13" i="2"/>
  <c r="E13" i="2"/>
  <c r="F82" i="2"/>
  <c r="J12" i="2"/>
  <c r="J10" i="2"/>
  <c r="J80" i="2" s="1"/>
  <c r="L50" i="1"/>
  <c r="AM50" i="1"/>
  <c r="AM49" i="1"/>
  <c r="L49" i="1"/>
  <c r="AM47" i="1"/>
  <c r="L47" i="1"/>
  <c r="L45" i="1"/>
  <c r="L44" i="1"/>
  <c r="J338" i="2"/>
  <c r="J334" i="2"/>
  <c r="J330" i="2"/>
  <c r="J312" i="2"/>
  <c r="BK303" i="2"/>
  <c r="J299" i="2"/>
  <c r="J287" i="2"/>
  <c r="J253" i="2"/>
  <c r="J161" i="2"/>
  <c r="J290" i="2"/>
  <c r="BK270" i="2"/>
  <c r="BK185" i="2"/>
  <c r="BK343" i="2"/>
  <c r="BK101" i="2"/>
  <c r="BK257" i="2"/>
  <c r="J168" i="2"/>
  <c r="BK266" i="2"/>
  <c r="J316" i="2"/>
  <c r="BK161" i="2"/>
  <c r="J150" i="2"/>
  <c r="BK308" i="2"/>
  <c r="BK293" i="2"/>
  <c r="J146" i="2"/>
  <c r="J282" i="2"/>
  <c r="J257" i="2"/>
  <c r="BK138" i="2"/>
  <c r="BK200" i="2"/>
  <c r="BK285" i="2"/>
  <c r="BK242" i="2"/>
  <c r="J129" i="2"/>
  <c r="J153" i="2"/>
  <c r="J343" i="2"/>
  <c r="J192" i="2"/>
  <c r="J95" i="2"/>
  <c r="BK181" i="2"/>
  <c r="J285" i="2"/>
  <c r="J212" i="2"/>
  <c r="BK316" i="2"/>
  <c r="BK277" i="2"/>
  <c r="J200" i="2"/>
  <c r="BK132" i="2"/>
  <c r="BK296" i="2"/>
  <c r="J266" i="2"/>
  <c r="J230" i="2"/>
  <c r="BK95" i="2"/>
  <c r="J277" i="2"/>
  <c r="J270" i="2"/>
  <c r="BK165" i="2"/>
  <c r="BK89" i="2"/>
  <c r="BK129" i="2"/>
  <c r="J263" i="2"/>
  <c r="J209" i="2"/>
  <c r="J107" i="2"/>
  <c r="J221" i="2"/>
  <c r="BK168" i="2"/>
  <c r="BK114" i="2"/>
  <c r="J296" i="2"/>
  <c r="J242" i="2"/>
  <c r="BK150" i="2"/>
  <c r="BK287" i="2"/>
  <c r="BK273" i="2"/>
  <c r="BK172" i="2"/>
  <c r="J114" i="2"/>
  <c r="J181" i="2"/>
  <c r="BK325" i="2"/>
  <c r="BK246" i="2"/>
  <c r="J138" i="2"/>
  <c r="BK153" i="2"/>
  <c r="BK221" i="2"/>
  <c r="J89" i="2"/>
  <c r="J239" i="2"/>
  <c r="BK230" i="2"/>
  <c r="BK107" i="2"/>
  <c r="J246" i="2"/>
  <c r="J320" i="2"/>
  <c r="BK192" i="2"/>
  <c r="BK212" i="2"/>
  <c r="J325" i="2"/>
  <c r="J165" i="2"/>
  <c r="BK209" i="2"/>
  <c r="J101" i="2"/>
  <c r="BK338" i="2"/>
  <c r="BK334" i="2"/>
  <c r="BK330" i="2"/>
  <c r="BK312" i="2"/>
  <c r="J308" i="2"/>
  <c r="J303" i="2"/>
  <c r="BK299" i="2"/>
  <c r="BK290" i="2"/>
  <c r="BK263" i="2"/>
  <c r="BK239" i="2"/>
  <c r="J121" i="2"/>
  <c r="J293" i="2"/>
  <c r="BK282" i="2"/>
  <c r="J273" i="2"/>
  <c r="BK253" i="2"/>
  <c r="BK121" i="2"/>
  <c r="J172" i="2"/>
  <c r="BK320" i="2"/>
  <c r="BK146" i="2"/>
  <c r="AS54" i="1"/>
  <c r="J185" i="2"/>
  <c r="J132" i="2"/>
  <c r="F34" i="2" l="1"/>
  <c r="F35" i="2"/>
  <c r="BD55" i="1" s="1"/>
  <c r="BD54" i="1" s="1"/>
  <c r="W33" i="1" s="1"/>
  <c r="J32" i="2"/>
  <c r="AW55" i="1" s="1"/>
  <c r="R238" i="2"/>
  <c r="P199" i="2"/>
  <c r="P87" i="2" s="1"/>
  <c r="R269" i="2"/>
  <c r="BK199" i="2"/>
  <c r="J199" i="2"/>
  <c r="J59" i="2"/>
  <c r="T276" i="2"/>
  <c r="R199" i="2"/>
  <c r="P276" i="2"/>
  <c r="T307" i="2"/>
  <c r="T306" i="2" s="1"/>
  <c r="R88" i="2"/>
  <c r="R276" i="2"/>
  <c r="R87" i="2" s="1"/>
  <c r="P307" i="2"/>
  <c r="BK329" i="2"/>
  <c r="J329" i="2"/>
  <c r="J67" i="2" s="1"/>
  <c r="BK238" i="2"/>
  <c r="J238" i="2"/>
  <c r="J60" i="2"/>
  <c r="BK269" i="2"/>
  <c r="J269" i="2"/>
  <c r="J61" i="2"/>
  <c r="R329" i="2"/>
  <c r="R306" i="2" s="1"/>
  <c r="P88" i="2"/>
  <c r="T238" i="2"/>
  <c r="T199" i="2"/>
  <c r="T87" i="2" s="1"/>
  <c r="P269" i="2"/>
  <c r="T88" i="2"/>
  <c r="BK276" i="2"/>
  <c r="J276" i="2"/>
  <c r="J62" i="2"/>
  <c r="BK88" i="2"/>
  <c r="BK87" i="2" s="1"/>
  <c r="J87" i="2" s="1"/>
  <c r="J56" i="2" s="1"/>
  <c r="P238" i="2"/>
  <c r="R307" i="2"/>
  <c r="T329" i="2"/>
  <c r="T269" i="2"/>
  <c r="BK307" i="2"/>
  <c r="J307" i="2"/>
  <c r="J65" i="2"/>
  <c r="P329" i="2"/>
  <c r="P306" i="2" s="1"/>
  <c r="BK302" i="2"/>
  <c r="J302" i="2"/>
  <c r="J63" i="2"/>
  <c r="BK342" i="2"/>
  <c r="J342" i="2" s="1"/>
  <c r="J68" i="2" s="1"/>
  <c r="BK191" i="2"/>
  <c r="J191" i="2"/>
  <c r="J58" i="2" s="1"/>
  <c r="BK324" i="2"/>
  <c r="J324" i="2"/>
  <c r="J66" i="2"/>
  <c r="J48" i="2"/>
  <c r="F50" i="2"/>
  <c r="BE161" i="2"/>
  <c r="BE239" i="2"/>
  <c r="J51" i="2"/>
  <c r="BE89" i="2"/>
  <c r="BE132" i="2"/>
  <c r="BE138" i="2"/>
  <c r="BE150" i="2"/>
  <c r="BE153" i="2"/>
  <c r="BE165" i="2"/>
  <c r="BE168" i="2"/>
  <c r="BE172" i="2"/>
  <c r="BE200" i="2"/>
  <c r="BE209" i="2"/>
  <c r="BE221" i="2"/>
  <c r="BE242" i="2"/>
  <c r="BE263" i="2"/>
  <c r="BE316" i="2"/>
  <c r="BE320" i="2"/>
  <c r="BE343" i="2"/>
  <c r="J50" i="2"/>
  <c r="BE95" i="2"/>
  <c r="BE146" i="2"/>
  <c r="BE290" i="2"/>
  <c r="BE312" i="2"/>
  <c r="BE101" i="2"/>
  <c r="BE107" i="2"/>
  <c r="BE114" i="2"/>
  <c r="BE181" i="2"/>
  <c r="BE185" i="2"/>
  <c r="BE212" i="2"/>
  <c r="BE246" i="2"/>
  <c r="BE266" i="2"/>
  <c r="BE270" i="2"/>
  <c r="BE273" i="2"/>
  <c r="BE277" i="2"/>
  <c r="BE282" i="2"/>
  <c r="BE293" i="2"/>
  <c r="BA55" i="1"/>
  <c r="BA54" i="1" s="1"/>
  <c r="W30" i="1" s="1"/>
  <c r="F51" i="2"/>
  <c r="BE121" i="2"/>
  <c r="BE129" i="2"/>
  <c r="BE192" i="2"/>
  <c r="BE230" i="2"/>
  <c r="BE253" i="2"/>
  <c r="BE257" i="2"/>
  <c r="BE285" i="2"/>
  <c r="BE287" i="2"/>
  <c r="BE296" i="2"/>
  <c r="BE299" i="2"/>
  <c r="BE303" i="2"/>
  <c r="BE308" i="2"/>
  <c r="BE325" i="2"/>
  <c r="BE330" i="2"/>
  <c r="BE334" i="2"/>
  <c r="BE338" i="2"/>
  <c r="BB55" i="1"/>
  <c r="BB54" i="1" s="1"/>
  <c r="W31" i="1" s="1"/>
  <c r="BC55" i="1"/>
  <c r="BC54" i="1" s="1"/>
  <c r="W32" i="1" s="1"/>
  <c r="T86" i="2" l="1"/>
  <c r="P86" i="2"/>
  <c r="AU55" i="1"/>
  <c r="AU54" i="1" s="1"/>
  <c r="R86" i="2"/>
  <c r="J88" i="2"/>
  <c r="J57" i="2"/>
  <c r="BK86" i="2"/>
  <c r="J86" i="2"/>
  <c r="J55" i="2" s="1"/>
  <c r="BK306" i="2"/>
  <c r="J306" i="2"/>
  <c r="J64" i="2"/>
  <c r="AW54" i="1"/>
  <c r="AK30" i="1" s="1"/>
  <c r="AY54" i="1"/>
  <c r="F31" i="2"/>
  <c r="AZ55" i="1" s="1"/>
  <c r="AZ54" i="1" s="1"/>
  <c r="W29" i="1" s="1"/>
  <c r="J31" i="2"/>
  <c r="AV55" i="1"/>
  <c r="AT55" i="1" s="1"/>
  <c r="AX54" i="1"/>
  <c r="J28" i="2" l="1"/>
  <c r="AG55" i="1"/>
  <c r="AG54" i="1" s="1"/>
  <c r="AK26" i="1" s="1"/>
  <c r="AK35" i="1" s="1"/>
  <c r="AV54" i="1"/>
  <c r="AK29" i="1"/>
  <c r="J37" i="2" l="1"/>
  <c r="AN55" i="1"/>
  <c r="AT54" i="1"/>
  <c r="AN54" i="1"/>
</calcChain>
</file>

<file path=xl/sharedStrings.xml><?xml version="1.0" encoding="utf-8"?>
<sst xmlns="http://schemas.openxmlformats.org/spreadsheetml/2006/main" count="2279" uniqueCount="493">
  <si>
    <t>Export Komplet</t>
  </si>
  <si>
    <t>VZ</t>
  </si>
  <si>
    <t>2.0</t>
  </si>
  <si>
    <t/>
  </si>
  <si>
    <t>False</t>
  </si>
  <si>
    <t>{a1843fb4-5177-4026-b849-17653aa92f8a}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</si>
  <si>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</si>
  <si>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</si>
  <si>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</si>
  <si>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</si>
  <si>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</si>
  <si>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</si>
  <si>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</si>
  <si>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</si>
  <si>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</si>
  <si>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VDDBerk_hav2024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</si>
  <si>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</si>
  <si>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</si>
  <si>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Dolní Beřkovice, havarijní zajištění vodního díla po povodni</t>
  </si>
  <si>
    <t>KSO:</t>
  </si>
  <si>
    <t>CC-CZ:</t>
  </si>
  <si>
    <t>Místo:</t>
  </si>
  <si>
    <t xml:space="preserve"> </t>
  </si>
  <si>
    <t>Datum:</t>
  </si>
  <si>
    <t>20. 10. 2024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</si>
  <si>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</si>
  <si>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</si>
  <si>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</si>
  <si>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</si>
  <si>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</si>
  <si>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</si>
  <si>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</si>
  <si>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</si>
  <si>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</si>
  <si>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</si>
  <si>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</si>
  <si>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</si>
  <si>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</si>
  <si>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</si>
  <si>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</si>
  <si>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</si>
  <si>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</si>
  <si>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</si>
  <si>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</si>
  <si>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</si>
  <si>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</si>
  <si>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</si>
  <si>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</si>
  <si>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</si>
  <si>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</si>
  <si>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</si>
  <si>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</si>
  <si>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</si>
  <si>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</si>
  <si>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</si>
  <si>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</si>
  <si>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</si>
  <si>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</si>
  <si>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</si>
  <si>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</si>
  <si>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</si>
  <si>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</si>
  <si>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</si>
  <si>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</si>
  <si>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</si>
  <si>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</si>
  <si>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</si>
  <si>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</si>
  <si>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</si>
  <si>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</si>
  <si>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</si>
  <si>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</si>
  <si>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</si>
  <si>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</si>
  <si>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</si>
  <si>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</si>
  <si>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</si>
  <si>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</si>
  <si>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</si>
  <si>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</si>
  <si>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</si>
  <si>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</si>
  <si>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</si>
  <si>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</si>
  <si>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</si>
  <si>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</si>
  <si>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</si>
  <si>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</si>
  <si>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</si>
  <si>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</si>
  <si>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</si>
  <si>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</si>
  <si>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</si>
  <si>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</si>
  <si>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</si>
  <si>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</si>
  <si>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</si>
  <si>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</si>
  <si>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</si>
  <si>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</si>
  <si>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</si>
  <si>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</si>
  <si>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</si>
  <si>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</si>
  <si>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</si>
  <si>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</si>
  <si>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</si>
  <si>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</si>
  <si>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</si>
  <si>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</si>
  <si>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</si>
  <si>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</si>
  <si>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</si>
  <si>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114203103</t>
  </si>
  <si>
    <t>Rozebrání dlažeb z lomového kamene nebo betonových tvárnic do cementové malty</t>
  </si>
  <si>
    <t>m3</t>
  </si>
  <si>
    <t>CS ÚRS 2024 02</t>
  </si>
  <si>
    <t>4</t>
  </si>
  <si>
    <t>-1215534039</t>
  </si>
  <si>
    <t>PP</t>
  </si>
  <si>
    <t>Rozebrání dlažeb nebo záhozů s naložením na dopravní prostředek dlažeb z lomového kamene nebo betonových tvárnic do cementové malty se spárami zalitými cementovou maltou</t>
  </si>
  <si>
    <t>Online PSC</t>
  </si>
  <si>
    <t>https://podminky.urs.cz/item/CS_URS_2024_02/114203103</t>
  </si>
  <si>
    <t>VV</t>
  </si>
  <si>
    <t>2,87"pilir"</t>
  </si>
  <si>
    <t>13,25"podjezi"</t>
  </si>
  <si>
    <t>Součet</t>
  </si>
  <si>
    <t>114203202</t>
  </si>
  <si>
    <t>Očištění lomového kamene nebo betonových tvárnic od malty</t>
  </si>
  <si>
    <t>-36494439</t>
  </si>
  <si>
    <t>Očištění lomového kamene nebo betonových tvárnic získaných při rozebrání dlažeb, záhozů, rovnanin a soustřeďovacích staveb od malty</t>
  </si>
  <si>
    <t>https://podminky.urs.cz/item/CS_URS_2024_02/114203202</t>
  </si>
  <si>
    <t>3</t>
  </si>
  <si>
    <t>114253301</t>
  </si>
  <si>
    <t>Třídění lomového kamene nebo betonových tvárnic podle druhu, velikosti nebo tvaru - strojně</t>
  </si>
  <si>
    <t>338200504</t>
  </si>
  <si>
    <t>Třídění lomového kamene nebo betonových tvárnic strojně získaných při rozebrání dlažeb, záhozů, rovnanin a soustřeďovacích staveb podle druhu, velikosti nebo tvaru</t>
  </si>
  <si>
    <t>https://podminky.urs.cz/item/CS_URS_2024_02/114253301</t>
  </si>
  <si>
    <t>122211101</t>
  </si>
  <si>
    <t>Odkopávky a prokopávky v hornině třídy těžitelnosti I, skupiny 3 ručně</t>
  </si>
  <si>
    <t>-1413320404</t>
  </si>
  <si>
    <t>Odkopávky a prokopávky ručně zapažené i nezapažené v hornině třídy těžitelnosti I skupiny 3</t>
  </si>
  <si>
    <t>https://podminky.urs.cz/item/CS_URS_2024_02/122211101</t>
  </si>
  <si>
    <t>0,7"navid.zed"</t>
  </si>
  <si>
    <t>2,59"pilir"</t>
  </si>
  <si>
    <t>6"pilir"</t>
  </si>
  <si>
    <t>5</t>
  </si>
  <si>
    <t>122251102</t>
  </si>
  <si>
    <t>Odkopávky a prokopávky nezapažené v hornině třídy těžitelnosti I skupiny 3 objem do 50 m3 strojně</t>
  </si>
  <si>
    <t>323907606</t>
  </si>
  <si>
    <t>Odkopávky a prokopávky nezapažené strojně v hornině třídy těžitelnosti I skupiny 3 přes 20 do 50 m3</t>
  </si>
  <si>
    <t>https://podminky.urs.cz/item/CS_URS_2024_02/122251102</t>
  </si>
  <si>
    <t>25"hraz"</t>
  </si>
  <si>
    <t>20,9"proluka"</t>
  </si>
  <si>
    <t>7,5+13,6"podjezi"</t>
  </si>
  <si>
    <t>6</t>
  </si>
  <si>
    <t>129951121</t>
  </si>
  <si>
    <t>Bourání zdiva z betonu prostého neprokládaného v odkopávkách nebo prokopávkách strojně</t>
  </si>
  <si>
    <t>-1925500838</t>
  </si>
  <si>
    <t>Bourání konstrukcí v odkopávkách a prokopávkách strojně s přemístěním suti na hromady na vzdálenost do 20 m nebo s naložením na dopravní prostředek z betonu prostého neprokládaného</t>
  </si>
  <si>
    <t>https://podminky.urs.cz/item/CS_URS_2024_02/129951121</t>
  </si>
  <si>
    <t>12"navodní stetovka"</t>
  </si>
  <si>
    <t>4,88"pilir!</t>
  </si>
  <si>
    <t>52"hraz"</t>
  </si>
  <si>
    <t>41"proluka"</t>
  </si>
  <si>
    <t>7</t>
  </si>
  <si>
    <t>131251100</t>
  </si>
  <si>
    <t>Hloubení jam nezapažených v hornině třídy těžitelnosti I skupiny 3 objem do 20 m3 strojně</t>
  </si>
  <si>
    <t>1351446834</t>
  </si>
  <si>
    <t>Hloubení nezapažených jam a zářezů strojně s urovnáním dna do předepsaného profilu a spádu v hornině třídy těžitelnosti I skupiny 3 do 20 m3</t>
  </si>
  <si>
    <t>https://podminky.urs.cz/item/CS_URS_2024_02/131251100</t>
  </si>
  <si>
    <t>8</t>
  </si>
  <si>
    <t>132112132</t>
  </si>
  <si>
    <t>Hloubení nezapažených rýh šířky do 800 mm v nesoudržných horninách třídy těžitelnosti I skupiny 1 a 2 ručně</t>
  </si>
  <si>
    <t>894838958</t>
  </si>
  <si>
    <t>Hloubení nezapažených rýh šířky do 800 mm ručně s urovnáním dna do předepsaného profilu a spádu v hornině třídy těžitelnosti I skupiny 1 a 2 nesoudržných</t>
  </si>
  <si>
    <t>https://podminky.urs.cz/item/CS_URS_2024_02/132112132</t>
  </si>
  <si>
    <t>0,7"navod.zed"</t>
  </si>
  <si>
    <t>2,06"pilir"</t>
  </si>
  <si>
    <t>9</t>
  </si>
  <si>
    <t>132251101</t>
  </si>
  <si>
    <t>Hloubení rýh nezapažených š do 800 mm v hornině třídy těžitelnosti I skupiny 3 objem do 20 m3 strojně</t>
  </si>
  <si>
    <t>1618709410</t>
  </si>
  <si>
    <t>Hloubení nezapažených rýh šířky do 800 mm strojně s urovnáním dna do předepsaného profilu a spádu v hornině třídy těžitelnosti I skupiny 3 do 20 m3</t>
  </si>
  <si>
    <t>https://podminky.urs.cz/item/CS_URS_2024_02/132251101</t>
  </si>
  <si>
    <t>1,45"navod.zed"</t>
  </si>
  <si>
    <t>3,6"hraz</t>
  </si>
  <si>
    <t>3,25"proluka"</t>
  </si>
  <si>
    <t>4,92"podjezi"</t>
  </si>
  <si>
    <t>10</t>
  </si>
  <si>
    <t>171111113</t>
  </si>
  <si>
    <t>Uložení sypaniny z hornin nesoudržných a soudržných střídavě do násypů zhutněných ručně</t>
  </si>
  <si>
    <t>1450887089</t>
  </si>
  <si>
    <t>Uložení sypanin do násypů ručně s rozprostřením sypaniny ve vrstvách a s hrubým urovnáním zhutněných z hornin nesoudržných a soudržných střídavě ukládaných</t>
  </si>
  <si>
    <t>https://podminky.urs.cz/item/CS_URS_2024_02/171111113</t>
  </si>
  <si>
    <t>11</t>
  </si>
  <si>
    <t>171151103</t>
  </si>
  <si>
    <t>Uložení sypaniny z hornin soudržných do násypů zhutněných strojně</t>
  </si>
  <si>
    <t>-51556992</t>
  </si>
  <si>
    <t>Uložení sypanin do násypů strojně s rozprostřením sypaniny ve vrstvách a s hrubým urovnáním zhutněných z hornin soudržných jakékoliv třídy těžitelnosti</t>
  </si>
  <si>
    <t>https://podminky.urs.cz/item/CS_URS_2024_02/171151103</t>
  </si>
  <si>
    <t>171151131</t>
  </si>
  <si>
    <t>Uložení sypaniny z hornin nesoudržných a soudržných střídavě do násypů zhutněných strojně</t>
  </si>
  <si>
    <t>2095082195</t>
  </si>
  <si>
    <t>Uložení sypanin do násypů strojně s rozprostřením sypaniny ve vrstvách a s hrubým urovnáním zhutněných z hornin nesoudržných a soudržných střídavě ukládaných</t>
  </si>
  <si>
    <t>https://podminky.urs.cz/item/CS_URS_2024_02/171151131</t>
  </si>
  <si>
    <t>35,63"bilance do hraze"</t>
  </si>
  <si>
    <t>50</t>
  </si>
  <si>
    <t>175111101</t>
  </si>
  <si>
    <t>Obsypání potrubí ručně sypaninou bez prohození, uloženou do 3 m</t>
  </si>
  <si>
    <t>2083877500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</si>
  <si>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</si>
  <si>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https://podminky.urs.cz/item/CS_URS_2024_02/175111101</t>
  </si>
  <si>
    <t>P</t>
  </si>
  <si>
    <t>Poznámka k položce:_x000D_
Zhutněný obsyp vodovodního potrubí a kabelů v rýhach v dělící hrázi._x000D_
Obsypávané konstrukce budou v provozu a je nutné dbát zvýšení opatrnosti při práci v jejich blízkosti._x000D_
Předpokládaná mocnost obsypu je 0,4 m.</t>
  </si>
  <si>
    <t>51</t>
  </si>
  <si>
    <t>175111109</t>
  </si>
  <si>
    <t>Příplatek k obsypání potrubí za ruční prohození sypaniny, uložené do 3 m</t>
  </si>
  <si>
    <t>-1637240900</t>
  </si>
  <si>
    <t>Obsypání potrubí ručně Příplatek k ceně za prohození sypaniny</t>
  </si>
  <si>
    <t>https://podminky.urs.cz/item/CS_URS_2024_02/175111109</t>
  </si>
  <si>
    <t>13</t>
  </si>
  <si>
    <t>181912112</t>
  </si>
  <si>
    <t>Úprava pláně v hornině třídy těžitelnosti I skupiny 3 se zhutněním ručně</t>
  </si>
  <si>
    <t>m2</t>
  </si>
  <si>
    <t>-75362480</t>
  </si>
  <si>
    <t>Úprava pláně vyrovnáním výškových rozdílů ručně v hornině třídy těžitelnosti I skupiny 3 se zhutněním</t>
  </si>
  <si>
    <t>https://podminky.urs.cz/item/CS_URS_2024_02/181912112</t>
  </si>
  <si>
    <t>31"pilir"</t>
  </si>
  <si>
    <t>14</t>
  </si>
  <si>
    <t>181951112</t>
  </si>
  <si>
    <t>Úprava pláně v hornině třídy těžitelnosti I skupiny 1 až 3 se zhutněním strojně</t>
  </si>
  <si>
    <t>-864462020</t>
  </si>
  <si>
    <t>Úprava pláně vyrovnáním výškových rozdílů strojně v hornině třídy těžitelnosti I, skupiny 1 až 3 se zhutněním</t>
  </si>
  <si>
    <t>https://podminky.urs.cz/item/CS_URS_2024_02/181951112</t>
  </si>
  <si>
    <t>15"hraz"</t>
  </si>
  <si>
    <t>102"hraz"</t>
  </si>
  <si>
    <t>12,5+120,5"proluka"</t>
  </si>
  <si>
    <t>15,35"podjezi"</t>
  </si>
  <si>
    <t>8"podjezi"</t>
  </si>
  <si>
    <t>15</t>
  </si>
  <si>
    <t>182112121</t>
  </si>
  <si>
    <t>Svahování v zářezech v hornině třídy těžitelnosti I skupiny 3 ručně</t>
  </si>
  <si>
    <t>-331800640</t>
  </si>
  <si>
    <t>Svahování trvalých svahů do projektovaných profilů ručně s potřebným přemístěním výkopku při svahování v zářezech v hornině třídy těžitelnosti I skupiny 3</t>
  </si>
  <si>
    <t>https://podminky.urs.cz/item/CS_URS_2024_02/182112121</t>
  </si>
  <si>
    <t>14"pilir"</t>
  </si>
  <si>
    <t>16</t>
  </si>
  <si>
    <t>182151111</t>
  </si>
  <si>
    <t>Svahování v zářezech v hornině třídy těžitelnosti I skupiny 1 až 3 strojně</t>
  </si>
  <si>
    <t>-733461337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</si>
  <si>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</si>
  <si>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https://podminky.urs.cz/item/CS_URS_2024_02/182151111</t>
  </si>
  <si>
    <t>68"hraz"</t>
  </si>
  <si>
    <t>13,4"proluka"</t>
  </si>
  <si>
    <t>Zakládání</t>
  </si>
  <si>
    <t>17</t>
  </si>
  <si>
    <t>275315125</t>
  </si>
  <si>
    <t>Základové bloky z betonu prokládaného kamenem C 20/25</t>
  </si>
  <si>
    <t>-98397464</t>
  </si>
  <si>
    <t>Základové konstrukce z betonu bloky prokládaného kamenem tř. C 20/25</t>
  </si>
  <si>
    <t>https://podminky.urs.cz/item/CS_URS_2024_02/275315125</t>
  </si>
  <si>
    <t>52,89"pilir"</t>
  </si>
  <si>
    <t>111,7"proluka"</t>
  </si>
  <si>
    <t>2,5"podjezi"</t>
  </si>
  <si>
    <t>Svislé a kompletní konstrukce</t>
  </si>
  <si>
    <t>18</t>
  </si>
  <si>
    <t>321321115</t>
  </si>
  <si>
    <t>Konstrukce vodních staveb ze ŽB mrazuvzdorného tř. C 25/30</t>
  </si>
  <si>
    <t>-1012141213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</si>
  <si>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25/30</t>
  </si>
  <si>
    <t>https://podminky.urs.cz/item/CS_URS_2024_02/321321115</t>
  </si>
  <si>
    <t>9,24"navod.zed"</t>
  </si>
  <si>
    <t>13,84"pilir"</t>
  </si>
  <si>
    <t>9,6+25,14"hraz"</t>
  </si>
  <si>
    <t>8,2+2"proluka"</t>
  </si>
  <si>
    <t>11,7+4,8"podjezi"</t>
  </si>
  <si>
    <t>19</t>
  </si>
  <si>
    <t>321321116</t>
  </si>
  <si>
    <t>Konstrukce vodních staveb ze ŽB mrazuvzdorného tř. C 30/37</t>
  </si>
  <si>
    <t>921120998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</si>
  <si>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</si>
  <si>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https://podminky.urs.cz/item/CS_URS_2024_02/321321116</t>
  </si>
  <si>
    <t>20</t>
  </si>
  <si>
    <t>321351010</t>
  </si>
  <si>
    <t>Bednění konstrukcí vodních staveb rovinné - zřízení</t>
  </si>
  <si>
    <t>1376667580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</si>
  <si>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</si>
  <si>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https://podminky.urs.cz/item/CS_URS_2024_02/321351010</t>
  </si>
  <si>
    <t>14,47"navod zed"</t>
  </si>
  <si>
    <t>34,06"pilir"</t>
  </si>
  <si>
    <t>24+32"hraz"</t>
  </si>
  <si>
    <t>20,50"proluka"</t>
  </si>
  <si>
    <t>31,04"podjezi"</t>
  </si>
  <si>
    <t>321352010</t>
  </si>
  <si>
    <t>Bednění konstrukcí vodních staveb rovinné - odstranění</t>
  </si>
  <si>
    <t>671850352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</si>
  <si>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</si>
  <si>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https://podminky.urs.cz/item/CS_URS_2024_02/321352010</t>
  </si>
  <si>
    <t>14,47"návod.zed."</t>
  </si>
  <si>
    <t>22</t>
  </si>
  <si>
    <t>321368211</t>
  </si>
  <si>
    <t>Výztuž železobetonových konstrukcí vodních staveb ze svařovaných sítí</t>
  </si>
  <si>
    <t>t</t>
  </si>
  <si>
    <t>1305390526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</si>
  <si>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</si>
  <si>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https://podminky.urs.cz/item/CS_URS_2024_02/321368211</t>
  </si>
  <si>
    <t>0,3"navod.zed."</t>
  </si>
  <si>
    <t>0,43+1,13"pilir"</t>
  </si>
  <si>
    <t>0,26"proluka"</t>
  </si>
  <si>
    <t>0,39"podjezi"</t>
  </si>
  <si>
    <t>Vodorovné konstrukce</t>
  </si>
  <si>
    <t>23</t>
  </si>
  <si>
    <t>451317112</t>
  </si>
  <si>
    <t>Podklad pod dlažbu z betonu prostého pro prostředí s mrazovými cykly C 25/30 tl přes 100 do 150 mm</t>
  </si>
  <si>
    <t>-1827620137</t>
  </si>
  <si>
    <t>Podklad pod dlažbu z betonu prostého pro prostředí s mrazovými cykly tř. C 25/30 tl. přes 100 do 150 mm</t>
  </si>
  <si>
    <t>https://podminky.urs.cz/item/CS_URS_2024_02/451317112</t>
  </si>
  <si>
    <t>24</t>
  </si>
  <si>
    <t>451571111</t>
  </si>
  <si>
    <t>Lože pod dlažby ze štěrkopísku vrstva tl do 100 mm</t>
  </si>
  <si>
    <t>-642070598</t>
  </si>
  <si>
    <t>Lože pod dlažby ze štěrkopísků, tl. vrstvy do 100 mm</t>
  </si>
  <si>
    <t>https://podminky.urs.cz/item/CS_URS_2024_02/451571111</t>
  </si>
  <si>
    <t>25</t>
  </si>
  <si>
    <t>463212111</t>
  </si>
  <si>
    <t>Rovnanina z lomového kamene upraveného s vyklínováním spár úlomky kamene</t>
  </si>
  <si>
    <t>892999196</t>
  </si>
  <si>
    <t>Rovnanina z lomového kamene upraveného, tříděného jakékoliv tloušťky rovnaniny s vyklínováním spár a dutin úlomky kamene</t>
  </si>
  <si>
    <t>https://podminky.urs.cz/item/CS_URS_2024_02/463212111</t>
  </si>
  <si>
    <t>287,50-71,88"hraz"</t>
  </si>
  <si>
    <t>43"podjezi"</t>
  </si>
  <si>
    <t>9"rýhy v hrázi  po IS"</t>
  </si>
  <si>
    <t>26</t>
  </si>
  <si>
    <t>M</t>
  </si>
  <si>
    <t>SPC001</t>
  </si>
  <si>
    <t>Odpočet kamene do rovnanin za použitý vybouraná beton</t>
  </si>
  <si>
    <t>-1666559357</t>
  </si>
  <si>
    <t>Poznámka k položce:_x000D_
Odpočet za využitý vybouraný beton do kamenných a betonových konstrukcí._x000D_
Kubatura za celou stavbu.</t>
  </si>
  <si>
    <t>250*-1 'Přepočtené koeficientem množství</t>
  </si>
  <si>
    <t>27</t>
  </si>
  <si>
    <t>463212191</t>
  </si>
  <si>
    <t>Příplatek za vypracováni líce rovnaniny</t>
  </si>
  <si>
    <t>869104622</t>
  </si>
  <si>
    <t>Rovnanina z lomového kamene upraveného, tříděného Příplatek k cenám za vypracování líce</t>
  </si>
  <si>
    <t>https://podminky.urs.cz/item/CS_URS_2024_02/463212191</t>
  </si>
  <si>
    <t>38,60"svah dělící hráze"</t>
  </si>
  <si>
    <t>19,2"povrch rovnaniny v rýhách po IS"</t>
  </si>
  <si>
    <t>28</t>
  </si>
  <si>
    <t>463451114</t>
  </si>
  <si>
    <t>Prolití kamenné rovnaniny maltou MC 25</t>
  </si>
  <si>
    <t>1686719479</t>
  </si>
  <si>
    <t>Prolití konstrukce z kamene rovnaniny cementovou maltou MC-25</t>
  </si>
  <si>
    <t>https://podminky.urs.cz/item/CS_URS_2024_02/463451114</t>
  </si>
  <si>
    <t>29</t>
  </si>
  <si>
    <t>465513227</t>
  </si>
  <si>
    <t>Dlažba z lomového kamene na cementovou maltu s vyspárováním tl 250 mm pro hráze</t>
  </si>
  <si>
    <t>-1502914465</t>
  </si>
  <si>
    <t>Dlažba z lomového kamene lomařsky upraveného na cementovou maltu, s vyspárováním cementovou maltou, tl. kamene 250 mm</t>
  </si>
  <si>
    <t>https://podminky.urs.cz/item/CS_URS_2024_02/465513227</t>
  </si>
  <si>
    <t>Úpravy povrchů, podlahy a osazování výplní</t>
  </si>
  <si>
    <t>30</t>
  </si>
  <si>
    <t>634662111</t>
  </si>
  <si>
    <t>Výplň dilatačních spar šířky do 10 mm v mazaninách akrylátovým tmelem</t>
  </si>
  <si>
    <t>m</t>
  </si>
  <si>
    <t>-862227237</t>
  </si>
  <si>
    <t>Výplň dilatačních spar mazanin akrylátovým tmelem, šířka spáry do 10 mm</t>
  </si>
  <si>
    <t>https://podminky.urs.cz/item/CS_URS_2024_02/634662111</t>
  </si>
  <si>
    <t>31</t>
  </si>
  <si>
    <t>634911124</t>
  </si>
  <si>
    <t>Řezání dilatačních spár š 10 mm hl přes 50 do 80 mm v čerstvé betonové mazanině</t>
  </si>
  <si>
    <t>-1973799079</t>
  </si>
  <si>
    <t>Řezání dilatačních nebo smršťovacích spár v čerstvé betonové mazanině nebo potěru šířky přes 5 do 10 mm, hloubky přes 50 do 80 mm</t>
  </si>
  <si>
    <t>https://podminky.urs.cz/item/CS_URS_2024_02/634911124</t>
  </si>
  <si>
    <t>Ostatní konstrukce a práce, bourání</t>
  </si>
  <si>
    <t>32</t>
  </si>
  <si>
    <t>931976111</t>
  </si>
  <si>
    <t>Úprava dilatační spáry z asfaltové lepenky jednoduché</t>
  </si>
  <si>
    <t>-532449040</t>
  </si>
  <si>
    <t>Úprava dilatační spáry konstrukcí z prostého nebo železového betonu s použitím asfaltové lepenky jednoduché s jedním oboustranným nátěrem</t>
  </si>
  <si>
    <t>https://podminky.urs.cz/item/CS_URS_2024_02/931976111</t>
  </si>
  <si>
    <t>Poznámka k položce:_x000D_
Dilatace mezi starým a novým betonem._x000D_
Lze použít i PP pás.</t>
  </si>
  <si>
    <t>36,25*0,3</t>
  </si>
  <si>
    <t>33</t>
  </si>
  <si>
    <t>936941113</t>
  </si>
  <si>
    <t>Osazování doplňkových ocelových součástí hmotnosti přes 10 do 50 kg</t>
  </si>
  <si>
    <t>kg</t>
  </si>
  <si>
    <t>752794165</t>
  </si>
  <si>
    <t>https://podminky.urs.cz/item/CS_URS_2024_02/936941113</t>
  </si>
  <si>
    <t>34</t>
  </si>
  <si>
    <t>SPC004</t>
  </si>
  <si>
    <t>Opěrné patky lávky vkládané do základu při betonáži</t>
  </si>
  <si>
    <t>-528860878</t>
  </si>
  <si>
    <t>35</t>
  </si>
  <si>
    <t>990R001</t>
  </si>
  <si>
    <t>Vymístění materiálu z prostoru staveniště - bagy</t>
  </si>
  <si>
    <t>ks</t>
  </si>
  <si>
    <t>-1728664033</t>
  </si>
  <si>
    <t>Poznámka k položce:_x000D_
Přemístění textilních pytlů z pracovního prosotru na staveništi.</t>
  </si>
  <si>
    <t>36</t>
  </si>
  <si>
    <t>990R002</t>
  </si>
  <si>
    <t>Demontáž a odsun potrubí OC D80</t>
  </si>
  <si>
    <t>-927981457</t>
  </si>
  <si>
    <t>Poznámka k položce:_x000D_
Demontáž a zaslepení starého vodovodního potrubí OC D80._x000D_
Včetně odsunu a uložení na zrčeném místě v rámci VD.</t>
  </si>
  <si>
    <t>37</t>
  </si>
  <si>
    <t>990R003</t>
  </si>
  <si>
    <t>Manipulace a oprava lávky v dolní vodě</t>
  </si>
  <si>
    <t>kpl</t>
  </si>
  <si>
    <t>938001606</t>
  </si>
  <si>
    <t>Poznámka k položce:_x000D_
- Vyzvednutí lávky a zajištění po dobu opravy břehu._x000D_
- Zpětné osazení lávky na nový základ na břehu_x000D_
- Drobné opravy lávky a doplnění pororoštů</t>
  </si>
  <si>
    <t>38</t>
  </si>
  <si>
    <t>SPC002</t>
  </si>
  <si>
    <t xml:space="preserve">Podpěrná konstrukce lávky </t>
  </si>
  <si>
    <t>-751730954</t>
  </si>
  <si>
    <t>Poznámka k položce:_x000D_
Ocelová svařovaná konstrukce á 80 kg.</t>
  </si>
  <si>
    <t>39</t>
  </si>
  <si>
    <t>SPC003</t>
  </si>
  <si>
    <t>Pororošty ZN</t>
  </si>
  <si>
    <t>-285266485</t>
  </si>
  <si>
    <t>Poznámka k položce:_x000D_
- pororošty vyrobené na míru včetně kotevního materiálu_x000D_
- povrchový úprava Zn</t>
  </si>
  <si>
    <t>998</t>
  </si>
  <si>
    <t>Přesun hmot</t>
  </si>
  <si>
    <t>40</t>
  </si>
  <si>
    <t>998323011</t>
  </si>
  <si>
    <t>Přesun hmot pro jezy a stupně</t>
  </si>
  <si>
    <t>-1872546352</t>
  </si>
  <si>
    <t>Přesun hmot pro jezy a stupně dopravní vzdálenost do 500 m</t>
  </si>
  <si>
    <t>https://podminky.urs.cz/item/CS_URS_2024_02/998323011</t>
  </si>
  <si>
    <t>VRN</t>
  </si>
  <si>
    <t>Vedlejší rozpočtové náklady</t>
  </si>
  <si>
    <t>VRN1</t>
  </si>
  <si>
    <t>Průzkumné, geodetické a projektové práce</t>
  </si>
  <si>
    <t>41</t>
  </si>
  <si>
    <t>012164000</t>
  </si>
  <si>
    <t>Vytyčení a zaměření inženýrských sítí</t>
  </si>
  <si>
    <t>1024</t>
  </si>
  <si>
    <t>1494788849</t>
  </si>
  <si>
    <t>https://podminky.urs.cz/item/CS_URS_2024_02/012164000</t>
  </si>
  <si>
    <t>Poznámka k položce:_x000D_
 - zajištění vytyčení IS v obvodu stavby a v dosahu použitých manipulačních ploch (označení a instalace ochranných opatření)</t>
  </si>
  <si>
    <t>42</t>
  </si>
  <si>
    <t>012203000</t>
  </si>
  <si>
    <t>Geodetické práce při provádění stavby</t>
  </si>
  <si>
    <t>821906334</t>
  </si>
  <si>
    <t>https://podminky.urs.cz/item/CS_URS_2024_02/012203000</t>
  </si>
  <si>
    <t xml:space="preserve">Poznámka k položce:_x000D_
.- zajištění veškerých geodetických prací souvisejících s realizací _x000D_
   - zaměření základových spár a opravených konstrukcí (trámy,sloupy, desky) </t>
  </si>
  <si>
    <t>43</t>
  </si>
  <si>
    <t>013254000</t>
  </si>
  <si>
    <t>Dokumentace skutečného provedení stavby</t>
  </si>
  <si>
    <t>-1645614060</t>
  </si>
  <si>
    <t>https://podminky.urs.cz/item/CS_URS_2024_02/013254000</t>
  </si>
  <si>
    <t xml:space="preserve">Poznámka k položce:_x000D_
.- Zpracování dokumentace skutečného provedení opravy se zapracováním skutečně provedených prací_x000D_
.- Bude vyhotoveno ve 3 paré + el. podobě._x000D_
.- DSPS bude doplněna všemi doklady vniklými během realizace akce (v každém, paré). </t>
  </si>
  <si>
    <t>44</t>
  </si>
  <si>
    <t>013294000</t>
  </si>
  <si>
    <t>Ostatní dokumentace</t>
  </si>
  <si>
    <t>-320996192</t>
  </si>
  <si>
    <t>Ostatní dokumentace stavby</t>
  </si>
  <si>
    <t>https://podminky.urs.cz/item/CS_URS_2024_02/013294000</t>
  </si>
  <si>
    <t>Poznámka k položce:_x000D_
- Zpracování a odsouhlasení harmonogramu prací a KZP_x000D_
- Zpracování a odsouhlasení "Povodňového plánu stavby"._x000D_
- Zpracování a odsouhlasení "Havarijního plánu stavby"._x000D_
- Zajištění podkladů a spolupráce s koordinátorem BOZP.</t>
  </si>
  <si>
    <t>VRN3</t>
  </si>
  <si>
    <t>Zařízení staveniště</t>
  </si>
  <si>
    <t>45</t>
  </si>
  <si>
    <t>032002000</t>
  </si>
  <si>
    <t>Vybavení staveniště</t>
  </si>
  <si>
    <t>29983524</t>
  </si>
  <si>
    <t>https://podminky.urs.cz/item/CS_URS_2024_02/032002000</t>
  </si>
  <si>
    <t>Poznámka k položce:_x000D_
Zajištění kompletního zařízení staveniště:_x000D_
- objekty zařizení staveniště_x000D_
- připojení na IS a spotřeba energií_x000D_
- výroba a instalace informační tabule ke stavbě_x000D_
- zabezpečení obvodu stavby bude-li nezbytné (ostraha, oplocení, ...)_x000D_
- zajištění BOZP na staveništi - zábrany proti pádu_x000D_
Položka zahrnuje jak mobilizaci tak demobilizaci zařízení staveniště po dokončení akce včetně jeho uklidu a uvedení do původního stavu.</t>
  </si>
  <si>
    <t>VRN6</t>
  </si>
  <si>
    <t>Územní vlivy</t>
  </si>
  <si>
    <t>46</t>
  </si>
  <si>
    <t>061002000</t>
  </si>
  <si>
    <t>Vliv klimatických podmínek</t>
  </si>
  <si>
    <t>1612458493</t>
  </si>
  <si>
    <t>https://podminky.urs.cz/item/CS_URS_2024_02/061002000</t>
  </si>
  <si>
    <t>Poznámka k položce:_x000D_
- zvýšené náklady na zohlednění klimatických podmínek v průběhu realizace prací</t>
  </si>
  <si>
    <t>47</t>
  </si>
  <si>
    <t>062303000</t>
  </si>
  <si>
    <t>Použití nezvyklých dopravních prostředků</t>
  </si>
  <si>
    <t>-1334398006</t>
  </si>
  <si>
    <t>https://podminky.urs.cz/item/CS_URS_2024_02/062303000</t>
  </si>
  <si>
    <t xml:space="preserve">Poznámka k položce:_x000D_
.- Zajištění dopravy po vodě pro mechanizaci a materiál_x000D_
   - přísun a odsun mechanizace ze bžehu na ostov (dělící hráz PK)_x000D_
   - přísun materiálu - beton, kamenivo včetně nakládky a vykládky_x000D_
   - mobilizace a demonbilizace místa pro překládku a výkládku_x000D_
.- První převoz těžké mechanizace a konečný odsun těžké mechanizace zajistí objednatel na svůj náklad s tím, že je uvažováno vždy jeden předem dohodnutý den pro přepravu tam i přepravu zpět._x000D_
</t>
  </si>
  <si>
    <t>48</t>
  </si>
  <si>
    <t>062503000</t>
  </si>
  <si>
    <t>Složitý terén staveniště</t>
  </si>
  <si>
    <t>-1658681364</t>
  </si>
  <si>
    <t>https://podminky.urs.cz/item/CS_URS_2024_02/062503000</t>
  </si>
  <si>
    <t>Poznámka k položce:_x000D_
Zvýšené náklady na čerpání betonu z levého břehu MPK do prosotru stavby.</t>
  </si>
  <si>
    <t>VRN9</t>
  </si>
  <si>
    <t>Ostatní náklady</t>
  </si>
  <si>
    <t>49</t>
  </si>
  <si>
    <t>0911R0003</t>
  </si>
  <si>
    <t>Zajištění všech předepsaných rozborů, atestů, zkoušek a revizí dle příslušných norem, předpisů s nařízení</t>
  </si>
  <si>
    <t>1129735019</t>
  </si>
  <si>
    <t>Poznámka k položce:_x000D_
Rozsah a četnost zkoušek je dána obecně platnými předpisy zejména:_x000D_
- doklady k betonáži_x000D_
- doklady k použitému kamenivu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</si>
</sst>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8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Protection="1"/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5" borderId="0" xfId="0" applyFont="1" applyFill="1" applyAlignment="1" applyProtection="1">
      <alignment horizontal="left" vertical="center"/>
    </xf>
    <xf numFmtId="0" fontId="20" fillId="5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5" borderId="16" xfId="0" applyFont="1" applyFill="1" applyBorder="1" applyAlignment="1" applyProtection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3" borderId="14" xfId="0" applyFont="1" applyFill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3" borderId="14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32112132" TargetMode="External"/><Relationship Id="rId13" Type="http://schemas.openxmlformats.org/officeDocument/2006/relationships/hyperlink" Target="https://podminky.urs.cz/item/CS_URS_2024_02/175111101" TargetMode="External"/><Relationship Id="rId18" Type="http://schemas.openxmlformats.org/officeDocument/2006/relationships/hyperlink" Target="https://podminky.urs.cz/item/CS_URS_2024_02/182151111" TargetMode="External"/><Relationship Id="rId26" Type="http://schemas.openxmlformats.org/officeDocument/2006/relationships/hyperlink" Target="https://podminky.urs.cz/item/CS_URS_2024_02/451571111" TargetMode="External"/><Relationship Id="rId39" Type="http://schemas.openxmlformats.org/officeDocument/2006/relationships/hyperlink" Target="https://podminky.urs.cz/item/CS_URS_2024_02/013294000" TargetMode="External"/><Relationship Id="rId3" Type="http://schemas.openxmlformats.org/officeDocument/2006/relationships/hyperlink" Target="https://podminky.urs.cz/item/CS_URS_2024_02/114253301" TargetMode="External"/><Relationship Id="rId21" Type="http://schemas.openxmlformats.org/officeDocument/2006/relationships/hyperlink" Target="https://podminky.urs.cz/item/CS_URS_2024_02/321321116" TargetMode="External"/><Relationship Id="rId34" Type="http://schemas.openxmlformats.org/officeDocument/2006/relationships/hyperlink" Target="https://podminky.urs.cz/item/CS_URS_2024_02/936941113" TargetMode="External"/><Relationship Id="rId42" Type="http://schemas.openxmlformats.org/officeDocument/2006/relationships/hyperlink" Target="https://podminky.urs.cz/item/CS_URS_2024_02/062303000" TargetMode="External"/><Relationship Id="rId7" Type="http://schemas.openxmlformats.org/officeDocument/2006/relationships/hyperlink" Target="https://podminky.urs.cz/item/CS_URS_2024_02/131251100" TargetMode="External"/><Relationship Id="rId12" Type="http://schemas.openxmlformats.org/officeDocument/2006/relationships/hyperlink" Target="https://podminky.urs.cz/item/CS_URS_2024_02/171151131" TargetMode="External"/><Relationship Id="rId17" Type="http://schemas.openxmlformats.org/officeDocument/2006/relationships/hyperlink" Target="https://podminky.urs.cz/item/CS_URS_2024_02/182112121" TargetMode="External"/><Relationship Id="rId25" Type="http://schemas.openxmlformats.org/officeDocument/2006/relationships/hyperlink" Target="https://podminky.urs.cz/item/CS_URS_2024_02/451317112" TargetMode="External"/><Relationship Id="rId33" Type="http://schemas.openxmlformats.org/officeDocument/2006/relationships/hyperlink" Target="https://podminky.urs.cz/item/CS_URS_2024_02/931976111" TargetMode="External"/><Relationship Id="rId38" Type="http://schemas.openxmlformats.org/officeDocument/2006/relationships/hyperlink" Target="https://podminky.urs.cz/item/CS_URS_2024_02/013254000" TargetMode="External"/><Relationship Id="rId2" Type="http://schemas.openxmlformats.org/officeDocument/2006/relationships/hyperlink" Target="https://podminky.urs.cz/item/CS_URS_2024_02/114203202" TargetMode="External"/><Relationship Id="rId16" Type="http://schemas.openxmlformats.org/officeDocument/2006/relationships/hyperlink" Target="https://podminky.urs.cz/item/CS_URS_2024_02/181951112" TargetMode="External"/><Relationship Id="rId20" Type="http://schemas.openxmlformats.org/officeDocument/2006/relationships/hyperlink" Target="https://podminky.urs.cz/item/CS_URS_2024_02/321321115" TargetMode="External"/><Relationship Id="rId29" Type="http://schemas.openxmlformats.org/officeDocument/2006/relationships/hyperlink" Target="https://podminky.urs.cz/item/CS_URS_2024_02/463451114" TargetMode="External"/><Relationship Id="rId41" Type="http://schemas.openxmlformats.org/officeDocument/2006/relationships/hyperlink" Target="https://podminky.urs.cz/item/CS_URS_2024_02/061002000" TargetMode="External"/><Relationship Id="rId1" Type="http://schemas.openxmlformats.org/officeDocument/2006/relationships/hyperlink" Target="https://podminky.urs.cz/item/CS_URS_2024_02/114203103" TargetMode="External"/><Relationship Id="rId6" Type="http://schemas.openxmlformats.org/officeDocument/2006/relationships/hyperlink" Target="https://podminky.urs.cz/item/CS_URS_2024_02/129951121" TargetMode="External"/><Relationship Id="rId11" Type="http://schemas.openxmlformats.org/officeDocument/2006/relationships/hyperlink" Target="https://podminky.urs.cz/item/CS_URS_2024_02/171151103" TargetMode="External"/><Relationship Id="rId24" Type="http://schemas.openxmlformats.org/officeDocument/2006/relationships/hyperlink" Target="https://podminky.urs.cz/item/CS_URS_2024_02/321368211" TargetMode="External"/><Relationship Id="rId32" Type="http://schemas.openxmlformats.org/officeDocument/2006/relationships/hyperlink" Target="https://podminky.urs.cz/item/CS_URS_2024_02/634911124" TargetMode="External"/><Relationship Id="rId37" Type="http://schemas.openxmlformats.org/officeDocument/2006/relationships/hyperlink" Target="https://podminky.urs.cz/item/CS_URS_2024_02/012203000" TargetMode="External"/><Relationship Id="rId40" Type="http://schemas.openxmlformats.org/officeDocument/2006/relationships/hyperlink" Target="https://podminky.urs.cz/item/CS_URS_2024_02/032002000" TargetMode="External"/><Relationship Id="rId5" Type="http://schemas.openxmlformats.org/officeDocument/2006/relationships/hyperlink" Target="https://podminky.urs.cz/item/CS_URS_2024_02/122251102" TargetMode="External"/><Relationship Id="rId15" Type="http://schemas.openxmlformats.org/officeDocument/2006/relationships/hyperlink" Target="https://podminky.urs.cz/item/CS_URS_2024_02/181912112" TargetMode="External"/><Relationship Id="rId23" Type="http://schemas.openxmlformats.org/officeDocument/2006/relationships/hyperlink" Target="https://podminky.urs.cz/item/CS_URS_2024_02/321352010" TargetMode="External"/><Relationship Id="rId28" Type="http://schemas.openxmlformats.org/officeDocument/2006/relationships/hyperlink" Target="https://podminky.urs.cz/item/CS_URS_2024_02/463212191" TargetMode="External"/><Relationship Id="rId36" Type="http://schemas.openxmlformats.org/officeDocument/2006/relationships/hyperlink" Target="https://podminky.urs.cz/item/CS_URS_2024_02/012164000" TargetMode="External"/><Relationship Id="rId10" Type="http://schemas.openxmlformats.org/officeDocument/2006/relationships/hyperlink" Target="https://podminky.urs.cz/item/CS_URS_2024_02/171111113" TargetMode="External"/><Relationship Id="rId19" Type="http://schemas.openxmlformats.org/officeDocument/2006/relationships/hyperlink" Target="https://podminky.urs.cz/item/CS_URS_2024_02/275315125" TargetMode="External"/><Relationship Id="rId31" Type="http://schemas.openxmlformats.org/officeDocument/2006/relationships/hyperlink" Target="https://podminky.urs.cz/item/CS_URS_2024_02/634662111" TargetMode="External"/><Relationship Id="rId44" Type="http://schemas.openxmlformats.org/officeDocument/2006/relationships/drawing" Target="../drawings/drawing2.xml"/><Relationship Id="rId4" Type="http://schemas.openxmlformats.org/officeDocument/2006/relationships/hyperlink" Target="https://podminky.urs.cz/item/CS_URS_2024_02/122211101" TargetMode="External"/><Relationship Id="rId9" Type="http://schemas.openxmlformats.org/officeDocument/2006/relationships/hyperlink" Target="https://podminky.urs.cz/item/CS_URS_2024_02/132251101" TargetMode="External"/><Relationship Id="rId14" Type="http://schemas.openxmlformats.org/officeDocument/2006/relationships/hyperlink" Target="https://podminky.urs.cz/item/CS_URS_2024_02/175111109" TargetMode="External"/><Relationship Id="rId22" Type="http://schemas.openxmlformats.org/officeDocument/2006/relationships/hyperlink" Target="https://podminky.urs.cz/item/CS_URS_2024_02/321351010" TargetMode="External"/><Relationship Id="rId27" Type="http://schemas.openxmlformats.org/officeDocument/2006/relationships/hyperlink" Target="https://podminky.urs.cz/item/CS_URS_2024_02/463212111" TargetMode="External"/><Relationship Id="rId30" Type="http://schemas.openxmlformats.org/officeDocument/2006/relationships/hyperlink" Target="https://podminky.urs.cz/item/CS_URS_2024_02/465513227" TargetMode="External"/><Relationship Id="rId35" Type="http://schemas.openxmlformats.org/officeDocument/2006/relationships/hyperlink" Target="https://podminky.urs.cz/item/CS_URS_2024_02/998323011" TargetMode="External"/><Relationship Id="rId43" Type="http://schemas.openxmlformats.org/officeDocument/2006/relationships/hyperlink" Target="https://podminky.urs.cz/item/CS_URS_2024_02/0625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AG55" sqref="AG55:AM55 AT5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s="1" customFormat="1" ht="36.950000000000003" customHeight="1">
      <c r="AR2" s="110" t="s">
        <v>6</v>
      </c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S2" s="9" t="s">
        <v>7</v>
      </c>
      <c r="BT2" s="9" t="s">
        <v>8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7</v>
      </c>
      <c r="BT3" s="9" t="s">
        <v>9</v>
      </c>
    </row>
    <row r="4" spans="1:74" s="1" customFormat="1" ht="24.95" customHeight="1">
      <c r="B4" s="12"/>
      <c r="D4" s="13" t="s">
        <v>10</v>
      </c>
      <c r="AR4" s="12"/>
      <c r="AS4" s="14" t="s">
        <v>11</v>
      </c>
      <c r="BE4" s="15" t="s">
        <v>12</v>
      </c>
      <c r="BS4" s="9" t="s">
        <v>13</v>
      </c>
    </row>
    <row r="5" spans="1:74" s="1" customFormat="1" ht="12" customHeight="1">
      <c r="B5" s="12"/>
      <c r="D5" s="16" t="s">
        <v>14</v>
      </c>
      <c r="K5" s="77" t="s">
        <v>15</v>
      </c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R5" s="12"/>
      <c r="BE5" s="74" t="s">
        <v>16</v>
      </c>
      <c r="BS5" s="9" t="s">
        <v>7</v>
      </c>
    </row>
    <row r="6" spans="1:74" s="1" customFormat="1" ht="36.950000000000003" customHeight="1">
      <c r="B6" s="12"/>
      <c r="D6" s="18" t="s">
        <v>17</v>
      </c>
      <c r="K6" s="79" t="s">
        <v>18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R6" s="12"/>
      <c r="BE6" s="75"/>
      <c r="BS6" s="9" t="s">
        <v>7</v>
      </c>
    </row>
    <row r="7" spans="1:74" s="1" customFormat="1" ht="12" customHeight="1">
      <c r="B7" s="12"/>
      <c r="D7" s="19" t="s">
        <v>19</v>
      </c>
      <c r="K7" s="17" t="s">
        <v>3</v>
      </c>
      <c r="AK7" s="19" t="s">
        <v>20</v>
      </c>
      <c r="AN7" s="17" t="s">
        <v>3</v>
      </c>
      <c r="AR7" s="12"/>
      <c r="BE7" s="75"/>
      <c r="BS7" s="9" t="s">
        <v>7</v>
      </c>
    </row>
    <row r="8" spans="1:74" s="1" customFormat="1" ht="12" customHeight="1">
      <c r="B8" s="12"/>
      <c r="D8" s="19" t="s">
        <v>21</v>
      </c>
      <c r="K8" s="17" t="s">
        <v>22</v>
      </c>
      <c r="AK8" s="19" t="s">
        <v>23</v>
      </c>
      <c r="AN8" s="20" t="s">
        <v>24</v>
      </c>
      <c r="AR8" s="12"/>
      <c r="BE8" s="75"/>
      <c r="BS8" s="9" t="s">
        <v>7</v>
      </c>
    </row>
    <row r="9" spans="1:74" s="1" customFormat="1" ht="14.45" customHeight="1">
      <c r="B9" s="12"/>
      <c r="AR9" s="12"/>
      <c r="BE9" s="75"/>
      <c r="BS9" s="9" t="s">
        <v>7</v>
      </c>
    </row>
    <row r="10" spans="1:74" s="1" customFormat="1" ht="12" customHeight="1">
      <c r="B10" s="12"/>
      <c r="D10" s="19" t="s">
        <v>25</v>
      </c>
      <c r="AK10" s="19" t="s">
        <v>26</v>
      </c>
      <c r="AN10" s="17" t="s">
        <v>3</v>
      </c>
      <c r="AR10" s="12"/>
      <c r="BE10" s="75"/>
      <c r="BS10" s="9" t="s">
        <v>7</v>
      </c>
    </row>
    <row r="11" spans="1:74" s="1" customFormat="1" ht="18.399999999999999" customHeight="1">
      <c r="B11" s="12"/>
      <c r="E11" s="17" t="s">
        <v>22</v>
      </c>
      <c r="AK11" s="19" t="s">
        <v>27</v>
      </c>
      <c r="AN11" s="17" t="s">
        <v>3</v>
      </c>
      <c r="AR11" s="12"/>
      <c r="BE11" s="75"/>
      <c r="BS11" s="9" t="s">
        <v>7</v>
      </c>
    </row>
    <row r="12" spans="1:74" s="1" customFormat="1" ht="6.95" customHeight="1">
      <c r="B12" s="12"/>
      <c r="AR12" s="12"/>
      <c r="BE12" s="75"/>
      <c r="BS12" s="9" t="s">
        <v>7</v>
      </c>
    </row>
    <row r="13" spans="1:74" s="1" customFormat="1" ht="12" customHeight="1">
      <c r="B13" s="12"/>
      <c r="D13" s="19" t="s">
        <v>28</v>
      </c>
      <c r="AK13" s="19" t="s">
        <v>26</v>
      </c>
      <c r="AN13" s="21" t="s">
        <v>29</v>
      </c>
      <c r="AR13" s="12"/>
      <c r="BE13" s="75"/>
      <c r="BS13" s="9" t="s">
        <v>7</v>
      </c>
    </row>
    <row r="14" spans="1:74" ht="12.75">
      <c r="B14" s="12"/>
      <c r="E14" s="80" t="s">
        <v>29</v>
      </c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9" t="s">
        <v>27</v>
      </c>
      <c r="AN14" s="21" t="s">
        <v>29</v>
      </c>
      <c r="AR14" s="12"/>
      <c r="BE14" s="75"/>
      <c r="BS14" s="9" t="s">
        <v>7</v>
      </c>
    </row>
    <row r="15" spans="1:74" s="1" customFormat="1" ht="6.95" customHeight="1">
      <c r="B15" s="12"/>
      <c r="AR15" s="12"/>
      <c r="BE15" s="75"/>
      <c r="BS15" s="9" t="s">
        <v>4</v>
      </c>
    </row>
    <row r="16" spans="1:74" s="1" customFormat="1" ht="12" customHeight="1">
      <c r="B16" s="12"/>
      <c r="D16" s="19" t="s">
        <v>30</v>
      </c>
      <c r="AK16" s="19" t="s">
        <v>26</v>
      </c>
      <c r="AN16" s="17" t="s">
        <v>3</v>
      </c>
      <c r="AR16" s="12"/>
      <c r="BE16" s="75"/>
      <c r="BS16" s="9" t="s">
        <v>4</v>
      </c>
    </row>
    <row r="17" spans="1:71" s="1" customFormat="1" ht="18.399999999999999" customHeight="1">
      <c r="B17" s="12"/>
      <c r="E17" s="17" t="s">
        <v>22</v>
      </c>
      <c r="AK17" s="19" t="s">
        <v>27</v>
      </c>
      <c r="AN17" s="17" t="s">
        <v>3</v>
      </c>
      <c r="AR17" s="12"/>
      <c r="BE17" s="75"/>
      <c r="BS17" s="9" t="s">
        <v>31</v>
      </c>
    </row>
    <row r="18" spans="1:71" s="1" customFormat="1" ht="6.95" customHeight="1">
      <c r="B18" s="12"/>
      <c r="AR18" s="12"/>
      <c r="BE18" s="75"/>
      <c r="BS18" s="9" t="s">
        <v>7</v>
      </c>
    </row>
    <row r="19" spans="1:71" s="1" customFormat="1" ht="12" customHeight="1">
      <c r="B19" s="12"/>
      <c r="D19" s="19" t="s">
        <v>32</v>
      </c>
      <c r="AK19" s="19" t="s">
        <v>26</v>
      </c>
      <c r="AN19" s="17" t="s">
        <v>3</v>
      </c>
      <c r="AR19" s="12"/>
      <c r="BE19" s="75"/>
      <c r="BS19" s="9" t="s">
        <v>7</v>
      </c>
    </row>
    <row r="20" spans="1:71" s="1" customFormat="1" ht="18.399999999999999" customHeight="1">
      <c r="B20" s="12"/>
      <c r="E20" s="17" t="s">
        <v>22</v>
      </c>
      <c r="AK20" s="19" t="s">
        <v>27</v>
      </c>
      <c r="AN20" s="17" t="s">
        <v>3</v>
      </c>
      <c r="AR20" s="12"/>
      <c r="BE20" s="75"/>
      <c r="BS20" s="9" t="s">
        <v>31</v>
      </c>
    </row>
    <row r="21" spans="1:71" s="1" customFormat="1" ht="6.95" customHeight="1">
      <c r="B21" s="12"/>
      <c r="AR21" s="12"/>
      <c r="BE21" s="75"/>
    </row>
    <row r="22" spans="1:71" s="1" customFormat="1" ht="12" customHeight="1">
      <c r="B22" s="12"/>
      <c r="D22" s="19" t="s">
        <v>33</v>
      </c>
      <c r="AR22" s="12"/>
      <c r="BE22" s="75"/>
    </row>
    <row r="23" spans="1:71" s="1" customFormat="1" ht="47.25" customHeight="1">
      <c r="B23" s="12"/>
      <c r="E23" s="81" t="s">
        <v>34</v>
      </c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R23" s="12"/>
      <c r="BE23" s="75"/>
    </row>
    <row r="24" spans="1:71" s="1" customFormat="1" ht="6.95" customHeight="1">
      <c r="B24" s="12"/>
      <c r="AR24" s="12"/>
      <c r="BE24" s="75"/>
    </row>
    <row r="25" spans="1:71" s="1" customFormat="1" ht="6.95" customHeight="1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75"/>
    </row>
    <row r="26" spans="1:71" s="2" customFormat="1" ht="25.9" customHeight="1">
      <c r="A26" s="23"/>
      <c r="B26" s="24"/>
      <c r="C26" s="23"/>
      <c r="D26" s="25" t="s">
        <v>35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82">
        <f>ROUND(AG54,2)</f>
        <v>0</v>
      </c>
      <c r="AL26" s="83"/>
      <c r="AM26" s="83"/>
      <c r="AN26" s="83"/>
      <c r="AO26" s="83"/>
      <c r="AP26" s="23"/>
      <c r="AQ26" s="23"/>
      <c r="AR26" s="24"/>
      <c r="BE26" s="75"/>
    </row>
    <row r="27" spans="1:71" s="2" customFormat="1" ht="6.95" customHeight="1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75"/>
    </row>
    <row r="28" spans="1:71" s="2" customFormat="1" ht="12.75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84" t="s">
        <v>36</v>
      </c>
      <c r="M28" s="84"/>
      <c r="N28" s="84"/>
      <c r="O28" s="84"/>
      <c r="P28" s="84"/>
      <c r="Q28" s="23"/>
      <c r="R28" s="23"/>
      <c r="S28" s="23"/>
      <c r="T28" s="23"/>
      <c r="U28" s="23"/>
      <c r="V28" s="23"/>
      <c r="W28" s="84" t="s">
        <v>37</v>
      </c>
      <c r="X28" s="84"/>
      <c r="Y28" s="84"/>
      <c r="Z28" s="84"/>
      <c r="AA28" s="84"/>
      <c r="AB28" s="84"/>
      <c r="AC28" s="84"/>
      <c r="AD28" s="84"/>
      <c r="AE28" s="84"/>
      <c r="AF28" s="23"/>
      <c r="AG28" s="23"/>
      <c r="AH28" s="23"/>
      <c r="AI28" s="23"/>
      <c r="AJ28" s="23"/>
      <c r="AK28" s="84" t="s">
        <v>38</v>
      </c>
      <c r="AL28" s="84"/>
      <c r="AM28" s="84"/>
      <c r="AN28" s="84"/>
      <c r="AO28" s="84"/>
      <c r="AP28" s="23"/>
      <c r="AQ28" s="23"/>
      <c r="AR28" s="24"/>
      <c r="BE28" s="75"/>
    </row>
    <row r="29" spans="1:71" s="3" customFormat="1" ht="14.45" customHeight="1">
      <c r="B29" s="27"/>
      <c r="D29" s="19" t="s">
        <v>39</v>
      </c>
      <c r="F29" s="19" t="s">
        <v>40</v>
      </c>
      <c r="L29" s="87">
        <v>0.21</v>
      </c>
      <c r="M29" s="86"/>
      <c r="N29" s="86"/>
      <c r="O29" s="86"/>
      <c r="P29" s="86"/>
      <c r="W29" s="85">
        <f>ROUND(AZ54, 2)</f>
        <v>0</v>
      </c>
      <c r="X29" s="86"/>
      <c r="Y29" s="86"/>
      <c r="Z29" s="86"/>
      <c r="AA29" s="86"/>
      <c r="AB29" s="86"/>
      <c r="AC29" s="86"/>
      <c r="AD29" s="86"/>
      <c r="AE29" s="86"/>
      <c r="AK29" s="85">
        <f>ROUND(AV54, 2)</f>
        <v>0</v>
      </c>
      <c r="AL29" s="86"/>
      <c r="AM29" s="86"/>
      <c r="AN29" s="86"/>
      <c r="AO29" s="86"/>
      <c r="AR29" s="27"/>
      <c r="BE29" s="76"/>
    </row>
    <row r="30" spans="1:71" s="3" customFormat="1" ht="14.45" customHeight="1">
      <c r="B30" s="27"/>
      <c r="F30" s="19" t="s">
        <v>41</v>
      </c>
      <c r="L30" s="87">
        <v>0.12</v>
      </c>
      <c r="M30" s="86"/>
      <c r="N30" s="86"/>
      <c r="O30" s="86"/>
      <c r="P30" s="86"/>
      <c r="W30" s="85">
        <f>ROUND(BA54, 2)</f>
        <v>0</v>
      </c>
      <c r="X30" s="86"/>
      <c r="Y30" s="86"/>
      <c r="Z30" s="86"/>
      <c r="AA30" s="86"/>
      <c r="AB30" s="86"/>
      <c r="AC30" s="86"/>
      <c r="AD30" s="86"/>
      <c r="AE30" s="86"/>
      <c r="AK30" s="85">
        <f>ROUND(AW54, 2)</f>
        <v>0</v>
      </c>
      <c r="AL30" s="86"/>
      <c r="AM30" s="86"/>
      <c r="AN30" s="86"/>
      <c r="AO30" s="86"/>
      <c r="AR30" s="27"/>
      <c r="BE30" s="76"/>
    </row>
    <row r="31" spans="1:71" s="3" customFormat="1" ht="14.45" hidden="1" customHeight="1">
      <c r="B31" s="27"/>
      <c r="F31" s="19" t="s">
        <v>42</v>
      </c>
      <c r="L31" s="87">
        <v>0.21</v>
      </c>
      <c r="M31" s="86"/>
      <c r="N31" s="86"/>
      <c r="O31" s="86"/>
      <c r="P31" s="86"/>
      <c r="W31" s="85">
        <f>ROUND(BB54, 2)</f>
        <v>0</v>
      </c>
      <c r="X31" s="86"/>
      <c r="Y31" s="86"/>
      <c r="Z31" s="86"/>
      <c r="AA31" s="86"/>
      <c r="AB31" s="86"/>
      <c r="AC31" s="86"/>
      <c r="AD31" s="86"/>
      <c r="AE31" s="86"/>
      <c r="AK31" s="85">
        <v>0</v>
      </c>
      <c r="AL31" s="86"/>
      <c r="AM31" s="86"/>
      <c r="AN31" s="86"/>
      <c r="AO31" s="86"/>
      <c r="AR31" s="27"/>
      <c r="BE31" s="76"/>
    </row>
    <row r="32" spans="1:71" s="3" customFormat="1" ht="14.45" hidden="1" customHeight="1">
      <c r="B32" s="27"/>
      <c r="F32" s="19" t="s">
        <v>43</v>
      </c>
      <c r="L32" s="87">
        <v>0.12</v>
      </c>
      <c r="M32" s="86"/>
      <c r="N32" s="86"/>
      <c r="O32" s="86"/>
      <c r="P32" s="86"/>
      <c r="W32" s="85">
        <f>ROUND(BC54, 2)</f>
        <v>0</v>
      </c>
      <c r="X32" s="86"/>
      <c r="Y32" s="86"/>
      <c r="Z32" s="86"/>
      <c r="AA32" s="86"/>
      <c r="AB32" s="86"/>
      <c r="AC32" s="86"/>
      <c r="AD32" s="86"/>
      <c r="AE32" s="86"/>
      <c r="AK32" s="85">
        <v>0</v>
      </c>
      <c r="AL32" s="86"/>
      <c r="AM32" s="86"/>
      <c r="AN32" s="86"/>
      <c r="AO32" s="86"/>
      <c r="AR32" s="27"/>
      <c r="BE32" s="76"/>
    </row>
    <row r="33" spans="1:57" s="3" customFormat="1" ht="14.45" hidden="1" customHeight="1">
      <c r="B33" s="27"/>
      <c r="F33" s="19" t="s">
        <v>44</v>
      </c>
      <c r="L33" s="87">
        <v>0</v>
      </c>
      <c r="M33" s="86"/>
      <c r="N33" s="86"/>
      <c r="O33" s="86"/>
      <c r="P33" s="86"/>
      <c r="W33" s="85">
        <f>ROUND(BD54, 2)</f>
        <v>0</v>
      </c>
      <c r="X33" s="86"/>
      <c r="Y33" s="86"/>
      <c r="Z33" s="86"/>
      <c r="AA33" s="86"/>
      <c r="AB33" s="86"/>
      <c r="AC33" s="86"/>
      <c r="AD33" s="86"/>
      <c r="AE33" s="86"/>
      <c r="AK33" s="85">
        <v>0</v>
      </c>
      <c r="AL33" s="86"/>
      <c r="AM33" s="86"/>
      <c r="AN33" s="86"/>
      <c r="AO33" s="86"/>
      <c r="AR33" s="27"/>
    </row>
    <row r="34" spans="1:57" s="2" customFormat="1" ht="6.95" customHeight="1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23"/>
    </row>
    <row r="35" spans="1:57" s="2" customFormat="1" ht="25.9" customHeight="1">
      <c r="A35" s="23"/>
      <c r="B35" s="24"/>
      <c r="C35" s="28"/>
      <c r="D35" s="29" t="s">
        <v>45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46</v>
      </c>
      <c r="U35" s="30"/>
      <c r="V35" s="30"/>
      <c r="W35" s="30"/>
      <c r="X35" s="88" t="s">
        <v>47</v>
      </c>
      <c r="Y35" s="89"/>
      <c r="Z35" s="89"/>
      <c r="AA35" s="89"/>
      <c r="AB35" s="89"/>
      <c r="AC35" s="30"/>
      <c r="AD35" s="30"/>
      <c r="AE35" s="30"/>
      <c r="AF35" s="30"/>
      <c r="AG35" s="30"/>
      <c r="AH35" s="30"/>
      <c r="AI35" s="30"/>
      <c r="AJ35" s="30"/>
      <c r="AK35" s="90">
        <f>SUM(AK26:AK33)</f>
        <v>0</v>
      </c>
      <c r="AL35" s="89"/>
      <c r="AM35" s="89"/>
      <c r="AN35" s="89"/>
      <c r="AO35" s="91"/>
      <c r="AP35" s="28"/>
      <c r="AQ35" s="28"/>
      <c r="AR35" s="24"/>
      <c r="BE35" s="23"/>
    </row>
    <row r="36" spans="1:57" s="2" customFormat="1" ht="6.95" customHeight="1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pans="1:57" s="2" customFormat="1" ht="6.95" customHeight="1">
      <c r="A37" s="23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24"/>
      <c r="BE37" s="23"/>
    </row>
    <row r="41" spans="1:57" s="2" customFormat="1" ht="6.95" customHeight="1">
      <c r="A41" s="23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24"/>
      <c r="BE41" s="23"/>
    </row>
    <row r="42" spans="1:57" s="2" customFormat="1" ht="24.95" customHeight="1">
      <c r="A42" s="23"/>
      <c r="B42" s="24"/>
      <c r="C42" s="13" t="s">
        <v>48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4"/>
      <c r="BE42" s="23"/>
    </row>
    <row r="43" spans="1:57" s="2" customFormat="1" ht="6.95" customHeight="1">
      <c r="A43" s="23"/>
      <c r="B43" s="24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4"/>
      <c r="BE43" s="23"/>
    </row>
    <row r="44" spans="1:57" s="4" customFormat="1" ht="12" customHeight="1">
      <c r="B44" s="36"/>
      <c r="C44" s="19" t="s">
        <v>14</v>
      </c>
      <c r="L44" s="4" t="str">
        <f>K5</f>
        <v>VDDBerk_hav2024</v>
      </c>
      <c r="AR44" s="36"/>
    </row>
    <row r="45" spans="1:57" s="5" customFormat="1" ht="36.950000000000003" customHeight="1">
      <c r="B45" s="37"/>
      <c r="C45" s="38" t="s">
        <v>17</v>
      </c>
      <c r="L45" s="92" t="str">
        <f>K6</f>
        <v>VD Dolní Beřkovice, havarijní zajištění vodního díla po povodni</v>
      </c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R45" s="37"/>
    </row>
    <row r="46" spans="1:57" s="2" customFormat="1" ht="6.95" customHeight="1">
      <c r="A46" s="23"/>
      <c r="B46" s="24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4"/>
      <c r="BE46" s="23"/>
    </row>
    <row r="47" spans="1:57" s="2" customFormat="1" ht="12" customHeight="1">
      <c r="A47" s="23"/>
      <c r="B47" s="24"/>
      <c r="C47" s="19" t="s">
        <v>21</v>
      </c>
      <c r="D47" s="23"/>
      <c r="E47" s="23"/>
      <c r="F47" s="23"/>
      <c r="G47" s="23"/>
      <c r="H47" s="23"/>
      <c r="I47" s="23"/>
      <c r="J47" s="23"/>
      <c r="K47" s="23"/>
      <c r="L47" s="39" t="str">
        <f>IF(K8="","",K8)</f>
        <v xml:space="preserve"> </v>
      </c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19" t="s">
        <v>23</v>
      </c>
      <c r="AJ47" s="23"/>
      <c r="AK47" s="23"/>
      <c r="AL47" s="23"/>
      <c r="AM47" s="94" t="str">
        <f>IF(AN8= "","",AN8)</f>
        <v>20. 10. 2024</v>
      </c>
      <c r="AN47" s="94"/>
      <c r="AO47" s="23"/>
      <c r="AP47" s="23"/>
      <c r="AQ47" s="23"/>
      <c r="AR47" s="24"/>
      <c r="BE47" s="23"/>
    </row>
    <row r="48" spans="1:57" s="2" customFormat="1" ht="6.95" customHeight="1">
      <c r="A48" s="23"/>
      <c r="B48" s="24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4"/>
      <c r="BE48" s="23"/>
    </row>
    <row r="49" spans="1:90" s="2" customFormat="1" ht="15.2" customHeight="1">
      <c r="A49" s="23"/>
      <c r="B49" s="24"/>
      <c r="C49" s="19" t="s">
        <v>25</v>
      </c>
      <c r="D49" s="23"/>
      <c r="E49" s="23"/>
      <c r="F49" s="23"/>
      <c r="G49" s="23"/>
      <c r="H49" s="23"/>
      <c r="I49" s="23"/>
      <c r="J49" s="23"/>
      <c r="K49" s="23"/>
      <c r="L49" s="4" t="str">
        <f>IF(E11= "","",E11)</f>
        <v xml:space="preserve"> </v>
      </c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19" t="s">
        <v>30</v>
      </c>
      <c r="AJ49" s="23"/>
      <c r="AK49" s="23"/>
      <c r="AL49" s="23"/>
      <c r="AM49" s="95" t="str">
        <f>IF(E17="","",E17)</f>
        <v xml:space="preserve"> </v>
      </c>
      <c r="AN49" s="96"/>
      <c r="AO49" s="96"/>
      <c r="AP49" s="96"/>
      <c r="AQ49" s="23"/>
      <c r="AR49" s="24"/>
      <c r="AS49" s="97" t="s">
        <v>49</v>
      </c>
      <c r="AT49" s="98"/>
      <c r="AU49" s="40"/>
      <c r="AV49" s="40"/>
      <c r="AW49" s="40"/>
      <c r="AX49" s="40"/>
      <c r="AY49" s="40"/>
      <c r="AZ49" s="40"/>
      <c r="BA49" s="40"/>
      <c r="BB49" s="40"/>
      <c r="BC49" s="40"/>
      <c r="BD49" s="41"/>
      <c r="BE49" s="23"/>
    </row>
    <row r="50" spans="1:90" s="2" customFormat="1" ht="15.2" customHeight="1">
      <c r="A50" s="23"/>
      <c r="B50" s="24"/>
      <c r="C50" s="19" t="s">
        <v>28</v>
      </c>
      <c r="D50" s="23"/>
      <c r="E50" s="23"/>
      <c r="F50" s="23"/>
      <c r="G50" s="23"/>
      <c r="H50" s="23"/>
      <c r="I50" s="23"/>
      <c r="J50" s="23"/>
      <c r="K50" s="23"/>
      <c r="L50" s="4" t="str">
        <f>IF(E14= "Vyplň údaj","",E14)</f>
        <v/>
      </c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19" t="s">
        <v>32</v>
      </c>
      <c r="AJ50" s="23"/>
      <c r="AK50" s="23"/>
      <c r="AL50" s="23"/>
      <c r="AM50" s="95" t="str">
        <f>IF(E20="","",E20)</f>
        <v xml:space="preserve"> </v>
      </c>
      <c r="AN50" s="96"/>
      <c r="AO50" s="96"/>
      <c r="AP50" s="96"/>
      <c r="AQ50" s="23"/>
      <c r="AR50" s="24"/>
      <c r="AS50" s="99"/>
      <c r="AT50" s="100"/>
      <c r="AU50" s="42"/>
      <c r="AV50" s="42"/>
      <c r="AW50" s="42"/>
      <c r="AX50" s="42"/>
      <c r="AY50" s="42"/>
      <c r="AZ50" s="42"/>
      <c r="BA50" s="42"/>
      <c r="BB50" s="42"/>
      <c r="BC50" s="42"/>
      <c r="BD50" s="43"/>
      <c r="BE50" s="23"/>
    </row>
    <row r="51" spans="1:90" s="2" customFormat="1" ht="10.9" customHeight="1">
      <c r="A51" s="23"/>
      <c r="B51" s="24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4"/>
      <c r="AS51" s="99"/>
      <c r="AT51" s="100"/>
      <c r="AU51" s="42"/>
      <c r="AV51" s="42"/>
      <c r="AW51" s="42"/>
      <c r="AX51" s="42"/>
      <c r="AY51" s="42"/>
      <c r="AZ51" s="42"/>
      <c r="BA51" s="42"/>
      <c r="BB51" s="42"/>
      <c r="BC51" s="42"/>
      <c r="BD51" s="43"/>
      <c r="BE51" s="23"/>
    </row>
    <row r="52" spans="1:90" s="2" customFormat="1" ht="29.25" customHeight="1">
      <c r="A52" s="23"/>
      <c r="B52" s="24"/>
      <c r="C52" s="101" t="s">
        <v>50</v>
      </c>
      <c r="D52" s="102"/>
      <c r="E52" s="102"/>
      <c r="F52" s="102"/>
      <c r="G52" s="102"/>
      <c r="H52" s="44"/>
      <c r="I52" s="103" t="s">
        <v>51</v>
      </c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4" t="s">
        <v>52</v>
      </c>
      <c r="AH52" s="102"/>
      <c r="AI52" s="102"/>
      <c r="AJ52" s="102"/>
      <c r="AK52" s="102"/>
      <c r="AL52" s="102"/>
      <c r="AM52" s="102"/>
      <c r="AN52" s="103" t="s">
        <v>53</v>
      </c>
      <c r="AO52" s="102"/>
      <c r="AP52" s="102"/>
      <c r="AQ52" s="45" t="s">
        <v>54</v>
      </c>
      <c r="AR52" s="24"/>
      <c r="AS52" s="46" t="s">
        <v>55</v>
      </c>
      <c r="AT52" s="47" t="s">
        <v>56</v>
      </c>
      <c r="AU52" s="47" t="s">
        <v>57</v>
      </c>
      <c r="AV52" s="47" t="s">
        <v>58</v>
      </c>
      <c r="AW52" s="47" t="s">
        <v>59</v>
      </c>
      <c r="AX52" s="47" t="s">
        <v>60</v>
      </c>
      <c r="AY52" s="47" t="s">
        <v>61</v>
      </c>
      <c r="AZ52" s="47" t="s">
        <v>62</v>
      </c>
      <c r="BA52" s="47" t="s">
        <v>63</v>
      </c>
      <c r="BB52" s="47" t="s">
        <v>64</v>
      </c>
      <c r="BC52" s="47" t="s">
        <v>65</v>
      </c>
      <c r="BD52" s="48" t="s">
        <v>66</v>
      </c>
      <c r="BE52" s="23"/>
    </row>
    <row r="53" spans="1:90" s="2" customFormat="1" ht="10.9" customHeight="1">
      <c r="A53" s="23"/>
      <c r="B53" s="24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4"/>
      <c r="AS53" s="4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  <c r="BE53" s="23"/>
    </row>
    <row r="54" spans="1:90" s="6" customFormat="1" ht="32.450000000000003" customHeight="1">
      <c r="B54" s="52"/>
      <c r="C54" s="53" t="s">
        <v>67</v>
      </c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108">
        <f>ROUND(AG55,2)</f>
        <v>0</v>
      </c>
      <c r="AH54" s="108"/>
      <c r="AI54" s="108"/>
      <c r="AJ54" s="108"/>
      <c r="AK54" s="108"/>
      <c r="AL54" s="108"/>
      <c r="AM54" s="108"/>
      <c r="AN54" s="109">
        <f>SUM(AG54,AT54)</f>
        <v>0</v>
      </c>
      <c r="AO54" s="109"/>
      <c r="AP54" s="109"/>
      <c r="AQ54" s="55" t="s">
        <v>3</v>
      </c>
      <c r="AR54" s="52"/>
      <c r="AS54" s="56">
        <f>ROUND(AS55,2)</f>
        <v>0</v>
      </c>
      <c r="AT54" s="57">
        <f>ROUND(SUM(AV54:AW54),2)</f>
        <v>0</v>
      </c>
      <c r="AU54" s="58">
        <f>ROUND(AU55,5)</f>
        <v>0</v>
      </c>
      <c r="AV54" s="57">
        <f>ROUND(AZ54*L29,2)</f>
        <v>0</v>
      </c>
      <c r="AW54" s="57">
        <f>ROUND(BA54*L30,2)</f>
        <v>0</v>
      </c>
      <c r="AX54" s="57">
        <f>ROUND(BB54*L29,2)</f>
        <v>0</v>
      </c>
      <c r="AY54" s="57">
        <f>ROUND(BC54*L30,2)</f>
        <v>0</v>
      </c>
      <c r="AZ54" s="57">
        <f>ROUND(AZ55,2)</f>
        <v>0</v>
      </c>
      <c r="BA54" s="57">
        <f>ROUND(BA55,2)</f>
        <v>0</v>
      </c>
      <c r="BB54" s="57">
        <f>ROUND(BB55,2)</f>
        <v>0</v>
      </c>
      <c r="BC54" s="57">
        <f>ROUND(BC55,2)</f>
        <v>0</v>
      </c>
      <c r="BD54" s="59">
        <f>ROUND(BD55,2)</f>
        <v>0</v>
      </c>
      <c r="BS54" s="60" t="s">
        <v>68</v>
      </c>
      <c r="BT54" s="60" t="s">
        <v>69</v>
      </c>
      <c r="BV54" s="60" t="s">
        <v>70</v>
      </c>
      <c r="BW54" s="60" t="s">
        <v>5</v>
      </c>
      <c r="BX54" s="60" t="s">
        <v>71</v>
      </c>
      <c r="CL54" s="60" t="s">
        <v>3</v>
      </c>
    </row>
    <row r="55" spans="1:90" s="7" customFormat="1" ht="37.5" customHeight="1">
      <c r="A55" s="61" t="s">
        <v>72</v>
      </c>
      <c r="B55" s="62"/>
      <c r="C55" s="63"/>
      <c r="D55" s="107" t="s">
        <v>15</v>
      </c>
      <c r="E55" s="107"/>
      <c r="F55" s="107"/>
      <c r="G55" s="107"/>
      <c r="H55" s="107"/>
      <c r="I55" s="64"/>
      <c r="J55" s="107" t="s">
        <v>18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5">
        <f>'VDDBerk_hav2024 - VD Doln...'!J28</f>
        <v>0</v>
      </c>
      <c r="AH55" s="106"/>
      <c r="AI55" s="106"/>
      <c r="AJ55" s="106"/>
      <c r="AK55" s="106"/>
      <c r="AL55" s="106"/>
      <c r="AM55" s="106"/>
      <c r="AN55" s="105">
        <f>SUM(AG55,AT55)</f>
        <v>0</v>
      </c>
      <c r="AO55" s="106"/>
      <c r="AP55" s="106"/>
      <c r="AQ55" s="65" t="s">
        <v>73</v>
      </c>
      <c r="AR55" s="62"/>
      <c r="AS55" s="66">
        <v>0</v>
      </c>
      <c r="AT55" s="67">
        <f>ROUND(SUM(AV55:AW55),2)</f>
        <v>0</v>
      </c>
      <c r="AU55" s="68">
        <f>'VDDBerk_hav2024 - VD Doln...'!P86</f>
        <v>0</v>
      </c>
      <c r="AV55" s="67">
        <f>'VDDBerk_hav2024 - VD Doln...'!J31</f>
        <v>0</v>
      </c>
      <c r="AW55" s="67">
        <f>'VDDBerk_hav2024 - VD Doln...'!J32</f>
        <v>0</v>
      </c>
      <c r="AX55" s="67">
        <f>'VDDBerk_hav2024 - VD Doln...'!J33</f>
        <v>0</v>
      </c>
      <c r="AY55" s="67">
        <f>'VDDBerk_hav2024 - VD Doln...'!J34</f>
        <v>0</v>
      </c>
      <c r="AZ55" s="67">
        <f>'VDDBerk_hav2024 - VD Doln...'!F31</f>
        <v>0</v>
      </c>
      <c r="BA55" s="67">
        <f>'VDDBerk_hav2024 - VD Doln...'!F32</f>
        <v>0</v>
      </c>
      <c r="BB55" s="67">
        <f>'VDDBerk_hav2024 - VD Doln...'!F33</f>
        <v>0</v>
      </c>
      <c r="BC55" s="67">
        <f>'VDDBerk_hav2024 - VD Doln...'!F34</f>
        <v>0</v>
      </c>
      <c r="BD55" s="69">
        <f>'VDDBerk_hav2024 - VD Doln...'!F35</f>
        <v>0</v>
      </c>
      <c r="BT55" s="70" t="s">
        <v>74</v>
      </c>
      <c r="BU55" s="70" t="s">
        <v>75</v>
      </c>
      <c r="BV55" s="70" t="s">
        <v>70</v>
      </c>
      <c r="BW55" s="70" t="s">
        <v>5</v>
      </c>
      <c r="BX55" s="70" t="s">
        <v>71</v>
      </c>
      <c r="CL55" s="70" t="s">
        <v>3</v>
      </c>
    </row>
    <row r="56" spans="1:90" s="2" customFormat="1" ht="30" customHeight="1">
      <c r="A56" s="23"/>
      <c r="B56" s="24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4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</row>
    <row r="57" spans="1:90" s="2" customFormat="1" ht="6.95" customHeight="1">
      <c r="A57" s="23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24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</row>
  </sheetData>
  <sheetProtection algorithmName="SHA-512" hashValue="rBX4V3vi8OiN/tdaAP/12kjDF6FwvbcO4N0LJqnvPWQ02XOaTFdvlJt+SRTTqOV8Awb77uR5OmHidXhVofYxUw==" saltValue="SjK5sSzc0lOy3qM5W0OKUw==" spinCount="100000" sheet="1" objects="1" scenarios="1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VDDBerk_hav2024 - VD Doln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6"/>
  <sheetViews>
    <sheetView showGridLines="0" tabSelected="1" workbookViewId="0">
      <selection activeCell="C2" sqref="C2"/>
    </sheetView>
  </sheetViews>
  <sheetFormatPr defaultRowHeight="15"/>
  <cols>
    <col min="1" max="1" width="8.33203125" style="112" customWidth="1"/>
    <col min="2" max="2" width="1.1640625" style="112" customWidth="1"/>
    <col min="3" max="3" width="4.1640625" style="112" customWidth="1"/>
    <col min="4" max="4" width="4.33203125" style="112" customWidth="1"/>
    <col min="5" max="5" width="17.1640625" style="112" customWidth="1"/>
    <col min="6" max="6" width="50.83203125" style="112" customWidth="1"/>
    <col min="7" max="7" width="7.5" style="112" customWidth="1"/>
    <col min="8" max="8" width="14" style="112" customWidth="1"/>
    <col min="9" max="9" width="15.83203125" style="112" customWidth="1"/>
    <col min="10" max="11" width="22.33203125" style="112" customWidth="1"/>
    <col min="12" max="12" width="9.33203125" style="112" customWidth="1"/>
    <col min="13" max="13" width="10.83203125" style="112" hidden="1" customWidth="1"/>
    <col min="14" max="14" width="9.33203125" style="112" hidden="1"/>
    <col min="15" max="20" width="14.1640625" style="112" hidden="1" customWidth="1"/>
    <col min="21" max="21" width="16.33203125" style="112" hidden="1" customWidth="1"/>
    <col min="22" max="22" width="12.33203125" style="112" customWidth="1"/>
    <col min="23" max="23" width="16.33203125" style="112" customWidth="1"/>
    <col min="24" max="24" width="12.33203125" style="112" customWidth="1"/>
    <col min="25" max="25" width="15" style="112" customWidth="1"/>
    <col min="26" max="26" width="11" style="112" customWidth="1"/>
    <col min="27" max="27" width="15" style="112" customWidth="1"/>
    <col min="28" max="28" width="16.33203125" style="112" customWidth="1"/>
    <col min="29" max="29" width="11" style="112" customWidth="1"/>
    <col min="30" max="30" width="15" style="112" customWidth="1"/>
    <col min="31" max="31" width="16.33203125" style="112" customWidth="1"/>
    <col min="32" max="43" width="9.33203125" style="112"/>
    <col min="44" max="65" width="9.33203125" style="112" hidden="1"/>
    <col min="66" max="16384" width="9.33203125" style="112"/>
  </cols>
  <sheetData>
    <row r="2" spans="1:46" ht="36.950000000000003" customHeight="1">
      <c r="L2" s="113" t="s">
        <v>6</v>
      </c>
      <c r="M2" s="114"/>
      <c r="N2" s="114"/>
      <c r="O2" s="114"/>
      <c r="P2" s="114"/>
      <c r="Q2" s="114"/>
      <c r="R2" s="114"/>
      <c r="S2" s="114"/>
      <c r="T2" s="114"/>
      <c r="U2" s="114"/>
      <c r="V2" s="114"/>
      <c r="AT2" s="115" t="s">
        <v>5</v>
      </c>
    </row>
    <row r="3" spans="1:46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18"/>
      <c r="AT3" s="115" t="s">
        <v>76</v>
      </c>
    </row>
    <row r="4" spans="1:46" ht="24.95" customHeight="1">
      <c r="B4" s="118"/>
      <c r="D4" s="119" t="s">
        <v>77</v>
      </c>
      <c r="L4" s="118"/>
      <c r="M4" s="120" t="s">
        <v>11</v>
      </c>
      <c r="AT4" s="115" t="s">
        <v>4</v>
      </c>
    </row>
    <row r="5" spans="1:46" ht="6.95" customHeight="1">
      <c r="B5" s="118"/>
      <c r="L5" s="118"/>
    </row>
    <row r="6" spans="1:46" s="125" customFormat="1" ht="12" customHeight="1">
      <c r="A6" s="121"/>
      <c r="B6" s="122"/>
      <c r="C6" s="121"/>
      <c r="D6" s="123" t="s">
        <v>17</v>
      </c>
      <c r="E6" s="121"/>
      <c r="F6" s="121"/>
      <c r="G6" s="121"/>
      <c r="H6" s="121"/>
      <c r="I6" s="121"/>
      <c r="J6" s="121"/>
      <c r="K6" s="121"/>
      <c r="L6" s="124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</row>
    <row r="7" spans="1:46" s="125" customFormat="1" ht="30" customHeight="1">
      <c r="A7" s="121"/>
      <c r="B7" s="122"/>
      <c r="C7" s="121"/>
      <c r="D7" s="121"/>
      <c r="E7" s="126" t="s">
        <v>18</v>
      </c>
      <c r="F7" s="127"/>
      <c r="G7" s="127"/>
      <c r="H7" s="127"/>
      <c r="I7" s="121"/>
      <c r="J7" s="121"/>
      <c r="K7" s="121"/>
      <c r="L7" s="124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</row>
    <row r="8" spans="1:46" s="125" customFormat="1" ht="11.25">
      <c r="A8" s="121"/>
      <c r="B8" s="122"/>
      <c r="C8" s="121"/>
      <c r="D8" s="121"/>
      <c r="E8" s="121"/>
      <c r="F8" s="121"/>
      <c r="G8" s="121"/>
      <c r="H8" s="121"/>
      <c r="I8" s="121"/>
      <c r="J8" s="121"/>
      <c r="K8" s="121"/>
      <c r="L8" s="124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5" customFormat="1" ht="12" customHeight="1">
      <c r="A9" s="121"/>
      <c r="B9" s="122"/>
      <c r="C9" s="121"/>
      <c r="D9" s="123" t="s">
        <v>19</v>
      </c>
      <c r="E9" s="121"/>
      <c r="F9" s="128" t="s">
        <v>3</v>
      </c>
      <c r="G9" s="121"/>
      <c r="H9" s="121"/>
      <c r="I9" s="123" t="s">
        <v>20</v>
      </c>
      <c r="J9" s="128" t="s">
        <v>3</v>
      </c>
      <c r="K9" s="121"/>
      <c r="L9" s="124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5" customFormat="1" ht="12" customHeight="1">
      <c r="A10" s="121"/>
      <c r="B10" s="122"/>
      <c r="C10" s="121"/>
      <c r="D10" s="123" t="s">
        <v>21</v>
      </c>
      <c r="E10" s="121"/>
      <c r="F10" s="128" t="s">
        <v>22</v>
      </c>
      <c r="G10" s="121"/>
      <c r="H10" s="121"/>
      <c r="I10" s="123" t="s">
        <v>23</v>
      </c>
      <c r="J10" s="129" t="str">
        <f>'Rekapitulace stavby'!AN8</f>
        <v>20. 10. 2024</v>
      </c>
      <c r="K10" s="121"/>
      <c r="L10" s="124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5" customFormat="1" ht="10.9" customHeight="1">
      <c r="A11" s="121"/>
      <c r="B11" s="122"/>
      <c r="C11" s="121"/>
      <c r="D11" s="121"/>
      <c r="E11" s="121"/>
      <c r="F11" s="121"/>
      <c r="G11" s="121"/>
      <c r="H11" s="121"/>
      <c r="I11" s="121"/>
      <c r="J11" s="121"/>
      <c r="K11" s="121"/>
      <c r="L11" s="124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5" customFormat="1" ht="12" customHeight="1">
      <c r="A12" s="121"/>
      <c r="B12" s="122"/>
      <c r="C12" s="121"/>
      <c r="D12" s="123" t="s">
        <v>25</v>
      </c>
      <c r="E12" s="121"/>
      <c r="F12" s="121"/>
      <c r="G12" s="121"/>
      <c r="H12" s="121"/>
      <c r="I12" s="123" t="s">
        <v>26</v>
      </c>
      <c r="J12" s="128" t="str">
        <f>IF('Rekapitulace stavby'!AN10="","",'Rekapitulace stavby'!AN10)</f>
        <v/>
      </c>
      <c r="K12" s="121"/>
      <c r="L12" s="124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5" customFormat="1" ht="18" customHeight="1">
      <c r="A13" s="121"/>
      <c r="B13" s="122"/>
      <c r="C13" s="121"/>
      <c r="D13" s="121"/>
      <c r="E13" s="128" t="str">
        <f>IF('Rekapitulace stavby'!E11="","",'Rekapitulace stavby'!E11)</f>
        <v xml:space="preserve"> </v>
      </c>
      <c r="F13" s="121"/>
      <c r="G13" s="121"/>
      <c r="H13" s="121"/>
      <c r="I13" s="123" t="s">
        <v>27</v>
      </c>
      <c r="J13" s="128" t="str">
        <f>IF('Rekapitulace stavby'!AN11="","",'Rekapitulace stavby'!AN11)</f>
        <v/>
      </c>
      <c r="K13" s="121"/>
      <c r="L13" s="124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5" customFormat="1" ht="6.95" customHeight="1">
      <c r="A14" s="121"/>
      <c r="B14" s="122"/>
      <c r="C14" s="121"/>
      <c r="D14" s="121"/>
      <c r="E14" s="121"/>
      <c r="F14" s="121"/>
      <c r="G14" s="121"/>
      <c r="H14" s="121"/>
      <c r="I14" s="121"/>
      <c r="J14" s="121"/>
      <c r="K14" s="121"/>
      <c r="L14" s="124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5" customFormat="1" ht="12" customHeight="1">
      <c r="A15" s="121"/>
      <c r="B15" s="122"/>
      <c r="C15" s="121"/>
      <c r="D15" s="123" t="s">
        <v>28</v>
      </c>
      <c r="E15" s="121"/>
      <c r="F15" s="121"/>
      <c r="G15" s="121"/>
      <c r="H15" s="121"/>
      <c r="I15" s="123" t="s">
        <v>26</v>
      </c>
      <c r="J15" s="130" t="str">
        <f>'Rekapitulace stavby'!AN13</f>
        <v>Vyplň údaj</v>
      </c>
      <c r="K15" s="121"/>
      <c r="L15" s="124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5" customFormat="1" ht="18" customHeight="1">
      <c r="A16" s="121"/>
      <c r="B16" s="122"/>
      <c r="C16" s="121"/>
      <c r="D16" s="121"/>
      <c r="E16" s="131" t="str">
        <f>'Rekapitulace stavby'!E14</f>
        <v>Vyplň údaj</v>
      </c>
      <c r="F16" s="131"/>
      <c r="G16" s="131"/>
      <c r="H16" s="131"/>
      <c r="I16" s="123" t="s">
        <v>27</v>
      </c>
      <c r="J16" s="130" t="str">
        <f>'Rekapitulace stavby'!AN14</f>
        <v>Vyplň údaj</v>
      </c>
      <c r="K16" s="121"/>
      <c r="L16" s="124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5" customFormat="1" ht="6.95" customHeight="1">
      <c r="A17" s="121"/>
      <c r="B17" s="122"/>
      <c r="C17" s="121"/>
      <c r="D17" s="121"/>
      <c r="E17" s="121"/>
      <c r="F17" s="121"/>
      <c r="G17" s="121"/>
      <c r="H17" s="121"/>
      <c r="I17" s="121"/>
      <c r="J17" s="121"/>
      <c r="K17" s="121"/>
      <c r="L17" s="124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5" customFormat="1" ht="12" customHeight="1">
      <c r="A18" s="121"/>
      <c r="B18" s="122"/>
      <c r="C18" s="121"/>
      <c r="D18" s="123" t="s">
        <v>30</v>
      </c>
      <c r="E18" s="121"/>
      <c r="F18" s="121"/>
      <c r="G18" s="121"/>
      <c r="H18" s="121"/>
      <c r="I18" s="123" t="s">
        <v>26</v>
      </c>
      <c r="J18" s="128" t="str">
        <f>IF('Rekapitulace stavby'!AN16="","",'Rekapitulace stavby'!AN16)</f>
        <v/>
      </c>
      <c r="K18" s="121"/>
      <c r="L18" s="124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5" customFormat="1" ht="18" customHeight="1">
      <c r="A19" s="121"/>
      <c r="B19" s="122"/>
      <c r="C19" s="121"/>
      <c r="D19" s="121"/>
      <c r="E19" s="128" t="str">
        <f>IF('Rekapitulace stavby'!E17="","",'Rekapitulace stavby'!E17)</f>
        <v xml:space="preserve"> </v>
      </c>
      <c r="F19" s="121"/>
      <c r="G19" s="121"/>
      <c r="H19" s="121"/>
      <c r="I19" s="123" t="s">
        <v>27</v>
      </c>
      <c r="J19" s="128" t="str">
        <f>IF('Rekapitulace stavby'!AN17="","",'Rekapitulace stavby'!AN17)</f>
        <v/>
      </c>
      <c r="K19" s="121"/>
      <c r="L19" s="124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5" customFormat="1" ht="6.95" customHeight="1">
      <c r="A20" s="121"/>
      <c r="B20" s="122"/>
      <c r="C20" s="121"/>
      <c r="D20" s="121"/>
      <c r="E20" s="121"/>
      <c r="F20" s="121"/>
      <c r="G20" s="121"/>
      <c r="H20" s="121"/>
      <c r="I20" s="121"/>
      <c r="J20" s="121"/>
      <c r="K20" s="121"/>
      <c r="L20" s="124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5" customFormat="1" ht="12" customHeight="1">
      <c r="A21" s="121"/>
      <c r="B21" s="122"/>
      <c r="C21" s="121"/>
      <c r="D21" s="123" t="s">
        <v>32</v>
      </c>
      <c r="E21" s="121"/>
      <c r="F21" s="121"/>
      <c r="G21" s="121"/>
      <c r="H21" s="121"/>
      <c r="I21" s="123" t="s">
        <v>26</v>
      </c>
      <c r="J21" s="128" t="str">
        <f>IF('Rekapitulace stavby'!AN19="","",'Rekapitulace stavby'!AN19)</f>
        <v/>
      </c>
      <c r="K21" s="121"/>
      <c r="L21" s="124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5" customFormat="1" ht="18" customHeight="1">
      <c r="A22" s="121"/>
      <c r="B22" s="122"/>
      <c r="C22" s="121"/>
      <c r="D22" s="121"/>
      <c r="E22" s="128" t="str">
        <f>IF('Rekapitulace stavby'!E20="","",'Rekapitulace stavby'!E20)</f>
        <v xml:space="preserve"> </v>
      </c>
      <c r="F22" s="121"/>
      <c r="G22" s="121"/>
      <c r="H22" s="121"/>
      <c r="I22" s="123" t="s">
        <v>27</v>
      </c>
      <c r="J22" s="128" t="str">
        <f>IF('Rekapitulace stavby'!AN20="","",'Rekapitulace stavby'!AN20)</f>
        <v/>
      </c>
      <c r="K22" s="121"/>
      <c r="L22" s="124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5" customFormat="1" ht="6.95" customHeight="1">
      <c r="A23" s="121"/>
      <c r="B23" s="122"/>
      <c r="C23" s="121"/>
      <c r="D23" s="121"/>
      <c r="E23" s="121"/>
      <c r="F23" s="121"/>
      <c r="G23" s="121"/>
      <c r="H23" s="121"/>
      <c r="I23" s="121"/>
      <c r="J23" s="121"/>
      <c r="K23" s="121"/>
      <c r="L23" s="124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5" customFormat="1" ht="12" customHeight="1">
      <c r="A24" s="121"/>
      <c r="B24" s="122"/>
      <c r="C24" s="121"/>
      <c r="D24" s="123" t="s">
        <v>33</v>
      </c>
      <c r="E24" s="121"/>
      <c r="F24" s="121"/>
      <c r="G24" s="121"/>
      <c r="H24" s="121"/>
      <c r="I24" s="121"/>
      <c r="J24" s="121"/>
      <c r="K24" s="121"/>
      <c r="L24" s="124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36" customFormat="1" ht="71.25" customHeight="1">
      <c r="A25" s="132"/>
      <c r="B25" s="133"/>
      <c r="C25" s="132"/>
      <c r="D25" s="132"/>
      <c r="E25" s="134" t="s">
        <v>34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pans="1:31" s="125" customFormat="1" ht="6.95" customHeight="1">
      <c r="A26" s="121"/>
      <c r="B26" s="122"/>
      <c r="C26" s="121"/>
      <c r="D26" s="121"/>
      <c r="E26" s="121"/>
      <c r="F26" s="121"/>
      <c r="G26" s="121"/>
      <c r="H26" s="121"/>
      <c r="I26" s="121"/>
      <c r="J26" s="121"/>
      <c r="K26" s="121"/>
      <c r="L26" s="124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125" customFormat="1" ht="6.95" customHeight="1">
      <c r="A27" s="121"/>
      <c r="B27" s="122"/>
      <c r="C27" s="121"/>
      <c r="D27" s="137"/>
      <c r="E27" s="137"/>
      <c r="F27" s="137"/>
      <c r="G27" s="137"/>
      <c r="H27" s="137"/>
      <c r="I27" s="137"/>
      <c r="J27" s="137"/>
      <c r="K27" s="137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125" customFormat="1" ht="25.35" customHeight="1">
      <c r="A28" s="121"/>
      <c r="B28" s="122"/>
      <c r="C28" s="121"/>
      <c r="D28" s="138" t="s">
        <v>35</v>
      </c>
      <c r="E28" s="121"/>
      <c r="F28" s="121"/>
      <c r="G28" s="121"/>
      <c r="H28" s="121"/>
      <c r="I28" s="121"/>
      <c r="J28" s="139">
        <f>ROUND(J86, 2)</f>
        <v>0</v>
      </c>
      <c r="K28" s="121"/>
      <c r="L28" s="124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5" customFormat="1" ht="6.95" customHeight="1">
      <c r="A29" s="121"/>
      <c r="B29" s="122"/>
      <c r="C29" s="121"/>
      <c r="D29" s="137"/>
      <c r="E29" s="137"/>
      <c r="F29" s="137"/>
      <c r="G29" s="137"/>
      <c r="H29" s="137"/>
      <c r="I29" s="137"/>
      <c r="J29" s="137"/>
      <c r="K29" s="137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5" customFormat="1" ht="14.45" customHeight="1">
      <c r="A30" s="121"/>
      <c r="B30" s="122"/>
      <c r="C30" s="121"/>
      <c r="D30" s="121"/>
      <c r="E30" s="121"/>
      <c r="F30" s="140" t="s">
        <v>37</v>
      </c>
      <c r="G30" s="121"/>
      <c r="H30" s="121"/>
      <c r="I30" s="140" t="s">
        <v>36</v>
      </c>
      <c r="J30" s="140" t="s">
        <v>38</v>
      </c>
      <c r="K30" s="121"/>
      <c r="L30" s="124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5" customFormat="1" ht="14.45" customHeight="1">
      <c r="A31" s="121"/>
      <c r="B31" s="122"/>
      <c r="C31" s="121"/>
      <c r="D31" s="141" t="s">
        <v>39</v>
      </c>
      <c r="E31" s="123" t="s">
        <v>40</v>
      </c>
      <c r="F31" s="142">
        <f>ROUND((SUM(BE86:BE345)),  2)</f>
        <v>0</v>
      </c>
      <c r="G31" s="121"/>
      <c r="H31" s="121"/>
      <c r="I31" s="143">
        <v>0.21</v>
      </c>
      <c r="J31" s="142">
        <f>ROUND(((SUM(BE86:BE345))*I31),  2)</f>
        <v>0</v>
      </c>
      <c r="K31" s="121"/>
      <c r="L31" s="124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5" customFormat="1" ht="14.45" customHeight="1">
      <c r="A32" s="121"/>
      <c r="B32" s="122"/>
      <c r="C32" s="121"/>
      <c r="D32" s="121"/>
      <c r="E32" s="123" t="s">
        <v>41</v>
      </c>
      <c r="F32" s="142">
        <f>ROUND((SUM(BF86:BF345)),  2)</f>
        <v>0</v>
      </c>
      <c r="G32" s="121"/>
      <c r="H32" s="121"/>
      <c r="I32" s="143">
        <v>0.12</v>
      </c>
      <c r="J32" s="142">
        <f>ROUND(((SUM(BF86:BF345))*I32),  2)</f>
        <v>0</v>
      </c>
      <c r="K32" s="121"/>
      <c r="L32" s="124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5" customFormat="1" ht="14.45" hidden="1" customHeight="1">
      <c r="A33" s="121"/>
      <c r="B33" s="122"/>
      <c r="C33" s="121"/>
      <c r="D33" s="121"/>
      <c r="E33" s="123" t="s">
        <v>42</v>
      </c>
      <c r="F33" s="142">
        <f>ROUND((SUM(BG86:BG345)),  2)</f>
        <v>0</v>
      </c>
      <c r="G33" s="121"/>
      <c r="H33" s="121"/>
      <c r="I33" s="143">
        <v>0.21</v>
      </c>
      <c r="J33" s="142">
        <f>0</f>
        <v>0</v>
      </c>
      <c r="K33" s="121"/>
      <c r="L33" s="124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5" customFormat="1" ht="14.45" hidden="1" customHeight="1">
      <c r="A34" s="121"/>
      <c r="B34" s="122"/>
      <c r="C34" s="121"/>
      <c r="D34" s="121"/>
      <c r="E34" s="123" t="s">
        <v>43</v>
      </c>
      <c r="F34" s="142">
        <f>ROUND((SUM(BH86:BH345)),  2)</f>
        <v>0</v>
      </c>
      <c r="G34" s="121"/>
      <c r="H34" s="121"/>
      <c r="I34" s="143">
        <v>0.12</v>
      </c>
      <c r="J34" s="142">
        <f>0</f>
        <v>0</v>
      </c>
      <c r="K34" s="121"/>
      <c r="L34" s="124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5" customFormat="1" ht="14.45" hidden="1" customHeight="1">
      <c r="A35" s="121"/>
      <c r="B35" s="122"/>
      <c r="C35" s="121"/>
      <c r="D35" s="121"/>
      <c r="E35" s="123" t="s">
        <v>44</v>
      </c>
      <c r="F35" s="142">
        <f>ROUND((SUM(BI86:BI345)),  2)</f>
        <v>0</v>
      </c>
      <c r="G35" s="121"/>
      <c r="H35" s="121"/>
      <c r="I35" s="143">
        <v>0</v>
      </c>
      <c r="J35" s="142">
        <f>0</f>
        <v>0</v>
      </c>
      <c r="K35" s="121"/>
      <c r="L35" s="124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5" customFormat="1" ht="6.95" customHeight="1">
      <c r="A36" s="121"/>
      <c r="B36" s="122"/>
      <c r="C36" s="121"/>
      <c r="D36" s="121"/>
      <c r="E36" s="121"/>
      <c r="F36" s="121"/>
      <c r="G36" s="121"/>
      <c r="H36" s="121"/>
      <c r="I36" s="121"/>
      <c r="J36" s="121"/>
      <c r="K36" s="121"/>
      <c r="L36" s="124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5" customFormat="1" ht="25.35" customHeight="1">
      <c r="A37" s="121"/>
      <c r="B37" s="122"/>
      <c r="C37" s="144"/>
      <c r="D37" s="145" t="s">
        <v>45</v>
      </c>
      <c r="E37" s="146"/>
      <c r="F37" s="146"/>
      <c r="G37" s="147" t="s">
        <v>46</v>
      </c>
      <c r="H37" s="148" t="s">
        <v>47</v>
      </c>
      <c r="I37" s="146"/>
      <c r="J37" s="149">
        <f>SUM(J28:J35)</f>
        <v>0</v>
      </c>
      <c r="K37" s="150"/>
      <c r="L37" s="124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5" customFormat="1" ht="14.45" customHeight="1">
      <c r="A38" s="121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4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42" spans="1:31" s="125" customFormat="1" ht="6.95" hidden="1" customHeight="1">
      <c r="A42" s="121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4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</row>
    <row r="43" spans="1:31" s="125" customFormat="1" ht="24.95" hidden="1" customHeight="1">
      <c r="A43" s="121"/>
      <c r="B43" s="122"/>
      <c r="C43" s="119" t="s">
        <v>78</v>
      </c>
      <c r="D43" s="121"/>
      <c r="E43" s="121"/>
      <c r="F43" s="121"/>
      <c r="G43" s="121"/>
      <c r="H43" s="121"/>
      <c r="I43" s="121"/>
      <c r="J43" s="121"/>
      <c r="K43" s="121"/>
      <c r="L43" s="124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</row>
    <row r="44" spans="1:31" s="125" customFormat="1" ht="6.95" hidden="1" customHeight="1">
      <c r="A44" s="121"/>
      <c r="B44" s="122"/>
      <c r="C44" s="121"/>
      <c r="D44" s="121"/>
      <c r="E44" s="121"/>
      <c r="F44" s="121"/>
      <c r="G44" s="121"/>
      <c r="H44" s="121"/>
      <c r="I44" s="121"/>
      <c r="J44" s="121"/>
      <c r="K44" s="121"/>
      <c r="L44" s="124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</row>
    <row r="45" spans="1:31" s="125" customFormat="1" ht="12" hidden="1" customHeight="1">
      <c r="A45" s="121"/>
      <c r="B45" s="122"/>
      <c r="C45" s="123" t="s">
        <v>17</v>
      </c>
      <c r="D45" s="121"/>
      <c r="E45" s="121"/>
      <c r="F45" s="121"/>
      <c r="G45" s="121"/>
      <c r="H45" s="121"/>
      <c r="I45" s="121"/>
      <c r="J45" s="121"/>
      <c r="K45" s="121"/>
      <c r="L45" s="124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125" customFormat="1" ht="30" hidden="1" customHeight="1">
      <c r="A46" s="121"/>
      <c r="B46" s="122"/>
      <c r="C46" s="121"/>
      <c r="D46" s="121"/>
      <c r="E46" s="126" t="str">
        <f>E7</f>
        <v>VD Dolní Beřkovice, havarijní zajištění vodního díla po povodni</v>
      </c>
      <c r="F46" s="127"/>
      <c r="G46" s="127"/>
      <c r="H46" s="127"/>
      <c r="I46" s="121"/>
      <c r="J46" s="121"/>
      <c r="K46" s="121"/>
      <c r="L46" s="124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125" customFormat="1" ht="6.95" hidden="1" customHeight="1">
      <c r="A47" s="121"/>
      <c r="B47" s="122"/>
      <c r="C47" s="121"/>
      <c r="D47" s="121"/>
      <c r="E47" s="121"/>
      <c r="F47" s="121"/>
      <c r="G47" s="121"/>
      <c r="H47" s="121"/>
      <c r="I47" s="121"/>
      <c r="J47" s="121"/>
      <c r="K47" s="121"/>
      <c r="L47" s="124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125" customFormat="1" ht="12" hidden="1" customHeight="1">
      <c r="A48" s="121"/>
      <c r="B48" s="122"/>
      <c r="C48" s="123" t="s">
        <v>21</v>
      </c>
      <c r="D48" s="121"/>
      <c r="E48" s="121"/>
      <c r="F48" s="128" t="str">
        <f>F10</f>
        <v xml:space="preserve"> </v>
      </c>
      <c r="G48" s="121"/>
      <c r="H48" s="121"/>
      <c r="I48" s="123" t="s">
        <v>23</v>
      </c>
      <c r="J48" s="129" t="str">
        <f>IF(J10="","",J10)</f>
        <v>20. 10. 2024</v>
      </c>
      <c r="K48" s="121"/>
      <c r="L48" s="124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47" s="125" customFormat="1" ht="6.95" hidden="1" customHeight="1">
      <c r="A49" s="121"/>
      <c r="B49" s="122"/>
      <c r="C49" s="121"/>
      <c r="D49" s="121"/>
      <c r="E49" s="121"/>
      <c r="F49" s="121"/>
      <c r="G49" s="121"/>
      <c r="H49" s="121"/>
      <c r="I49" s="121"/>
      <c r="J49" s="121"/>
      <c r="K49" s="121"/>
      <c r="L49" s="124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</row>
    <row r="50" spans="1:47" s="125" customFormat="1" ht="15.2" hidden="1" customHeight="1">
      <c r="A50" s="121"/>
      <c r="B50" s="122"/>
      <c r="C50" s="123" t="s">
        <v>25</v>
      </c>
      <c r="D50" s="121"/>
      <c r="E50" s="121"/>
      <c r="F50" s="128" t="str">
        <f>E13</f>
        <v xml:space="preserve"> </v>
      </c>
      <c r="G50" s="121"/>
      <c r="H50" s="121"/>
      <c r="I50" s="123" t="s">
        <v>30</v>
      </c>
      <c r="J50" s="155" t="str">
        <f>E19</f>
        <v xml:space="preserve"> </v>
      </c>
      <c r="K50" s="121"/>
      <c r="L50" s="124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spans="1:47" s="125" customFormat="1" ht="15.2" hidden="1" customHeight="1">
      <c r="A51" s="121"/>
      <c r="B51" s="122"/>
      <c r="C51" s="123" t="s">
        <v>28</v>
      </c>
      <c r="D51" s="121"/>
      <c r="E51" s="121"/>
      <c r="F51" s="128" t="str">
        <f>IF(E16="","",E16)</f>
        <v>Vyplň údaj</v>
      </c>
      <c r="G51" s="121"/>
      <c r="H51" s="121"/>
      <c r="I51" s="123" t="s">
        <v>32</v>
      </c>
      <c r="J51" s="155" t="str">
        <f>E22</f>
        <v xml:space="preserve"> </v>
      </c>
      <c r="K51" s="121"/>
      <c r="L51" s="124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47" s="125" customFormat="1" ht="10.35" hidden="1" customHeight="1">
      <c r="A52" s="121"/>
      <c r="B52" s="122"/>
      <c r="C52" s="121"/>
      <c r="D52" s="121"/>
      <c r="E52" s="121"/>
      <c r="F52" s="121"/>
      <c r="G52" s="121"/>
      <c r="H52" s="121"/>
      <c r="I52" s="121"/>
      <c r="J52" s="121"/>
      <c r="K52" s="121"/>
      <c r="L52" s="124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spans="1:47" s="125" customFormat="1" ht="29.25" hidden="1" customHeight="1">
      <c r="A53" s="121"/>
      <c r="B53" s="122"/>
      <c r="C53" s="156" t="s">
        <v>79</v>
      </c>
      <c r="D53" s="144"/>
      <c r="E53" s="144"/>
      <c r="F53" s="144"/>
      <c r="G53" s="144"/>
      <c r="H53" s="144"/>
      <c r="I53" s="144"/>
      <c r="J53" s="157" t="s">
        <v>80</v>
      </c>
      <c r="K53" s="144"/>
      <c r="L53" s="124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spans="1:47" s="125" customFormat="1" ht="10.35" hidden="1" customHeight="1">
      <c r="A54" s="121"/>
      <c r="B54" s="122"/>
      <c r="C54" s="121"/>
      <c r="D54" s="121"/>
      <c r="E54" s="121"/>
      <c r="F54" s="121"/>
      <c r="G54" s="121"/>
      <c r="H54" s="121"/>
      <c r="I54" s="121"/>
      <c r="J54" s="121"/>
      <c r="K54" s="121"/>
      <c r="L54" s="124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</row>
    <row r="55" spans="1:47" s="125" customFormat="1" ht="22.9" hidden="1" customHeight="1">
      <c r="A55" s="121"/>
      <c r="B55" s="122"/>
      <c r="C55" s="158" t="s">
        <v>67</v>
      </c>
      <c r="D55" s="121"/>
      <c r="E55" s="121"/>
      <c r="F55" s="121"/>
      <c r="G55" s="121"/>
      <c r="H55" s="121"/>
      <c r="I55" s="121"/>
      <c r="J55" s="139">
        <f>J86</f>
        <v>0</v>
      </c>
      <c r="K55" s="121"/>
      <c r="L55" s="124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U55" s="115" t="s">
        <v>81</v>
      </c>
    </row>
    <row r="56" spans="1:47" s="159" customFormat="1" ht="24.95" hidden="1" customHeight="1">
      <c r="B56" s="160"/>
      <c r="D56" s="161" t="s">
        <v>82</v>
      </c>
      <c r="E56" s="162"/>
      <c r="F56" s="162"/>
      <c r="G56" s="162"/>
      <c r="H56" s="162"/>
      <c r="I56" s="162"/>
      <c r="J56" s="163">
        <f>J87</f>
        <v>0</v>
      </c>
      <c r="L56" s="160"/>
    </row>
    <row r="57" spans="1:47" s="164" customFormat="1" ht="19.899999999999999" hidden="1" customHeight="1">
      <c r="B57" s="165"/>
      <c r="D57" s="166" t="s">
        <v>83</v>
      </c>
      <c r="E57" s="167"/>
      <c r="F57" s="167"/>
      <c r="G57" s="167"/>
      <c r="H57" s="167"/>
      <c r="I57" s="167"/>
      <c r="J57" s="168">
        <f>J88</f>
        <v>0</v>
      </c>
      <c r="L57" s="165"/>
    </row>
    <row r="58" spans="1:47" s="164" customFormat="1" ht="19.899999999999999" hidden="1" customHeight="1">
      <c r="B58" s="165"/>
      <c r="D58" s="166" t="s">
        <v>84</v>
      </c>
      <c r="E58" s="167"/>
      <c r="F58" s="167"/>
      <c r="G58" s="167"/>
      <c r="H58" s="167"/>
      <c r="I58" s="167"/>
      <c r="J58" s="168">
        <f>J191</f>
        <v>0</v>
      </c>
      <c r="L58" s="165"/>
    </row>
    <row r="59" spans="1:47" s="164" customFormat="1" ht="19.899999999999999" hidden="1" customHeight="1">
      <c r="B59" s="165"/>
      <c r="D59" s="166" t="s">
        <v>85</v>
      </c>
      <c r="E59" s="167"/>
      <c r="F59" s="167"/>
      <c r="G59" s="167"/>
      <c r="H59" s="167"/>
      <c r="I59" s="167"/>
      <c r="J59" s="168">
        <f>J199</f>
        <v>0</v>
      </c>
      <c r="L59" s="165"/>
    </row>
    <row r="60" spans="1:47" s="164" customFormat="1" ht="19.899999999999999" hidden="1" customHeight="1">
      <c r="B60" s="165"/>
      <c r="D60" s="166" t="s">
        <v>86</v>
      </c>
      <c r="E60" s="167"/>
      <c r="F60" s="167"/>
      <c r="G60" s="167"/>
      <c r="H60" s="167"/>
      <c r="I60" s="167"/>
      <c r="J60" s="168">
        <f>J238</f>
        <v>0</v>
      </c>
      <c r="L60" s="165"/>
    </row>
    <row r="61" spans="1:47" s="164" customFormat="1" ht="19.899999999999999" hidden="1" customHeight="1">
      <c r="B61" s="165"/>
      <c r="D61" s="166" t="s">
        <v>87</v>
      </c>
      <c r="E61" s="167"/>
      <c r="F61" s="167"/>
      <c r="G61" s="167"/>
      <c r="H61" s="167"/>
      <c r="I61" s="167"/>
      <c r="J61" s="168">
        <f>J269</f>
        <v>0</v>
      </c>
      <c r="L61" s="165"/>
    </row>
    <row r="62" spans="1:47" s="164" customFormat="1" ht="19.899999999999999" hidden="1" customHeight="1">
      <c r="B62" s="165"/>
      <c r="D62" s="166" t="s">
        <v>88</v>
      </c>
      <c r="E62" s="167"/>
      <c r="F62" s="167"/>
      <c r="G62" s="167"/>
      <c r="H62" s="167"/>
      <c r="I62" s="167"/>
      <c r="J62" s="168">
        <f>J276</f>
        <v>0</v>
      </c>
      <c r="L62" s="165"/>
    </row>
    <row r="63" spans="1:47" s="164" customFormat="1" ht="19.899999999999999" hidden="1" customHeight="1">
      <c r="B63" s="165"/>
      <c r="D63" s="166" t="s">
        <v>89</v>
      </c>
      <c r="E63" s="167"/>
      <c r="F63" s="167"/>
      <c r="G63" s="167"/>
      <c r="H63" s="167"/>
      <c r="I63" s="167"/>
      <c r="J63" s="168">
        <f>J302</f>
        <v>0</v>
      </c>
      <c r="L63" s="165"/>
    </row>
    <row r="64" spans="1:47" s="159" customFormat="1" ht="24.95" hidden="1" customHeight="1">
      <c r="B64" s="160"/>
      <c r="D64" s="161" t="s">
        <v>90</v>
      </c>
      <c r="E64" s="162"/>
      <c r="F64" s="162"/>
      <c r="G64" s="162"/>
      <c r="H64" s="162"/>
      <c r="I64" s="162"/>
      <c r="J64" s="163">
        <f>J306</f>
        <v>0</v>
      </c>
      <c r="L64" s="160"/>
    </row>
    <row r="65" spans="1:31" s="164" customFormat="1" ht="19.899999999999999" hidden="1" customHeight="1">
      <c r="B65" s="165"/>
      <c r="D65" s="166" t="s">
        <v>91</v>
      </c>
      <c r="E65" s="167"/>
      <c r="F65" s="167"/>
      <c r="G65" s="167"/>
      <c r="H65" s="167"/>
      <c r="I65" s="167"/>
      <c r="J65" s="168">
        <f>J307</f>
        <v>0</v>
      </c>
      <c r="L65" s="165"/>
    </row>
    <row r="66" spans="1:31" s="164" customFormat="1" ht="19.899999999999999" hidden="1" customHeight="1">
      <c r="B66" s="165"/>
      <c r="D66" s="166" t="s">
        <v>92</v>
      </c>
      <c r="E66" s="167"/>
      <c r="F66" s="167"/>
      <c r="G66" s="167"/>
      <c r="H66" s="167"/>
      <c r="I66" s="167"/>
      <c r="J66" s="168">
        <f>J324</f>
        <v>0</v>
      </c>
      <c r="L66" s="165"/>
    </row>
    <row r="67" spans="1:31" s="164" customFormat="1" ht="19.899999999999999" hidden="1" customHeight="1">
      <c r="B67" s="165"/>
      <c r="D67" s="166" t="s">
        <v>93</v>
      </c>
      <c r="E67" s="167"/>
      <c r="F67" s="167"/>
      <c r="G67" s="167"/>
      <c r="H67" s="167"/>
      <c r="I67" s="167"/>
      <c r="J67" s="168">
        <f>J329</f>
        <v>0</v>
      </c>
      <c r="L67" s="165"/>
    </row>
    <row r="68" spans="1:31" s="164" customFormat="1" ht="19.899999999999999" hidden="1" customHeight="1">
      <c r="B68" s="165"/>
      <c r="D68" s="166" t="s">
        <v>94</v>
      </c>
      <c r="E68" s="167"/>
      <c r="F68" s="167"/>
      <c r="G68" s="167"/>
      <c r="H68" s="167"/>
      <c r="I68" s="167"/>
      <c r="J68" s="168">
        <f>J342</f>
        <v>0</v>
      </c>
      <c r="L68" s="165"/>
    </row>
    <row r="69" spans="1:31" s="125" customFormat="1" ht="21.75" hidden="1" customHeight="1">
      <c r="A69" s="121"/>
      <c r="B69" s="122"/>
      <c r="C69" s="121"/>
      <c r="D69" s="121"/>
      <c r="E69" s="121"/>
      <c r="F69" s="121"/>
      <c r="G69" s="121"/>
      <c r="H69" s="121"/>
      <c r="I69" s="121"/>
      <c r="J69" s="121"/>
      <c r="K69" s="121"/>
      <c r="L69" s="124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</row>
    <row r="70" spans="1:31" s="125" customFormat="1" ht="6.95" hidden="1" customHeight="1">
      <c r="A70" s="121"/>
      <c r="B70" s="151"/>
      <c r="C70" s="152"/>
      <c r="D70" s="152"/>
      <c r="E70" s="152"/>
      <c r="F70" s="152"/>
      <c r="G70" s="152"/>
      <c r="H70" s="152"/>
      <c r="I70" s="152"/>
      <c r="J70" s="152"/>
      <c r="K70" s="152"/>
      <c r="L70" s="124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</row>
    <row r="71" spans="1:31" ht="11.25" hidden="1"/>
    <row r="72" spans="1:31" ht="11.25" hidden="1"/>
    <row r="73" spans="1:31" ht="11.25" hidden="1"/>
    <row r="74" spans="1:31" s="125" customFormat="1" ht="6.95" customHeight="1">
      <c r="A74" s="121"/>
      <c r="B74" s="153"/>
      <c r="C74" s="154"/>
      <c r="D74" s="154"/>
      <c r="E74" s="154"/>
      <c r="F74" s="154"/>
      <c r="G74" s="154"/>
      <c r="H74" s="154"/>
      <c r="I74" s="154"/>
      <c r="J74" s="154"/>
      <c r="K74" s="154"/>
      <c r="L74" s="124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</row>
    <row r="75" spans="1:31" s="125" customFormat="1" ht="24.95" customHeight="1">
      <c r="A75" s="121"/>
      <c r="B75" s="122"/>
      <c r="C75" s="119" t="s">
        <v>95</v>
      </c>
      <c r="D75" s="121"/>
      <c r="E75" s="121"/>
      <c r="F75" s="121"/>
      <c r="G75" s="121"/>
      <c r="H75" s="121"/>
      <c r="I75" s="121"/>
      <c r="J75" s="121"/>
      <c r="K75" s="121"/>
      <c r="L75" s="124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</row>
    <row r="76" spans="1:31" s="125" customFormat="1" ht="6.95" customHeight="1">
      <c r="A76" s="121"/>
      <c r="B76" s="122"/>
      <c r="C76" s="121"/>
      <c r="D76" s="121"/>
      <c r="E76" s="121"/>
      <c r="F76" s="121"/>
      <c r="G76" s="121"/>
      <c r="H76" s="121"/>
      <c r="I76" s="121"/>
      <c r="J76" s="121"/>
      <c r="K76" s="121"/>
      <c r="L76" s="124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</row>
    <row r="77" spans="1:31" s="125" customFormat="1" ht="12" customHeight="1">
      <c r="A77" s="121"/>
      <c r="B77" s="122"/>
      <c r="C77" s="123" t="s">
        <v>17</v>
      </c>
      <c r="D77" s="121"/>
      <c r="E77" s="121"/>
      <c r="F77" s="121"/>
      <c r="G77" s="121"/>
      <c r="H77" s="121"/>
      <c r="I77" s="121"/>
      <c r="J77" s="121"/>
      <c r="K77" s="121"/>
      <c r="L77" s="124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</row>
    <row r="78" spans="1:31" s="125" customFormat="1" ht="30" customHeight="1">
      <c r="A78" s="121"/>
      <c r="B78" s="122"/>
      <c r="C78" s="121"/>
      <c r="D78" s="121"/>
      <c r="E78" s="126" t="str">
        <f>E7</f>
        <v>VD Dolní Beřkovice, havarijní zajištění vodního díla po povodni</v>
      </c>
      <c r="F78" s="127"/>
      <c r="G78" s="127"/>
      <c r="H78" s="127"/>
      <c r="I78" s="121"/>
      <c r="J78" s="121"/>
      <c r="K78" s="121"/>
      <c r="L78" s="124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</row>
    <row r="79" spans="1:31" s="125" customFormat="1" ht="6.95" customHeight="1">
      <c r="A79" s="121"/>
      <c r="B79" s="122"/>
      <c r="C79" s="121"/>
      <c r="D79" s="121"/>
      <c r="E79" s="121"/>
      <c r="F79" s="121"/>
      <c r="G79" s="121"/>
      <c r="H79" s="121"/>
      <c r="I79" s="121"/>
      <c r="J79" s="121"/>
      <c r="K79" s="121"/>
      <c r="L79" s="124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</row>
    <row r="80" spans="1:31" s="125" customFormat="1" ht="12" customHeight="1">
      <c r="A80" s="121"/>
      <c r="B80" s="122"/>
      <c r="C80" s="123" t="s">
        <v>21</v>
      </c>
      <c r="D80" s="121"/>
      <c r="E80" s="121"/>
      <c r="F80" s="128" t="str">
        <f>F10</f>
        <v xml:space="preserve"> </v>
      </c>
      <c r="G80" s="121"/>
      <c r="H80" s="121"/>
      <c r="I80" s="123" t="s">
        <v>23</v>
      </c>
      <c r="J80" s="129" t="str">
        <f>IF(J10="","",J10)</f>
        <v>20. 10. 2024</v>
      </c>
      <c r="K80" s="121"/>
      <c r="L80" s="124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</row>
    <row r="81" spans="1:65" s="125" customFormat="1" ht="6.95" customHeight="1">
      <c r="A81" s="121"/>
      <c r="B81" s="122"/>
      <c r="C81" s="121"/>
      <c r="D81" s="121"/>
      <c r="E81" s="121"/>
      <c r="F81" s="121"/>
      <c r="G81" s="121"/>
      <c r="H81" s="121"/>
      <c r="I81" s="121"/>
      <c r="J81" s="121"/>
      <c r="K81" s="121"/>
      <c r="L81" s="124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65" s="125" customFormat="1" ht="15.2" customHeight="1">
      <c r="A82" s="121"/>
      <c r="B82" s="122"/>
      <c r="C82" s="123" t="s">
        <v>25</v>
      </c>
      <c r="D82" s="121"/>
      <c r="E82" s="121"/>
      <c r="F82" s="128" t="str">
        <f>E13</f>
        <v xml:space="preserve"> </v>
      </c>
      <c r="G82" s="121"/>
      <c r="H82" s="121"/>
      <c r="I82" s="123" t="s">
        <v>30</v>
      </c>
      <c r="J82" s="155" t="str">
        <f>E19</f>
        <v xml:space="preserve"> </v>
      </c>
      <c r="K82" s="121"/>
      <c r="L82" s="124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3" spans="1:65" s="125" customFormat="1" ht="15.2" customHeight="1">
      <c r="A83" s="121"/>
      <c r="B83" s="122"/>
      <c r="C83" s="123" t="s">
        <v>28</v>
      </c>
      <c r="D83" s="121"/>
      <c r="E83" s="121"/>
      <c r="F83" s="128" t="str">
        <f>IF(E16="","",E16)</f>
        <v>Vyplň údaj</v>
      </c>
      <c r="G83" s="121"/>
      <c r="H83" s="121"/>
      <c r="I83" s="123" t="s">
        <v>32</v>
      </c>
      <c r="J83" s="155" t="str">
        <f>E22</f>
        <v xml:space="preserve"> </v>
      </c>
      <c r="K83" s="121"/>
      <c r="L83" s="124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</row>
    <row r="84" spans="1:65" s="125" customFormat="1" ht="10.35" customHeight="1">
      <c r="A84" s="121"/>
      <c r="B84" s="122"/>
      <c r="C84" s="121"/>
      <c r="D84" s="121"/>
      <c r="E84" s="121"/>
      <c r="F84" s="121"/>
      <c r="G84" s="121"/>
      <c r="H84" s="121"/>
      <c r="I84" s="121"/>
      <c r="J84" s="121"/>
      <c r="K84" s="121"/>
      <c r="L84" s="124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</row>
    <row r="85" spans="1:65" s="178" customFormat="1" ht="29.25" customHeight="1">
      <c r="A85" s="169"/>
      <c r="B85" s="170"/>
      <c r="C85" s="171" t="s">
        <v>96</v>
      </c>
      <c r="D85" s="172" t="s">
        <v>54</v>
      </c>
      <c r="E85" s="172" t="s">
        <v>50</v>
      </c>
      <c r="F85" s="172" t="s">
        <v>51</v>
      </c>
      <c r="G85" s="172" t="s">
        <v>97</v>
      </c>
      <c r="H85" s="172" t="s">
        <v>98</v>
      </c>
      <c r="I85" s="172" t="s">
        <v>99</v>
      </c>
      <c r="J85" s="172" t="s">
        <v>80</v>
      </c>
      <c r="K85" s="173" t="s">
        <v>100</v>
      </c>
      <c r="L85" s="174"/>
      <c r="M85" s="175" t="s">
        <v>3</v>
      </c>
      <c r="N85" s="176" t="s">
        <v>39</v>
      </c>
      <c r="O85" s="176" t="s">
        <v>101</v>
      </c>
      <c r="P85" s="176" t="s">
        <v>102</v>
      </c>
      <c r="Q85" s="176" t="s">
        <v>103</v>
      </c>
      <c r="R85" s="176" t="s">
        <v>104</v>
      </c>
      <c r="S85" s="176" t="s">
        <v>105</v>
      </c>
      <c r="T85" s="177" t="s">
        <v>106</v>
      </c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</row>
    <row r="86" spans="1:65" s="125" customFormat="1" ht="22.9" customHeight="1">
      <c r="A86" s="121"/>
      <c r="B86" s="122"/>
      <c r="C86" s="179" t="s">
        <v>107</v>
      </c>
      <c r="D86" s="121"/>
      <c r="E86" s="121"/>
      <c r="F86" s="121"/>
      <c r="G86" s="121"/>
      <c r="H86" s="121"/>
      <c r="I86" s="121"/>
      <c r="J86" s="180">
        <f>BK86</f>
        <v>0</v>
      </c>
      <c r="K86" s="121"/>
      <c r="L86" s="122"/>
      <c r="M86" s="181"/>
      <c r="N86" s="182"/>
      <c r="O86" s="137"/>
      <c r="P86" s="183">
        <f>P87+P306</f>
        <v>0</v>
      </c>
      <c r="Q86" s="137"/>
      <c r="R86" s="183">
        <f>R87+R306</f>
        <v>1507.2836003000002</v>
      </c>
      <c r="S86" s="137"/>
      <c r="T86" s="184">
        <f>T87+T306</f>
        <v>30.628</v>
      </c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  <c r="AT86" s="115" t="s">
        <v>68</v>
      </c>
      <c r="AU86" s="115" t="s">
        <v>81</v>
      </c>
      <c r="BK86" s="185">
        <f>BK87+BK306</f>
        <v>0</v>
      </c>
    </row>
    <row r="87" spans="1:65" s="186" customFormat="1" ht="25.9" customHeight="1">
      <c r="B87" s="187"/>
      <c r="D87" s="188" t="s">
        <v>68</v>
      </c>
      <c r="E87" s="189" t="s">
        <v>108</v>
      </c>
      <c r="F87" s="189" t="s">
        <v>109</v>
      </c>
      <c r="J87" s="190">
        <f>BK87</f>
        <v>0</v>
      </c>
      <c r="L87" s="187"/>
      <c r="M87" s="191"/>
      <c r="N87" s="192"/>
      <c r="O87" s="192"/>
      <c r="P87" s="193">
        <f>P88+P191+P199+P238+P269+P276+P302</f>
        <v>0</v>
      </c>
      <c r="Q87" s="192"/>
      <c r="R87" s="193">
        <f>R88+R191+R199+R238+R269+R276+R302</f>
        <v>1507.2836003000002</v>
      </c>
      <c r="S87" s="192"/>
      <c r="T87" s="194">
        <f>T88+T191+T199+T238+T269+T276+T302</f>
        <v>30.628</v>
      </c>
      <c r="AR87" s="188" t="s">
        <v>74</v>
      </c>
      <c r="AT87" s="195" t="s">
        <v>68</v>
      </c>
      <c r="AU87" s="195" t="s">
        <v>69</v>
      </c>
      <c r="AY87" s="188" t="s">
        <v>110</v>
      </c>
      <c r="BK87" s="196">
        <f>BK88+BK191+BK199+BK238+BK269+BK276+BK302</f>
        <v>0</v>
      </c>
    </row>
    <row r="88" spans="1:65" s="186" customFormat="1" ht="22.9" customHeight="1">
      <c r="B88" s="187"/>
      <c r="D88" s="188" t="s">
        <v>68</v>
      </c>
      <c r="E88" s="197" t="s">
        <v>74</v>
      </c>
      <c r="F88" s="197" t="s">
        <v>111</v>
      </c>
      <c r="J88" s="198">
        <f>BK88</f>
        <v>0</v>
      </c>
      <c r="L88" s="187"/>
      <c r="M88" s="191"/>
      <c r="N88" s="192"/>
      <c r="O88" s="192"/>
      <c r="P88" s="193">
        <f>SUM(P89:P190)</f>
        <v>0</v>
      </c>
      <c r="Q88" s="192"/>
      <c r="R88" s="193">
        <f>SUM(R89:R190)</f>
        <v>0</v>
      </c>
      <c r="S88" s="192"/>
      <c r="T88" s="194">
        <f>SUM(T89:T190)</f>
        <v>30.628</v>
      </c>
      <c r="AR88" s="188" t="s">
        <v>74</v>
      </c>
      <c r="AT88" s="195" t="s">
        <v>68</v>
      </c>
      <c r="AU88" s="195" t="s">
        <v>74</v>
      </c>
      <c r="AY88" s="188" t="s">
        <v>110</v>
      </c>
      <c r="BK88" s="196">
        <f>SUM(BK89:BK190)</f>
        <v>0</v>
      </c>
    </row>
    <row r="89" spans="1:65" s="125" customFormat="1" ht="24.2" customHeight="1">
      <c r="A89" s="121"/>
      <c r="B89" s="122"/>
      <c r="C89" s="199" t="s">
        <v>74</v>
      </c>
      <c r="D89" s="199" t="s">
        <v>112</v>
      </c>
      <c r="E89" s="200" t="s">
        <v>113</v>
      </c>
      <c r="F89" s="201" t="s">
        <v>114</v>
      </c>
      <c r="G89" s="202" t="s">
        <v>115</v>
      </c>
      <c r="H89" s="203">
        <v>16.12</v>
      </c>
      <c r="I89" s="71"/>
      <c r="J89" s="204">
        <f>ROUND(I89*H89,2)</f>
        <v>0</v>
      </c>
      <c r="K89" s="201" t="s">
        <v>116</v>
      </c>
      <c r="L89" s="122"/>
      <c r="M89" s="205" t="s">
        <v>3</v>
      </c>
      <c r="N89" s="206" t="s">
        <v>40</v>
      </c>
      <c r="O89" s="207"/>
      <c r="P89" s="208">
        <f>O89*H89</f>
        <v>0</v>
      </c>
      <c r="Q89" s="208">
        <v>0</v>
      </c>
      <c r="R89" s="208">
        <f>Q89*H89</f>
        <v>0</v>
      </c>
      <c r="S89" s="208">
        <v>1.9</v>
      </c>
      <c r="T89" s="209">
        <f>S89*H89</f>
        <v>30.628</v>
      </c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R89" s="210" t="s">
        <v>117</v>
      </c>
      <c r="AT89" s="210" t="s">
        <v>112</v>
      </c>
      <c r="AU89" s="210" t="s">
        <v>76</v>
      </c>
      <c r="AY89" s="115" t="s">
        <v>110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115" t="s">
        <v>74</v>
      </c>
      <c r="BK89" s="211">
        <f>ROUND(I89*H89,2)</f>
        <v>0</v>
      </c>
      <c r="BL89" s="115" t="s">
        <v>117</v>
      </c>
      <c r="BM89" s="210" t="s">
        <v>118</v>
      </c>
    </row>
    <row r="90" spans="1:65" s="125" customFormat="1" ht="29.25">
      <c r="A90" s="121"/>
      <c r="B90" s="122"/>
      <c r="C90" s="121"/>
      <c r="D90" s="212" t="s">
        <v>119</v>
      </c>
      <c r="E90" s="121"/>
      <c r="F90" s="213" t="s">
        <v>120</v>
      </c>
      <c r="G90" s="121"/>
      <c r="H90" s="121"/>
      <c r="I90" s="121"/>
      <c r="J90" s="121"/>
      <c r="K90" s="121"/>
      <c r="L90" s="122"/>
      <c r="M90" s="214"/>
      <c r="N90" s="215"/>
      <c r="O90" s="207"/>
      <c r="P90" s="207"/>
      <c r="Q90" s="207"/>
      <c r="R90" s="207"/>
      <c r="S90" s="207"/>
      <c r="T90" s="216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T90" s="115" t="s">
        <v>119</v>
      </c>
      <c r="AU90" s="115" t="s">
        <v>76</v>
      </c>
    </row>
    <row r="91" spans="1:65" s="125" customFormat="1" ht="11.25">
      <c r="A91" s="121"/>
      <c r="B91" s="122"/>
      <c r="C91" s="121"/>
      <c r="D91" s="217" t="s">
        <v>121</v>
      </c>
      <c r="E91" s="121"/>
      <c r="F91" s="218" t="s">
        <v>122</v>
      </c>
      <c r="G91" s="121"/>
      <c r="H91" s="121"/>
      <c r="I91" s="121"/>
      <c r="J91" s="121"/>
      <c r="K91" s="121"/>
      <c r="L91" s="122"/>
      <c r="M91" s="214"/>
      <c r="N91" s="215"/>
      <c r="O91" s="207"/>
      <c r="P91" s="207"/>
      <c r="Q91" s="207"/>
      <c r="R91" s="207"/>
      <c r="S91" s="207"/>
      <c r="T91" s="216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T91" s="115" t="s">
        <v>121</v>
      </c>
      <c r="AU91" s="115" t="s">
        <v>76</v>
      </c>
    </row>
    <row r="92" spans="1:65" s="219" customFormat="1" ht="11.25">
      <c r="B92" s="220"/>
      <c r="D92" s="212" t="s">
        <v>123</v>
      </c>
      <c r="E92" s="221" t="s">
        <v>3</v>
      </c>
      <c r="F92" s="222" t="s">
        <v>124</v>
      </c>
      <c r="H92" s="223">
        <v>2.87</v>
      </c>
      <c r="L92" s="220"/>
      <c r="M92" s="224"/>
      <c r="N92" s="225"/>
      <c r="O92" s="225"/>
      <c r="P92" s="225"/>
      <c r="Q92" s="225"/>
      <c r="R92" s="225"/>
      <c r="S92" s="225"/>
      <c r="T92" s="226"/>
      <c r="AT92" s="221" t="s">
        <v>123</v>
      </c>
      <c r="AU92" s="221" t="s">
        <v>76</v>
      </c>
      <c r="AV92" s="219" t="s">
        <v>76</v>
      </c>
      <c r="AW92" s="219" t="s">
        <v>31</v>
      </c>
      <c r="AX92" s="219" t="s">
        <v>69</v>
      </c>
      <c r="AY92" s="221" t="s">
        <v>110</v>
      </c>
    </row>
    <row r="93" spans="1:65" s="219" customFormat="1" ht="11.25">
      <c r="B93" s="220"/>
      <c r="D93" s="212" t="s">
        <v>123</v>
      </c>
      <c r="E93" s="221" t="s">
        <v>3</v>
      </c>
      <c r="F93" s="222" t="s">
        <v>125</v>
      </c>
      <c r="H93" s="223">
        <v>13.25</v>
      </c>
      <c r="L93" s="220"/>
      <c r="M93" s="224"/>
      <c r="N93" s="225"/>
      <c r="O93" s="225"/>
      <c r="P93" s="225"/>
      <c r="Q93" s="225"/>
      <c r="R93" s="225"/>
      <c r="S93" s="225"/>
      <c r="T93" s="226"/>
      <c r="AT93" s="221" t="s">
        <v>123</v>
      </c>
      <c r="AU93" s="221" t="s">
        <v>76</v>
      </c>
      <c r="AV93" s="219" t="s">
        <v>76</v>
      </c>
      <c r="AW93" s="219" t="s">
        <v>31</v>
      </c>
      <c r="AX93" s="219" t="s">
        <v>69</v>
      </c>
      <c r="AY93" s="221" t="s">
        <v>110</v>
      </c>
    </row>
    <row r="94" spans="1:65" s="227" customFormat="1" ht="11.25">
      <c r="B94" s="228"/>
      <c r="D94" s="212" t="s">
        <v>123</v>
      </c>
      <c r="E94" s="229" t="s">
        <v>3</v>
      </c>
      <c r="F94" s="230" t="s">
        <v>126</v>
      </c>
      <c r="H94" s="231">
        <v>16.12</v>
      </c>
      <c r="L94" s="228"/>
      <c r="M94" s="232"/>
      <c r="N94" s="233"/>
      <c r="O94" s="233"/>
      <c r="P94" s="233"/>
      <c r="Q94" s="233"/>
      <c r="R94" s="233"/>
      <c r="S94" s="233"/>
      <c r="T94" s="234"/>
      <c r="AT94" s="229" t="s">
        <v>123</v>
      </c>
      <c r="AU94" s="229" t="s">
        <v>76</v>
      </c>
      <c r="AV94" s="227" t="s">
        <v>117</v>
      </c>
      <c r="AW94" s="227" t="s">
        <v>31</v>
      </c>
      <c r="AX94" s="227" t="s">
        <v>74</v>
      </c>
      <c r="AY94" s="229" t="s">
        <v>110</v>
      </c>
    </row>
    <row r="95" spans="1:65" s="125" customFormat="1" ht="24.2" customHeight="1">
      <c r="A95" s="121"/>
      <c r="B95" s="122"/>
      <c r="C95" s="199" t="s">
        <v>76</v>
      </c>
      <c r="D95" s="199" t="s">
        <v>112</v>
      </c>
      <c r="E95" s="200" t="s">
        <v>127</v>
      </c>
      <c r="F95" s="201" t="s">
        <v>128</v>
      </c>
      <c r="G95" s="202" t="s">
        <v>115</v>
      </c>
      <c r="H95" s="203">
        <v>16.12</v>
      </c>
      <c r="I95" s="71"/>
      <c r="J95" s="204">
        <f>ROUND(I95*H95,2)</f>
        <v>0</v>
      </c>
      <c r="K95" s="201" t="s">
        <v>116</v>
      </c>
      <c r="L95" s="122"/>
      <c r="M95" s="205" t="s">
        <v>3</v>
      </c>
      <c r="N95" s="206" t="s">
        <v>40</v>
      </c>
      <c r="O95" s="207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R95" s="210" t="s">
        <v>117</v>
      </c>
      <c r="AT95" s="210" t="s">
        <v>112</v>
      </c>
      <c r="AU95" s="210" t="s">
        <v>76</v>
      </c>
      <c r="AY95" s="115" t="s">
        <v>110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15" t="s">
        <v>74</v>
      </c>
      <c r="BK95" s="211">
        <f>ROUND(I95*H95,2)</f>
        <v>0</v>
      </c>
      <c r="BL95" s="115" t="s">
        <v>117</v>
      </c>
      <c r="BM95" s="210" t="s">
        <v>129</v>
      </c>
    </row>
    <row r="96" spans="1:65" s="125" customFormat="1" ht="29.25">
      <c r="A96" s="121"/>
      <c r="B96" s="122"/>
      <c r="C96" s="121"/>
      <c r="D96" s="212" t="s">
        <v>119</v>
      </c>
      <c r="E96" s="121"/>
      <c r="F96" s="213" t="s">
        <v>130</v>
      </c>
      <c r="G96" s="121"/>
      <c r="H96" s="121"/>
      <c r="I96" s="121"/>
      <c r="J96" s="121"/>
      <c r="K96" s="121"/>
      <c r="L96" s="122"/>
      <c r="M96" s="214"/>
      <c r="N96" s="215"/>
      <c r="O96" s="207"/>
      <c r="P96" s="207"/>
      <c r="Q96" s="207"/>
      <c r="R96" s="207"/>
      <c r="S96" s="207"/>
      <c r="T96" s="216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T96" s="115" t="s">
        <v>119</v>
      </c>
      <c r="AU96" s="115" t="s">
        <v>76</v>
      </c>
    </row>
    <row r="97" spans="1:65" s="125" customFormat="1" ht="11.25">
      <c r="A97" s="121"/>
      <c r="B97" s="122"/>
      <c r="C97" s="121"/>
      <c r="D97" s="217" t="s">
        <v>121</v>
      </c>
      <c r="E97" s="121"/>
      <c r="F97" s="218" t="s">
        <v>131</v>
      </c>
      <c r="G97" s="121"/>
      <c r="H97" s="121"/>
      <c r="I97" s="121"/>
      <c r="J97" s="121"/>
      <c r="K97" s="121"/>
      <c r="L97" s="122"/>
      <c r="M97" s="214"/>
      <c r="N97" s="215"/>
      <c r="O97" s="207"/>
      <c r="P97" s="207"/>
      <c r="Q97" s="207"/>
      <c r="R97" s="207"/>
      <c r="S97" s="207"/>
      <c r="T97" s="216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T97" s="115" t="s">
        <v>121</v>
      </c>
      <c r="AU97" s="115" t="s">
        <v>76</v>
      </c>
    </row>
    <row r="98" spans="1:65" s="219" customFormat="1" ht="11.25">
      <c r="B98" s="220"/>
      <c r="D98" s="212" t="s">
        <v>123</v>
      </c>
      <c r="E98" s="221" t="s">
        <v>3</v>
      </c>
      <c r="F98" s="222" t="s">
        <v>124</v>
      </c>
      <c r="H98" s="223">
        <v>2.87</v>
      </c>
      <c r="L98" s="220"/>
      <c r="M98" s="224"/>
      <c r="N98" s="225"/>
      <c r="O98" s="225"/>
      <c r="P98" s="225"/>
      <c r="Q98" s="225"/>
      <c r="R98" s="225"/>
      <c r="S98" s="225"/>
      <c r="T98" s="226"/>
      <c r="AT98" s="221" t="s">
        <v>123</v>
      </c>
      <c r="AU98" s="221" t="s">
        <v>76</v>
      </c>
      <c r="AV98" s="219" t="s">
        <v>76</v>
      </c>
      <c r="AW98" s="219" t="s">
        <v>31</v>
      </c>
      <c r="AX98" s="219" t="s">
        <v>69</v>
      </c>
      <c r="AY98" s="221" t="s">
        <v>110</v>
      </c>
    </row>
    <row r="99" spans="1:65" s="219" customFormat="1" ht="11.25">
      <c r="B99" s="220"/>
      <c r="D99" s="212" t="s">
        <v>123</v>
      </c>
      <c r="E99" s="221" t="s">
        <v>3</v>
      </c>
      <c r="F99" s="222" t="s">
        <v>125</v>
      </c>
      <c r="H99" s="223">
        <v>13.25</v>
      </c>
      <c r="L99" s="220"/>
      <c r="M99" s="224"/>
      <c r="N99" s="225"/>
      <c r="O99" s="225"/>
      <c r="P99" s="225"/>
      <c r="Q99" s="225"/>
      <c r="R99" s="225"/>
      <c r="S99" s="225"/>
      <c r="T99" s="226"/>
      <c r="AT99" s="221" t="s">
        <v>123</v>
      </c>
      <c r="AU99" s="221" t="s">
        <v>76</v>
      </c>
      <c r="AV99" s="219" t="s">
        <v>76</v>
      </c>
      <c r="AW99" s="219" t="s">
        <v>31</v>
      </c>
      <c r="AX99" s="219" t="s">
        <v>69</v>
      </c>
      <c r="AY99" s="221" t="s">
        <v>110</v>
      </c>
    </row>
    <row r="100" spans="1:65" s="227" customFormat="1" ht="11.25">
      <c r="B100" s="228"/>
      <c r="D100" s="212" t="s">
        <v>123</v>
      </c>
      <c r="E100" s="229" t="s">
        <v>3</v>
      </c>
      <c r="F100" s="230" t="s">
        <v>126</v>
      </c>
      <c r="H100" s="231">
        <v>16.12</v>
      </c>
      <c r="L100" s="228"/>
      <c r="M100" s="232"/>
      <c r="N100" s="233"/>
      <c r="O100" s="233"/>
      <c r="P100" s="233"/>
      <c r="Q100" s="233"/>
      <c r="R100" s="233"/>
      <c r="S100" s="233"/>
      <c r="T100" s="234"/>
      <c r="AT100" s="229" t="s">
        <v>123</v>
      </c>
      <c r="AU100" s="229" t="s">
        <v>76</v>
      </c>
      <c r="AV100" s="227" t="s">
        <v>117</v>
      </c>
      <c r="AW100" s="227" t="s">
        <v>31</v>
      </c>
      <c r="AX100" s="227" t="s">
        <v>74</v>
      </c>
      <c r="AY100" s="229" t="s">
        <v>110</v>
      </c>
    </row>
    <row r="101" spans="1:65" s="125" customFormat="1" ht="33" customHeight="1">
      <c r="A101" s="121"/>
      <c r="B101" s="122"/>
      <c r="C101" s="199" t="s">
        <v>132</v>
      </c>
      <c r="D101" s="199" t="s">
        <v>112</v>
      </c>
      <c r="E101" s="200" t="s">
        <v>133</v>
      </c>
      <c r="F101" s="201" t="s">
        <v>134</v>
      </c>
      <c r="G101" s="202" t="s">
        <v>115</v>
      </c>
      <c r="H101" s="203">
        <v>16.12</v>
      </c>
      <c r="I101" s="71"/>
      <c r="J101" s="204">
        <f>ROUND(I101*H101,2)</f>
        <v>0</v>
      </c>
      <c r="K101" s="201" t="s">
        <v>116</v>
      </c>
      <c r="L101" s="122"/>
      <c r="M101" s="205" t="s">
        <v>3</v>
      </c>
      <c r="N101" s="206" t="s">
        <v>40</v>
      </c>
      <c r="O101" s="207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R101" s="210" t="s">
        <v>117</v>
      </c>
      <c r="AT101" s="210" t="s">
        <v>112</v>
      </c>
      <c r="AU101" s="210" t="s">
        <v>76</v>
      </c>
      <c r="AY101" s="115" t="s">
        <v>110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15" t="s">
        <v>74</v>
      </c>
      <c r="BK101" s="211">
        <f>ROUND(I101*H101,2)</f>
        <v>0</v>
      </c>
      <c r="BL101" s="115" t="s">
        <v>117</v>
      </c>
      <c r="BM101" s="210" t="s">
        <v>135</v>
      </c>
    </row>
    <row r="102" spans="1:65" s="125" customFormat="1" ht="29.25">
      <c r="A102" s="121"/>
      <c r="B102" s="122"/>
      <c r="C102" s="121"/>
      <c r="D102" s="212" t="s">
        <v>119</v>
      </c>
      <c r="E102" s="121"/>
      <c r="F102" s="213" t="s">
        <v>136</v>
      </c>
      <c r="G102" s="121"/>
      <c r="H102" s="121"/>
      <c r="I102" s="121"/>
      <c r="J102" s="121"/>
      <c r="K102" s="121"/>
      <c r="L102" s="122"/>
      <c r="M102" s="214"/>
      <c r="N102" s="215"/>
      <c r="O102" s="207"/>
      <c r="P102" s="207"/>
      <c r="Q102" s="207"/>
      <c r="R102" s="207"/>
      <c r="S102" s="207"/>
      <c r="T102" s="216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T102" s="115" t="s">
        <v>119</v>
      </c>
      <c r="AU102" s="115" t="s">
        <v>76</v>
      </c>
    </row>
    <row r="103" spans="1:65" s="125" customFormat="1" ht="11.25">
      <c r="A103" s="121"/>
      <c r="B103" s="122"/>
      <c r="C103" s="121"/>
      <c r="D103" s="217" t="s">
        <v>121</v>
      </c>
      <c r="E103" s="121"/>
      <c r="F103" s="218" t="s">
        <v>137</v>
      </c>
      <c r="G103" s="121"/>
      <c r="H103" s="121"/>
      <c r="I103" s="121"/>
      <c r="J103" s="121"/>
      <c r="K103" s="121"/>
      <c r="L103" s="122"/>
      <c r="M103" s="214"/>
      <c r="N103" s="215"/>
      <c r="O103" s="207"/>
      <c r="P103" s="207"/>
      <c r="Q103" s="207"/>
      <c r="R103" s="207"/>
      <c r="S103" s="207"/>
      <c r="T103" s="216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T103" s="115" t="s">
        <v>121</v>
      </c>
      <c r="AU103" s="115" t="s">
        <v>76</v>
      </c>
    </row>
    <row r="104" spans="1:65" s="219" customFormat="1" ht="11.25">
      <c r="B104" s="220"/>
      <c r="D104" s="212" t="s">
        <v>123</v>
      </c>
      <c r="E104" s="221" t="s">
        <v>3</v>
      </c>
      <c r="F104" s="222" t="s">
        <v>124</v>
      </c>
      <c r="H104" s="223">
        <v>2.87</v>
      </c>
      <c r="L104" s="220"/>
      <c r="M104" s="224"/>
      <c r="N104" s="225"/>
      <c r="O104" s="225"/>
      <c r="P104" s="225"/>
      <c r="Q104" s="225"/>
      <c r="R104" s="225"/>
      <c r="S104" s="225"/>
      <c r="T104" s="226"/>
      <c r="AT104" s="221" t="s">
        <v>123</v>
      </c>
      <c r="AU104" s="221" t="s">
        <v>76</v>
      </c>
      <c r="AV104" s="219" t="s">
        <v>76</v>
      </c>
      <c r="AW104" s="219" t="s">
        <v>31</v>
      </c>
      <c r="AX104" s="219" t="s">
        <v>69</v>
      </c>
      <c r="AY104" s="221" t="s">
        <v>110</v>
      </c>
    </row>
    <row r="105" spans="1:65" s="219" customFormat="1" ht="11.25">
      <c r="B105" s="220"/>
      <c r="D105" s="212" t="s">
        <v>123</v>
      </c>
      <c r="E105" s="221" t="s">
        <v>3</v>
      </c>
      <c r="F105" s="222" t="s">
        <v>125</v>
      </c>
      <c r="H105" s="223">
        <v>13.25</v>
      </c>
      <c r="L105" s="220"/>
      <c r="M105" s="224"/>
      <c r="N105" s="225"/>
      <c r="O105" s="225"/>
      <c r="P105" s="225"/>
      <c r="Q105" s="225"/>
      <c r="R105" s="225"/>
      <c r="S105" s="225"/>
      <c r="T105" s="226"/>
      <c r="AT105" s="221" t="s">
        <v>123</v>
      </c>
      <c r="AU105" s="221" t="s">
        <v>76</v>
      </c>
      <c r="AV105" s="219" t="s">
        <v>76</v>
      </c>
      <c r="AW105" s="219" t="s">
        <v>31</v>
      </c>
      <c r="AX105" s="219" t="s">
        <v>69</v>
      </c>
      <c r="AY105" s="221" t="s">
        <v>110</v>
      </c>
    </row>
    <row r="106" spans="1:65" s="227" customFormat="1" ht="11.25">
      <c r="B106" s="228"/>
      <c r="D106" s="212" t="s">
        <v>123</v>
      </c>
      <c r="E106" s="229" t="s">
        <v>3</v>
      </c>
      <c r="F106" s="230" t="s">
        <v>126</v>
      </c>
      <c r="H106" s="231">
        <v>16.12</v>
      </c>
      <c r="L106" s="228"/>
      <c r="M106" s="232"/>
      <c r="N106" s="233"/>
      <c r="O106" s="233"/>
      <c r="P106" s="233"/>
      <c r="Q106" s="233"/>
      <c r="R106" s="233"/>
      <c r="S106" s="233"/>
      <c r="T106" s="234"/>
      <c r="AT106" s="229" t="s">
        <v>123</v>
      </c>
      <c r="AU106" s="229" t="s">
        <v>76</v>
      </c>
      <c r="AV106" s="227" t="s">
        <v>117</v>
      </c>
      <c r="AW106" s="227" t="s">
        <v>31</v>
      </c>
      <c r="AX106" s="227" t="s">
        <v>74</v>
      </c>
      <c r="AY106" s="229" t="s">
        <v>110</v>
      </c>
    </row>
    <row r="107" spans="1:65" s="125" customFormat="1" ht="24.2" customHeight="1">
      <c r="A107" s="121"/>
      <c r="B107" s="122"/>
      <c r="C107" s="199" t="s">
        <v>117</v>
      </c>
      <c r="D107" s="199" t="s">
        <v>112</v>
      </c>
      <c r="E107" s="200" t="s">
        <v>138</v>
      </c>
      <c r="F107" s="201" t="s">
        <v>139</v>
      </c>
      <c r="G107" s="202" t="s">
        <v>115</v>
      </c>
      <c r="H107" s="203">
        <v>9.2899999999999991</v>
      </c>
      <c r="I107" s="71"/>
      <c r="J107" s="204">
        <f>ROUND(I107*H107,2)</f>
        <v>0</v>
      </c>
      <c r="K107" s="201" t="s">
        <v>116</v>
      </c>
      <c r="L107" s="122"/>
      <c r="M107" s="205" t="s">
        <v>3</v>
      </c>
      <c r="N107" s="206" t="s">
        <v>40</v>
      </c>
      <c r="O107" s="207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R107" s="210" t="s">
        <v>117</v>
      </c>
      <c r="AT107" s="210" t="s">
        <v>112</v>
      </c>
      <c r="AU107" s="210" t="s">
        <v>76</v>
      </c>
      <c r="AY107" s="115" t="s">
        <v>110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15" t="s">
        <v>74</v>
      </c>
      <c r="BK107" s="211">
        <f>ROUND(I107*H107,2)</f>
        <v>0</v>
      </c>
      <c r="BL107" s="115" t="s">
        <v>117</v>
      </c>
      <c r="BM107" s="210" t="s">
        <v>140</v>
      </c>
    </row>
    <row r="108" spans="1:65" s="125" customFormat="1" ht="19.5">
      <c r="A108" s="121"/>
      <c r="B108" s="122"/>
      <c r="C108" s="121"/>
      <c r="D108" s="212" t="s">
        <v>119</v>
      </c>
      <c r="E108" s="121"/>
      <c r="F108" s="213" t="s">
        <v>141</v>
      </c>
      <c r="G108" s="121"/>
      <c r="H108" s="121"/>
      <c r="I108" s="121"/>
      <c r="J108" s="121"/>
      <c r="K108" s="121"/>
      <c r="L108" s="122"/>
      <c r="M108" s="214"/>
      <c r="N108" s="215"/>
      <c r="O108" s="207"/>
      <c r="P108" s="207"/>
      <c r="Q108" s="207"/>
      <c r="R108" s="207"/>
      <c r="S108" s="207"/>
      <c r="T108" s="216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T108" s="115" t="s">
        <v>119</v>
      </c>
      <c r="AU108" s="115" t="s">
        <v>76</v>
      </c>
    </row>
    <row r="109" spans="1:65" s="125" customFormat="1" ht="11.25">
      <c r="A109" s="121"/>
      <c r="B109" s="122"/>
      <c r="C109" s="121"/>
      <c r="D109" s="217" t="s">
        <v>121</v>
      </c>
      <c r="E109" s="121"/>
      <c r="F109" s="218" t="s">
        <v>142</v>
      </c>
      <c r="G109" s="121"/>
      <c r="H109" s="121"/>
      <c r="I109" s="121"/>
      <c r="J109" s="121"/>
      <c r="K109" s="121"/>
      <c r="L109" s="122"/>
      <c r="M109" s="214"/>
      <c r="N109" s="215"/>
      <c r="O109" s="207"/>
      <c r="P109" s="207"/>
      <c r="Q109" s="207"/>
      <c r="R109" s="207"/>
      <c r="S109" s="207"/>
      <c r="T109" s="216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T109" s="115" t="s">
        <v>121</v>
      </c>
      <c r="AU109" s="115" t="s">
        <v>76</v>
      </c>
    </row>
    <row r="110" spans="1:65" s="219" customFormat="1" ht="11.25">
      <c r="B110" s="220"/>
      <c r="D110" s="212" t="s">
        <v>123</v>
      </c>
      <c r="E110" s="221" t="s">
        <v>3</v>
      </c>
      <c r="F110" s="222" t="s">
        <v>143</v>
      </c>
      <c r="H110" s="223">
        <v>0.7</v>
      </c>
      <c r="L110" s="220"/>
      <c r="M110" s="224"/>
      <c r="N110" s="225"/>
      <c r="O110" s="225"/>
      <c r="P110" s="225"/>
      <c r="Q110" s="225"/>
      <c r="R110" s="225"/>
      <c r="S110" s="225"/>
      <c r="T110" s="226"/>
      <c r="AT110" s="221" t="s">
        <v>123</v>
      </c>
      <c r="AU110" s="221" t="s">
        <v>76</v>
      </c>
      <c r="AV110" s="219" t="s">
        <v>76</v>
      </c>
      <c r="AW110" s="219" t="s">
        <v>31</v>
      </c>
      <c r="AX110" s="219" t="s">
        <v>69</v>
      </c>
      <c r="AY110" s="221" t="s">
        <v>110</v>
      </c>
    </row>
    <row r="111" spans="1:65" s="219" customFormat="1" ht="11.25">
      <c r="B111" s="220"/>
      <c r="D111" s="212" t="s">
        <v>123</v>
      </c>
      <c r="E111" s="221" t="s">
        <v>3</v>
      </c>
      <c r="F111" s="222" t="s">
        <v>144</v>
      </c>
      <c r="H111" s="223">
        <v>2.59</v>
      </c>
      <c r="L111" s="220"/>
      <c r="M111" s="224"/>
      <c r="N111" s="225"/>
      <c r="O111" s="225"/>
      <c r="P111" s="225"/>
      <c r="Q111" s="225"/>
      <c r="R111" s="225"/>
      <c r="S111" s="225"/>
      <c r="T111" s="226"/>
      <c r="AT111" s="221" t="s">
        <v>123</v>
      </c>
      <c r="AU111" s="221" t="s">
        <v>76</v>
      </c>
      <c r="AV111" s="219" t="s">
        <v>76</v>
      </c>
      <c r="AW111" s="219" t="s">
        <v>31</v>
      </c>
      <c r="AX111" s="219" t="s">
        <v>69</v>
      </c>
      <c r="AY111" s="221" t="s">
        <v>110</v>
      </c>
    </row>
    <row r="112" spans="1:65" s="219" customFormat="1" ht="11.25">
      <c r="B112" s="220"/>
      <c r="D112" s="212" t="s">
        <v>123</v>
      </c>
      <c r="E112" s="221" t="s">
        <v>3</v>
      </c>
      <c r="F112" s="222" t="s">
        <v>145</v>
      </c>
      <c r="H112" s="223">
        <v>6</v>
      </c>
      <c r="L112" s="220"/>
      <c r="M112" s="224"/>
      <c r="N112" s="225"/>
      <c r="O112" s="225"/>
      <c r="P112" s="225"/>
      <c r="Q112" s="225"/>
      <c r="R112" s="225"/>
      <c r="S112" s="225"/>
      <c r="T112" s="226"/>
      <c r="AT112" s="221" t="s">
        <v>123</v>
      </c>
      <c r="AU112" s="221" t="s">
        <v>76</v>
      </c>
      <c r="AV112" s="219" t="s">
        <v>76</v>
      </c>
      <c r="AW112" s="219" t="s">
        <v>31</v>
      </c>
      <c r="AX112" s="219" t="s">
        <v>69</v>
      </c>
      <c r="AY112" s="221" t="s">
        <v>110</v>
      </c>
    </row>
    <row r="113" spans="1:65" s="227" customFormat="1" ht="11.25">
      <c r="B113" s="228"/>
      <c r="D113" s="212" t="s">
        <v>123</v>
      </c>
      <c r="E113" s="229" t="s">
        <v>3</v>
      </c>
      <c r="F113" s="230" t="s">
        <v>126</v>
      </c>
      <c r="H113" s="231">
        <v>9.2899999999999991</v>
      </c>
      <c r="L113" s="228"/>
      <c r="M113" s="232"/>
      <c r="N113" s="233"/>
      <c r="O113" s="233"/>
      <c r="P113" s="233"/>
      <c r="Q113" s="233"/>
      <c r="R113" s="233"/>
      <c r="S113" s="233"/>
      <c r="T113" s="234"/>
      <c r="AT113" s="229" t="s">
        <v>123</v>
      </c>
      <c r="AU113" s="229" t="s">
        <v>76</v>
      </c>
      <c r="AV113" s="227" t="s">
        <v>117</v>
      </c>
      <c r="AW113" s="227" t="s">
        <v>31</v>
      </c>
      <c r="AX113" s="227" t="s">
        <v>74</v>
      </c>
      <c r="AY113" s="229" t="s">
        <v>110</v>
      </c>
    </row>
    <row r="114" spans="1:65" s="125" customFormat="1" ht="33" customHeight="1">
      <c r="A114" s="121"/>
      <c r="B114" s="122"/>
      <c r="C114" s="199" t="s">
        <v>146</v>
      </c>
      <c r="D114" s="199" t="s">
        <v>112</v>
      </c>
      <c r="E114" s="200" t="s">
        <v>147</v>
      </c>
      <c r="F114" s="201" t="s">
        <v>148</v>
      </c>
      <c r="G114" s="202" t="s">
        <v>115</v>
      </c>
      <c r="H114" s="203">
        <v>67</v>
      </c>
      <c r="I114" s="71"/>
      <c r="J114" s="204">
        <f>ROUND(I114*H114,2)</f>
        <v>0</v>
      </c>
      <c r="K114" s="201" t="s">
        <v>116</v>
      </c>
      <c r="L114" s="122"/>
      <c r="M114" s="205" t="s">
        <v>3</v>
      </c>
      <c r="N114" s="206" t="s">
        <v>40</v>
      </c>
      <c r="O114" s="207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R114" s="210" t="s">
        <v>117</v>
      </c>
      <c r="AT114" s="210" t="s">
        <v>112</v>
      </c>
      <c r="AU114" s="210" t="s">
        <v>76</v>
      </c>
      <c r="AY114" s="115" t="s">
        <v>110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15" t="s">
        <v>74</v>
      </c>
      <c r="BK114" s="211">
        <f>ROUND(I114*H114,2)</f>
        <v>0</v>
      </c>
      <c r="BL114" s="115" t="s">
        <v>117</v>
      </c>
      <c r="BM114" s="210" t="s">
        <v>149</v>
      </c>
    </row>
    <row r="115" spans="1:65" s="125" customFormat="1" ht="19.5">
      <c r="A115" s="121"/>
      <c r="B115" s="122"/>
      <c r="C115" s="121"/>
      <c r="D115" s="212" t="s">
        <v>119</v>
      </c>
      <c r="E115" s="121"/>
      <c r="F115" s="213" t="s">
        <v>150</v>
      </c>
      <c r="G115" s="121"/>
      <c r="H115" s="121"/>
      <c r="I115" s="121"/>
      <c r="J115" s="121"/>
      <c r="K115" s="121"/>
      <c r="L115" s="122"/>
      <c r="M115" s="214"/>
      <c r="N115" s="215"/>
      <c r="O115" s="207"/>
      <c r="P115" s="207"/>
      <c r="Q115" s="207"/>
      <c r="R115" s="207"/>
      <c r="S115" s="207"/>
      <c r="T115" s="216"/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T115" s="115" t="s">
        <v>119</v>
      </c>
      <c r="AU115" s="115" t="s">
        <v>76</v>
      </c>
    </row>
    <row r="116" spans="1:65" s="125" customFormat="1" ht="11.25">
      <c r="A116" s="121"/>
      <c r="B116" s="122"/>
      <c r="C116" s="121"/>
      <c r="D116" s="217" t="s">
        <v>121</v>
      </c>
      <c r="E116" s="121"/>
      <c r="F116" s="218" t="s">
        <v>151</v>
      </c>
      <c r="G116" s="121"/>
      <c r="H116" s="121"/>
      <c r="I116" s="121"/>
      <c r="J116" s="121"/>
      <c r="K116" s="121"/>
      <c r="L116" s="122"/>
      <c r="M116" s="214"/>
      <c r="N116" s="215"/>
      <c r="O116" s="207"/>
      <c r="P116" s="207"/>
      <c r="Q116" s="207"/>
      <c r="R116" s="207"/>
      <c r="S116" s="207"/>
      <c r="T116" s="216"/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T116" s="115" t="s">
        <v>121</v>
      </c>
      <c r="AU116" s="115" t="s">
        <v>76</v>
      </c>
    </row>
    <row r="117" spans="1:65" s="219" customFormat="1" ht="11.25">
      <c r="B117" s="220"/>
      <c r="D117" s="212" t="s">
        <v>123</v>
      </c>
      <c r="E117" s="221" t="s">
        <v>3</v>
      </c>
      <c r="F117" s="222" t="s">
        <v>152</v>
      </c>
      <c r="H117" s="223">
        <v>25</v>
      </c>
      <c r="L117" s="220"/>
      <c r="M117" s="224"/>
      <c r="N117" s="225"/>
      <c r="O117" s="225"/>
      <c r="P117" s="225"/>
      <c r="Q117" s="225"/>
      <c r="R117" s="225"/>
      <c r="S117" s="225"/>
      <c r="T117" s="226"/>
      <c r="AT117" s="221" t="s">
        <v>123</v>
      </c>
      <c r="AU117" s="221" t="s">
        <v>76</v>
      </c>
      <c r="AV117" s="219" t="s">
        <v>76</v>
      </c>
      <c r="AW117" s="219" t="s">
        <v>31</v>
      </c>
      <c r="AX117" s="219" t="s">
        <v>69</v>
      </c>
      <c r="AY117" s="221" t="s">
        <v>110</v>
      </c>
    </row>
    <row r="118" spans="1:65" s="219" customFormat="1" ht="11.25">
      <c r="B118" s="220"/>
      <c r="D118" s="212" t="s">
        <v>123</v>
      </c>
      <c r="E118" s="221" t="s">
        <v>3</v>
      </c>
      <c r="F118" s="222" t="s">
        <v>153</v>
      </c>
      <c r="H118" s="223">
        <v>20.9</v>
      </c>
      <c r="L118" s="220"/>
      <c r="M118" s="224"/>
      <c r="N118" s="225"/>
      <c r="O118" s="225"/>
      <c r="P118" s="225"/>
      <c r="Q118" s="225"/>
      <c r="R118" s="225"/>
      <c r="S118" s="225"/>
      <c r="T118" s="226"/>
      <c r="AT118" s="221" t="s">
        <v>123</v>
      </c>
      <c r="AU118" s="221" t="s">
        <v>76</v>
      </c>
      <c r="AV118" s="219" t="s">
        <v>76</v>
      </c>
      <c r="AW118" s="219" t="s">
        <v>31</v>
      </c>
      <c r="AX118" s="219" t="s">
        <v>69</v>
      </c>
      <c r="AY118" s="221" t="s">
        <v>110</v>
      </c>
    </row>
    <row r="119" spans="1:65" s="219" customFormat="1" ht="11.25">
      <c r="B119" s="220"/>
      <c r="D119" s="212" t="s">
        <v>123</v>
      </c>
      <c r="E119" s="221" t="s">
        <v>3</v>
      </c>
      <c r="F119" s="222" t="s">
        <v>154</v>
      </c>
      <c r="H119" s="223">
        <v>21.1</v>
      </c>
      <c r="L119" s="220"/>
      <c r="M119" s="224"/>
      <c r="N119" s="225"/>
      <c r="O119" s="225"/>
      <c r="P119" s="225"/>
      <c r="Q119" s="225"/>
      <c r="R119" s="225"/>
      <c r="S119" s="225"/>
      <c r="T119" s="226"/>
      <c r="AT119" s="221" t="s">
        <v>123</v>
      </c>
      <c r="AU119" s="221" t="s">
        <v>76</v>
      </c>
      <c r="AV119" s="219" t="s">
        <v>76</v>
      </c>
      <c r="AW119" s="219" t="s">
        <v>31</v>
      </c>
      <c r="AX119" s="219" t="s">
        <v>69</v>
      </c>
      <c r="AY119" s="221" t="s">
        <v>110</v>
      </c>
    </row>
    <row r="120" spans="1:65" s="227" customFormat="1" ht="11.25">
      <c r="B120" s="228"/>
      <c r="D120" s="212" t="s">
        <v>123</v>
      </c>
      <c r="E120" s="229" t="s">
        <v>3</v>
      </c>
      <c r="F120" s="230" t="s">
        <v>126</v>
      </c>
      <c r="H120" s="231">
        <v>67</v>
      </c>
      <c r="L120" s="228"/>
      <c r="M120" s="232"/>
      <c r="N120" s="233"/>
      <c r="O120" s="233"/>
      <c r="P120" s="233"/>
      <c r="Q120" s="233"/>
      <c r="R120" s="233"/>
      <c r="S120" s="233"/>
      <c r="T120" s="234"/>
      <c r="AT120" s="229" t="s">
        <v>123</v>
      </c>
      <c r="AU120" s="229" t="s">
        <v>76</v>
      </c>
      <c r="AV120" s="227" t="s">
        <v>117</v>
      </c>
      <c r="AW120" s="227" t="s">
        <v>31</v>
      </c>
      <c r="AX120" s="227" t="s">
        <v>74</v>
      </c>
      <c r="AY120" s="229" t="s">
        <v>110</v>
      </c>
    </row>
    <row r="121" spans="1:65" s="125" customFormat="1" ht="24.2" customHeight="1">
      <c r="A121" s="121"/>
      <c r="B121" s="122"/>
      <c r="C121" s="199" t="s">
        <v>155</v>
      </c>
      <c r="D121" s="199" t="s">
        <v>112</v>
      </c>
      <c r="E121" s="200" t="s">
        <v>156</v>
      </c>
      <c r="F121" s="201" t="s">
        <v>157</v>
      </c>
      <c r="G121" s="202" t="s">
        <v>115</v>
      </c>
      <c r="H121" s="203">
        <v>109.88</v>
      </c>
      <c r="I121" s="71"/>
      <c r="J121" s="204">
        <f>ROUND(I121*H121,2)</f>
        <v>0</v>
      </c>
      <c r="K121" s="201" t="s">
        <v>116</v>
      </c>
      <c r="L121" s="122"/>
      <c r="M121" s="205" t="s">
        <v>3</v>
      </c>
      <c r="N121" s="206" t="s">
        <v>40</v>
      </c>
      <c r="O121" s="207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R121" s="210" t="s">
        <v>117</v>
      </c>
      <c r="AT121" s="210" t="s">
        <v>112</v>
      </c>
      <c r="AU121" s="210" t="s">
        <v>76</v>
      </c>
      <c r="AY121" s="115" t="s">
        <v>110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15" t="s">
        <v>74</v>
      </c>
      <c r="BK121" s="211">
        <f>ROUND(I121*H121,2)</f>
        <v>0</v>
      </c>
      <c r="BL121" s="115" t="s">
        <v>117</v>
      </c>
      <c r="BM121" s="210" t="s">
        <v>158</v>
      </c>
    </row>
    <row r="122" spans="1:65" s="125" customFormat="1" ht="29.25">
      <c r="A122" s="121"/>
      <c r="B122" s="122"/>
      <c r="C122" s="121"/>
      <c r="D122" s="212" t="s">
        <v>119</v>
      </c>
      <c r="E122" s="121"/>
      <c r="F122" s="213" t="s">
        <v>159</v>
      </c>
      <c r="G122" s="121"/>
      <c r="H122" s="121"/>
      <c r="I122" s="121"/>
      <c r="J122" s="121"/>
      <c r="K122" s="121"/>
      <c r="L122" s="122"/>
      <c r="M122" s="214"/>
      <c r="N122" s="215"/>
      <c r="O122" s="207"/>
      <c r="P122" s="207"/>
      <c r="Q122" s="207"/>
      <c r="R122" s="207"/>
      <c r="S122" s="207"/>
      <c r="T122" s="216"/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T122" s="115" t="s">
        <v>119</v>
      </c>
      <c r="AU122" s="115" t="s">
        <v>76</v>
      </c>
    </row>
    <row r="123" spans="1:65" s="125" customFormat="1" ht="11.25">
      <c r="A123" s="121"/>
      <c r="B123" s="122"/>
      <c r="C123" s="121"/>
      <c r="D123" s="217" t="s">
        <v>121</v>
      </c>
      <c r="E123" s="121"/>
      <c r="F123" s="218" t="s">
        <v>160</v>
      </c>
      <c r="G123" s="121"/>
      <c r="H123" s="121"/>
      <c r="I123" s="121"/>
      <c r="J123" s="121"/>
      <c r="K123" s="121"/>
      <c r="L123" s="122"/>
      <c r="M123" s="214"/>
      <c r="N123" s="215"/>
      <c r="O123" s="207"/>
      <c r="P123" s="207"/>
      <c r="Q123" s="207"/>
      <c r="R123" s="207"/>
      <c r="S123" s="207"/>
      <c r="T123" s="216"/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T123" s="115" t="s">
        <v>121</v>
      </c>
      <c r="AU123" s="115" t="s">
        <v>76</v>
      </c>
    </row>
    <row r="124" spans="1:65" s="219" customFormat="1" ht="11.25">
      <c r="B124" s="220"/>
      <c r="D124" s="212" t="s">
        <v>123</v>
      </c>
      <c r="E124" s="221" t="s">
        <v>3</v>
      </c>
      <c r="F124" s="222" t="s">
        <v>161</v>
      </c>
      <c r="H124" s="223">
        <v>12</v>
      </c>
      <c r="L124" s="220"/>
      <c r="M124" s="224"/>
      <c r="N124" s="225"/>
      <c r="O124" s="225"/>
      <c r="P124" s="225"/>
      <c r="Q124" s="225"/>
      <c r="R124" s="225"/>
      <c r="S124" s="225"/>
      <c r="T124" s="226"/>
      <c r="AT124" s="221" t="s">
        <v>123</v>
      </c>
      <c r="AU124" s="221" t="s">
        <v>76</v>
      </c>
      <c r="AV124" s="219" t="s">
        <v>76</v>
      </c>
      <c r="AW124" s="219" t="s">
        <v>31</v>
      </c>
      <c r="AX124" s="219" t="s">
        <v>69</v>
      </c>
      <c r="AY124" s="221" t="s">
        <v>110</v>
      </c>
    </row>
    <row r="125" spans="1:65" s="219" customFormat="1" ht="11.25">
      <c r="B125" s="220"/>
      <c r="D125" s="212" t="s">
        <v>123</v>
      </c>
      <c r="E125" s="221" t="s">
        <v>3</v>
      </c>
      <c r="F125" s="222" t="s">
        <v>162</v>
      </c>
      <c r="H125" s="223">
        <v>4.88</v>
      </c>
      <c r="L125" s="220"/>
      <c r="M125" s="224"/>
      <c r="N125" s="225"/>
      <c r="O125" s="225"/>
      <c r="P125" s="225"/>
      <c r="Q125" s="225"/>
      <c r="R125" s="225"/>
      <c r="S125" s="225"/>
      <c r="T125" s="226"/>
      <c r="AT125" s="221" t="s">
        <v>123</v>
      </c>
      <c r="AU125" s="221" t="s">
        <v>76</v>
      </c>
      <c r="AV125" s="219" t="s">
        <v>76</v>
      </c>
      <c r="AW125" s="219" t="s">
        <v>31</v>
      </c>
      <c r="AX125" s="219" t="s">
        <v>69</v>
      </c>
      <c r="AY125" s="221" t="s">
        <v>110</v>
      </c>
    </row>
    <row r="126" spans="1:65" s="219" customFormat="1" ht="11.25">
      <c r="B126" s="220"/>
      <c r="D126" s="212" t="s">
        <v>123</v>
      </c>
      <c r="E126" s="221" t="s">
        <v>3</v>
      </c>
      <c r="F126" s="222" t="s">
        <v>163</v>
      </c>
      <c r="H126" s="223">
        <v>52</v>
      </c>
      <c r="L126" s="220"/>
      <c r="M126" s="224"/>
      <c r="N126" s="225"/>
      <c r="O126" s="225"/>
      <c r="P126" s="225"/>
      <c r="Q126" s="225"/>
      <c r="R126" s="225"/>
      <c r="S126" s="225"/>
      <c r="T126" s="226"/>
      <c r="AT126" s="221" t="s">
        <v>123</v>
      </c>
      <c r="AU126" s="221" t="s">
        <v>76</v>
      </c>
      <c r="AV126" s="219" t="s">
        <v>76</v>
      </c>
      <c r="AW126" s="219" t="s">
        <v>31</v>
      </c>
      <c r="AX126" s="219" t="s">
        <v>69</v>
      </c>
      <c r="AY126" s="221" t="s">
        <v>110</v>
      </c>
    </row>
    <row r="127" spans="1:65" s="219" customFormat="1" ht="11.25">
      <c r="B127" s="220"/>
      <c r="D127" s="212" t="s">
        <v>123</v>
      </c>
      <c r="E127" s="221" t="s">
        <v>3</v>
      </c>
      <c r="F127" s="222" t="s">
        <v>164</v>
      </c>
      <c r="H127" s="223">
        <v>41</v>
      </c>
      <c r="L127" s="220"/>
      <c r="M127" s="224"/>
      <c r="N127" s="225"/>
      <c r="O127" s="225"/>
      <c r="P127" s="225"/>
      <c r="Q127" s="225"/>
      <c r="R127" s="225"/>
      <c r="S127" s="225"/>
      <c r="T127" s="226"/>
      <c r="AT127" s="221" t="s">
        <v>123</v>
      </c>
      <c r="AU127" s="221" t="s">
        <v>76</v>
      </c>
      <c r="AV127" s="219" t="s">
        <v>76</v>
      </c>
      <c r="AW127" s="219" t="s">
        <v>31</v>
      </c>
      <c r="AX127" s="219" t="s">
        <v>69</v>
      </c>
      <c r="AY127" s="221" t="s">
        <v>110</v>
      </c>
    </row>
    <row r="128" spans="1:65" s="227" customFormat="1" ht="11.25">
      <c r="B128" s="228"/>
      <c r="D128" s="212" t="s">
        <v>123</v>
      </c>
      <c r="E128" s="229" t="s">
        <v>3</v>
      </c>
      <c r="F128" s="230" t="s">
        <v>126</v>
      </c>
      <c r="H128" s="231">
        <v>109.88</v>
      </c>
      <c r="L128" s="228"/>
      <c r="M128" s="232"/>
      <c r="N128" s="233"/>
      <c r="O128" s="233"/>
      <c r="P128" s="233"/>
      <c r="Q128" s="233"/>
      <c r="R128" s="233"/>
      <c r="S128" s="233"/>
      <c r="T128" s="234"/>
      <c r="AT128" s="229" t="s">
        <v>123</v>
      </c>
      <c r="AU128" s="229" t="s">
        <v>76</v>
      </c>
      <c r="AV128" s="227" t="s">
        <v>117</v>
      </c>
      <c r="AW128" s="227" t="s">
        <v>31</v>
      </c>
      <c r="AX128" s="227" t="s">
        <v>74</v>
      </c>
      <c r="AY128" s="229" t="s">
        <v>110</v>
      </c>
    </row>
    <row r="129" spans="1:65" s="125" customFormat="1" ht="24.2" customHeight="1">
      <c r="A129" s="121"/>
      <c r="B129" s="122"/>
      <c r="C129" s="199" t="s">
        <v>165</v>
      </c>
      <c r="D129" s="199" t="s">
        <v>112</v>
      </c>
      <c r="E129" s="200" t="s">
        <v>166</v>
      </c>
      <c r="F129" s="201" t="s">
        <v>167</v>
      </c>
      <c r="G129" s="202" t="s">
        <v>115</v>
      </c>
      <c r="H129" s="203">
        <v>1.1299999999999999</v>
      </c>
      <c r="I129" s="71"/>
      <c r="J129" s="204">
        <f>ROUND(I129*H129,2)</f>
        <v>0</v>
      </c>
      <c r="K129" s="201" t="s">
        <v>116</v>
      </c>
      <c r="L129" s="122"/>
      <c r="M129" s="205" t="s">
        <v>3</v>
      </c>
      <c r="N129" s="206" t="s">
        <v>40</v>
      </c>
      <c r="O129" s="207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R129" s="210" t="s">
        <v>117</v>
      </c>
      <c r="AT129" s="210" t="s">
        <v>112</v>
      </c>
      <c r="AU129" s="210" t="s">
        <v>76</v>
      </c>
      <c r="AY129" s="115" t="s">
        <v>110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15" t="s">
        <v>74</v>
      </c>
      <c r="BK129" s="211">
        <f>ROUND(I129*H129,2)</f>
        <v>0</v>
      </c>
      <c r="BL129" s="115" t="s">
        <v>117</v>
      </c>
      <c r="BM129" s="210" t="s">
        <v>168</v>
      </c>
    </row>
    <row r="130" spans="1:65" s="125" customFormat="1" ht="29.25">
      <c r="A130" s="121"/>
      <c r="B130" s="122"/>
      <c r="C130" s="121"/>
      <c r="D130" s="212" t="s">
        <v>119</v>
      </c>
      <c r="E130" s="121"/>
      <c r="F130" s="213" t="s">
        <v>169</v>
      </c>
      <c r="G130" s="121"/>
      <c r="H130" s="121"/>
      <c r="I130" s="121"/>
      <c r="J130" s="121"/>
      <c r="K130" s="121"/>
      <c r="L130" s="122"/>
      <c r="M130" s="214"/>
      <c r="N130" s="215"/>
      <c r="O130" s="207"/>
      <c r="P130" s="207"/>
      <c r="Q130" s="207"/>
      <c r="R130" s="207"/>
      <c r="S130" s="207"/>
      <c r="T130" s="216"/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T130" s="115" t="s">
        <v>119</v>
      </c>
      <c r="AU130" s="115" t="s">
        <v>76</v>
      </c>
    </row>
    <row r="131" spans="1:65" s="125" customFormat="1" ht="11.25">
      <c r="A131" s="121"/>
      <c r="B131" s="122"/>
      <c r="C131" s="121"/>
      <c r="D131" s="217" t="s">
        <v>121</v>
      </c>
      <c r="E131" s="121"/>
      <c r="F131" s="218" t="s">
        <v>170</v>
      </c>
      <c r="G131" s="121"/>
      <c r="H131" s="121"/>
      <c r="I131" s="121"/>
      <c r="J131" s="121"/>
      <c r="K131" s="121"/>
      <c r="L131" s="122"/>
      <c r="M131" s="214"/>
      <c r="N131" s="215"/>
      <c r="O131" s="207"/>
      <c r="P131" s="207"/>
      <c r="Q131" s="207"/>
      <c r="R131" s="207"/>
      <c r="S131" s="207"/>
      <c r="T131" s="216"/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T131" s="115" t="s">
        <v>121</v>
      </c>
      <c r="AU131" s="115" t="s">
        <v>76</v>
      </c>
    </row>
    <row r="132" spans="1:65" s="125" customFormat="1" ht="37.9" customHeight="1">
      <c r="A132" s="121"/>
      <c r="B132" s="122"/>
      <c r="C132" s="199" t="s">
        <v>171</v>
      </c>
      <c r="D132" s="199" t="s">
        <v>112</v>
      </c>
      <c r="E132" s="200" t="s">
        <v>172</v>
      </c>
      <c r="F132" s="201" t="s">
        <v>173</v>
      </c>
      <c r="G132" s="202" t="s">
        <v>115</v>
      </c>
      <c r="H132" s="203">
        <v>2.76</v>
      </c>
      <c r="I132" s="71"/>
      <c r="J132" s="204">
        <f>ROUND(I132*H132,2)</f>
        <v>0</v>
      </c>
      <c r="K132" s="201" t="s">
        <v>116</v>
      </c>
      <c r="L132" s="122"/>
      <c r="M132" s="205" t="s">
        <v>3</v>
      </c>
      <c r="N132" s="206" t="s">
        <v>40</v>
      </c>
      <c r="O132" s="207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R132" s="210" t="s">
        <v>117</v>
      </c>
      <c r="AT132" s="210" t="s">
        <v>112</v>
      </c>
      <c r="AU132" s="210" t="s">
        <v>76</v>
      </c>
      <c r="AY132" s="115" t="s">
        <v>110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15" t="s">
        <v>74</v>
      </c>
      <c r="BK132" s="211">
        <f>ROUND(I132*H132,2)</f>
        <v>0</v>
      </c>
      <c r="BL132" s="115" t="s">
        <v>117</v>
      </c>
      <c r="BM132" s="210" t="s">
        <v>174</v>
      </c>
    </row>
    <row r="133" spans="1:65" s="125" customFormat="1" ht="29.25">
      <c r="A133" s="121"/>
      <c r="B133" s="122"/>
      <c r="C133" s="121"/>
      <c r="D133" s="212" t="s">
        <v>119</v>
      </c>
      <c r="E133" s="121"/>
      <c r="F133" s="213" t="s">
        <v>175</v>
      </c>
      <c r="G133" s="121"/>
      <c r="H133" s="121"/>
      <c r="I133" s="121"/>
      <c r="J133" s="121"/>
      <c r="K133" s="121"/>
      <c r="L133" s="122"/>
      <c r="M133" s="214"/>
      <c r="N133" s="215"/>
      <c r="O133" s="207"/>
      <c r="P133" s="207"/>
      <c r="Q133" s="207"/>
      <c r="R133" s="207"/>
      <c r="S133" s="207"/>
      <c r="T133" s="216"/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T133" s="115" t="s">
        <v>119</v>
      </c>
      <c r="AU133" s="115" t="s">
        <v>76</v>
      </c>
    </row>
    <row r="134" spans="1:65" s="125" customFormat="1" ht="11.25">
      <c r="A134" s="121"/>
      <c r="B134" s="122"/>
      <c r="C134" s="121"/>
      <c r="D134" s="217" t="s">
        <v>121</v>
      </c>
      <c r="E134" s="121"/>
      <c r="F134" s="218" t="s">
        <v>176</v>
      </c>
      <c r="G134" s="121"/>
      <c r="H134" s="121"/>
      <c r="I134" s="121"/>
      <c r="J134" s="121"/>
      <c r="K134" s="121"/>
      <c r="L134" s="122"/>
      <c r="M134" s="214"/>
      <c r="N134" s="215"/>
      <c r="O134" s="207"/>
      <c r="P134" s="207"/>
      <c r="Q134" s="207"/>
      <c r="R134" s="207"/>
      <c r="S134" s="207"/>
      <c r="T134" s="216"/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T134" s="115" t="s">
        <v>121</v>
      </c>
      <c r="AU134" s="115" t="s">
        <v>76</v>
      </c>
    </row>
    <row r="135" spans="1:65" s="219" customFormat="1" ht="11.25">
      <c r="B135" s="220"/>
      <c r="D135" s="212" t="s">
        <v>123</v>
      </c>
      <c r="E135" s="221" t="s">
        <v>3</v>
      </c>
      <c r="F135" s="222" t="s">
        <v>177</v>
      </c>
      <c r="H135" s="223">
        <v>0.7</v>
      </c>
      <c r="L135" s="220"/>
      <c r="M135" s="224"/>
      <c r="N135" s="225"/>
      <c r="O135" s="225"/>
      <c r="P135" s="225"/>
      <c r="Q135" s="225"/>
      <c r="R135" s="225"/>
      <c r="S135" s="225"/>
      <c r="T135" s="226"/>
      <c r="AT135" s="221" t="s">
        <v>123</v>
      </c>
      <c r="AU135" s="221" t="s">
        <v>76</v>
      </c>
      <c r="AV135" s="219" t="s">
        <v>76</v>
      </c>
      <c r="AW135" s="219" t="s">
        <v>31</v>
      </c>
      <c r="AX135" s="219" t="s">
        <v>69</v>
      </c>
      <c r="AY135" s="221" t="s">
        <v>110</v>
      </c>
    </row>
    <row r="136" spans="1:65" s="219" customFormat="1" ht="11.25">
      <c r="B136" s="220"/>
      <c r="D136" s="212" t="s">
        <v>123</v>
      </c>
      <c r="E136" s="221" t="s">
        <v>3</v>
      </c>
      <c r="F136" s="222" t="s">
        <v>178</v>
      </c>
      <c r="H136" s="223">
        <v>2.06</v>
      </c>
      <c r="L136" s="220"/>
      <c r="M136" s="224"/>
      <c r="N136" s="225"/>
      <c r="O136" s="225"/>
      <c r="P136" s="225"/>
      <c r="Q136" s="225"/>
      <c r="R136" s="225"/>
      <c r="S136" s="225"/>
      <c r="T136" s="226"/>
      <c r="AT136" s="221" t="s">
        <v>123</v>
      </c>
      <c r="AU136" s="221" t="s">
        <v>76</v>
      </c>
      <c r="AV136" s="219" t="s">
        <v>76</v>
      </c>
      <c r="AW136" s="219" t="s">
        <v>31</v>
      </c>
      <c r="AX136" s="219" t="s">
        <v>69</v>
      </c>
      <c r="AY136" s="221" t="s">
        <v>110</v>
      </c>
    </row>
    <row r="137" spans="1:65" s="227" customFormat="1" ht="11.25">
      <c r="B137" s="228"/>
      <c r="D137" s="212" t="s">
        <v>123</v>
      </c>
      <c r="E137" s="229" t="s">
        <v>3</v>
      </c>
      <c r="F137" s="230" t="s">
        <v>126</v>
      </c>
      <c r="H137" s="231">
        <v>2.76</v>
      </c>
      <c r="L137" s="228"/>
      <c r="M137" s="232"/>
      <c r="N137" s="233"/>
      <c r="O137" s="233"/>
      <c r="P137" s="233"/>
      <c r="Q137" s="233"/>
      <c r="R137" s="233"/>
      <c r="S137" s="233"/>
      <c r="T137" s="234"/>
      <c r="AT137" s="229" t="s">
        <v>123</v>
      </c>
      <c r="AU137" s="229" t="s">
        <v>76</v>
      </c>
      <c r="AV137" s="227" t="s">
        <v>117</v>
      </c>
      <c r="AW137" s="227" t="s">
        <v>31</v>
      </c>
      <c r="AX137" s="227" t="s">
        <v>74</v>
      </c>
      <c r="AY137" s="229" t="s">
        <v>110</v>
      </c>
    </row>
    <row r="138" spans="1:65" s="125" customFormat="1" ht="33" customHeight="1">
      <c r="A138" s="121"/>
      <c r="B138" s="122"/>
      <c r="C138" s="199" t="s">
        <v>179</v>
      </c>
      <c r="D138" s="199" t="s">
        <v>112</v>
      </c>
      <c r="E138" s="200" t="s">
        <v>180</v>
      </c>
      <c r="F138" s="201" t="s">
        <v>181</v>
      </c>
      <c r="G138" s="202" t="s">
        <v>115</v>
      </c>
      <c r="H138" s="203">
        <v>13.22</v>
      </c>
      <c r="I138" s="71"/>
      <c r="J138" s="204">
        <f>ROUND(I138*H138,2)</f>
        <v>0</v>
      </c>
      <c r="K138" s="201" t="s">
        <v>116</v>
      </c>
      <c r="L138" s="122"/>
      <c r="M138" s="205" t="s">
        <v>3</v>
      </c>
      <c r="N138" s="206" t="s">
        <v>40</v>
      </c>
      <c r="O138" s="207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R138" s="210" t="s">
        <v>117</v>
      </c>
      <c r="AT138" s="210" t="s">
        <v>112</v>
      </c>
      <c r="AU138" s="210" t="s">
        <v>76</v>
      </c>
      <c r="AY138" s="115" t="s">
        <v>110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15" t="s">
        <v>74</v>
      </c>
      <c r="BK138" s="211">
        <f>ROUND(I138*H138,2)</f>
        <v>0</v>
      </c>
      <c r="BL138" s="115" t="s">
        <v>117</v>
      </c>
      <c r="BM138" s="210" t="s">
        <v>182</v>
      </c>
    </row>
    <row r="139" spans="1:65" s="125" customFormat="1" ht="29.25">
      <c r="A139" s="121"/>
      <c r="B139" s="122"/>
      <c r="C139" s="121"/>
      <c r="D139" s="212" t="s">
        <v>119</v>
      </c>
      <c r="E139" s="121"/>
      <c r="F139" s="213" t="s">
        <v>183</v>
      </c>
      <c r="G139" s="121"/>
      <c r="H139" s="121"/>
      <c r="I139" s="121"/>
      <c r="J139" s="121"/>
      <c r="K139" s="121"/>
      <c r="L139" s="122"/>
      <c r="M139" s="214"/>
      <c r="N139" s="215"/>
      <c r="O139" s="207"/>
      <c r="P139" s="207"/>
      <c r="Q139" s="207"/>
      <c r="R139" s="207"/>
      <c r="S139" s="207"/>
      <c r="T139" s="216"/>
      <c r="U139" s="121"/>
      <c r="V139" s="121"/>
      <c r="W139" s="121"/>
      <c r="X139" s="121"/>
      <c r="Y139" s="121"/>
      <c r="Z139" s="121"/>
      <c r="AA139" s="121"/>
      <c r="AB139" s="121"/>
      <c r="AC139" s="121"/>
      <c r="AD139" s="121"/>
      <c r="AE139" s="121"/>
      <c r="AT139" s="115" t="s">
        <v>119</v>
      </c>
      <c r="AU139" s="115" t="s">
        <v>76</v>
      </c>
    </row>
    <row r="140" spans="1:65" s="125" customFormat="1" ht="11.25">
      <c r="A140" s="121"/>
      <c r="B140" s="122"/>
      <c r="C140" s="121"/>
      <c r="D140" s="217" t="s">
        <v>121</v>
      </c>
      <c r="E140" s="121"/>
      <c r="F140" s="218" t="s">
        <v>184</v>
      </c>
      <c r="G140" s="121"/>
      <c r="H140" s="121"/>
      <c r="I140" s="121"/>
      <c r="J140" s="121"/>
      <c r="K140" s="121"/>
      <c r="L140" s="122"/>
      <c r="M140" s="214"/>
      <c r="N140" s="215"/>
      <c r="O140" s="207"/>
      <c r="P140" s="207"/>
      <c r="Q140" s="207"/>
      <c r="R140" s="207"/>
      <c r="S140" s="207"/>
      <c r="T140" s="216"/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T140" s="115" t="s">
        <v>121</v>
      </c>
      <c r="AU140" s="115" t="s">
        <v>76</v>
      </c>
    </row>
    <row r="141" spans="1:65" s="219" customFormat="1" ht="11.25">
      <c r="B141" s="220"/>
      <c r="D141" s="212" t="s">
        <v>123</v>
      </c>
      <c r="E141" s="221" t="s">
        <v>3</v>
      </c>
      <c r="F141" s="222" t="s">
        <v>185</v>
      </c>
      <c r="H141" s="223">
        <v>1.45</v>
      </c>
      <c r="L141" s="220"/>
      <c r="M141" s="224"/>
      <c r="N141" s="225"/>
      <c r="O141" s="225"/>
      <c r="P141" s="225"/>
      <c r="Q141" s="225"/>
      <c r="R141" s="225"/>
      <c r="S141" s="225"/>
      <c r="T141" s="226"/>
      <c r="AT141" s="221" t="s">
        <v>123</v>
      </c>
      <c r="AU141" s="221" t="s">
        <v>76</v>
      </c>
      <c r="AV141" s="219" t="s">
        <v>76</v>
      </c>
      <c r="AW141" s="219" t="s">
        <v>31</v>
      </c>
      <c r="AX141" s="219" t="s">
        <v>69</v>
      </c>
      <c r="AY141" s="221" t="s">
        <v>110</v>
      </c>
    </row>
    <row r="142" spans="1:65" s="219" customFormat="1" ht="11.25">
      <c r="B142" s="220"/>
      <c r="D142" s="212" t="s">
        <v>123</v>
      </c>
      <c r="E142" s="221" t="s">
        <v>3</v>
      </c>
      <c r="F142" s="222" t="s">
        <v>186</v>
      </c>
      <c r="H142" s="223">
        <v>3.6</v>
      </c>
      <c r="L142" s="220"/>
      <c r="M142" s="224"/>
      <c r="N142" s="225"/>
      <c r="O142" s="225"/>
      <c r="P142" s="225"/>
      <c r="Q142" s="225"/>
      <c r="R142" s="225"/>
      <c r="S142" s="225"/>
      <c r="T142" s="226"/>
      <c r="AT142" s="221" t="s">
        <v>123</v>
      </c>
      <c r="AU142" s="221" t="s">
        <v>76</v>
      </c>
      <c r="AV142" s="219" t="s">
        <v>76</v>
      </c>
      <c r="AW142" s="219" t="s">
        <v>31</v>
      </c>
      <c r="AX142" s="219" t="s">
        <v>69</v>
      </c>
      <c r="AY142" s="221" t="s">
        <v>110</v>
      </c>
    </row>
    <row r="143" spans="1:65" s="219" customFormat="1" ht="11.25">
      <c r="B143" s="220"/>
      <c r="D143" s="212" t="s">
        <v>123</v>
      </c>
      <c r="E143" s="221" t="s">
        <v>3</v>
      </c>
      <c r="F143" s="222" t="s">
        <v>187</v>
      </c>
      <c r="H143" s="223">
        <v>3.25</v>
      </c>
      <c r="L143" s="220"/>
      <c r="M143" s="224"/>
      <c r="N143" s="225"/>
      <c r="O143" s="225"/>
      <c r="P143" s="225"/>
      <c r="Q143" s="225"/>
      <c r="R143" s="225"/>
      <c r="S143" s="225"/>
      <c r="T143" s="226"/>
      <c r="AT143" s="221" t="s">
        <v>123</v>
      </c>
      <c r="AU143" s="221" t="s">
        <v>76</v>
      </c>
      <c r="AV143" s="219" t="s">
        <v>76</v>
      </c>
      <c r="AW143" s="219" t="s">
        <v>31</v>
      </c>
      <c r="AX143" s="219" t="s">
        <v>69</v>
      </c>
      <c r="AY143" s="221" t="s">
        <v>110</v>
      </c>
    </row>
    <row r="144" spans="1:65" s="219" customFormat="1" ht="11.25">
      <c r="B144" s="220"/>
      <c r="D144" s="212" t="s">
        <v>123</v>
      </c>
      <c r="E144" s="221" t="s">
        <v>3</v>
      </c>
      <c r="F144" s="222" t="s">
        <v>188</v>
      </c>
      <c r="H144" s="223">
        <v>4.92</v>
      </c>
      <c r="L144" s="220"/>
      <c r="M144" s="224"/>
      <c r="N144" s="225"/>
      <c r="O144" s="225"/>
      <c r="P144" s="225"/>
      <c r="Q144" s="225"/>
      <c r="R144" s="225"/>
      <c r="S144" s="225"/>
      <c r="T144" s="226"/>
      <c r="AT144" s="221" t="s">
        <v>123</v>
      </c>
      <c r="AU144" s="221" t="s">
        <v>76</v>
      </c>
      <c r="AV144" s="219" t="s">
        <v>76</v>
      </c>
      <c r="AW144" s="219" t="s">
        <v>31</v>
      </c>
      <c r="AX144" s="219" t="s">
        <v>69</v>
      </c>
      <c r="AY144" s="221" t="s">
        <v>110</v>
      </c>
    </row>
    <row r="145" spans="1:65" s="227" customFormat="1" ht="11.25">
      <c r="B145" s="228"/>
      <c r="D145" s="212" t="s">
        <v>123</v>
      </c>
      <c r="E145" s="229" t="s">
        <v>3</v>
      </c>
      <c r="F145" s="230" t="s">
        <v>126</v>
      </c>
      <c r="H145" s="231">
        <v>13.22</v>
      </c>
      <c r="L145" s="228"/>
      <c r="M145" s="232"/>
      <c r="N145" s="233"/>
      <c r="O145" s="233"/>
      <c r="P145" s="233"/>
      <c r="Q145" s="233"/>
      <c r="R145" s="233"/>
      <c r="S145" s="233"/>
      <c r="T145" s="234"/>
      <c r="AT145" s="229" t="s">
        <v>123</v>
      </c>
      <c r="AU145" s="229" t="s">
        <v>76</v>
      </c>
      <c r="AV145" s="227" t="s">
        <v>117</v>
      </c>
      <c r="AW145" s="227" t="s">
        <v>31</v>
      </c>
      <c r="AX145" s="227" t="s">
        <v>74</v>
      </c>
      <c r="AY145" s="229" t="s">
        <v>110</v>
      </c>
    </row>
    <row r="146" spans="1:65" s="125" customFormat="1" ht="24.2" customHeight="1">
      <c r="A146" s="121"/>
      <c r="B146" s="122"/>
      <c r="C146" s="199" t="s">
        <v>189</v>
      </c>
      <c r="D146" s="199" t="s">
        <v>112</v>
      </c>
      <c r="E146" s="200" t="s">
        <v>190</v>
      </c>
      <c r="F146" s="201" t="s">
        <v>191</v>
      </c>
      <c r="G146" s="202" t="s">
        <v>115</v>
      </c>
      <c r="H146" s="203">
        <v>6</v>
      </c>
      <c r="I146" s="71"/>
      <c r="J146" s="204">
        <f>ROUND(I146*H146,2)</f>
        <v>0</v>
      </c>
      <c r="K146" s="201" t="s">
        <v>116</v>
      </c>
      <c r="L146" s="122"/>
      <c r="M146" s="205" t="s">
        <v>3</v>
      </c>
      <c r="N146" s="206" t="s">
        <v>40</v>
      </c>
      <c r="O146" s="207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121"/>
      <c r="V146" s="121"/>
      <c r="W146" s="121"/>
      <c r="X146" s="121"/>
      <c r="Y146" s="121"/>
      <c r="Z146" s="121"/>
      <c r="AA146" s="121"/>
      <c r="AB146" s="121"/>
      <c r="AC146" s="121"/>
      <c r="AD146" s="121"/>
      <c r="AE146" s="121"/>
      <c r="AR146" s="210" t="s">
        <v>117</v>
      </c>
      <c r="AT146" s="210" t="s">
        <v>112</v>
      </c>
      <c r="AU146" s="210" t="s">
        <v>76</v>
      </c>
      <c r="AY146" s="115" t="s">
        <v>110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15" t="s">
        <v>74</v>
      </c>
      <c r="BK146" s="211">
        <f>ROUND(I146*H146,2)</f>
        <v>0</v>
      </c>
      <c r="BL146" s="115" t="s">
        <v>117</v>
      </c>
      <c r="BM146" s="210" t="s">
        <v>192</v>
      </c>
    </row>
    <row r="147" spans="1:65" s="125" customFormat="1" ht="29.25">
      <c r="A147" s="121"/>
      <c r="B147" s="122"/>
      <c r="C147" s="121"/>
      <c r="D147" s="212" t="s">
        <v>119</v>
      </c>
      <c r="E147" s="121"/>
      <c r="F147" s="213" t="s">
        <v>193</v>
      </c>
      <c r="G147" s="121"/>
      <c r="H147" s="121"/>
      <c r="I147" s="121"/>
      <c r="J147" s="121"/>
      <c r="K147" s="121"/>
      <c r="L147" s="122"/>
      <c r="M147" s="214"/>
      <c r="N147" s="215"/>
      <c r="O147" s="207"/>
      <c r="P147" s="207"/>
      <c r="Q147" s="207"/>
      <c r="R147" s="207"/>
      <c r="S147" s="207"/>
      <c r="T147" s="216"/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  <c r="AT147" s="115" t="s">
        <v>119</v>
      </c>
      <c r="AU147" s="115" t="s">
        <v>76</v>
      </c>
    </row>
    <row r="148" spans="1:65" s="125" customFormat="1" ht="11.25">
      <c r="A148" s="121"/>
      <c r="B148" s="122"/>
      <c r="C148" s="121"/>
      <c r="D148" s="217" t="s">
        <v>121</v>
      </c>
      <c r="E148" s="121"/>
      <c r="F148" s="218" t="s">
        <v>194</v>
      </c>
      <c r="G148" s="121"/>
      <c r="H148" s="121"/>
      <c r="I148" s="121"/>
      <c r="J148" s="121"/>
      <c r="K148" s="121"/>
      <c r="L148" s="122"/>
      <c r="M148" s="214"/>
      <c r="N148" s="215"/>
      <c r="O148" s="207"/>
      <c r="P148" s="207"/>
      <c r="Q148" s="207"/>
      <c r="R148" s="207"/>
      <c r="S148" s="207"/>
      <c r="T148" s="216"/>
      <c r="U148" s="121"/>
      <c r="V148" s="121"/>
      <c r="W148" s="121"/>
      <c r="X148" s="121"/>
      <c r="Y148" s="121"/>
      <c r="Z148" s="121"/>
      <c r="AA148" s="121"/>
      <c r="AB148" s="121"/>
      <c r="AC148" s="121"/>
      <c r="AD148" s="121"/>
      <c r="AE148" s="121"/>
      <c r="AT148" s="115" t="s">
        <v>121</v>
      </c>
      <c r="AU148" s="115" t="s">
        <v>76</v>
      </c>
    </row>
    <row r="149" spans="1:65" s="219" customFormat="1" ht="11.25">
      <c r="B149" s="220"/>
      <c r="D149" s="212" t="s">
        <v>123</v>
      </c>
      <c r="E149" s="221" t="s">
        <v>3</v>
      </c>
      <c r="F149" s="222" t="s">
        <v>145</v>
      </c>
      <c r="H149" s="223">
        <v>6</v>
      </c>
      <c r="L149" s="220"/>
      <c r="M149" s="224"/>
      <c r="N149" s="225"/>
      <c r="O149" s="225"/>
      <c r="P149" s="225"/>
      <c r="Q149" s="225"/>
      <c r="R149" s="225"/>
      <c r="S149" s="225"/>
      <c r="T149" s="226"/>
      <c r="AT149" s="221" t="s">
        <v>123</v>
      </c>
      <c r="AU149" s="221" t="s">
        <v>76</v>
      </c>
      <c r="AV149" s="219" t="s">
        <v>76</v>
      </c>
      <c r="AW149" s="219" t="s">
        <v>31</v>
      </c>
      <c r="AX149" s="219" t="s">
        <v>74</v>
      </c>
      <c r="AY149" s="221" t="s">
        <v>110</v>
      </c>
    </row>
    <row r="150" spans="1:65" s="125" customFormat="1" ht="24.2" customHeight="1">
      <c r="A150" s="121"/>
      <c r="B150" s="122"/>
      <c r="C150" s="199" t="s">
        <v>195</v>
      </c>
      <c r="D150" s="199" t="s">
        <v>112</v>
      </c>
      <c r="E150" s="200" t="s">
        <v>196</v>
      </c>
      <c r="F150" s="201" t="s">
        <v>197</v>
      </c>
      <c r="G150" s="202" t="s">
        <v>115</v>
      </c>
      <c r="H150" s="203">
        <v>7.76</v>
      </c>
      <c r="I150" s="71"/>
      <c r="J150" s="204">
        <f>ROUND(I150*H150,2)</f>
        <v>0</v>
      </c>
      <c r="K150" s="201" t="s">
        <v>116</v>
      </c>
      <c r="L150" s="122"/>
      <c r="M150" s="205" t="s">
        <v>3</v>
      </c>
      <c r="N150" s="206" t="s">
        <v>40</v>
      </c>
      <c r="O150" s="207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R150" s="210" t="s">
        <v>117</v>
      </c>
      <c r="AT150" s="210" t="s">
        <v>112</v>
      </c>
      <c r="AU150" s="210" t="s">
        <v>76</v>
      </c>
      <c r="AY150" s="115" t="s">
        <v>110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15" t="s">
        <v>74</v>
      </c>
      <c r="BK150" s="211">
        <f>ROUND(I150*H150,2)</f>
        <v>0</v>
      </c>
      <c r="BL150" s="115" t="s">
        <v>117</v>
      </c>
      <c r="BM150" s="210" t="s">
        <v>198</v>
      </c>
    </row>
    <row r="151" spans="1:65" s="125" customFormat="1" ht="29.25">
      <c r="A151" s="121"/>
      <c r="B151" s="122"/>
      <c r="C151" s="121"/>
      <c r="D151" s="212" t="s">
        <v>119</v>
      </c>
      <c r="E151" s="121"/>
      <c r="F151" s="213" t="s">
        <v>199</v>
      </c>
      <c r="G151" s="121"/>
      <c r="H151" s="121"/>
      <c r="I151" s="121"/>
      <c r="J151" s="121"/>
      <c r="K151" s="121"/>
      <c r="L151" s="122"/>
      <c r="M151" s="214"/>
      <c r="N151" s="215"/>
      <c r="O151" s="207"/>
      <c r="P151" s="207"/>
      <c r="Q151" s="207"/>
      <c r="R151" s="207"/>
      <c r="S151" s="207"/>
      <c r="T151" s="216"/>
      <c r="U151" s="121"/>
      <c r="V151" s="121"/>
      <c r="W151" s="121"/>
      <c r="X151" s="121"/>
      <c r="Y151" s="121"/>
      <c r="Z151" s="121"/>
      <c r="AA151" s="121"/>
      <c r="AB151" s="121"/>
      <c r="AC151" s="121"/>
      <c r="AD151" s="121"/>
      <c r="AE151" s="121"/>
      <c r="AT151" s="115" t="s">
        <v>119</v>
      </c>
      <c r="AU151" s="115" t="s">
        <v>76</v>
      </c>
    </row>
    <row r="152" spans="1:65" s="125" customFormat="1" ht="11.25">
      <c r="A152" s="121"/>
      <c r="B152" s="122"/>
      <c r="C152" s="121"/>
      <c r="D152" s="217" t="s">
        <v>121</v>
      </c>
      <c r="E152" s="121"/>
      <c r="F152" s="218" t="s">
        <v>200</v>
      </c>
      <c r="G152" s="121"/>
      <c r="H152" s="121"/>
      <c r="I152" s="121"/>
      <c r="J152" s="121"/>
      <c r="K152" s="121"/>
      <c r="L152" s="122"/>
      <c r="M152" s="214"/>
      <c r="N152" s="215"/>
      <c r="O152" s="207"/>
      <c r="P152" s="207"/>
      <c r="Q152" s="207"/>
      <c r="R152" s="207"/>
      <c r="S152" s="207"/>
      <c r="T152" s="216"/>
      <c r="U152" s="121"/>
      <c r="V152" s="121"/>
      <c r="W152" s="121"/>
      <c r="X152" s="121"/>
      <c r="Y152" s="121"/>
      <c r="Z152" s="121"/>
      <c r="AA152" s="121"/>
      <c r="AB152" s="121"/>
      <c r="AC152" s="121"/>
      <c r="AD152" s="121"/>
      <c r="AE152" s="121"/>
      <c r="AT152" s="115" t="s">
        <v>121</v>
      </c>
      <c r="AU152" s="115" t="s">
        <v>76</v>
      </c>
    </row>
    <row r="153" spans="1:65" s="125" customFormat="1" ht="24.2" customHeight="1">
      <c r="A153" s="121"/>
      <c r="B153" s="122"/>
      <c r="C153" s="199" t="s">
        <v>9</v>
      </c>
      <c r="D153" s="199" t="s">
        <v>112</v>
      </c>
      <c r="E153" s="200" t="s">
        <v>201</v>
      </c>
      <c r="F153" s="201" t="s">
        <v>202</v>
      </c>
      <c r="G153" s="202" t="s">
        <v>115</v>
      </c>
      <c r="H153" s="203">
        <v>102.63</v>
      </c>
      <c r="I153" s="71"/>
      <c r="J153" s="204">
        <f>ROUND(I153*H153,2)</f>
        <v>0</v>
      </c>
      <c r="K153" s="201" t="s">
        <v>116</v>
      </c>
      <c r="L153" s="122"/>
      <c r="M153" s="205" t="s">
        <v>3</v>
      </c>
      <c r="N153" s="206" t="s">
        <v>40</v>
      </c>
      <c r="O153" s="207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121"/>
      <c r="V153" s="121"/>
      <c r="W153" s="121"/>
      <c r="X153" s="121"/>
      <c r="Y153" s="121"/>
      <c r="Z153" s="121"/>
      <c r="AA153" s="121"/>
      <c r="AB153" s="121"/>
      <c r="AC153" s="121"/>
      <c r="AD153" s="121"/>
      <c r="AE153" s="121"/>
      <c r="AR153" s="210" t="s">
        <v>117</v>
      </c>
      <c r="AT153" s="210" t="s">
        <v>112</v>
      </c>
      <c r="AU153" s="210" t="s">
        <v>76</v>
      </c>
      <c r="AY153" s="115" t="s">
        <v>110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15" t="s">
        <v>74</v>
      </c>
      <c r="BK153" s="211">
        <f>ROUND(I153*H153,2)</f>
        <v>0</v>
      </c>
      <c r="BL153" s="115" t="s">
        <v>117</v>
      </c>
      <c r="BM153" s="210" t="s">
        <v>203</v>
      </c>
    </row>
    <row r="154" spans="1:65" s="125" customFormat="1" ht="29.25">
      <c r="A154" s="121"/>
      <c r="B154" s="122"/>
      <c r="C154" s="121"/>
      <c r="D154" s="212" t="s">
        <v>119</v>
      </c>
      <c r="E154" s="121"/>
      <c r="F154" s="213" t="s">
        <v>204</v>
      </c>
      <c r="G154" s="121"/>
      <c r="H154" s="121"/>
      <c r="I154" s="121"/>
      <c r="J154" s="121"/>
      <c r="K154" s="121"/>
      <c r="L154" s="122"/>
      <c r="M154" s="214"/>
      <c r="N154" s="215"/>
      <c r="O154" s="207"/>
      <c r="P154" s="207"/>
      <c r="Q154" s="207"/>
      <c r="R154" s="207"/>
      <c r="S154" s="207"/>
      <c r="T154" s="216"/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T154" s="115" t="s">
        <v>119</v>
      </c>
      <c r="AU154" s="115" t="s">
        <v>76</v>
      </c>
    </row>
    <row r="155" spans="1:65" s="125" customFormat="1" ht="11.25">
      <c r="A155" s="121"/>
      <c r="B155" s="122"/>
      <c r="C155" s="121"/>
      <c r="D155" s="217" t="s">
        <v>121</v>
      </c>
      <c r="E155" s="121"/>
      <c r="F155" s="218" t="s">
        <v>205</v>
      </c>
      <c r="G155" s="121"/>
      <c r="H155" s="121"/>
      <c r="I155" s="121"/>
      <c r="J155" s="121"/>
      <c r="K155" s="121"/>
      <c r="L155" s="122"/>
      <c r="M155" s="214"/>
      <c r="N155" s="215"/>
      <c r="O155" s="207"/>
      <c r="P155" s="207"/>
      <c r="Q155" s="207"/>
      <c r="R155" s="207"/>
      <c r="S155" s="207"/>
      <c r="T155" s="216"/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  <c r="AT155" s="115" t="s">
        <v>121</v>
      </c>
      <c r="AU155" s="115" t="s">
        <v>76</v>
      </c>
    </row>
    <row r="156" spans="1:65" s="219" customFormat="1" ht="11.25">
      <c r="B156" s="220"/>
      <c r="D156" s="212" t="s">
        <v>123</v>
      </c>
      <c r="E156" s="221" t="s">
        <v>3</v>
      </c>
      <c r="F156" s="222" t="s">
        <v>152</v>
      </c>
      <c r="H156" s="223">
        <v>25</v>
      </c>
      <c r="L156" s="220"/>
      <c r="M156" s="224"/>
      <c r="N156" s="225"/>
      <c r="O156" s="225"/>
      <c r="P156" s="225"/>
      <c r="Q156" s="225"/>
      <c r="R156" s="225"/>
      <c r="S156" s="225"/>
      <c r="T156" s="226"/>
      <c r="AT156" s="221" t="s">
        <v>123</v>
      </c>
      <c r="AU156" s="221" t="s">
        <v>76</v>
      </c>
      <c r="AV156" s="219" t="s">
        <v>76</v>
      </c>
      <c r="AW156" s="219" t="s">
        <v>31</v>
      </c>
      <c r="AX156" s="219" t="s">
        <v>69</v>
      </c>
      <c r="AY156" s="221" t="s">
        <v>110</v>
      </c>
    </row>
    <row r="157" spans="1:65" s="219" customFormat="1" ht="11.25">
      <c r="B157" s="220"/>
      <c r="D157" s="212" t="s">
        <v>123</v>
      </c>
      <c r="E157" s="221" t="s">
        <v>3</v>
      </c>
      <c r="F157" s="222" t="s">
        <v>153</v>
      </c>
      <c r="H157" s="223">
        <v>20.9</v>
      </c>
      <c r="L157" s="220"/>
      <c r="M157" s="224"/>
      <c r="N157" s="225"/>
      <c r="O157" s="225"/>
      <c r="P157" s="225"/>
      <c r="Q157" s="225"/>
      <c r="R157" s="225"/>
      <c r="S157" s="225"/>
      <c r="T157" s="226"/>
      <c r="AT157" s="221" t="s">
        <v>123</v>
      </c>
      <c r="AU157" s="221" t="s">
        <v>76</v>
      </c>
      <c r="AV157" s="219" t="s">
        <v>76</v>
      </c>
      <c r="AW157" s="219" t="s">
        <v>31</v>
      </c>
      <c r="AX157" s="219" t="s">
        <v>69</v>
      </c>
      <c r="AY157" s="221" t="s">
        <v>110</v>
      </c>
    </row>
    <row r="158" spans="1:65" s="219" customFormat="1" ht="11.25">
      <c r="B158" s="220"/>
      <c r="D158" s="212" t="s">
        <v>123</v>
      </c>
      <c r="E158" s="221" t="s">
        <v>3</v>
      </c>
      <c r="F158" s="222" t="s">
        <v>154</v>
      </c>
      <c r="H158" s="223">
        <v>21.1</v>
      </c>
      <c r="L158" s="220"/>
      <c r="M158" s="224"/>
      <c r="N158" s="225"/>
      <c r="O158" s="225"/>
      <c r="P158" s="225"/>
      <c r="Q158" s="225"/>
      <c r="R158" s="225"/>
      <c r="S158" s="225"/>
      <c r="T158" s="226"/>
      <c r="AT158" s="221" t="s">
        <v>123</v>
      </c>
      <c r="AU158" s="221" t="s">
        <v>76</v>
      </c>
      <c r="AV158" s="219" t="s">
        <v>76</v>
      </c>
      <c r="AW158" s="219" t="s">
        <v>31</v>
      </c>
      <c r="AX158" s="219" t="s">
        <v>69</v>
      </c>
      <c r="AY158" s="221" t="s">
        <v>110</v>
      </c>
    </row>
    <row r="159" spans="1:65" s="219" customFormat="1" ht="11.25">
      <c r="B159" s="220"/>
      <c r="D159" s="212" t="s">
        <v>123</v>
      </c>
      <c r="E159" s="221" t="s">
        <v>3</v>
      </c>
      <c r="F159" s="222" t="s">
        <v>206</v>
      </c>
      <c r="H159" s="223">
        <v>35.630000000000003</v>
      </c>
      <c r="L159" s="220"/>
      <c r="M159" s="224"/>
      <c r="N159" s="225"/>
      <c r="O159" s="225"/>
      <c r="P159" s="225"/>
      <c r="Q159" s="225"/>
      <c r="R159" s="225"/>
      <c r="S159" s="225"/>
      <c r="T159" s="226"/>
      <c r="AT159" s="221" t="s">
        <v>123</v>
      </c>
      <c r="AU159" s="221" t="s">
        <v>76</v>
      </c>
      <c r="AV159" s="219" t="s">
        <v>76</v>
      </c>
      <c r="AW159" s="219" t="s">
        <v>31</v>
      </c>
      <c r="AX159" s="219" t="s">
        <v>69</v>
      </c>
      <c r="AY159" s="221" t="s">
        <v>110</v>
      </c>
    </row>
    <row r="160" spans="1:65" s="227" customFormat="1" ht="11.25">
      <c r="B160" s="228"/>
      <c r="D160" s="212" t="s">
        <v>123</v>
      </c>
      <c r="E160" s="229" t="s">
        <v>3</v>
      </c>
      <c r="F160" s="230" t="s">
        <v>126</v>
      </c>
      <c r="H160" s="231">
        <v>102.63</v>
      </c>
      <c r="L160" s="228"/>
      <c r="M160" s="232"/>
      <c r="N160" s="233"/>
      <c r="O160" s="233"/>
      <c r="P160" s="233"/>
      <c r="Q160" s="233"/>
      <c r="R160" s="233"/>
      <c r="S160" s="233"/>
      <c r="T160" s="234"/>
      <c r="AT160" s="229" t="s">
        <v>123</v>
      </c>
      <c r="AU160" s="229" t="s">
        <v>76</v>
      </c>
      <c r="AV160" s="227" t="s">
        <v>117</v>
      </c>
      <c r="AW160" s="227" t="s">
        <v>31</v>
      </c>
      <c r="AX160" s="227" t="s">
        <v>74</v>
      </c>
      <c r="AY160" s="229" t="s">
        <v>110</v>
      </c>
    </row>
    <row r="161" spans="1:65" s="125" customFormat="1" ht="24.2" customHeight="1">
      <c r="A161" s="121"/>
      <c r="B161" s="122"/>
      <c r="C161" s="199" t="s">
        <v>207</v>
      </c>
      <c r="D161" s="199" t="s">
        <v>112</v>
      </c>
      <c r="E161" s="200" t="s">
        <v>208</v>
      </c>
      <c r="F161" s="201" t="s">
        <v>209</v>
      </c>
      <c r="G161" s="202" t="s">
        <v>115</v>
      </c>
      <c r="H161" s="203">
        <v>4.5999999999999996</v>
      </c>
      <c r="I161" s="71"/>
      <c r="J161" s="204">
        <f>ROUND(I161*H161,2)</f>
        <v>0</v>
      </c>
      <c r="K161" s="201" t="s">
        <v>116</v>
      </c>
      <c r="L161" s="122"/>
      <c r="M161" s="205" t="s">
        <v>3</v>
      </c>
      <c r="N161" s="206" t="s">
        <v>40</v>
      </c>
      <c r="O161" s="207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U161" s="121"/>
      <c r="V161" s="121"/>
      <c r="W161" s="121"/>
      <c r="X161" s="121"/>
      <c r="Y161" s="121"/>
      <c r="Z161" s="121"/>
      <c r="AA161" s="121"/>
      <c r="AB161" s="121"/>
      <c r="AC161" s="121"/>
      <c r="AD161" s="121"/>
      <c r="AE161" s="121"/>
      <c r="AR161" s="210" t="s">
        <v>117</v>
      </c>
      <c r="AT161" s="210" t="s">
        <v>112</v>
      </c>
      <c r="AU161" s="210" t="s">
        <v>76</v>
      </c>
      <c r="AY161" s="115" t="s">
        <v>110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15" t="s">
        <v>74</v>
      </c>
      <c r="BK161" s="211">
        <f>ROUND(I161*H161,2)</f>
        <v>0</v>
      </c>
      <c r="BL161" s="115" t="s">
        <v>117</v>
      </c>
      <c r="BM161" s="210" t="s">
        <v>210</v>
      </c>
    </row>
    <row r="162" spans="1:65" s="125" customFormat="1" ht="39">
      <c r="A162" s="121"/>
      <c r="B162" s="122"/>
      <c r="C162" s="121"/>
      <c r="D162" s="212" t="s">
        <v>119</v>
      </c>
      <c r="E162" s="121"/>
      <c r="F162" s="213" t="s">
        <v>211</v>
      </c>
      <c r="G162" s="121"/>
      <c r="H162" s="121"/>
      <c r="I162" s="121"/>
      <c r="J162" s="121"/>
      <c r="K162" s="121"/>
      <c r="L162" s="122"/>
      <c r="M162" s="214"/>
      <c r="N162" s="215"/>
      <c r="O162" s="207"/>
      <c r="P162" s="207"/>
      <c r="Q162" s="207"/>
      <c r="R162" s="207"/>
      <c r="S162" s="207"/>
      <c r="T162" s="216"/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T162" s="115" t="s">
        <v>119</v>
      </c>
      <c r="AU162" s="115" t="s">
        <v>76</v>
      </c>
    </row>
    <row r="163" spans="1:65" s="125" customFormat="1" ht="11.25">
      <c r="A163" s="121"/>
      <c r="B163" s="122"/>
      <c r="C163" s="121"/>
      <c r="D163" s="217" t="s">
        <v>121</v>
      </c>
      <c r="E163" s="121"/>
      <c r="F163" s="218" t="s">
        <v>212</v>
      </c>
      <c r="G163" s="121"/>
      <c r="H163" s="121"/>
      <c r="I163" s="121"/>
      <c r="J163" s="121"/>
      <c r="K163" s="121"/>
      <c r="L163" s="122"/>
      <c r="M163" s="214"/>
      <c r="N163" s="215"/>
      <c r="O163" s="207"/>
      <c r="P163" s="207"/>
      <c r="Q163" s="207"/>
      <c r="R163" s="207"/>
      <c r="S163" s="207"/>
      <c r="T163" s="216"/>
      <c r="U163" s="121"/>
      <c r="V163" s="121"/>
      <c r="W163" s="121"/>
      <c r="X163" s="121"/>
      <c r="Y163" s="121"/>
      <c r="Z163" s="121"/>
      <c r="AA163" s="121"/>
      <c r="AB163" s="121"/>
      <c r="AC163" s="121"/>
      <c r="AD163" s="121"/>
      <c r="AE163" s="121"/>
      <c r="AT163" s="115" t="s">
        <v>121</v>
      </c>
      <c r="AU163" s="115" t="s">
        <v>76</v>
      </c>
    </row>
    <row r="164" spans="1:65" s="125" customFormat="1" ht="58.5">
      <c r="A164" s="121"/>
      <c r="B164" s="122"/>
      <c r="C164" s="121"/>
      <c r="D164" s="212" t="s">
        <v>213</v>
      </c>
      <c r="E164" s="121"/>
      <c r="F164" s="235" t="s">
        <v>214</v>
      </c>
      <c r="G164" s="121"/>
      <c r="H164" s="121"/>
      <c r="I164" s="121"/>
      <c r="J164" s="121"/>
      <c r="K164" s="121"/>
      <c r="L164" s="122"/>
      <c r="M164" s="214"/>
      <c r="N164" s="215"/>
      <c r="O164" s="207"/>
      <c r="P164" s="207"/>
      <c r="Q164" s="207"/>
      <c r="R164" s="207"/>
      <c r="S164" s="207"/>
      <c r="T164" s="216"/>
      <c r="U164" s="121"/>
      <c r="V164" s="121"/>
      <c r="W164" s="121"/>
      <c r="X164" s="121"/>
      <c r="Y164" s="121"/>
      <c r="Z164" s="121"/>
      <c r="AA164" s="121"/>
      <c r="AB164" s="121"/>
      <c r="AC164" s="121"/>
      <c r="AD164" s="121"/>
      <c r="AE164" s="121"/>
      <c r="AT164" s="115" t="s">
        <v>213</v>
      </c>
      <c r="AU164" s="115" t="s">
        <v>76</v>
      </c>
    </row>
    <row r="165" spans="1:65" s="125" customFormat="1" ht="24.2" customHeight="1">
      <c r="A165" s="121"/>
      <c r="B165" s="122"/>
      <c r="C165" s="199" t="s">
        <v>215</v>
      </c>
      <c r="D165" s="199" t="s">
        <v>112</v>
      </c>
      <c r="E165" s="200" t="s">
        <v>216</v>
      </c>
      <c r="F165" s="201" t="s">
        <v>217</v>
      </c>
      <c r="G165" s="202" t="s">
        <v>115</v>
      </c>
      <c r="H165" s="203">
        <v>4.5999999999999996</v>
      </c>
      <c r="I165" s="71"/>
      <c r="J165" s="204">
        <f>ROUND(I165*H165,2)</f>
        <v>0</v>
      </c>
      <c r="K165" s="201" t="s">
        <v>116</v>
      </c>
      <c r="L165" s="122"/>
      <c r="M165" s="205" t="s">
        <v>3</v>
      </c>
      <c r="N165" s="206" t="s">
        <v>40</v>
      </c>
      <c r="O165" s="207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9">
        <f>S165*H165</f>
        <v>0</v>
      </c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  <c r="AR165" s="210" t="s">
        <v>117</v>
      </c>
      <c r="AT165" s="210" t="s">
        <v>112</v>
      </c>
      <c r="AU165" s="210" t="s">
        <v>76</v>
      </c>
      <c r="AY165" s="115" t="s">
        <v>110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15" t="s">
        <v>74</v>
      </c>
      <c r="BK165" s="211">
        <f>ROUND(I165*H165,2)</f>
        <v>0</v>
      </c>
      <c r="BL165" s="115" t="s">
        <v>117</v>
      </c>
      <c r="BM165" s="210" t="s">
        <v>218</v>
      </c>
    </row>
    <row r="166" spans="1:65" s="125" customFormat="1" ht="11.25">
      <c r="A166" s="121"/>
      <c r="B166" s="122"/>
      <c r="C166" s="121"/>
      <c r="D166" s="212" t="s">
        <v>119</v>
      </c>
      <c r="E166" s="121"/>
      <c r="F166" s="213" t="s">
        <v>219</v>
      </c>
      <c r="G166" s="121"/>
      <c r="H166" s="121"/>
      <c r="I166" s="121"/>
      <c r="J166" s="121"/>
      <c r="K166" s="121"/>
      <c r="L166" s="122"/>
      <c r="M166" s="214"/>
      <c r="N166" s="215"/>
      <c r="O166" s="207"/>
      <c r="P166" s="207"/>
      <c r="Q166" s="207"/>
      <c r="R166" s="207"/>
      <c r="S166" s="207"/>
      <c r="T166" s="216"/>
      <c r="U166" s="121"/>
      <c r="V166" s="121"/>
      <c r="W166" s="121"/>
      <c r="X166" s="121"/>
      <c r="Y166" s="121"/>
      <c r="Z166" s="121"/>
      <c r="AA166" s="121"/>
      <c r="AB166" s="121"/>
      <c r="AC166" s="121"/>
      <c r="AD166" s="121"/>
      <c r="AE166" s="121"/>
      <c r="AT166" s="115" t="s">
        <v>119</v>
      </c>
      <c r="AU166" s="115" t="s">
        <v>76</v>
      </c>
    </row>
    <row r="167" spans="1:65" s="125" customFormat="1" ht="11.25">
      <c r="A167" s="121"/>
      <c r="B167" s="122"/>
      <c r="C167" s="121"/>
      <c r="D167" s="217" t="s">
        <v>121</v>
      </c>
      <c r="E167" s="121"/>
      <c r="F167" s="218" t="s">
        <v>220</v>
      </c>
      <c r="G167" s="121"/>
      <c r="H167" s="121"/>
      <c r="I167" s="121"/>
      <c r="J167" s="121"/>
      <c r="K167" s="121"/>
      <c r="L167" s="122"/>
      <c r="M167" s="214"/>
      <c r="N167" s="215"/>
      <c r="O167" s="207"/>
      <c r="P167" s="207"/>
      <c r="Q167" s="207"/>
      <c r="R167" s="207"/>
      <c r="S167" s="207"/>
      <c r="T167" s="216"/>
      <c r="U167" s="121"/>
      <c r="V167" s="121"/>
      <c r="W167" s="121"/>
      <c r="X167" s="121"/>
      <c r="Y167" s="121"/>
      <c r="Z167" s="121"/>
      <c r="AA167" s="121"/>
      <c r="AB167" s="121"/>
      <c r="AC167" s="121"/>
      <c r="AD167" s="121"/>
      <c r="AE167" s="121"/>
      <c r="AT167" s="115" t="s">
        <v>121</v>
      </c>
      <c r="AU167" s="115" t="s">
        <v>76</v>
      </c>
    </row>
    <row r="168" spans="1:65" s="125" customFormat="1" ht="24.2" customHeight="1">
      <c r="A168" s="121"/>
      <c r="B168" s="122"/>
      <c r="C168" s="199" t="s">
        <v>221</v>
      </c>
      <c r="D168" s="199" t="s">
        <v>112</v>
      </c>
      <c r="E168" s="200" t="s">
        <v>222</v>
      </c>
      <c r="F168" s="201" t="s">
        <v>223</v>
      </c>
      <c r="G168" s="202" t="s">
        <v>224</v>
      </c>
      <c r="H168" s="203">
        <v>31</v>
      </c>
      <c r="I168" s="71"/>
      <c r="J168" s="204">
        <f>ROUND(I168*H168,2)</f>
        <v>0</v>
      </c>
      <c r="K168" s="201" t="s">
        <v>116</v>
      </c>
      <c r="L168" s="122"/>
      <c r="M168" s="205" t="s">
        <v>3</v>
      </c>
      <c r="N168" s="206" t="s">
        <v>40</v>
      </c>
      <c r="O168" s="207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U168" s="121"/>
      <c r="V168" s="121"/>
      <c r="W168" s="121"/>
      <c r="X168" s="121"/>
      <c r="Y168" s="121"/>
      <c r="Z168" s="121"/>
      <c r="AA168" s="121"/>
      <c r="AB168" s="121"/>
      <c r="AC168" s="121"/>
      <c r="AD168" s="121"/>
      <c r="AE168" s="121"/>
      <c r="AR168" s="210" t="s">
        <v>117</v>
      </c>
      <c r="AT168" s="210" t="s">
        <v>112</v>
      </c>
      <c r="AU168" s="210" t="s">
        <v>76</v>
      </c>
      <c r="AY168" s="115" t="s">
        <v>110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15" t="s">
        <v>74</v>
      </c>
      <c r="BK168" s="211">
        <f>ROUND(I168*H168,2)</f>
        <v>0</v>
      </c>
      <c r="BL168" s="115" t="s">
        <v>117</v>
      </c>
      <c r="BM168" s="210" t="s">
        <v>225</v>
      </c>
    </row>
    <row r="169" spans="1:65" s="125" customFormat="1" ht="19.5">
      <c r="A169" s="121"/>
      <c r="B169" s="122"/>
      <c r="C169" s="121"/>
      <c r="D169" s="212" t="s">
        <v>119</v>
      </c>
      <c r="E169" s="121"/>
      <c r="F169" s="213" t="s">
        <v>226</v>
      </c>
      <c r="G169" s="121"/>
      <c r="H169" s="121"/>
      <c r="I169" s="121"/>
      <c r="J169" s="121"/>
      <c r="K169" s="121"/>
      <c r="L169" s="122"/>
      <c r="M169" s="214"/>
      <c r="N169" s="215"/>
      <c r="O169" s="207"/>
      <c r="P169" s="207"/>
      <c r="Q169" s="207"/>
      <c r="R169" s="207"/>
      <c r="S169" s="207"/>
      <c r="T169" s="216"/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T169" s="115" t="s">
        <v>119</v>
      </c>
      <c r="AU169" s="115" t="s">
        <v>76</v>
      </c>
    </row>
    <row r="170" spans="1:65" s="125" customFormat="1" ht="11.25">
      <c r="A170" s="121"/>
      <c r="B170" s="122"/>
      <c r="C170" s="121"/>
      <c r="D170" s="217" t="s">
        <v>121</v>
      </c>
      <c r="E170" s="121"/>
      <c r="F170" s="218" t="s">
        <v>227</v>
      </c>
      <c r="G170" s="121"/>
      <c r="H170" s="121"/>
      <c r="I170" s="121"/>
      <c r="J170" s="121"/>
      <c r="K170" s="121"/>
      <c r="L170" s="122"/>
      <c r="M170" s="214"/>
      <c r="N170" s="215"/>
      <c r="O170" s="207"/>
      <c r="P170" s="207"/>
      <c r="Q170" s="207"/>
      <c r="R170" s="207"/>
      <c r="S170" s="207"/>
      <c r="T170" s="216"/>
      <c r="U170" s="121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T170" s="115" t="s">
        <v>121</v>
      </c>
      <c r="AU170" s="115" t="s">
        <v>76</v>
      </c>
    </row>
    <row r="171" spans="1:65" s="219" customFormat="1" ht="11.25">
      <c r="B171" s="220"/>
      <c r="D171" s="212" t="s">
        <v>123</v>
      </c>
      <c r="E171" s="221" t="s">
        <v>3</v>
      </c>
      <c r="F171" s="222" t="s">
        <v>228</v>
      </c>
      <c r="H171" s="223">
        <v>31</v>
      </c>
      <c r="L171" s="220"/>
      <c r="M171" s="224"/>
      <c r="N171" s="225"/>
      <c r="O171" s="225"/>
      <c r="P171" s="225"/>
      <c r="Q171" s="225"/>
      <c r="R171" s="225"/>
      <c r="S171" s="225"/>
      <c r="T171" s="226"/>
      <c r="AT171" s="221" t="s">
        <v>123</v>
      </c>
      <c r="AU171" s="221" t="s">
        <v>76</v>
      </c>
      <c r="AV171" s="219" t="s">
        <v>76</v>
      </c>
      <c r="AW171" s="219" t="s">
        <v>31</v>
      </c>
      <c r="AX171" s="219" t="s">
        <v>74</v>
      </c>
      <c r="AY171" s="221" t="s">
        <v>110</v>
      </c>
    </row>
    <row r="172" spans="1:65" s="125" customFormat="1" ht="24.2" customHeight="1">
      <c r="A172" s="121"/>
      <c r="B172" s="122"/>
      <c r="C172" s="199" t="s">
        <v>229</v>
      </c>
      <c r="D172" s="199" t="s">
        <v>112</v>
      </c>
      <c r="E172" s="200" t="s">
        <v>230</v>
      </c>
      <c r="F172" s="201" t="s">
        <v>231</v>
      </c>
      <c r="G172" s="202" t="s">
        <v>224</v>
      </c>
      <c r="H172" s="203">
        <v>273.35000000000002</v>
      </c>
      <c r="I172" s="71"/>
      <c r="J172" s="204">
        <f>ROUND(I172*H172,2)</f>
        <v>0</v>
      </c>
      <c r="K172" s="201" t="s">
        <v>116</v>
      </c>
      <c r="L172" s="122"/>
      <c r="M172" s="205" t="s">
        <v>3</v>
      </c>
      <c r="N172" s="206" t="s">
        <v>40</v>
      </c>
      <c r="O172" s="207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U172" s="121"/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R172" s="210" t="s">
        <v>117</v>
      </c>
      <c r="AT172" s="210" t="s">
        <v>112</v>
      </c>
      <c r="AU172" s="210" t="s">
        <v>76</v>
      </c>
      <c r="AY172" s="115" t="s">
        <v>110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15" t="s">
        <v>74</v>
      </c>
      <c r="BK172" s="211">
        <f>ROUND(I172*H172,2)</f>
        <v>0</v>
      </c>
      <c r="BL172" s="115" t="s">
        <v>117</v>
      </c>
      <c r="BM172" s="210" t="s">
        <v>232</v>
      </c>
    </row>
    <row r="173" spans="1:65" s="125" customFormat="1" ht="19.5">
      <c r="A173" s="121"/>
      <c r="B173" s="122"/>
      <c r="C173" s="121"/>
      <c r="D173" s="212" t="s">
        <v>119</v>
      </c>
      <c r="E173" s="121"/>
      <c r="F173" s="213" t="s">
        <v>233</v>
      </c>
      <c r="G173" s="121"/>
      <c r="H173" s="121"/>
      <c r="I173" s="121"/>
      <c r="J173" s="121"/>
      <c r="K173" s="121"/>
      <c r="L173" s="122"/>
      <c r="M173" s="214"/>
      <c r="N173" s="215"/>
      <c r="O173" s="207"/>
      <c r="P173" s="207"/>
      <c r="Q173" s="207"/>
      <c r="R173" s="207"/>
      <c r="S173" s="207"/>
      <c r="T173" s="216"/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T173" s="115" t="s">
        <v>119</v>
      </c>
      <c r="AU173" s="115" t="s">
        <v>76</v>
      </c>
    </row>
    <row r="174" spans="1:65" s="125" customFormat="1" ht="11.25">
      <c r="A174" s="121"/>
      <c r="B174" s="122"/>
      <c r="C174" s="121"/>
      <c r="D174" s="217" t="s">
        <v>121</v>
      </c>
      <c r="E174" s="121"/>
      <c r="F174" s="218" t="s">
        <v>234</v>
      </c>
      <c r="G174" s="121"/>
      <c r="H174" s="121"/>
      <c r="I174" s="121"/>
      <c r="J174" s="121"/>
      <c r="K174" s="121"/>
      <c r="L174" s="122"/>
      <c r="M174" s="214"/>
      <c r="N174" s="215"/>
      <c r="O174" s="207"/>
      <c r="P174" s="207"/>
      <c r="Q174" s="207"/>
      <c r="R174" s="207"/>
      <c r="S174" s="207"/>
      <c r="T174" s="216"/>
      <c r="U174" s="121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T174" s="115" t="s">
        <v>121</v>
      </c>
      <c r="AU174" s="115" t="s">
        <v>76</v>
      </c>
    </row>
    <row r="175" spans="1:65" s="219" customFormat="1" ht="11.25">
      <c r="B175" s="220"/>
      <c r="D175" s="212" t="s">
        <v>123</v>
      </c>
      <c r="E175" s="221" t="s">
        <v>3</v>
      </c>
      <c r="F175" s="222" t="s">
        <v>235</v>
      </c>
      <c r="H175" s="223">
        <v>15</v>
      </c>
      <c r="L175" s="220"/>
      <c r="M175" s="224"/>
      <c r="N175" s="225"/>
      <c r="O175" s="225"/>
      <c r="P175" s="225"/>
      <c r="Q175" s="225"/>
      <c r="R175" s="225"/>
      <c r="S175" s="225"/>
      <c r="T175" s="226"/>
      <c r="AT175" s="221" t="s">
        <v>123</v>
      </c>
      <c r="AU175" s="221" t="s">
        <v>76</v>
      </c>
      <c r="AV175" s="219" t="s">
        <v>76</v>
      </c>
      <c r="AW175" s="219" t="s">
        <v>31</v>
      </c>
      <c r="AX175" s="219" t="s">
        <v>69</v>
      </c>
      <c r="AY175" s="221" t="s">
        <v>110</v>
      </c>
    </row>
    <row r="176" spans="1:65" s="219" customFormat="1" ht="11.25">
      <c r="B176" s="220"/>
      <c r="D176" s="212" t="s">
        <v>123</v>
      </c>
      <c r="E176" s="221" t="s">
        <v>3</v>
      </c>
      <c r="F176" s="222" t="s">
        <v>236</v>
      </c>
      <c r="H176" s="223">
        <v>102</v>
      </c>
      <c r="L176" s="220"/>
      <c r="M176" s="224"/>
      <c r="N176" s="225"/>
      <c r="O176" s="225"/>
      <c r="P176" s="225"/>
      <c r="Q176" s="225"/>
      <c r="R176" s="225"/>
      <c r="S176" s="225"/>
      <c r="T176" s="226"/>
      <c r="AT176" s="221" t="s">
        <v>123</v>
      </c>
      <c r="AU176" s="221" t="s">
        <v>76</v>
      </c>
      <c r="AV176" s="219" t="s">
        <v>76</v>
      </c>
      <c r="AW176" s="219" t="s">
        <v>31</v>
      </c>
      <c r="AX176" s="219" t="s">
        <v>69</v>
      </c>
      <c r="AY176" s="221" t="s">
        <v>110</v>
      </c>
    </row>
    <row r="177" spans="1:65" s="219" customFormat="1" ht="11.25">
      <c r="B177" s="220"/>
      <c r="D177" s="212" t="s">
        <v>123</v>
      </c>
      <c r="E177" s="221" t="s">
        <v>3</v>
      </c>
      <c r="F177" s="222" t="s">
        <v>237</v>
      </c>
      <c r="H177" s="223">
        <v>133</v>
      </c>
      <c r="L177" s="220"/>
      <c r="M177" s="224"/>
      <c r="N177" s="225"/>
      <c r="O177" s="225"/>
      <c r="P177" s="225"/>
      <c r="Q177" s="225"/>
      <c r="R177" s="225"/>
      <c r="S177" s="225"/>
      <c r="T177" s="226"/>
      <c r="AT177" s="221" t="s">
        <v>123</v>
      </c>
      <c r="AU177" s="221" t="s">
        <v>76</v>
      </c>
      <c r="AV177" s="219" t="s">
        <v>76</v>
      </c>
      <c r="AW177" s="219" t="s">
        <v>31</v>
      </c>
      <c r="AX177" s="219" t="s">
        <v>69</v>
      </c>
      <c r="AY177" s="221" t="s">
        <v>110</v>
      </c>
    </row>
    <row r="178" spans="1:65" s="219" customFormat="1" ht="11.25">
      <c r="B178" s="220"/>
      <c r="D178" s="212" t="s">
        <v>123</v>
      </c>
      <c r="E178" s="221" t="s">
        <v>3</v>
      </c>
      <c r="F178" s="222" t="s">
        <v>238</v>
      </c>
      <c r="H178" s="223">
        <v>15.35</v>
      </c>
      <c r="L178" s="220"/>
      <c r="M178" s="224"/>
      <c r="N178" s="225"/>
      <c r="O178" s="225"/>
      <c r="P178" s="225"/>
      <c r="Q178" s="225"/>
      <c r="R178" s="225"/>
      <c r="S178" s="225"/>
      <c r="T178" s="226"/>
      <c r="AT178" s="221" t="s">
        <v>123</v>
      </c>
      <c r="AU178" s="221" t="s">
        <v>76</v>
      </c>
      <c r="AV178" s="219" t="s">
        <v>76</v>
      </c>
      <c r="AW178" s="219" t="s">
        <v>31</v>
      </c>
      <c r="AX178" s="219" t="s">
        <v>69</v>
      </c>
      <c r="AY178" s="221" t="s">
        <v>110</v>
      </c>
    </row>
    <row r="179" spans="1:65" s="219" customFormat="1" ht="11.25">
      <c r="B179" s="220"/>
      <c r="D179" s="212" t="s">
        <v>123</v>
      </c>
      <c r="E179" s="221" t="s">
        <v>3</v>
      </c>
      <c r="F179" s="222" t="s">
        <v>239</v>
      </c>
      <c r="H179" s="223">
        <v>8</v>
      </c>
      <c r="L179" s="220"/>
      <c r="M179" s="224"/>
      <c r="N179" s="225"/>
      <c r="O179" s="225"/>
      <c r="P179" s="225"/>
      <c r="Q179" s="225"/>
      <c r="R179" s="225"/>
      <c r="S179" s="225"/>
      <c r="T179" s="226"/>
      <c r="AT179" s="221" t="s">
        <v>123</v>
      </c>
      <c r="AU179" s="221" t="s">
        <v>76</v>
      </c>
      <c r="AV179" s="219" t="s">
        <v>76</v>
      </c>
      <c r="AW179" s="219" t="s">
        <v>31</v>
      </c>
      <c r="AX179" s="219" t="s">
        <v>69</v>
      </c>
      <c r="AY179" s="221" t="s">
        <v>110</v>
      </c>
    </row>
    <row r="180" spans="1:65" s="227" customFormat="1" ht="11.25">
      <c r="B180" s="228"/>
      <c r="D180" s="212" t="s">
        <v>123</v>
      </c>
      <c r="E180" s="229" t="s">
        <v>3</v>
      </c>
      <c r="F180" s="230" t="s">
        <v>126</v>
      </c>
      <c r="H180" s="231">
        <v>273.35000000000002</v>
      </c>
      <c r="L180" s="228"/>
      <c r="M180" s="232"/>
      <c r="N180" s="233"/>
      <c r="O180" s="233"/>
      <c r="P180" s="233"/>
      <c r="Q180" s="233"/>
      <c r="R180" s="233"/>
      <c r="S180" s="233"/>
      <c r="T180" s="234"/>
      <c r="AT180" s="229" t="s">
        <v>123</v>
      </c>
      <c r="AU180" s="229" t="s">
        <v>76</v>
      </c>
      <c r="AV180" s="227" t="s">
        <v>117</v>
      </c>
      <c r="AW180" s="227" t="s">
        <v>31</v>
      </c>
      <c r="AX180" s="227" t="s">
        <v>74</v>
      </c>
      <c r="AY180" s="229" t="s">
        <v>110</v>
      </c>
    </row>
    <row r="181" spans="1:65" s="125" customFormat="1" ht="24.2" customHeight="1">
      <c r="A181" s="121"/>
      <c r="B181" s="122"/>
      <c r="C181" s="199" t="s">
        <v>240</v>
      </c>
      <c r="D181" s="199" t="s">
        <v>112</v>
      </c>
      <c r="E181" s="200" t="s">
        <v>241</v>
      </c>
      <c r="F181" s="201" t="s">
        <v>242</v>
      </c>
      <c r="G181" s="202" t="s">
        <v>224</v>
      </c>
      <c r="H181" s="203">
        <v>14</v>
      </c>
      <c r="I181" s="71"/>
      <c r="J181" s="204">
        <f>ROUND(I181*H181,2)</f>
        <v>0</v>
      </c>
      <c r="K181" s="201" t="s">
        <v>116</v>
      </c>
      <c r="L181" s="122"/>
      <c r="M181" s="205" t="s">
        <v>3</v>
      </c>
      <c r="N181" s="206" t="s">
        <v>40</v>
      </c>
      <c r="O181" s="207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9">
        <f>S181*H181</f>
        <v>0</v>
      </c>
      <c r="U181" s="121"/>
      <c r="V181" s="121"/>
      <c r="W181" s="121"/>
      <c r="X181" s="121"/>
      <c r="Y181" s="121"/>
      <c r="Z181" s="121"/>
      <c r="AA181" s="121"/>
      <c r="AB181" s="121"/>
      <c r="AC181" s="121"/>
      <c r="AD181" s="121"/>
      <c r="AE181" s="121"/>
      <c r="AR181" s="210" t="s">
        <v>117</v>
      </c>
      <c r="AT181" s="210" t="s">
        <v>112</v>
      </c>
      <c r="AU181" s="210" t="s">
        <v>76</v>
      </c>
      <c r="AY181" s="115" t="s">
        <v>110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15" t="s">
        <v>74</v>
      </c>
      <c r="BK181" s="211">
        <f>ROUND(I181*H181,2)</f>
        <v>0</v>
      </c>
      <c r="BL181" s="115" t="s">
        <v>117</v>
      </c>
      <c r="BM181" s="210" t="s">
        <v>243</v>
      </c>
    </row>
    <row r="182" spans="1:65" s="125" customFormat="1" ht="29.25">
      <c r="A182" s="121"/>
      <c r="B182" s="122"/>
      <c r="C182" s="121"/>
      <c r="D182" s="212" t="s">
        <v>119</v>
      </c>
      <c r="E182" s="121"/>
      <c r="F182" s="213" t="s">
        <v>244</v>
      </c>
      <c r="G182" s="121"/>
      <c r="H182" s="121"/>
      <c r="I182" s="121"/>
      <c r="J182" s="121"/>
      <c r="K182" s="121"/>
      <c r="L182" s="122"/>
      <c r="M182" s="214"/>
      <c r="N182" s="215"/>
      <c r="O182" s="207"/>
      <c r="P182" s="207"/>
      <c r="Q182" s="207"/>
      <c r="R182" s="207"/>
      <c r="S182" s="207"/>
      <c r="T182" s="216"/>
      <c r="U182" s="121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T182" s="115" t="s">
        <v>119</v>
      </c>
      <c r="AU182" s="115" t="s">
        <v>76</v>
      </c>
    </row>
    <row r="183" spans="1:65" s="125" customFormat="1" ht="11.25">
      <c r="A183" s="121"/>
      <c r="B183" s="122"/>
      <c r="C183" s="121"/>
      <c r="D183" s="217" t="s">
        <v>121</v>
      </c>
      <c r="E183" s="121"/>
      <c r="F183" s="218" t="s">
        <v>245</v>
      </c>
      <c r="G183" s="121"/>
      <c r="H183" s="121"/>
      <c r="I183" s="121"/>
      <c r="J183" s="121"/>
      <c r="K183" s="121"/>
      <c r="L183" s="122"/>
      <c r="M183" s="214"/>
      <c r="N183" s="215"/>
      <c r="O183" s="207"/>
      <c r="P183" s="207"/>
      <c r="Q183" s="207"/>
      <c r="R183" s="207"/>
      <c r="S183" s="207"/>
      <c r="T183" s="216"/>
      <c r="U183" s="121"/>
      <c r="V183" s="121"/>
      <c r="W183" s="121"/>
      <c r="X183" s="121"/>
      <c r="Y183" s="121"/>
      <c r="Z183" s="121"/>
      <c r="AA183" s="121"/>
      <c r="AB183" s="121"/>
      <c r="AC183" s="121"/>
      <c r="AD183" s="121"/>
      <c r="AE183" s="121"/>
      <c r="AT183" s="115" t="s">
        <v>121</v>
      </c>
      <c r="AU183" s="115" t="s">
        <v>76</v>
      </c>
    </row>
    <row r="184" spans="1:65" s="219" customFormat="1" ht="11.25">
      <c r="B184" s="220"/>
      <c r="D184" s="212" t="s">
        <v>123</v>
      </c>
      <c r="E184" s="221" t="s">
        <v>3</v>
      </c>
      <c r="F184" s="222" t="s">
        <v>246</v>
      </c>
      <c r="H184" s="223">
        <v>14</v>
      </c>
      <c r="L184" s="220"/>
      <c r="M184" s="224"/>
      <c r="N184" s="225"/>
      <c r="O184" s="225"/>
      <c r="P184" s="225"/>
      <c r="Q184" s="225"/>
      <c r="R184" s="225"/>
      <c r="S184" s="225"/>
      <c r="T184" s="226"/>
      <c r="AT184" s="221" t="s">
        <v>123</v>
      </c>
      <c r="AU184" s="221" t="s">
        <v>76</v>
      </c>
      <c r="AV184" s="219" t="s">
        <v>76</v>
      </c>
      <c r="AW184" s="219" t="s">
        <v>31</v>
      </c>
      <c r="AX184" s="219" t="s">
        <v>74</v>
      </c>
      <c r="AY184" s="221" t="s">
        <v>110</v>
      </c>
    </row>
    <row r="185" spans="1:65" s="125" customFormat="1" ht="24.2" customHeight="1">
      <c r="A185" s="121"/>
      <c r="B185" s="122"/>
      <c r="C185" s="199" t="s">
        <v>247</v>
      </c>
      <c r="D185" s="199" t="s">
        <v>112</v>
      </c>
      <c r="E185" s="200" t="s">
        <v>248</v>
      </c>
      <c r="F185" s="201" t="s">
        <v>249</v>
      </c>
      <c r="G185" s="202" t="s">
        <v>224</v>
      </c>
      <c r="H185" s="203">
        <v>81.400000000000006</v>
      </c>
      <c r="I185" s="71"/>
      <c r="J185" s="204">
        <f>ROUND(I185*H185,2)</f>
        <v>0</v>
      </c>
      <c r="K185" s="201" t="s">
        <v>116</v>
      </c>
      <c r="L185" s="122"/>
      <c r="M185" s="205" t="s">
        <v>3</v>
      </c>
      <c r="N185" s="206" t="s">
        <v>40</v>
      </c>
      <c r="O185" s="207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U185" s="121"/>
      <c r="V185" s="121"/>
      <c r="W185" s="121"/>
      <c r="X185" s="121"/>
      <c r="Y185" s="121"/>
      <c r="Z185" s="121"/>
      <c r="AA185" s="121"/>
      <c r="AB185" s="121"/>
      <c r="AC185" s="121"/>
      <c r="AD185" s="121"/>
      <c r="AE185" s="121"/>
      <c r="AR185" s="210" t="s">
        <v>117</v>
      </c>
      <c r="AT185" s="210" t="s">
        <v>112</v>
      </c>
      <c r="AU185" s="210" t="s">
        <v>76</v>
      </c>
      <c r="AY185" s="115" t="s">
        <v>110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15" t="s">
        <v>74</v>
      </c>
      <c r="BK185" s="211">
        <f>ROUND(I185*H185,2)</f>
        <v>0</v>
      </c>
      <c r="BL185" s="115" t="s">
        <v>117</v>
      </c>
      <c r="BM185" s="210" t="s">
        <v>250</v>
      </c>
    </row>
    <row r="186" spans="1:65" s="125" customFormat="1" ht="29.25">
      <c r="A186" s="121"/>
      <c r="B186" s="122"/>
      <c r="C186" s="121"/>
      <c r="D186" s="212" t="s">
        <v>119</v>
      </c>
      <c r="E186" s="121"/>
      <c r="F186" s="213" t="s">
        <v>251</v>
      </c>
      <c r="G186" s="121"/>
      <c r="H186" s="121"/>
      <c r="I186" s="121"/>
      <c r="J186" s="121"/>
      <c r="K186" s="121"/>
      <c r="L186" s="122"/>
      <c r="M186" s="214"/>
      <c r="N186" s="215"/>
      <c r="O186" s="207"/>
      <c r="P186" s="207"/>
      <c r="Q186" s="207"/>
      <c r="R186" s="207"/>
      <c r="S186" s="207"/>
      <c r="T186" s="216"/>
      <c r="U186" s="121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T186" s="115" t="s">
        <v>119</v>
      </c>
      <c r="AU186" s="115" t="s">
        <v>76</v>
      </c>
    </row>
    <row r="187" spans="1:65" s="125" customFormat="1" ht="11.25">
      <c r="A187" s="121"/>
      <c r="B187" s="122"/>
      <c r="C187" s="121"/>
      <c r="D187" s="217" t="s">
        <v>121</v>
      </c>
      <c r="E187" s="121"/>
      <c r="F187" s="218" t="s">
        <v>252</v>
      </c>
      <c r="G187" s="121"/>
      <c r="H187" s="121"/>
      <c r="I187" s="121"/>
      <c r="J187" s="121"/>
      <c r="K187" s="121"/>
      <c r="L187" s="122"/>
      <c r="M187" s="214"/>
      <c r="N187" s="215"/>
      <c r="O187" s="207"/>
      <c r="P187" s="207"/>
      <c r="Q187" s="207"/>
      <c r="R187" s="207"/>
      <c r="S187" s="207"/>
      <c r="T187" s="216"/>
      <c r="U187" s="121"/>
      <c r="V187" s="121"/>
      <c r="W187" s="121"/>
      <c r="X187" s="121"/>
      <c r="Y187" s="121"/>
      <c r="Z187" s="121"/>
      <c r="AA187" s="121"/>
      <c r="AB187" s="121"/>
      <c r="AC187" s="121"/>
      <c r="AD187" s="121"/>
      <c r="AE187" s="121"/>
      <c r="AT187" s="115" t="s">
        <v>121</v>
      </c>
      <c r="AU187" s="115" t="s">
        <v>76</v>
      </c>
    </row>
    <row r="188" spans="1:65" s="219" customFormat="1" ht="11.25">
      <c r="B188" s="220"/>
      <c r="D188" s="212" t="s">
        <v>123</v>
      </c>
      <c r="E188" s="221" t="s">
        <v>3</v>
      </c>
      <c r="F188" s="222" t="s">
        <v>253</v>
      </c>
      <c r="H188" s="223">
        <v>68</v>
      </c>
      <c r="L188" s="220"/>
      <c r="M188" s="224"/>
      <c r="N188" s="225"/>
      <c r="O188" s="225"/>
      <c r="P188" s="225"/>
      <c r="Q188" s="225"/>
      <c r="R188" s="225"/>
      <c r="S188" s="225"/>
      <c r="T188" s="226"/>
      <c r="AT188" s="221" t="s">
        <v>123</v>
      </c>
      <c r="AU188" s="221" t="s">
        <v>76</v>
      </c>
      <c r="AV188" s="219" t="s">
        <v>76</v>
      </c>
      <c r="AW188" s="219" t="s">
        <v>31</v>
      </c>
      <c r="AX188" s="219" t="s">
        <v>69</v>
      </c>
      <c r="AY188" s="221" t="s">
        <v>110</v>
      </c>
    </row>
    <row r="189" spans="1:65" s="219" customFormat="1" ht="11.25">
      <c r="B189" s="220"/>
      <c r="D189" s="212" t="s">
        <v>123</v>
      </c>
      <c r="E189" s="221" t="s">
        <v>3</v>
      </c>
      <c r="F189" s="222" t="s">
        <v>254</v>
      </c>
      <c r="H189" s="223">
        <v>13.4</v>
      </c>
      <c r="L189" s="220"/>
      <c r="M189" s="224"/>
      <c r="N189" s="225"/>
      <c r="O189" s="225"/>
      <c r="P189" s="225"/>
      <c r="Q189" s="225"/>
      <c r="R189" s="225"/>
      <c r="S189" s="225"/>
      <c r="T189" s="226"/>
      <c r="AT189" s="221" t="s">
        <v>123</v>
      </c>
      <c r="AU189" s="221" t="s">
        <v>76</v>
      </c>
      <c r="AV189" s="219" t="s">
        <v>76</v>
      </c>
      <c r="AW189" s="219" t="s">
        <v>31</v>
      </c>
      <c r="AX189" s="219" t="s">
        <v>69</v>
      </c>
      <c r="AY189" s="221" t="s">
        <v>110</v>
      </c>
    </row>
    <row r="190" spans="1:65" s="227" customFormat="1" ht="11.25">
      <c r="B190" s="228"/>
      <c r="D190" s="212" t="s">
        <v>123</v>
      </c>
      <c r="E190" s="229" t="s">
        <v>3</v>
      </c>
      <c r="F190" s="230" t="s">
        <v>126</v>
      </c>
      <c r="H190" s="231">
        <v>81.400000000000006</v>
      </c>
      <c r="L190" s="228"/>
      <c r="M190" s="232"/>
      <c r="N190" s="233"/>
      <c r="O190" s="233"/>
      <c r="P190" s="233"/>
      <c r="Q190" s="233"/>
      <c r="R190" s="233"/>
      <c r="S190" s="233"/>
      <c r="T190" s="234"/>
      <c r="AT190" s="229" t="s">
        <v>123</v>
      </c>
      <c r="AU190" s="229" t="s">
        <v>76</v>
      </c>
      <c r="AV190" s="227" t="s">
        <v>117</v>
      </c>
      <c r="AW190" s="227" t="s">
        <v>31</v>
      </c>
      <c r="AX190" s="227" t="s">
        <v>74</v>
      </c>
      <c r="AY190" s="229" t="s">
        <v>110</v>
      </c>
    </row>
    <row r="191" spans="1:65" s="186" customFormat="1" ht="22.9" customHeight="1">
      <c r="B191" s="187"/>
      <c r="D191" s="188" t="s">
        <v>68</v>
      </c>
      <c r="E191" s="197" t="s">
        <v>76</v>
      </c>
      <c r="F191" s="197" t="s">
        <v>255</v>
      </c>
      <c r="J191" s="198">
        <f>BK191</f>
        <v>0</v>
      </c>
      <c r="L191" s="187"/>
      <c r="M191" s="191"/>
      <c r="N191" s="192"/>
      <c r="O191" s="192"/>
      <c r="P191" s="193">
        <f>SUM(P192:P198)</f>
        <v>0</v>
      </c>
      <c r="Q191" s="192"/>
      <c r="R191" s="193">
        <f>SUM(R192:R198)</f>
        <v>442.58799200000004</v>
      </c>
      <c r="S191" s="192"/>
      <c r="T191" s="194">
        <f>SUM(T192:T198)</f>
        <v>0</v>
      </c>
      <c r="AR191" s="188" t="s">
        <v>74</v>
      </c>
      <c r="AT191" s="195" t="s">
        <v>68</v>
      </c>
      <c r="AU191" s="195" t="s">
        <v>74</v>
      </c>
      <c r="AY191" s="188" t="s">
        <v>110</v>
      </c>
      <c r="BK191" s="196">
        <f>SUM(BK192:BK198)</f>
        <v>0</v>
      </c>
    </row>
    <row r="192" spans="1:65" s="125" customFormat="1" ht="24.2" customHeight="1">
      <c r="A192" s="121"/>
      <c r="B192" s="122"/>
      <c r="C192" s="199" t="s">
        <v>256</v>
      </c>
      <c r="D192" s="199" t="s">
        <v>112</v>
      </c>
      <c r="E192" s="200" t="s">
        <v>257</v>
      </c>
      <c r="F192" s="201" t="s">
        <v>258</v>
      </c>
      <c r="G192" s="202" t="s">
        <v>115</v>
      </c>
      <c r="H192" s="203">
        <v>167.09</v>
      </c>
      <c r="I192" s="71"/>
      <c r="J192" s="204">
        <f>ROUND(I192*H192,2)</f>
        <v>0</v>
      </c>
      <c r="K192" s="201" t="s">
        <v>116</v>
      </c>
      <c r="L192" s="122"/>
      <c r="M192" s="205" t="s">
        <v>3</v>
      </c>
      <c r="N192" s="206" t="s">
        <v>40</v>
      </c>
      <c r="O192" s="207"/>
      <c r="P192" s="208">
        <f>O192*H192</f>
        <v>0</v>
      </c>
      <c r="Q192" s="208">
        <v>2.6488</v>
      </c>
      <c r="R192" s="208">
        <f>Q192*H192</f>
        <v>442.58799200000004</v>
      </c>
      <c r="S192" s="208">
        <v>0</v>
      </c>
      <c r="T192" s="209">
        <f>S192*H192</f>
        <v>0</v>
      </c>
      <c r="U192" s="121"/>
      <c r="V192" s="121"/>
      <c r="W192" s="121"/>
      <c r="X192" s="121"/>
      <c r="Y192" s="121"/>
      <c r="Z192" s="121"/>
      <c r="AA192" s="121"/>
      <c r="AB192" s="121"/>
      <c r="AC192" s="121"/>
      <c r="AD192" s="121"/>
      <c r="AE192" s="121"/>
      <c r="AR192" s="210" t="s">
        <v>117</v>
      </c>
      <c r="AT192" s="210" t="s">
        <v>112</v>
      </c>
      <c r="AU192" s="210" t="s">
        <v>76</v>
      </c>
      <c r="AY192" s="115" t="s">
        <v>110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15" t="s">
        <v>74</v>
      </c>
      <c r="BK192" s="211">
        <f>ROUND(I192*H192,2)</f>
        <v>0</v>
      </c>
      <c r="BL192" s="115" t="s">
        <v>117</v>
      </c>
      <c r="BM192" s="210" t="s">
        <v>259</v>
      </c>
    </row>
    <row r="193" spans="1:65" s="125" customFormat="1" ht="19.5">
      <c r="A193" s="121"/>
      <c r="B193" s="122"/>
      <c r="C193" s="121"/>
      <c r="D193" s="212" t="s">
        <v>119</v>
      </c>
      <c r="E193" s="121"/>
      <c r="F193" s="213" t="s">
        <v>260</v>
      </c>
      <c r="G193" s="121"/>
      <c r="H193" s="121"/>
      <c r="I193" s="121"/>
      <c r="J193" s="121"/>
      <c r="K193" s="121"/>
      <c r="L193" s="122"/>
      <c r="M193" s="214"/>
      <c r="N193" s="215"/>
      <c r="O193" s="207"/>
      <c r="P193" s="207"/>
      <c r="Q193" s="207"/>
      <c r="R193" s="207"/>
      <c r="S193" s="207"/>
      <c r="T193" s="216"/>
      <c r="U193" s="121"/>
      <c r="V193" s="121"/>
      <c r="W193" s="121"/>
      <c r="X193" s="121"/>
      <c r="Y193" s="121"/>
      <c r="Z193" s="121"/>
      <c r="AA193" s="121"/>
      <c r="AB193" s="121"/>
      <c r="AC193" s="121"/>
      <c r="AD193" s="121"/>
      <c r="AE193" s="121"/>
      <c r="AT193" s="115" t="s">
        <v>119</v>
      </c>
      <c r="AU193" s="115" t="s">
        <v>76</v>
      </c>
    </row>
    <row r="194" spans="1:65" s="125" customFormat="1" ht="11.25">
      <c r="A194" s="121"/>
      <c r="B194" s="122"/>
      <c r="C194" s="121"/>
      <c r="D194" s="217" t="s">
        <v>121</v>
      </c>
      <c r="E194" s="121"/>
      <c r="F194" s="218" t="s">
        <v>261</v>
      </c>
      <c r="G194" s="121"/>
      <c r="H194" s="121"/>
      <c r="I194" s="121"/>
      <c r="J194" s="121"/>
      <c r="K194" s="121"/>
      <c r="L194" s="122"/>
      <c r="M194" s="214"/>
      <c r="N194" s="215"/>
      <c r="O194" s="207"/>
      <c r="P194" s="207"/>
      <c r="Q194" s="207"/>
      <c r="R194" s="207"/>
      <c r="S194" s="207"/>
      <c r="T194" s="216"/>
      <c r="U194" s="121"/>
      <c r="V194" s="121"/>
      <c r="W194" s="121"/>
      <c r="X194" s="121"/>
      <c r="Y194" s="121"/>
      <c r="Z194" s="121"/>
      <c r="AA194" s="121"/>
      <c r="AB194" s="121"/>
      <c r="AC194" s="121"/>
      <c r="AD194" s="121"/>
      <c r="AE194" s="121"/>
      <c r="AT194" s="115" t="s">
        <v>121</v>
      </c>
      <c r="AU194" s="115" t="s">
        <v>76</v>
      </c>
    </row>
    <row r="195" spans="1:65" s="219" customFormat="1" ht="11.25">
      <c r="B195" s="220"/>
      <c r="D195" s="212" t="s">
        <v>123</v>
      </c>
      <c r="E195" s="221" t="s">
        <v>3</v>
      </c>
      <c r="F195" s="222" t="s">
        <v>262</v>
      </c>
      <c r="H195" s="223">
        <v>52.89</v>
      </c>
      <c r="L195" s="220"/>
      <c r="M195" s="224"/>
      <c r="N195" s="225"/>
      <c r="O195" s="225"/>
      <c r="P195" s="225"/>
      <c r="Q195" s="225"/>
      <c r="R195" s="225"/>
      <c r="S195" s="225"/>
      <c r="T195" s="226"/>
      <c r="AT195" s="221" t="s">
        <v>123</v>
      </c>
      <c r="AU195" s="221" t="s">
        <v>76</v>
      </c>
      <c r="AV195" s="219" t="s">
        <v>76</v>
      </c>
      <c r="AW195" s="219" t="s">
        <v>31</v>
      </c>
      <c r="AX195" s="219" t="s">
        <v>69</v>
      </c>
      <c r="AY195" s="221" t="s">
        <v>110</v>
      </c>
    </row>
    <row r="196" spans="1:65" s="219" customFormat="1" ht="11.25">
      <c r="B196" s="220"/>
      <c r="D196" s="212" t="s">
        <v>123</v>
      </c>
      <c r="E196" s="221" t="s">
        <v>3</v>
      </c>
      <c r="F196" s="222" t="s">
        <v>263</v>
      </c>
      <c r="H196" s="223">
        <v>111.7</v>
      </c>
      <c r="L196" s="220"/>
      <c r="M196" s="224"/>
      <c r="N196" s="225"/>
      <c r="O196" s="225"/>
      <c r="P196" s="225"/>
      <c r="Q196" s="225"/>
      <c r="R196" s="225"/>
      <c r="S196" s="225"/>
      <c r="T196" s="226"/>
      <c r="AT196" s="221" t="s">
        <v>123</v>
      </c>
      <c r="AU196" s="221" t="s">
        <v>76</v>
      </c>
      <c r="AV196" s="219" t="s">
        <v>76</v>
      </c>
      <c r="AW196" s="219" t="s">
        <v>31</v>
      </c>
      <c r="AX196" s="219" t="s">
        <v>69</v>
      </c>
      <c r="AY196" s="221" t="s">
        <v>110</v>
      </c>
    </row>
    <row r="197" spans="1:65" s="219" customFormat="1" ht="11.25">
      <c r="B197" s="220"/>
      <c r="D197" s="212" t="s">
        <v>123</v>
      </c>
      <c r="E197" s="221" t="s">
        <v>3</v>
      </c>
      <c r="F197" s="222" t="s">
        <v>264</v>
      </c>
      <c r="H197" s="223">
        <v>2.5</v>
      </c>
      <c r="L197" s="220"/>
      <c r="M197" s="224"/>
      <c r="N197" s="225"/>
      <c r="O197" s="225"/>
      <c r="P197" s="225"/>
      <c r="Q197" s="225"/>
      <c r="R197" s="225"/>
      <c r="S197" s="225"/>
      <c r="T197" s="226"/>
      <c r="AT197" s="221" t="s">
        <v>123</v>
      </c>
      <c r="AU197" s="221" t="s">
        <v>76</v>
      </c>
      <c r="AV197" s="219" t="s">
        <v>76</v>
      </c>
      <c r="AW197" s="219" t="s">
        <v>31</v>
      </c>
      <c r="AX197" s="219" t="s">
        <v>69</v>
      </c>
      <c r="AY197" s="221" t="s">
        <v>110</v>
      </c>
    </row>
    <row r="198" spans="1:65" s="227" customFormat="1" ht="11.25">
      <c r="B198" s="228"/>
      <c r="D198" s="212" t="s">
        <v>123</v>
      </c>
      <c r="E198" s="229" t="s">
        <v>3</v>
      </c>
      <c r="F198" s="230" t="s">
        <v>126</v>
      </c>
      <c r="H198" s="231">
        <v>167.09</v>
      </c>
      <c r="L198" s="228"/>
      <c r="M198" s="232"/>
      <c r="N198" s="233"/>
      <c r="O198" s="233"/>
      <c r="P198" s="233"/>
      <c r="Q198" s="233"/>
      <c r="R198" s="233"/>
      <c r="S198" s="233"/>
      <c r="T198" s="234"/>
      <c r="AT198" s="229" t="s">
        <v>123</v>
      </c>
      <c r="AU198" s="229" t="s">
        <v>76</v>
      </c>
      <c r="AV198" s="227" t="s">
        <v>117</v>
      </c>
      <c r="AW198" s="227" t="s">
        <v>31</v>
      </c>
      <c r="AX198" s="227" t="s">
        <v>74</v>
      </c>
      <c r="AY198" s="229" t="s">
        <v>110</v>
      </c>
    </row>
    <row r="199" spans="1:65" s="186" customFormat="1" ht="22.9" customHeight="1">
      <c r="B199" s="187"/>
      <c r="D199" s="188" t="s">
        <v>68</v>
      </c>
      <c r="E199" s="197" t="s">
        <v>132</v>
      </c>
      <c r="F199" s="197" t="s">
        <v>265</v>
      </c>
      <c r="J199" s="198">
        <f>BK199</f>
        <v>0</v>
      </c>
      <c r="L199" s="187"/>
      <c r="M199" s="191"/>
      <c r="N199" s="192"/>
      <c r="O199" s="192"/>
      <c r="P199" s="193">
        <f>SUM(P200:P237)</f>
        <v>0</v>
      </c>
      <c r="Q199" s="192"/>
      <c r="R199" s="193">
        <f>SUM(R200:R237)</f>
        <v>283.7974031</v>
      </c>
      <c r="S199" s="192"/>
      <c r="T199" s="194">
        <f>SUM(T200:T237)</f>
        <v>0</v>
      </c>
      <c r="AR199" s="188" t="s">
        <v>74</v>
      </c>
      <c r="AT199" s="195" t="s">
        <v>68</v>
      </c>
      <c r="AU199" s="195" t="s">
        <v>74</v>
      </c>
      <c r="AY199" s="188" t="s">
        <v>110</v>
      </c>
      <c r="BK199" s="196">
        <f>SUM(BK200:BK237)</f>
        <v>0</v>
      </c>
    </row>
    <row r="200" spans="1:65" s="125" customFormat="1" ht="24.2" customHeight="1">
      <c r="A200" s="121"/>
      <c r="B200" s="122"/>
      <c r="C200" s="199" t="s">
        <v>266</v>
      </c>
      <c r="D200" s="199" t="s">
        <v>112</v>
      </c>
      <c r="E200" s="200" t="s">
        <v>267</v>
      </c>
      <c r="F200" s="201" t="s">
        <v>268</v>
      </c>
      <c r="G200" s="202" t="s">
        <v>115</v>
      </c>
      <c r="H200" s="203">
        <v>84.52</v>
      </c>
      <c r="I200" s="71"/>
      <c r="J200" s="204">
        <f>ROUND(I200*H200,2)</f>
        <v>0</v>
      </c>
      <c r="K200" s="201" t="s">
        <v>116</v>
      </c>
      <c r="L200" s="122"/>
      <c r="M200" s="205" t="s">
        <v>3</v>
      </c>
      <c r="N200" s="206" t="s">
        <v>40</v>
      </c>
      <c r="O200" s="207"/>
      <c r="P200" s="208">
        <f>O200*H200</f>
        <v>0</v>
      </c>
      <c r="Q200" s="208">
        <v>2.8332299999999999</v>
      </c>
      <c r="R200" s="208">
        <f>Q200*H200</f>
        <v>239.46459959999999</v>
      </c>
      <c r="S200" s="208">
        <v>0</v>
      </c>
      <c r="T200" s="209">
        <f>S200*H200</f>
        <v>0</v>
      </c>
      <c r="U200" s="121"/>
      <c r="V200" s="121"/>
      <c r="W200" s="121"/>
      <c r="X200" s="121"/>
      <c r="Y200" s="121"/>
      <c r="Z200" s="121"/>
      <c r="AA200" s="121"/>
      <c r="AB200" s="121"/>
      <c r="AC200" s="121"/>
      <c r="AD200" s="121"/>
      <c r="AE200" s="121"/>
      <c r="AR200" s="210" t="s">
        <v>117</v>
      </c>
      <c r="AT200" s="210" t="s">
        <v>112</v>
      </c>
      <c r="AU200" s="210" t="s">
        <v>76</v>
      </c>
      <c r="AY200" s="115" t="s">
        <v>110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15" t="s">
        <v>74</v>
      </c>
      <c r="BK200" s="211">
        <f>ROUND(I200*H200,2)</f>
        <v>0</v>
      </c>
      <c r="BL200" s="115" t="s">
        <v>117</v>
      </c>
      <c r="BM200" s="210" t="s">
        <v>269</v>
      </c>
    </row>
    <row r="201" spans="1:65" s="125" customFormat="1" ht="48.75">
      <c r="A201" s="121"/>
      <c r="B201" s="122"/>
      <c r="C201" s="121"/>
      <c r="D201" s="212" t="s">
        <v>119</v>
      </c>
      <c r="E201" s="121"/>
      <c r="F201" s="213" t="s">
        <v>270</v>
      </c>
      <c r="G201" s="121"/>
      <c r="H201" s="121"/>
      <c r="I201" s="121"/>
      <c r="J201" s="121"/>
      <c r="K201" s="121"/>
      <c r="L201" s="122"/>
      <c r="M201" s="214"/>
      <c r="N201" s="215"/>
      <c r="O201" s="207"/>
      <c r="P201" s="207"/>
      <c r="Q201" s="207"/>
      <c r="R201" s="207"/>
      <c r="S201" s="207"/>
      <c r="T201" s="216"/>
      <c r="U201" s="121"/>
      <c r="V201" s="121"/>
      <c r="W201" s="121"/>
      <c r="X201" s="121"/>
      <c r="Y201" s="121"/>
      <c r="Z201" s="121"/>
      <c r="AA201" s="121"/>
      <c r="AB201" s="121"/>
      <c r="AC201" s="121"/>
      <c r="AD201" s="121"/>
      <c r="AE201" s="121"/>
      <c r="AT201" s="115" t="s">
        <v>119</v>
      </c>
      <c r="AU201" s="115" t="s">
        <v>76</v>
      </c>
    </row>
    <row r="202" spans="1:65" s="125" customFormat="1" ht="11.25">
      <c r="A202" s="121"/>
      <c r="B202" s="122"/>
      <c r="C202" s="121"/>
      <c r="D202" s="217" t="s">
        <v>121</v>
      </c>
      <c r="E202" s="121"/>
      <c r="F202" s="218" t="s">
        <v>271</v>
      </c>
      <c r="G202" s="121"/>
      <c r="H202" s="121"/>
      <c r="I202" s="121"/>
      <c r="J202" s="121"/>
      <c r="K202" s="121"/>
      <c r="L202" s="122"/>
      <c r="M202" s="214"/>
      <c r="N202" s="215"/>
      <c r="O202" s="207"/>
      <c r="P202" s="207"/>
      <c r="Q202" s="207"/>
      <c r="R202" s="207"/>
      <c r="S202" s="207"/>
      <c r="T202" s="216"/>
      <c r="U202" s="121"/>
      <c r="V202" s="121"/>
      <c r="W202" s="121"/>
      <c r="X202" s="121"/>
      <c r="Y202" s="121"/>
      <c r="Z202" s="121"/>
      <c r="AA202" s="121"/>
      <c r="AB202" s="121"/>
      <c r="AC202" s="121"/>
      <c r="AD202" s="121"/>
      <c r="AE202" s="121"/>
      <c r="AT202" s="115" t="s">
        <v>121</v>
      </c>
      <c r="AU202" s="115" t="s">
        <v>76</v>
      </c>
    </row>
    <row r="203" spans="1:65" s="219" customFormat="1" ht="11.25">
      <c r="B203" s="220"/>
      <c r="D203" s="212" t="s">
        <v>123</v>
      </c>
      <c r="E203" s="221" t="s">
        <v>3</v>
      </c>
      <c r="F203" s="222" t="s">
        <v>272</v>
      </c>
      <c r="H203" s="223">
        <v>9.24</v>
      </c>
      <c r="L203" s="220"/>
      <c r="M203" s="224"/>
      <c r="N203" s="225"/>
      <c r="O203" s="225"/>
      <c r="P203" s="225"/>
      <c r="Q203" s="225"/>
      <c r="R203" s="225"/>
      <c r="S203" s="225"/>
      <c r="T203" s="226"/>
      <c r="AT203" s="221" t="s">
        <v>123</v>
      </c>
      <c r="AU203" s="221" t="s">
        <v>76</v>
      </c>
      <c r="AV203" s="219" t="s">
        <v>76</v>
      </c>
      <c r="AW203" s="219" t="s">
        <v>31</v>
      </c>
      <c r="AX203" s="219" t="s">
        <v>69</v>
      </c>
      <c r="AY203" s="221" t="s">
        <v>110</v>
      </c>
    </row>
    <row r="204" spans="1:65" s="219" customFormat="1" ht="11.25">
      <c r="B204" s="220"/>
      <c r="D204" s="212" t="s">
        <v>123</v>
      </c>
      <c r="E204" s="221" t="s">
        <v>3</v>
      </c>
      <c r="F204" s="222" t="s">
        <v>273</v>
      </c>
      <c r="H204" s="223">
        <v>13.84</v>
      </c>
      <c r="L204" s="220"/>
      <c r="M204" s="224"/>
      <c r="N204" s="225"/>
      <c r="O204" s="225"/>
      <c r="P204" s="225"/>
      <c r="Q204" s="225"/>
      <c r="R204" s="225"/>
      <c r="S204" s="225"/>
      <c r="T204" s="226"/>
      <c r="AT204" s="221" t="s">
        <v>123</v>
      </c>
      <c r="AU204" s="221" t="s">
        <v>76</v>
      </c>
      <c r="AV204" s="219" t="s">
        <v>76</v>
      </c>
      <c r="AW204" s="219" t="s">
        <v>31</v>
      </c>
      <c r="AX204" s="219" t="s">
        <v>69</v>
      </c>
      <c r="AY204" s="221" t="s">
        <v>110</v>
      </c>
    </row>
    <row r="205" spans="1:65" s="219" customFormat="1" ht="11.25">
      <c r="B205" s="220"/>
      <c r="D205" s="212" t="s">
        <v>123</v>
      </c>
      <c r="E205" s="221" t="s">
        <v>3</v>
      </c>
      <c r="F205" s="222" t="s">
        <v>274</v>
      </c>
      <c r="H205" s="223">
        <v>34.74</v>
      </c>
      <c r="L205" s="220"/>
      <c r="M205" s="224"/>
      <c r="N205" s="225"/>
      <c r="O205" s="225"/>
      <c r="P205" s="225"/>
      <c r="Q205" s="225"/>
      <c r="R205" s="225"/>
      <c r="S205" s="225"/>
      <c r="T205" s="226"/>
      <c r="AT205" s="221" t="s">
        <v>123</v>
      </c>
      <c r="AU205" s="221" t="s">
        <v>76</v>
      </c>
      <c r="AV205" s="219" t="s">
        <v>76</v>
      </c>
      <c r="AW205" s="219" t="s">
        <v>31</v>
      </c>
      <c r="AX205" s="219" t="s">
        <v>69</v>
      </c>
      <c r="AY205" s="221" t="s">
        <v>110</v>
      </c>
    </row>
    <row r="206" spans="1:65" s="219" customFormat="1" ht="11.25">
      <c r="B206" s="220"/>
      <c r="D206" s="212" t="s">
        <v>123</v>
      </c>
      <c r="E206" s="221" t="s">
        <v>3</v>
      </c>
      <c r="F206" s="222" t="s">
        <v>275</v>
      </c>
      <c r="H206" s="223">
        <v>10.199999999999999</v>
      </c>
      <c r="L206" s="220"/>
      <c r="M206" s="224"/>
      <c r="N206" s="225"/>
      <c r="O206" s="225"/>
      <c r="P206" s="225"/>
      <c r="Q206" s="225"/>
      <c r="R206" s="225"/>
      <c r="S206" s="225"/>
      <c r="T206" s="226"/>
      <c r="AT206" s="221" t="s">
        <v>123</v>
      </c>
      <c r="AU206" s="221" t="s">
        <v>76</v>
      </c>
      <c r="AV206" s="219" t="s">
        <v>76</v>
      </c>
      <c r="AW206" s="219" t="s">
        <v>31</v>
      </c>
      <c r="AX206" s="219" t="s">
        <v>69</v>
      </c>
      <c r="AY206" s="221" t="s">
        <v>110</v>
      </c>
    </row>
    <row r="207" spans="1:65" s="219" customFormat="1" ht="11.25">
      <c r="B207" s="220"/>
      <c r="D207" s="212" t="s">
        <v>123</v>
      </c>
      <c r="E207" s="221" t="s">
        <v>3</v>
      </c>
      <c r="F207" s="222" t="s">
        <v>276</v>
      </c>
      <c r="H207" s="223">
        <v>16.5</v>
      </c>
      <c r="L207" s="220"/>
      <c r="M207" s="224"/>
      <c r="N207" s="225"/>
      <c r="O207" s="225"/>
      <c r="P207" s="225"/>
      <c r="Q207" s="225"/>
      <c r="R207" s="225"/>
      <c r="S207" s="225"/>
      <c r="T207" s="226"/>
      <c r="AT207" s="221" t="s">
        <v>123</v>
      </c>
      <c r="AU207" s="221" t="s">
        <v>76</v>
      </c>
      <c r="AV207" s="219" t="s">
        <v>76</v>
      </c>
      <c r="AW207" s="219" t="s">
        <v>31</v>
      </c>
      <c r="AX207" s="219" t="s">
        <v>69</v>
      </c>
      <c r="AY207" s="221" t="s">
        <v>110</v>
      </c>
    </row>
    <row r="208" spans="1:65" s="227" customFormat="1" ht="11.25">
      <c r="B208" s="228"/>
      <c r="D208" s="212" t="s">
        <v>123</v>
      </c>
      <c r="E208" s="229" t="s">
        <v>3</v>
      </c>
      <c r="F208" s="230" t="s">
        <v>126</v>
      </c>
      <c r="H208" s="231">
        <v>84.52</v>
      </c>
      <c r="L208" s="228"/>
      <c r="M208" s="232"/>
      <c r="N208" s="233"/>
      <c r="O208" s="233"/>
      <c r="P208" s="233"/>
      <c r="Q208" s="233"/>
      <c r="R208" s="233"/>
      <c r="S208" s="233"/>
      <c r="T208" s="234"/>
      <c r="AT208" s="229" t="s">
        <v>123</v>
      </c>
      <c r="AU208" s="229" t="s">
        <v>76</v>
      </c>
      <c r="AV208" s="227" t="s">
        <v>117</v>
      </c>
      <c r="AW208" s="227" t="s">
        <v>31</v>
      </c>
      <c r="AX208" s="227" t="s">
        <v>74</v>
      </c>
      <c r="AY208" s="229" t="s">
        <v>110</v>
      </c>
    </row>
    <row r="209" spans="1:65" s="125" customFormat="1" ht="24.2" customHeight="1">
      <c r="A209" s="121"/>
      <c r="B209" s="122"/>
      <c r="C209" s="199" t="s">
        <v>277</v>
      </c>
      <c r="D209" s="199" t="s">
        <v>112</v>
      </c>
      <c r="E209" s="200" t="s">
        <v>278</v>
      </c>
      <c r="F209" s="201" t="s">
        <v>279</v>
      </c>
      <c r="G209" s="202" t="s">
        <v>115</v>
      </c>
      <c r="H209" s="203">
        <v>14.25</v>
      </c>
      <c r="I209" s="71"/>
      <c r="J209" s="204">
        <f>ROUND(I209*H209,2)</f>
        <v>0</v>
      </c>
      <c r="K209" s="201" t="s">
        <v>116</v>
      </c>
      <c r="L209" s="122"/>
      <c r="M209" s="205" t="s">
        <v>3</v>
      </c>
      <c r="N209" s="206" t="s">
        <v>40</v>
      </c>
      <c r="O209" s="207"/>
      <c r="P209" s="208">
        <f>O209*H209</f>
        <v>0</v>
      </c>
      <c r="Q209" s="208">
        <v>2.8332299999999999</v>
      </c>
      <c r="R209" s="208">
        <f>Q209*H209</f>
        <v>40.373527500000002</v>
      </c>
      <c r="S209" s="208">
        <v>0</v>
      </c>
      <c r="T209" s="209">
        <f>S209*H209</f>
        <v>0</v>
      </c>
      <c r="U209" s="121"/>
      <c r="V209" s="121"/>
      <c r="W209" s="121"/>
      <c r="X209" s="121"/>
      <c r="Y209" s="121"/>
      <c r="Z209" s="121"/>
      <c r="AA209" s="121"/>
      <c r="AB209" s="121"/>
      <c r="AC209" s="121"/>
      <c r="AD209" s="121"/>
      <c r="AE209" s="121"/>
      <c r="AR209" s="210" t="s">
        <v>117</v>
      </c>
      <c r="AT209" s="210" t="s">
        <v>112</v>
      </c>
      <c r="AU209" s="210" t="s">
        <v>76</v>
      </c>
      <c r="AY209" s="115" t="s">
        <v>110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15" t="s">
        <v>74</v>
      </c>
      <c r="BK209" s="211">
        <f>ROUND(I209*H209,2)</f>
        <v>0</v>
      </c>
      <c r="BL209" s="115" t="s">
        <v>117</v>
      </c>
      <c r="BM209" s="210" t="s">
        <v>280</v>
      </c>
    </row>
    <row r="210" spans="1:65" s="125" customFormat="1" ht="48.75">
      <c r="A210" s="121"/>
      <c r="B210" s="122"/>
      <c r="C210" s="121"/>
      <c r="D210" s="212" t="s">
        <v>119</v>
      </c>
      <c r="E210" s="121"/>
      <c r="F210" s="213" t="s">
        <v>281</v>
      </c>
      <c r="G210" s="121"/>
      <c r="H210" s="121"/>
      <c r="I210" s="121"/>
      <c r="J210" s="121"/>
      <c r="K210" s="121"/>
      <c r="L210" s="122"/>
      <c r="M210" s="214"/>
      <c r="N210" s="215"/>
      <c r="O210" s="207"/>
      <c r="P210" s="207"/>
      <c r="Q210" s="207"/>
      <c r="R210" s="207"/>
      <c r="S210" s="207"/>
      <c r="T210" s="216"/>
      <c r="U210" s="121"/>
      <c r="V210" s="121"/>
      <c r="W210" s="121"/>
      <c r="X210" s="121"/>
      <c r="Y210" s="121"/>
      <c r="Z210" s="121"/>
      <c r="AA210" s="121"/>
      <c r="AB210" s="121"/>
      <c r="AC210" s="121"/>
      <c r="AD210" s="121"/>
      <c r="AE210" s="121"/>
      <c r="AT210" s="115" t="s">
        <v>119</v>
      </c>
      <c r="AU210" s="115" t="s">
        <v>76</v>
      </c>
    </row>
    <row r="211" spans="1:65" s="125" customFormat="1" ht="11.25">
      <c r="A211" s="121"/>
      <c r="B211" s="122"/>
      <c r="C211" s="121"/>
      <c r="D211" s="217" t="s">
        <v>121</v>
      </c>
      <c r="E211" s="121"/>
      <c r="F211" s="218" t="s">
        <v>282</v>
      </c>
      <c r="G211" s="121"/>
      <c r="H211" s="121"/>
      <c r="I211" s="121"/>
      <c r="J211" s="121"/>
      <c r="K211" s="121"/>
      <c r="L211" s="122"/>
      <c r="M211" s="214"/>
      <c r="N211" s="215"/>
      <c r="O211" s="207"/>
      <c r="P211" s="207"/>
      <c r="Q211" s="207"/>
      <c r="R211" s="207"/>
      <c r="S211" s="207"/>
      <c r="T211" s="216"/>
      <c r="U211" s="121"/>
      <c r="V211" s="121"/>
      <c r="W211" s="121"/>
      <c r="X211" s="121"/>
      <c r="Y211" s="121"/>
      <c r="Z211" s="121"/>
      <c r="AA211" s="121"/>
      <c r="AB211" s="121"/>
      <c r="AC211" s="121"/>
      <c r="AD211" s="121"/>
      <c r="AE211" s="121"/>
      <c r="AT211" s="115" t="s">
        <v>121</v>
      </c>
      <c r="AU211" s="115" t="s">
        <v>76</v>
      </c>
    </row>
    <row r="212" spans="1:65" s="125" customFormat="1" ht="21.75" customHeight="1">
      <c r="A212" s="121"/>
      <c r="B212" s="122"/>
      <c r="C212" s="199" t="s">
        <v>283</v>
      </c>
      <c r="D212" s="199" t="s">
        <v>112</v>
      </c>
      <c r="E212" s="200" t="s">
        <v>284</v>
      </c>
      <c r="F212" s="201" t="s">
        <v>285</v>
      </c>
      <c r="G212" s="202" t="s">
        <v>224</v>
      </c>
      <c r="H212" s="203">
        <v>156.07</v>
      </c>
      <c r="I212" s="71"/>
      <c r="J212" s="204">
        <f>ROUND(I212*H212,2)</f>
        <v>0</v>
      </c>
      <c r="K212" s="201" t="s">
        <v>116</v>
      </c>
      <c r="L212" s="122"/>
      <c r="M212" s="205" t="s">
        <v>3</v>
      </c>
      <c r="N212" s="206" t="s">
        <v>40</v>
      </c>
      <c r="O212" s="207"/>
      <c r="P212" s="208">
        <f>O212*H212</f>
        <v>0</v>
      </c>
      <c r="Q212" s="208">
        <v>8.6499999999999997E-3</v>
      </c>
      <c r="R212" s="208">
        <f>Q212*H212</f>
        <v>1.3500055</v>
      </c>
      <c r="S212" s="208">
        <v>0</v>
      </c>
      <c r="T212" s="209">
        <f>S212*H212</f>
        <v>0</v>
      </c>
      <c r="U212" s="121"/>
      <c r="V212" s="121"/>
      <c r="W212" s="121"/>
      <c r="X212" s="121"/>
      <c r="Y212" s="121"/>
      <c r="Z212" s="121"/>
      <c r="AA212" s="121"/>
      <c r="AB212" s="121"/>
      <c r="AC212" s="121"/>
      <c r="AD212" s="121"/>
      <c r="AE212" s="121"/>
      <c r="AR212" s="210" t="s">
        <v>117</v>
      </c>
      <c r="AT212" s="210" t="s">
        <v>112</v>
      </c>
      <c r="AU212" s="210" t="s">
        <v>76</v>
      </c>
      <c r="AY212" s="115" t="s">
        <v>110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15" t="s">
        <v>74</v>
      </c>
      <c r="BK212" s="211">
        <f>ROUND(I212*H212,2)</f>
        <v>0</v>
      </c>
      <c r="BL212" s="115" t="s">
        <v>117</v>
      </c>
      <c r="BM212" s="210" t="s">
        <v>286</v>
      </c>
    </row>
    <row r="213" spans="1:65" s="125" customFormat="1" ht="48.75">
      <c r="A213" s="121"/>
      <c r="B213" s="122"/>
      <c r="C213" s="121"/>
      <c r="D213" s="212" t="s">
        <v>119</v>
      </c>
      <c r="E213" s="121"/>
      <c r="F213" s="213" t="s">
        <v>287</v>
      </c>
      <c r="G213" s="121"/>
      <c r="H213" s="121"/>
      <c r="I213" s="121"/>
      <c r="J213" s="121"/>
      <c r="K213" s="121"/>
      <c r="L213" s="122"/>
      <c r="M213" s="214"/>
      <c r="N213" s="215"/>
      <c r="O213" s="207"/>
      <c r="P213" s="207"/>
      <c r="Q213" s="207"/>
      <c r="R213" s="207"/>
      <c r="S213" s="207"/>
      <c r="T213" s="216"/>
      <c r="U213" s="121"/>
      <c r="V213" s="121"/>
      <c r="W213" s="121"/>
      <c r="X213" s="121"/>
      <c r="Y213" s="121"/>
      <c r="Z213" s="121"/>
      <c r="AA213" s="121"/>
      <c r="AB213" s="121"/>
      <c r="AC213" s="121"/>
      <c r="AD213" s="121"/>
      <c r="AE213" s="121"/>
      <c r="AT213" s="115" t="s">
        <v>119</v>
      </c>
      <c r="AU213" s="115" t="s">
        <v>76</v>
      </c>
    </row>
    <row r="214" spans="1:65" s="125" customFormat="1" ht="11.25">
      <c r="A214" s="121"/>
      <c r="B214" s="122"/>
      <c r="C214" s="121"/>
      <c r="D214" s="217" t="s">
        <v>121</v>
      </c>
      <c r="E214" s="121"/>
      <c r="F214" s="218" t="s">
        <v>288</v>
      </c>
      <c r="G214" s="121"/>
      <c r="H214" s="121"/>
      <c r="I214" s="121"/>
      <c r="J214" s="121"/>
      <c r="K214" s="121"/>
      <c r="L214" s="122"/>
      <c r="M214" s="214"/>
      <c r="N214" s="215"/>
      <c r="O214" s="207"/>
      <c r="P214" s="207"/>
      <c r="Q214" s="207"/>
      <c r="R214" s="207"/>
      <c r="S214" s="207"/>
      <c r="T214" s="216"/>
      <c r="U214" s="121"/>
      <c r="V214" s="121"/>
      <c r="W214" s="121"/>
      <c r="X214" s="121"/>
      <c r="Y214" s="121"/>
      <c r="Z214" s="121"/>
      <c r="AA214" s="121"/>
      <c r="AB214" s="121"/>
      <c r="AC214" s="121"/>
      <c r="AD214" s="121"/>
      <c r="AE214" s="121"/>
      <c r="AT214" s="115" t="s">
        <v>121</v>
      </c>
      <c r="AU214" s="115" t="s">
        <v>76</v>
      </c>
    </row>
    <row r="215" spans="1:65" s="219" customFormat="1" ht="11.25">
      <c r="B215" s="220"/>
      <c r="D215" s="212" t="s">
        <v>123</v>
      </c>
      <c r="E215" s="221" t="s">
        <v>3</v>
      </c>
      <c r="F215" s="222" t="s">
        <v>289</v>
      </c>
      <c r="H215" s="223">
        <v>14.47</v>
      </c>
      <c r="L215" s="220"/>
      <c r="M215" s="224"/>
      <c r="N215" s="225"/>
      <c r="O215" s="225"/>
      <c r="P215" s="225"/>
      <c r="Q215" s="225"/>
      <c r="R215" s="225"/>
      <c r="S215" s="225"/>
      <c r="T215" s="226"/>
      <c r="AT215" s="221" t="s">
        <v>123</v>
      </c>
      <c r="AU215" s="221" t="s">
        <v>76</v>
      </c>
      <c r="AV215" s="219" t="s">
        <v>76</v>
      </c>
      <c r="AW215" s="219" t="s">
        <v>31</v>
      </c>
      <c r="AX215" s="219" t="s">
        <v>69</v>
      </c>
      <c r="AY215" s="221" t="s">
        <v>110</v>
      </c>
    </row>
    <row r="216" spans="1:65" s="219" customFormat="1" ht="11.25">
      <c r="B216" s="220"/>
      <c r="D216" s="212" t="s">
        <v>123</v>
      </c>
      <c r="E216" s="221" t="s">
        <v>3</v>
      </c>
      <c r="F216" s="222" t="s">
        <v>290</v>
      </c>
      <c r="H216" s="223">
        <v>34.06</v>
      </c>
      <c r="L216" s="220"/>
      <c r="M216" s="224"/>
      <c r="N216" s="225"/>
      <c r="O216" s="225"/>
      <c r="P216" s="225"/>
      <c r="Q216" s="225"/>
      <c r="R216" s="225"/>
      <c r="S216" s="225"/>
      <c r="T216" s="226"/>
      <c r="AT216" s="221" t="s">
        <v>123</v>
      </c>
      <c r="AU216" s="221" t="s">
        <v>76</v>
      </c>
      <c r="AV216" s="219" t="s">
        <v>76</v>
      </c>
      <c r="AW216" s="219" t="s">
        <v>31</v>
      </c>
      <c r="AX216" s="219" t="s">
        <v>69</v>
      </c>
      <c r="AY216" s="221" t="s">
        <v>110</v>
      </c>
    </row>
    <row r="217" spans="1:65" s="219" customFormat="1" ht="11.25">
      <c r="B217" s="220"/>
      <c r="D217" s="212" t="s">
        <v>123</v>
      </c>
      <c r="E217" s="221" t="s">
        <v>3</v>
      </c>
      <c r="F217" s="222" t="s">
        <v>291</v>
      </c>
      <c r="H217" s="223">
        <v>56</v>
      </c>
      <c r="L217" s="220"/>
      <c r="M217" s="224"/>
      <c r="N217" s="225"/>
      <c r="O217" s="225"/>
      <c r="P217" s="225"/>
      <c r="Q217" s="225"/>
      <c r="R217" s="225"/>
      <c r="S217" s="225"/>
      <c r="T217" s="226"/>
      <c r="AT217" s="221" t="s">
        <v>123</v>
      </c>
      <c r="AU217" s="221" t="s">
        <v>76</v>
      </c>
      <c r="AV217" s="219" t="s">
        <v>76</v>
      </c>
      <c r="AW217" s="219" t="s">
        <v>31</v>
      </c>
      <c r="AX217" s="219" t="s">
        <v>69</v>
      </c>
      <c r="AY217" s="221" t="s">
        <v>110</v>
      </c>
    </row>
    <row r="218" spans="1:65" s="219" customFormat="1" ht="11.25">
      <c r="B218" s="220"/>
      <c r="D218" s="212" t="s">
        <v>123</v>
      </c>
      <c r="E218" s="221" t="s">
        <v>3</v>
      </c>
      <c r="F218" s="222" t="s">
        <v>292</v>
      </c>
      <c r="H218" s="223">
        <v>20.5</v>
      </c>
      <c r="L218" s="220"/>
      <c r="M218" s="224"/>
      <c r="N218" s="225"/>
      <c r="O218" s="225"/>
      <c r="P218" s="225"/>
      <c r="Q218" s="225"/>
      <c r="R218" s="225"/>
      <c r="S218" s="225"/>
      <c r="T218" s="226"/>
      <c r="AT218" s="221" t="s">
        <v>123</v>
      </c>
      <c r="AU218" s="221" t="s">
        <v>76</v>
      </c>
      <c r="AV218" s="219" t="s">
        <v>76</v>
      </c>
      <c r="AW218" s="219" t="s">
        <v>31</v>
      </c>
      <c r="AX218" s="219" t="s">
        <v>69</v>
      </c>
      <c r="AY218" s="221" t="s">
        <v>110</v>
      </c>
    </row>
    <row r="219" spans="1:65" s="219" customFormat="1" ht="11.25">
      <c r="B219" s="220"/>
      <c r="D219" s="212" t="s">
        <v>123</v>
      </c>
      <c r="E219" s="221" t="s">
        <v>3</v>
      </c>
      <c r="F219" s="222" t="s">
        <v>293</v>
      </c>
      <c r="H219" s="223">
        <v>31.04</v>
      </c>
      <c r="L219" s="220"/>
      <c r="M219" s="224"/>
      <c r="N219" s="225"/>
      <c r="O219" s="225"/>
      <c r="P219" s="225"/>
      <c r="Q219" s="225"/>
      <c r="R219" s="225"/>
      <c r="S219" s="225"/>
      <c r="T219" s="226"/>
      <c r="AT219" s="221" t="s">
        <v>123</v>
      </c>
      <c r="AU219" s="221" t="s">
        <v>76</v>
      </c>
      <c r="AV219" s="219" t="s">
        <v>76</v>
      </c>
      <c r="AW219" s="219" t="s">
        <v>31</v>
      </c>
      <c r="AX219" s="219" t="s">
        <v>69</v>
      </c>
      <c r="AY219" s="221" t="s">
        <v>110</v>
      </c>
    </row>
    <row r="220" spans="1:65" s="227" customFormat="1" ht="11.25">
      <c r="B220" s="228"/>
      <c r="D220" s="212" t="s">
        <v>123</v>
      </c>
      <c r="E220" s="229" t="s">
        <v>3</v>
      </c>
      <c r="F220" s="230" t="s">
        <v>126</v>
      </c>
      <c r="H220" s="231">
        <v>156.07</v>
      </c>
      <c r="L220" s="228"/>
      <c r="M220" s="232"/>
      <c r="N220" s="233"/>
      <c r="O220" s="233"/>
      <c r="P220" s="233"/>
      <c r="Q220" s="233"/>
      <c r="R220" s="233"/>
      <c r="S220" s="233"/>
      <c r="T220" s="234"/>
      <c r="AT220" s="229" t="s">
        <v>123</v>
      </c>
      <c r="AU220" s="229" t="s">
        <v>76</v>
      </c>
      <c r="AV220" s="227" t="s">
        <v>117</v>
      </c>
      <c r="AW220" s="227" t="s">
        <v>31</v>
      </c>
      <c r="AX220" s="227" t="s">
        <v>74</v>
      </c>
      <c r="AY220" s="229" t="s">
        <v>110</v>
      </c>
    </row>
    <row r="221" spans="1:65" s="125" customFormat="1" ht="21.75" customHeight="1">
      <c r="A221" s="121"/>
      <c r="B221" s="122"/>
      <c r="C221" s="199" t="s">
        <v>8</v>
      </c>
      <c r="D221" s="199" t="s">
        <v>112</v>
      </c>
      <c r="E221" s="200" t="s">
        <v>294</v>
      </c>
      <c r="F221" s="201" t="s">
        <v>295</v>
      </c>
      <c r="G221" s="202" t="s">
        <v>224</v>
      </c>
      <c r="H221" s="203">
        <v>156.07</v>
      </c>
      <c r="I221" s="71"/>
      <c r="J221" s="204">
        <f>ROUND(I221*H221,2)</f>
        <v>0</v>
      </c>
      <c r="K221" s="201" t="s">
        <v>116</v>
      </c>
      <c r="L221" s="122"/>
      <c r="M221" s="205" t="s">
        <v>3</v>
      </c>
      <c r="N221" s="206" t="s">
        <v>40</v>
      </c>
      <c r="O221" s="207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121"/>
      <c r="V221" s="121"/>
      <c r="W221" s="121"/>
      <c r="X221" s="121"/>
      <c r="Y221" s="121"/>
      <c r="Z221" s="121"/>
      <c r="AA221" s="121"/>
      <c r="AB221" s="121"/>
      <c r="AC221" s="121"/>
      <c r="AD221" s="121"/>
      <c r="AE221" s="121"/>
      <c r="AR221" s="210" t="s">
        <v>117</v>
      </c>
      <c r="AT221" s="210" t="s">
        <v>112</v>
      </c>
      <c r="AU221" s="210" t="s">
        <v>76</v>
      </c>
      <c r="AY221" s="115" t="s">
        <v>110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15" t="s">
        <v>74</v>
      </c>
      <c r="BK221" s="211">
        <f>ROUND(I221*H221,2)</f>
        <v>0</v>
      </c>
      <c r="BL221" s="115" t="s">
        <v>117</v>
      </c>
      <c r="BM221" s="210" t="s">
        <v>296</v>
      </c>
    </row>
    <row r="222" spans="1:65" s="125" customFormat="1" ht="48.75">
      <c r="A222" s="121"/>
      <c r="B222" s="122"/>
      <c r="C222" s="121"/>
      <c r="D222" s="212" t="s">
        <v>119</v>
      </c>
      <c r="E222" s="121"/>
      <c r="F222" s="213" t="s">
        <v>297</v>
      </c>
      <c r="G222" s="121"/>
      <c r="H222" s="121"/>
      <c r="I222" s="121"/>
      <c r="J222" s="121"/>
      <c r="K222" s="121"/>
      <c r="L222" s="122"/>
      <c r="M222" s="214"/>
      <c r="N222" s="215"/>
      <c r="O222" s="207"/>
      <c r="P222" s="207"/>
      <c r="Q222" s="207"/>
      <c r="R222" s="207"/>
      <c r="S222" s="207"/>
      <c r="T222" s="216"/>
      <c r="U222" s="121"/>
      <c r="V222" s="121"/>
      <c r="W222" s="121"/>
      <c r="X222" s="121"/>
      <c r="Y222" s="121"/>
      <c r="Z222" s="121"/>
      <c r="AA222" s="121"/>
      <c r="AB222" s="121"/>
      <c r="AC222" s="121"/>
      <c r="AD222" s="121"/>
      <c r="AE222" s="121"/>
      <c r="AT222" s="115" t="s">
        <v>119</v>
      </c>
      <c r="AU222" s="115" t="s">
        <v>76</v>
      </c>
    </row>
    <row r="223" spans="1:65" s="125" customFormat="1" ht="11.25">
      <c r="A223" s="121"/>
      <c r="B223" s="122"/>
      <c r="C223" s="121"/>
      <c r="D223" s="217" t="s">
        <v>121</v>
      </c>
      <c r="E223" s="121"/>
      <c r="F223" s="218" t="s">
        <v>298</v>
      </c>
      <c r="G223" s="121"/>
      <c r="H223" s="121"/>
      <c r="I223" s="121"/>
      <c r="J223" s="121"/>
      <c r="K223" s="121"/>
      <c r="L223" s="122"/>
      <c r="M223" s="214"/>
      <c r="N223" s="215"/>
      <c r="O223" s="207"/>
      <c r="P223" s="207"/>
      <c r="Q223" s="207"/>
      <c r="R223" s="207"/>
      <c r="S223" s="207"/>
      <c r="T223" s="216"/>
      <c r="U223" s="121"/>
      <c r="V223" s="121"/>
      <c r="W223" s="121"/>
      <c r="X223" s="121"/>
      <c r="Y223" s="121"/>
      <c r="Z223" s="121"/>
      <c r="AA223" s="121"/>
      <c r="AB223" s="121"/>
      <c r="AC223" s="121"/>
      <c r="AD223" s="121"/>
      <c r="AE223" s="121"/>
      <c r="AT223" s="115" t="s">
        <v>121</v>
      </c>
      <c r="AU223" s="115" t="s">
        <v>76</v>
      </c>
    </row>
    <row r="224" spans="1:65" s="219" customFormat="1" ht="11.25">
      <c r="B224" s="220"/>
      <c r="D224" s="212" t="s">
        <v>123</v>
      </c>
      <c r="E224" s="221" t="s">
        <v>3</v>
      </c>
      <c r="F224" s="222" t="s">
        <v>299</v>
      </c>
      <c r="H224" s="223">
        <v>14.47</v>
      </c>
      <c r="L224" s="220"/>
      <c r="M224" s="224"/>
      <c r="N224" s="225"/>
      <c r="O224" s="225"/>
      <c r="P224" s="225"/>
      <c r="Q224" s="225"/>
      <c r="R224" s="225"/>
      <c r="S224" s="225"/>
      <c r="T224" s="226"/>
      <c r="AT224" s="221" t="s">
        <v>123</v>
      </c>
      <c r="AU224" s="221" t="s">
        <v>76</v>
      </c>
      <c r="AV224" s="219" t="s">
        <v>76</v>
      </c>
      <c r="AW224" s="219" t="s">
        <v>31</v>
      </c>
      <c r="AX224" s="219" t="s">
        <v>69</v>
      </c>
      <c r="AY224" s="221" t="s">
        <v>110</v>
      </c>
    </row>
    <row r="225" spans="1:65" s="219" customFormat="1" ht="11.25">
      <c r="B225" s="220"/>
      <c r="D225" s="212" t="s">
        <v>123</v>
      </c>
      <c r="E225" s="221" t="s">
        <v>3</v>
      </c>
      <c r="F225" s="222" t="s">
        <v>290</v>
      </c>
      <c r="H225" s="223">
        <v>34.06</v>
      </c>
      <c r="L225" s="220"/>
      <c r="M225" s="224"/>
      <c r="N225" s="225"/>
      <c r="O225" s="225"/>
      <c r="P225" s="225"/>
      <c r="Q225" s="225"/>
      <c r="R225" s="225"/>
      <c r="S225" s="225"/>
      <c r="T225" s="226"/>
      <c r="AT225" s="221" t="s">
        <v>123</v>
      </c>
      <c r="AU225" s="221" t="s">
        <v>76</v>
      </c>
      <c r="AV225" s="219" t="s">
        <v>76</v>
      </c>
      <c r="AW225" s="219" t="s">
        <v>31</v>
      </c>
      <c r="AX225" s="219" t="s">
        <v>69</v>
      </c>
      <c r="AY225" s="221" t="s">
        <v>110</v>
      </c>
    </row>
    <row r="226" spans="1:65" s="219" customFormat="1" ht="11.25">
      <c r="B226" s="220"/>
      <c r="D226" s="212" t="s">
        <v>123</v>
      </c>
      <c r="E226" s="221" t="s">
        <v>3</v>
      </c>
      <c r="F226" s="222" t="s">
        <v>291</v>
      </c>
      <c r="H226" s="223">
        <v>56</v>
      </c>
      <c r="L226" s="220"/>
      <c r="M226" s="224"/>
      <c r="N226" s="225"/>
      <c r="O226" s="225"/>
      <c r="P226" s="225"/>
      <c r="Q226" s="225"/>
      <c r="R226" s="225"/>
      <c r="S226" s="225"/>
      <c r="T226" s="226"/>
      <c r="AT226" s="221" t="s">
        <v>123</v>
      </c>
      <c r="AU226" s="221" t="s">
        <v>76</v>
      </c>
      <c r="AV226" s="219" t="s">
        <v>76</v>
      </c>
      <c r="AW226" s="219" t="s">
        <v>31</v>
      </c>
      <c r="AX226" s="219" t="s">
        <v>69</v>
      </c>
      <c r="AY226" s="221" t="s">
        <v>110</v>
      </c>
    </row>
    <row r="227" spans="1:65" s="219" customFormat="1" ht="11.25">
      <c r="B227" s="220"/>
      <c r="D227" s="212" t="s">
        <v>123</v>
      </c>
      <c r="E227" s="221" t="s">
        <v>3</v>
      </c>
      <c r="F227" s="222" t="s">
        <v>292</v>
      </c>
      <c r="H227" s="223">
        <v>20.5</v>
      </c>
      <c r="L227" s="220"/>
      <c r="M227" s="224"/>
      <c r="N227" s="225"/>
      <c r="O227" s="225"/>
      <c r="P227" s="225"/>
      <c r="Q227" s="225"/>
      <c r="R227" s="225"/>
      <c r="S227" s="225"/>
      <c r="T227" s="226"/>
      <c r="AT227" s="221" t="s">
        <v>123</v>
      </c>
      <c r="AU227" s="221" t="s">
        <v>76</v>
      </c>
      <c r="AV227" s="219" t="s">
        <v>76</v>
      </c>
      <c r="AW227" s="219" t="s">
        <v>31</v>
      </c>
      <c r="AX227" s="219" t="s">
        <v>69</v>
      </c>
      <c r="AY227" s="221" t="s">
        <v>110</v>
      </c>
    </row>
    <row r="228" spans="1:65" s="219" customFormat="1" ht="11.25">
      <c r="B228" s="220"/>
      <c r="D228" s="212" t="s">
        <v>123</v>
      </c>
      <c r="E228" s="221" t="s">
        <v>3</v>
      </c>
      <c r="F228" s="222" t="s">
        <v>293</v>
      </c>
      <c r="H228" s="223">
        <v>31.04</v>
      </c>
      <c r="L228" s="220"/>
      <c r="M228" s="224"/>
      <c r="N228" s="225"/>
      <c r="O228" s="225"/>
      <c r="P228" s="225"/>
      <c r="Q228" s="225"/>
      <c r="R228" s="225"/>
      <c r="S228" s="225"/>
      <c r="T228" s="226"/>
      <c r="AT228" s="221" t="s">
        <v>123</v>
      </c>
      <c r="AU228" s="221" t="s">
        <v>76</v>
      </c>
      <c r="AV228" s="219" t="s">
        <v>76</v>
      </c>
      <c r="AW228" s="219" t="s">
        <v>31</v>
      </c>
      <c r="AX228" s="219" t="s">
        <v>69</v>
      </c>
      <c r="AY228" s="221" t="s">
        <v>110</v>
      </c>
    </row>
    <row r="229" spans="1:65" s="227" customFormat="1" ht="11.25">
      <c r="B229" s="228"/>
      <c r="D229" s="212" t="s">
        <v>123</v>
      </c>
      <c r="E229" s="229" t="s">
        <v>3</v>
      </c>
      <c r="F229" s="230" t="s">
        <v>126</v>
      </c>
      <c r="H229" s="231">
        <v>156.07</v>
      </c>
      <c r="L229" s="228"/>
      <c r="M229" s="232"/>
      <c r="N229" s="233"/>
      <c r="O229" s="233"/>
      <c r="P229" s="233"/>
      <c r="Q229" s="233"/>
      <c r="R229" s="233"/>
      <c r="S229" s="233"/>
      <c r="T229" s="234"/>
      <c r="AT229" s="229" t="s">
        <v>123</v>
      </c>
      <c r="AU229" s="229" t="s">
        <v>76</v>
      </c>
      <c r="AV229" s="227" t="s">
        <v>117</v>
      </c>
      <c r="AW229" s="227" t="s">
        <v>31</v>
      </c>
      <c r="AX229" s="227" t="s">
        <v>74</v>
      </c>
      <c r="AY229" s="229" t="s">
        <v>110</v>
      </c>
    </row>
    <row r="230" spans="1:65" s="125" customFormat="1" ht="24.2" customHeight="1">
      <c r="A230" s="121"/>
      <c r="B230" s="122"/>
      <c r="C230" s="199" t="s">
        <v>300</v>
      </c>
      <c r="D230" s="199" t="s">
        <v>112</v>
      </c>
      <c r="E230" s="200" t="s">
        <v>301</v>
      </c>
      <c r="F230" s="201" t="s">
        <v>302</v>
      </c>
      <c r="G230" s="202" t="s">
        <v>303</v>
      </c>
      <c r="H230" s="203">
        <v>2.5099999999999998</v>
      </c>
      <c r="I230" s="71"/>
      <c r="J230" s="204">
        <f>ROUND(I230*H230,2)</f>
        <v>0</v>
      </c>
      <c r="K230" s="201" t="s">
        <v>116</v>
      </c>
      <c r="L230" s="122"/>
      <c r="M230" s="205" t="s">
        <v>3</v>
      </c>
      <c r="N230" s="206" t="s">
        <v>40</v>
      </c>
      <c r="O230" s="207"/>
      <c r="P230" s="208">
        <f>O230*H230</f>
        <v>0</v>
      </c>
      <c r="Q230" s="208">
        <v>1.03955</v>
      </c>
      <c r="R230" s="208">
        <f>Q230*H230</f>
        <v>2.6092704999999996</v>
      </c>
      <c r="S230" s="208">
        <v>0</v>
      </c>
      <c r="T230" s="209">
        <f>S230*H230</f>
        <v>0</v>
      </c>
      <c r="U230" s="121"/>
      <c r="V230" s="121"/>
      <c r="W230" s="121"/>
      <c r="X230" s="121"/>
      <c r="Y230" s="121"/>
      <c r="Z230" s="121"/>
      <c r="AA230" s="121"/>
      <c r="AB230" s="121"/>
      <c r="AC230" s="121"/>
      <c r="AD230" s="121"/>
      <c r="AE230" s="121"/>
      <c r="AR230" s="210" t="s">
        <v>117</v>
      </c>
      <c r="AT230" s="210" t="s">
        <v>112</v>
      </c>
      <c r="AU230" s="210" t="s">
        <v>76</v>
      </c>
      <c r="AY230" s="115" t="s">
        <v>110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15" t="s">
        <v>74</v>
      </c>
      <c r="BK230" s="211">
        <f>ROUND(I230*H230,2)</f>
        <v>0</v>
      </c>
      <c r="BL230" s="115" t="s">
        <v>117</v>
      </c>
      <c r="BM230" s="210" t="s">
        <v>304</v>
      </c>
    </row>
    <row r="231" spans="1:65" s="125" customFormat="1" ht="48.75">
      <c r="A231" s="121"/>
      <c r="B231" s="122"/>
      <c r="C231" s="121"/>
      <c r="D231" s="212" t="s">
        <v>119</v>
      </c>
      <c r="E231" s="121"/>
      <c r="F231" s="213" t="s">
        <v>305</v>
      </c>
      <c r="G231" s="121"/>
      <c r="H231" s="121"/>
      <c r="I231" s="121"/>
      <c r="J231" s="121"/>
      <c r="K231" s="121"/>
      <c r="L231" s="122"/>
      <c r="M231" s="214"/>
      <c r="N231" s="215"/>
      <c r="O231" s="207"/>
      <c r="P231" s="207"/>
      <c r="Q231" s="207"/>
      <c r="R231" s="207"/>
      <c r="S231" s="207"/>
      <c r="T231" s="216"/>
      <c r="U231" s="121"/>
      <c r="V231" s="121"/>
      <c r="W231" s="121"/>
      <c r="X231" s="121"/>
      <c r="Y231" s="121"/>
      <c r="Z231" s="121"/>
      <c r="AA231" s="121"/>
      <c r="AB231" s="121"/>
      <c r="AC231" s="121"/>
      <c r="AD231" s="121"/>
      <c r="AE231" s="121"/>
      <c r="AT231" s="115" t="s">
        <v>119</v>
      </c>
      <c r="AU231" s="115" t="s">
        <v>76</v>
      </c>
    </row>
    <row r="232" spans="1:65" s="125" customFormat="1" ht="11.25">
      <c r="A232" s="121"/>
      <c r="B232" s="122"/>
      <c r="C232" s="121"/>
      <c r="D232" s="217" t="s">
        <v>121</v>
      </c>
      <c r="E232" s="121"/>
      <c r="F232" s="218" t="s">
        <v>306</v>
      </c>
      <c r="G232" s="121"/>
      <c r="H232" s="121"/>
      <c r="I232" s="121"/>
      <c r="J232" s="121"/>
      <c r="K232" s="121"/>
      <c r="L232" s="122"/>
      <c r="M232" s="214"/>
      <c r="N232" s="215"/>
      <c r="O232" s="207"/>
      <c r="P232" s="207"/>
      <c r="Q232" s="207"/>
      <c r="R232" s="207"/>
      <c r="S232" s="207"/>
      <c r="T232" s="216"/>
      <c r="U232" s="121"/>
      <c r="V232" s="121"/>
      <c r="W232" s="121"/>
      <c r="X232" s="121"/>
      <c r="Y232" s="121"/>
      <c r="Z232" s="121"/>
      <c r="AA232" s="121"/>
      <c r="AB232" s="121"/>
      <c r="AC232" s="121"/>
      <c r="AD232" s="121"/>
      <c r="AE232" s="121"/>
      <c r="AT232" s="115" t="s">
        <v>121</v>
      </c>
      <c r="AU232" s="115" t="s">
        <v>76</v>
      </c>
    </row>
    <row r="233" spans="1:65" s="219" customFormat="1" ht="11.25">
      <c r="B233" s="220"/>
      <c r="D233" s="212" t="s">
        <v>123</v>
      </c>
      <c r="E233" s="221" t="s">
        <v>3</v>
      </c>
      <c r="F233" s="222" t="s">
        <v>307</v>
      </c>
      <c r="H233" s="223">
        <v>0.3</v>
      </c>
      <c r="L233" s="220"/>
      <c r="M233" s="224"/>
      <c r="N233" s="225"/>
      <c r="O233" s="225"/>
      <c r="P233" s="225"/>
      <c r="Q233" s="225"/>
      <c r="R233" s="225"/>
      <c r="S233" s="225"/>
      <c r="T233" s="226"/>
      <c r="AT233" s="221" t="s">
        <v>123</v>
      </c>
      <c r="AU233" s="221" t="s">
        <v>76</v>
      </c>
      <c r="AV233" s="219" t="s">
        <v>76</v>
      </c>
      <c r="AW233" s="219" t="s">
        <v>31</v>
      </c>
      <c r="AX233" s="219" t="s">
        <v>69</v>
      </c>
      <c r="AY233" s="221" t="s">
        <v>110</v>
      </c>
    </row>
    <row r="234" spans="1:65" s="219" customFormat="1" ht="11.25">
      <c r="B234" s="220"/>
      <c r="D234" s="212" t="s">
        <v>123</v>
      </c>
      <c r="E234" s="221" t="s">
        <v>3</v>
      </c>
      <c r="F234" s="222" t="s">
        <v>308</v>
      </c>
      <c r="H234" s="223">
        <v>1.56</v>
      </c>
      <c r="L234" s="220"/>
      <c r="M234" s="224"/>
      <c r="N234" s="225"/>
      <c r="O234" s="225"/>
      <c r="P234" s="225"/>
      <c r="Q234" s="225"/>
      <c r="R234" s="225"/>
      <c r="S234" s="225"/>
      <c r="T234" s="226"/>
      <c r="AT234" s="221" t="s">
        <v>123</v>
      </c>
      <c r="AU234" s="221" t="s">
        <v>76</v>
      </c>
      <c r="AV234" s="219" t="s">
        <v>76</v>
      </c>
      <c r="AW234" s="219" t="s">
        <v>31</v>
      </c>
      <c r="AX234" s="219" t="s">
        <v>69</v>
      </c>
      <c r="AY234" s="221" t="s">
        <v>110</v>
      </c>
    </row>
    <row r="235" spans="1:65" s="219" customFormat="1" ht="11.25">
      <c r="B235" s="220"/>
      <c r="D235" s="212" t="s">
        <v>123</v>
      </c>
      <c r="E235" s="221" t="s">
        <v>3</v>
      </c>
      <c r="F235" s="222" t="s">
        <v>309</v>
      </c>
      <c r="H235" s="223">
        <v>0.26</v>
      </c>
      <c r="L235" s="220"/>
      <c r="M235" s="224"/>
      <c r="N235" s="225"/>
      <c r="O235" s="225"/>
      <c r="P235" s="225"/>
      <c r="Q235" s="225"/>
      <c r="R235" s="225"/>
      <c r="S235" s="225"/>
      <c r="T235" s="226"/>
      <c r="AT235" s="221" t="s">
        <v>123</v>
      </c>
      <c r="AU235" s="221" t="s">
        <v>76</v>
      </c>
      <c r="AV235" s="219" t="s">
        <v>76</v>
      </c>
      <c r="AW235" s="219" t="s">
        <v>31</v>
      </c>
      <c r="AX235" s="219" t="s">
        <v>69</v>
      </c>
      <c r="AY235" s="221" t="s">
        <v>110</v>
      </c>
    </row>
    <row r="236" spans="1:65" s="219" customFormat="1" ht="11.25">
      <c r="B236" s="220"/>
      <c r="D236" s="212" t="s">
        <v>123</v>
      </c>
      <c r="E236" s="221" t="s">
        <v>3</v>
      </c>
      <c r="F236" s="222" t="s">
        <v>310</v>
      </c>
      <c r="H236" s="223">
        <v>0.39</v>
      </c>
      <c r="L236" s="220"/>
      <c r="M236" s="224"/>
      <c r="N236" s="225"/>
      <c r="O236" s="225"/>
      <c r="P236" s="225"/>
      <c r="Q236" s="225"/>
      <c r="R236" s="225"/>
      <c r="S236" s="225"/>
      <c r="T236" s="226"/>
      <c r="AT236" s="221" t="s">
        <v>123</v>
      </c>
      <c r="AU236" s="221" t="s">
        <v>76</v>
      </c>
      <c r="AV236" s="219" t="s">
        <v>76</v>
      </c>
      <c r="AW236" s="219" t="s">
        <v>31</v>
      </c>
      <c r="AX236" s="219" t="s">
        <v>69</v>
      </c>
      <c r="AY236" s="221" t="s">
        <v>110</v>
      </c>
    </row>
    <row r="237" spans="1:65" s="227" customFormat="1" ht="11.25">
      <c r="B237" s="228"/>
      <c r="D237" s="212" t="s">
        <v>123</v>
      </c>
      <c r="E237" s="229" t="s">
        <v>3</v>
      </c>
      <c r="F237" s="230" t="s">
        <v>126</v>
      </c>
      <c r="H237" s="231">
        <v>2.5099999999999998</v>
      </c>
      <c r="L237" s="228"/>
      <c r="M237" s="232"/>
      <c r="N237" s="233"/>
      <c r="O237" s="233"/>
      <c r="P237" s="233"/>
      <c r="Q237" s="233"/>
      <c r="R237" s="233"/>
      <c r="S237" s="233"/>
      <c r="T237" s="234"/>
      <c r="AT237" s="229" t="s">
        <v>123</v>
      </c>
      <c r="AU237" s="229" t="s">
        <v>76</v>
      </c>
      <c r="AV237" s="227" t="s">
        <v>117</v>
      </c>
      <c r="AW237" s="227" t="s">
        <v>31</v>
      </c>
      <c r="AX237" s="227" t="s">
        <v>74</v>
      </c>
      <c r="AY237" s="229" t="s">
        <v>110</v>
      </c>
    </row>
    <row r="238" spans="1:65" s="186" customFormat="1" ht="22.9" customHeight="1">
      <c r="B238" s="187"/>
      <c r="D238" s="188" t="s">
        <v>68</v>
      </c>
      <c r="E238" s="197" t="s">
        <v>117</v>
      </c>
      <c r="F238" s="197" t="s">
        <v>311</v>
      </c>
      <c r="J238" s="198">
        <f>BK238</f>
        <v>0</v>
      </c>
      <c r="L238" s="187"/>
      <c r="M238" s="191"/>
      <c r="N238" s="192"/>
      <c r="O238" s="192"/>
      <c r="P238" s="193">
        <f>SUM(P239:P268)</f>
        <v>0</v>
      </c>
      <c r="Q238" s="192"/>
      <c r="R238" s="193">
        <f>SUM(R239:R268)</f>
        <v>780.83597520000001</v>
      </c>
      <c r="S238" s="192"/>
      <c r="T238" s="194">
        <f>SUM(T239:T268)</f>
        <v>0</v>
      </c>
      <c r="AR238" s="188" t="s">
        <v>74</v>
      </c>
      <c r="AT238" s="195" t="s">
        <v>68</v>
      </c>
      <c r="AU238" s="195" t="s">
        <v>74</v>
      </c>
      <c r="AY238" s="188" t="s">
        <v>110</v>
      </c>
      <c r="BK238" s="196">
        <f>SUM(BK239:BK268)</f>
        <v>0</v>
      </c>
    </row>
    <row r="239" spans="1:65" s="125" customFormat="1" ht="33" customHeight="1">
      <c r="A239" s="121"/>
      <c r="B239" s="122"/>
      <c r="C239" s="199" t="s">
        <v>312</v>
      </c>
      <c r="D239" s="199" t="s">
        <v>112</v>
      </c>
      <c r="E239" s="200" t="s">
        <v>313</v>
      </c>
      <c r="F239" s="201" t="s">
        <v>314</v>
      </c>
      <c r="G239" s="202" t="s">
        <v>224</v>
      </c>
      <c r="H239" s="203">
        <v>124</v>
      </c>
      <c r="I239" s="71"/>
      <c r="J239" s="204">
        <f>ROUND(I239*H239,2)</f>
        <v>0</v>
      </c>
      <c r="K239" s="201" t="s">
        <v>116</v>
      </c>
      <c r="L239" s="122"/>
      <c r="M239" s="205" t="s">
        <v>3</v>
      </c>
      <c r="N239" s="206" t="s">
        <v>40</v>
      </c>
      <c r="O239" s="207"/>
      <c r="P239" s="208">
        <f>O239*H239</f>
        <v>0</v>
      </c>
      <c r="Q239" s="208">
        <v>0.36435000000000001</v>
      </c>
      <c r="R239" s="208">
        <f>Q239*H239</f>
        <v>45.179400000000001</v>
      </c>
      <c r="S239" s="208">
        <v>0</v>
      </c>
      <c r="T239" s="209">
        <f>S239*H239</f>
        <v>0</v>
      </c>
      <c r="U239" s="121"/>
      <c r="V239" s="121"/>
      <c r="W239" s="121"/>
      <c r="X239" s="121"/>
      <c r="Y239" s="121"/>
      <c r="Z239" s="121"/>
      <c r="AA239" s="121"/>
      <c r="AB239" s="121"/>
      <c r="AC239" s="121"/>
      <c r="AD239" s="121"/>
      <c r="AE239" s="121"/>
      <c r="AR239" s="210" t="s">
        <v>117</v>
      </c>
      <c r="AT239" s="210" t="s">
        <v>112</v>
      </c>
      <c r="AU239" s="210" t="s">
        <v>76</v>
      </c>
      <c r="AY239" s="115" t="s">
        <v>110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15" t="s">
        <v>74</v>
      </c>
      <c r="BK239" s="211">
        <f>ROUND(I239*H239,2)</f>
        <v>0</v>
      </c>
      <c r="BL239" s="115" t="s">
        <v>117</v>
      </c>
      <c r="BM239" s="210" t="s">
        <v>315</v>
      </c>
    </row>
    <row r="240" spans="1:65" s="125" customFormat="1" ht="19.5">
      <c r="A240" s="121"/>
      <c r="B240" s="122"/>
      <c r="C240" s="121"/>
      <c r="D240" s="212" t="s">
        <v>119</v>
      </c>
      <c r="E240" s="121"/>
      <c r="F240" s="213" t="s">
        <v>316</v>
      </c>
      <c r="G240" s="121"/>
      <c r="H240" s="121"/>
      <c r="I240" s="121"/>
      <c r="J240" s="121"/>
      <c r="K240" s="121"/>
      <c r="L240" s="122"/>
      <c r="M240" s="214"/>
      <c r="N240" s="215"/>
      <c r="O240" s="207"/>
      <c r="P240" s="207"/>
      <c r="Q240" s="207"/>
      <c r="R240" s="207"/>
      <c r="S240" s="207"/>
      <c r="T240" s="216"/>
      <c r="U240" s="121"/>
      <c r="V240" s="121"/>
      <c r="W240" s="121"/>
      <c r="X240" s="121"/>
      <c r="Y240" s="121"/>
      <c r="Z240" s="121"/>
      <c r="AA240" s="121"/>
      <c r="AB240" s="121"/>
      <c r="AC240" s="121"/>
      <c r="AD240" s="121"/>
      <c r="AE240" s="121"/>
      <c r="AT240" s="115" t="s">
        <v>119</v>
      </c>
      <c r="AU240" s="115" t="s">
        <v>76</v>
      </c>
    </row>
    <row r="241" spans="1:65" s="125" customFormat="1" ht="11.25">
      <c r="A241" s="121"/>
      <c r="B241" s="122"/>
      <c r="C241" s="121"/>
      <c r="D241" s="217" t="s">
        <v>121</v>
      </c>
      <c r="E241" s="121"/>
      <c r="F241" s="218" t="s">
        <v>317</v>
      </c>
      <c r="G241" s="121"/>
      <c r="H241" s="121"/>
      <c r="I241" s="121"/>
      <c r="J241" s="121"/>
      <c r="K241" s="121"/>
      <c r="L241" s="122"/>
      <c r="M241" s="214"/>
      <c r="N241" s="215"/>
      <c r="O241" s="207"/>
      <c r="P241" s="207"/>
      <c r="Q241" s="207"/>
      <c r="R241" s="207"/>
      <c r="S241" s="207"/>
      <c r="T241" s="216"/>
      <c r="U241" s="121"/>
      <c r="V241" s="121"/>
      <c r="W241" s="121"/>
      <c r="X241" s="121"/>
      <c r="Y241" s="121"/>
      <c r="Z241" s="121"/>
      <c r="AA241" s="121"/>
      <c r="AB241" s="121"/>
      <c r="AC241" s="121"/>
      <c r="AD241" s="121"/>
      <c r="AE241" s="121"/>
      <c r="AT241" s="115" t="s">
        <v>121</v>
      </c>
      <c r="AU241" s="115" t="s">
        <v>76</v>
      </c>
    </row>
    <row r="242" spans="1:65" s="125" customFormat="1" ht="21.75" customHeight="1">
      <c r="A242" s="121"/>
      <c r="B242" s="122"/>
      <c r="C242" s="199" t="s">
        <v>318</v>
      </c>
      <c r="D242" s="199" t="s">
        <v>112</v>
      </c>
      <c r="E242" s="200" t="s">
        <v>319</v>
      </c>
      <c r="F242" s="201" t="s">
        <v>320</v>
      </c>
      <c r="G242" s="202" t="s">
        <v>224</v>
      </c>
      <c r="H242" s="203">
        <v>15</v>
      </c>
      <c r="I242" s="71"/>
      <c r="J242" s="204">
        <f>ROUND(I242*H242,2)</f>
        <v>0</v>
      </c>
      <c r="K242" s="201" t="s">
        <v>116</v>
      </c>
      <c r="L242" s="122"/>
      <c r="M242" s="205" t="s">
        <v>3</v>
      </c>
      <c r="N242" s="206" t="s">
        <v>40</v>
      </c>
      <c r="O242" s="207"/>
      <c r="P242" s="208">
        <f>O242*H242</f>
        <v>0</v>
      </c>
      <c r="Q242" s="208">
        <v>0.21251999999999999</v>
      </c>
      <c r="R242" s="208">
        <f>Q242*H242</f>
        <v>3.1877999999999997</v>
      </c>
      <c r="S242" s="208">
        <v>0</v>
      </c>
      <c r="T242" s="209">
        <f>S242*H242</f>
        <v>0</v>
      </c>
      <c r="U242" s="121"/>
      <c r="V242" s="121"/>
      <c r="W242" s="121"/>
      <c r="X242" s="121"/>
      <c r="Y242" s="121"/>
      <c r="Z242" s="121"/>
      <c r="AA242" s="121"/>
      <c r="AB242" s="121"/>
      <c r="AC242" s="121"/>
      <c r="AD242" s="121"/>
      <c r="AE242" s="121"/>
      <c r="AR242" s="210" t="s">
        <v>117</v>
      </c>
      <c r="AT242" s="210" t="s">
        <v>112</v>
      </c>
      <c r="AU242" s="210" t="s">
        <v>76</v>
      </c>
      <c r="AY242" s="115" t="s">
        <v>110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15" t="s">
        <v>74</v>
      </c>
      <c r="BK242" s="211">
        <f>ROUND(I242*H242,2)</f>
        <v>0</v>
      </c>
      <c r="BL242" s="115" t="s">
        <v>117</v>
      </c>
      <c r="BM242" s="210" t="s">
        <v>321</v>
      </c>
    </row>
    <row r="243" spans="1:65" s="125" customFormat="1" ht="11.25">
      <c r="A243" s="121"/>
      <c r="B243" s="122"/>
      <c r="C243" s="121"/>
      <c r="D243" s="212" t="s">
        <v>119</v>
      </c>
      <c r="E243" s="121"/>
      <c r="F243" s="213" t="s">
        <v>322</v>
      </c>
      <c r="G243" s="121"/>
      <c r="H243" s="121"/>
      <c r="I243" s="121"/>
      <c r="J243" s="121"/>
      <c r="K243" s="121"/>
      <c r="L243" s="122"/>
      <c r="M243" s="214"/>
      <c r="N243" s="215"/>
      <c r="O243" s="207"/>
      <c r="P243" s="207"/>
      <c r="Q243" s="207"/>
      <c r="R243" s="207"/>
      <c r="S243" s="207"/>
      <c r="T243" s="216"/>
      <c r="U243" s="121"/>
      <c r="V243" s="121"/>
      <c r="W243" s="121"/>
      <c r="X243" s="121"/>
      <c r="Y243" s="121"/>
      <c r="Z243" s="121"/>
      <c r="AA243" s="121"/>
      <c r="AB243" s="121"/>
      <c r="AC243" s="121"/>
      <c r="AD243" s="121"/>
      <c r="AE243" s="121"/>
      <c r="AT243" s="115" t="s">
        <v>119</v>
      </c>
      <c r="AU243" s="115" t="s">
        <v>76</v>
      </c>
    </row>
    <row r="244" spans="1:65" s="125" customFormat="1" ht="11.25">
      <c r="A244" s="121"/>
      <c r="B244" s="122"/>
      <c r="C244" s="121"/>
      <c r="D244" s="217" t="s">
        <v>121</v>
      </c>
      <c r="E244" s="121"/>
      <c r="F244" s="218" t="s">
        <v>323</v>
      </c>
      <c r="G244" s="121"/>
      <c r="H244" s="121"/>
      <c r="I244" s="121"/>
      <c r="J244" s="121"/>
      <c r="K244" s="121"/>
      <c r="L244" s="122"/>
      <c r="M244" s="214"/>
      <c r="N244" s="215"/>
      <c r="O244" s="207"/>
      <c r="P244" s="207"/>
      <c r="Q244" s="207"/>
      <c r="R244" s="207"/>
      <c r="S244" s="207"/>
      <c r="T244" s="216"/>
      <c r="U244" s="121"/>
      <c r="V244" s="121"/>
      <c r="W244" s="121"/>
      <c r="X244" s="121"/>
      <c r="Y244" s="121"/>
      <c r="Z244" s="121"/>
      <c r="AA244" s="121"/>
      <c r="AB244" s="121"/>
      <c r="AC244" s="121"/>
      <c r="AD244" s="121"/>
      <c r="AE244" s="121"/>
      <c r="AT244" s="115" t="s">
        <v>121</v>
      </c>
      <c r="AU244" s="115" t="s">
        <v>76</v>
      </c>
    </row>
    <row r="245" spans="1:65" s="219" customFormat="1" ht="11.25">
      <c r="B245" s="220"/>
      <c r="D245" s="212" t="s">
        <v>123</v>
      </c>
      <c r="E245" s="221" t="s">
        <v>3</v>
      </c>
      <c r="F245" s="222" t="s">
        <v>235</v>
      </c>
      <c r="H245" s="223">
        <v>15</v>
      </c>
      <c r="L245" s="220"/>
      <c r="M245" s="224"/>
      <c r="N245" s="225"/>
      <c r="O245" s="225"/>
      <c r="P245" s="225"/>
      <c r="Q245" s="225"/>
      <c r="R245" s="225"/>
      <c r="S245" s="225"/>
      <c r="T245" s="226"/>
      <c r="AT245" s="221" t="s">
        <v>123</v>
      </c>
      <c r="AU245" s="221" t="s">
        <v>76</v>
      </c>
      <c r="AV245" s="219" t="s">
        <v>76</v>
      </c>
      <c r="AW245" s="219" t="s">
        <v>31</v>
      </c>
      <c r="AX245" s="219" t="s">
        <v>74</v>
      </c>
      <c r="AY245" s="221" t="s">
        <v>110</v>
      </c>
    </row>
    <row r="246" spans="1:65" s="125" customFormat="1" ht="24.2" customHeight="1">
      <c r="A246" s="121"/>
      <c r="B246" s="122"/>
      <c r="C246" s="199" t="s">
        <v>324</v>
      </c>
      <c r="D246" s="199" t="s">
        <v>112</v>
      </c>
      <c r="E246" s="200" t="s">
        <v>325</v>
      </c>
      <c r="F246" s="201" t="s">
        <v>326</v>
      </c>
      <c r="G246" s="202" t="s">
        <v>115</v>
      </c>
      <c r="H246" s="203">
        <v>267.62</v>
      </c>
      <c r="I246" s="71"/>
      <c r="J246" s="204">
        <f>ROUND(I246*H246,2)</f>
        <v>0</v>
      </c>
      <c r="K246" s="201" t="s">
        <v>116</v>
      </c>
      <c r="L246" s="122"/>
      <c r="M246" s="205" t="s">
        <v>3</v>
      </c>
      <c r="N246" s="206" t="s">
        <v>40</v>
      </c>
      <c r="O246" s="207"/>
      <c r="P246" s="208">
        <f>O246*H246</f>
        <v>0</v>
      </c>
      <c r="Q246" s="208">
        <v>1.9967999999999999</v>
      </c>
      <c r="R246" s="208">
        <f>Q246*H246</f>
        <v>534.38361599999996</v>
      </c>
      <c r="S246" s="208">
        <v>0</v>
      </c>
      <c r="T246" s="209">
        <f>S246*H246</f>
        <v>0</v>
      </c>
      <c r="U246" s="121"/>
      <c r="V246" s="121"/>
      <c r="W246" s="121"/>
      <c r="X246" s="121"/>
      <c r="Y246" s="121"/>
      <c r="Z246" s="121"/>
      <c r="AA246" s="121"/>
      <c r="AB246" s="121"/>
      <c r="AC246" s="121"/>
      <c r="AD246" s="121"/>
      <c r="AE246" s="121"/>
      <c r="AR246" s="210" t="s">
        <v>117</v>
      </c>
      <c r="AT246" s="210" t="s">
        <v>112</v>
      </c>
      <c r="AU246" s="210" t="s">
        <v>76</v>
      </c>
      <c r="AY246" s="115" t="s">
        <v>110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15" t="s">
        <v>74</v>
      </c>
      <c r="BK246" s="211">
        <f>ROUND(I246*H246,2)</f>
        <v>0</v>
      </c>
      <c r="BL246" s="115" t="s">
        <v>117</v>
      </c>
      <c r="BM246" s="210" t="s">
        <v>327</v>
      </c>
    </row>
    <row r="247" spans="1:65" s="125" customFormat="1" ht="19.5">
      <c r="A247" s="121"/>
      <c r="B247" s="122"/>
      <c r="C247" s="121"/>
      <c r="D247" s="212" t="s">
        <v>119</v>
      </c>
      <c r="E247" s="121"/>
      <c r="F247" s="213" t="s">
        <v>328</v>
      </c>
      <c r="G247" s="121"/>
      <c r="H247" s="121"/>
      <c r="I247" s="121"/>
      <c r="J247" s="121"/>
      <c r="K247" s="121"/>
      <c r="L247" s="122"/>
      <c r="M247" s="214"/>
      <c r="N247" s="215"/>
      <c r="O247" s="207"/>
      <c r="P247" s="207"/>
      <c r="Q247" s="207"/>
      <c r="R247" s="207"/>
      <c r="S247" s="207"/>
      <c r="T247" s="216"/>
      <c r="U247" s="121"/>
      <c r="V247" s="121"/>
      <c r="W247" s="121"/>
      <c r="X247" s="121"/>
      <c r="Y247" s="121"/>
      <c r="Z247" s="121"/>
      <c r="AA247" s="121"/>
      <c r="AB247" s="121"/>
      <c r="AC247" s="121"/>
      <c r="AD247" s="121"/>
      <c r="AE247" s="121"/>
      <c r="AT247" s="115" t="s">
        <v>119</v>
      </c>
      <c r="AU247" s="115" t="s">
        <v>76</v>
      </c>
    </row>
    <row r="248" spans="1:65" s="125" customFormat="1" ht="11.25">
      <c r="A248" s="121"/>
      <c r="B248" s="122"/>
      <c r="C248" s="121"/>
      <c r="D248" s="217" t="s">
        <v>121</v>
      </c>
      <c r="E248" s="121"/>
      <c r="F248" s="218" t="s">
        <v>329</v>
      </c>
      <c r="G248" s="121"/>
      <c r="H248" s="121"/>
      <c r="I248" s="121"/>
      <c r="J248" s="121"/>
      <c r="K248" s="121"/>
      <c r="L248" s="122"/>
      <c r="M248" s="214"/>
      <c r="N248" s="215"/>
      <c r="O248" s="207"/>
      <c r="P248" s="207"/>
      <c r="Q248" s="207"/>
      <c r="R248" s="207"/>
      <c r="S248" s="207"/>
      <c r="T248" s="216"/>
      <c r="U248" s="121"/>
      <c r="V248" s="121"/>
      <c r="W248" s="121"/>
      <c r="X248" s="121"/>
      <c r="Y248" s="121"/>
      <c r="Z248" s="121"/>
      <c r="AA248" s="121"/>
      <c r="AB248" s="121"/>
      <c r="AC248" s="121"/>
      <c r="AD248" s="121"/>
      <c r="AE248" s="121"/>
      <c r="AT248" s="115" t="s">
        <v>121</v>
      </c>
      <c r="AU248" s="115" t="s">
        <v>76</v>
      </c>
    </row>
    <row r="249" spans="1:65" s="219" customFormat="1" ht="11.25">
      <c r="B249" s="220"/>
      <c r="D249" s="212" t="s">
        <v>123</v>
      </c>
      <c r="E249" s="221" t="s">
        <v>3</v>
      </c>
      <c r="F249" s="222" t="s">
        <v>330</v>
      </c>
      <c r="H249" s="223">
        <v>215.62</v>
      </c>
      <c r="L249" s="220"/>
      <c r="M249" s="224"/>
      <c r="N249" s="225"/>
      <c r="O249" s="225"/>
      <c r="P249" s="225"/>
      <c r="Q249" s="225"/>
      <c r="R249" s="225"/>
      <c r="S249" s="225"/>
      <c r="T249" s="226"/>
      <c r="AT249" s="221" t="s">
        <v>123</v>
      </c>
      <c r="AU249" s="221" t="s">
        <v>76</v>
      </c>
      <c r="AV249" s="219" t="s">
        <v>76</v>
      </c>
      <c r="AW249" s="219" t="s">
        <v>31</v>
      </c>
      <c r="AX249" s="219" t="s">
        <v>69</v>
      </c>
      <c r="AY249" s="221" t="s">
        <v>110</v>
      </c>
    </row>
    <row r="250" spans="1:65" s="219" customFormat="1" ht="11.25">
      <c r="B250" s="220"/>
      <c r="D250" s="212" t="s">
        <v>123</v>
      </c>
      <c r="E250" s="221" t="s">
        <v>3</v>
      </c>
      <c r="F250" s="222" t="s">
        <v>331</v>
      </c>
      <c r="H250" s="223">
        <v>43</v>
      </c>
      <c r="L250" s="220"/>
      <c r="M250" s="224"/>
      <c r="N250" s="225"/>
      <c r="O250" s="225"/>
      <c r="P250" s="225"/>
      <c r="Q250" s="225"/>
      <c r="R250" s="225"/>
      <c r="S250" s="225"/>
      <c r="T250" s="226"/>
      <c r="AT250" s="221" t="s">
        <v>123</v>
      </c>
      <c r="AU250" s="221" t="s">
        <v>76</v>
      </c>
      <c r="AV250" s="219" t="s">
        <v>76</v>
      </c>
      <c r="AW250" s="219" t="s">
        <v>31</v>
      </c>
      <c r="AX250" s="219" t="s">
        <v>69</v>
      </c>
      <c r="AY250" s="221" t="s">
        <v>110</v>
      </c>
    </row>
    <row r="251" spans="1:65" s="219" customFormat="1" ht="11.25">
      <c r="B251" s="220"/>
      <c r="D251" s="212" t="s">
        <v>123</v>
      </c>
      <c r="E251" s="221" t="s">
        <v>3</v>
      </c>
      <c r="F251" s="222" t="s">
        <v>332</v>
      </c>
      <c r="H251" s="223">
        <v>9</v>
      </c>
      <c r="L251" s="220"/>
      <c r="M251" s="224"/>
      <c r="N251" s="225"/>
      <c r="O251" s="225"/>
      <c r="P251" s="225"/>
      <c r="Q251" s="225"/>
      <c r="R251" s="225"/>
      <c r="S251" s="225"/>
      <c r="T251" s="226"/>
      <c r="AT251" s="221" t="s">
        <v>123</v>
      </c>
      <c r="AU251" s="221" t="s">
        <v>76</v>
      </c>
      <c r="AV251" s="219" t="s">
        <v>76</v>
      </c>
      <c r="AW251" s="219" t="s">
        <v>31</v>
      </c>
      <c r="AX251" s="219" t="s">
        <v>69</v>
      </c>
      <c r="AY251" s="221" t="s">
        <v>110</v>
      </c>
    </row>
    <row r="252" spans="1:65" s="227" customFormat="1" ht="11.25">
      <c r="B252" s="228"/>
      <c r="D252" s="212" t="s">
        <v>123</v>
      </c>
      <c r="E252" s="229" t="s">
        <v>3</v>
      </c>
      <c r="F252" s="230" t="s">
        <v>126</v>
      </c>
      <c r="H252" s="231">
        <v>267.62</v>
      </c>
      <c r="L252" s="228"/>
      <c r="M252" s="232"/>
      <c r="N252" s="233"/>
      <c r="O252" s="233"/>
      <c r="P252" s="233"/>
      <c r="Q252" s="233"/>
      <c r="R252" s="233"/>
      <c r="S252" s="233"/>
      <c r="T252" s="234"/>
      <c r="AT252" s="229" t="s">
        <v>123</v>
      </c>
      <c r="AU252" s="229" t="s">
        <v>76</v>
      </c>
      <c r="AV252" s="227" t="s">
        <v>117</v>
      </c>
      <c r="AW252" s="227" t="s">
        <v>31</v>
      </c>
      <c r="AX252" s="227" t="s">
        <v>74</v>
      </c>
      <c r="AY252" s="229" t="s">
        <v>110</v>
      </c>
    </row>
    <row r="253" spans="1:65" s="125" customFormat="1" ht="24.2" customHeight="1">
      <c r="A253" s="121"/>
      <c r="B253" s="122"/>
      <c r="C253" s="236" t="s">
        <v>333</v>
      </c>
      <c r="D253" s="236" t="s">
        <v>334</v>
      </c>
      <c r="E253" s="237" t="s">
        <v>335</v>
      </c>
      <c r="F253" s="238" t="s">
        <v>336</v>
      </c>
      <c r="G253" s="239" t="s">
        <v>303</v>
      </c>
      <c r="H253" s="240">
        <v>-250</v>
      </c>
      <c r="I253" s="73"/>
      <c r="J253" s="241">
        <f>ROUND(I253*H253,2)</f>
        <v>0</v>
      </c>
      <c r="K253" s="238" t="s">
        <v>3</v>
      </c>
      <c r="L253" s="242"/>
      <c r="M253" s="243" t="s">
        <v>3</v>
      </c>
      <c r="N253" s="244" t="s">
        <v>40</v>
      </c>
      <c r="O253" s="207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9">
        <f>S253*H253</f>
        <v>0</v>
      </c>
      <c r="U253" s="121"/>
      <c r="V253" s="121"/>
      <c r="W253" s="121"/>
      <c r="X253" s="121"/>
      <c r="Y253" s="121"/>
      <c r="Z253" s="121"/>
      <c r="AA253" s="121"/>
      <c r="AB253" s="121"/>
      <c r="AC253" s="121"/>
      <c r="AD253" s="121"/>
      <c r="AE253" s="121"/>
      <c r="AR253" s="210" t="s">
        <v>171</v>
      </c>
      <c r="AT253" s="210" t="s">
        <v>334</v>
      </c>
      <c r="AU253" s="210" t="s">
        <v>76</v>
      </c>
      <c r="AY253" s="115" t="s">
        <v>110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15" t="s">
        <v>74</v>
      </c>
      <c r="BK253" s="211">
        <f>ROUND(I253*H253,2)</f>
        <v>0</v>
      </c>
      <c r="BL253" s="115" t="s">
        <v>117</v>
      </c>
      <c r="BM253" s="210" t="s">
        <v>337</v>
      </c>
    </row>
    <row r="254" spans="1:65" s="125" customFormat="1" ht="11.25">
      <c r="A254" s="121"/>
      <c r="B254" s="122"/>
      <c r="C254" s="121"/>
      <c r="D254" s="212" t="s">
        <v>119</v>
      </c>
      <c r="E254" s="121"/>
      <c r="F254" s="213" t="s">
        <v>336</v>
      </c>
      <c r="G254" s="121"/>
      <c r="H254" s="121"/>
      <c r="I254" s="121"/>
      <c r="J254" s="121"/>
      <c r="K254" s="121"/>
      <c r="L254" s="122"/>
      <c r="M254" s="214"/>
      <c r="N254" s="215"/>
      <c r="O254" s="207"/>
      <c r="P254" s="207"/>
      <c r="Q254" s="207"/>
      <c r="R254" s="207"/>
      <c r="S254" s="207"/>
      <c r="T254" s="216"/>
      <c r="U254" s="121"/>
      <c r="V254" s="121"/>
      <c r="W254" s="121"/>
      <c r="X254" s="121"/>
      <c r="Y254" s="121"/>
      <c r="Z254" s="121"/>
      <c r="AA254" s="121"/>
      <c r="AB254" s="121"/>
      <c r="AC254" s="121"/>
      <c r="AD254" s="121"/>
      <c r="AE254" s="121"/>
      <c r="AT254" s="115" t="s">
        <v>119</v>
      </c>
      <c r="AU254" s="115" t="s">
        <v>76</v>
      </c>
    </row>
    <row r="255" spans="1:65" s="125" customFormat="1" ht="39">
      <c r="A255" s="121"/>
      <c r="B255" s="122"/>
      <c r="C255" s="121"/>
      <c r="D255" s="212" t="s">
        <v>213</v>
      </c>
      <c r="E255" s="121"/>
      <c r="F255" s="235" t="s">
        <v>338</v>
      </c>
      <c r="G255" s="121"/>
      <c r="H255" s="121"/>
      <c r="I255" s="121"/>
      <c r="J255" s="121"/>
      <c r="K255" s="121"/>
      <c r="L255" s="122"/>
      <c r="M255" s="214"/>
      <c r="N255" s="215"/>
      <c r="O255" s="207"/>
      <c r="P255" s="207"/>
      <c r="Q255" s="207"/>
      <c r="R255" s="207"/>
      <c r="S255" s="207"/>
      <c r="T255" s="216"/>
      <c r="U255" s="121"/>
      <c r="V255" s="121"/>
      <c r="W255" s="121"/>
      <c r="X255" s="121"/>
      <c r="Y255" s="121"/>
      <c r="Z255" s="121"/>
      <c r="AA255" s="121"/>
      <c r="AB255" s="121"/>
      <c r="AC255" s="121"/>
      <c r="AD255" s="121"/>
      <c r="AE255" s="121"/>
      <c r="AT255" s="115" t="s">
        <v>213</v>
      </c>
      <c r="AU255" s="115" t="s">
        <v>76</v>
      </c>
    </row>
    <row r="256" spans="1:65" s="219" customFormat="1" ht="11.25">
      <c r="B256" s="220"/>
      <c r="D256" s="212" t="s">
        <v>123</v>
      </c>
      <c r="F256" s="222" t="s">
        <v>339</v>
      </c>
      <c r="H256" s="223">
        <v>-250</v>
      </c>
      <c r="L256" s="220"/>
      <c r="M256" s="224"/>
      <c r="N256" s="225"/>
      <c r="O256" s="225"/>
      <c r="P256" s="225"/>
      <c r="Q256" s="225"/>
      <c r="R256" s="225"/>
      <c r="S256" s="225"/>
      <c r="T256" s="226"/>
      <c r="AT256" s="221" t="s">
        <v>123</v>
      </c>
      <c r="AU256" s="221" t="s">
        <v>76</v>
      </c>
      <c r="AV256" s="219" t="s">
        <v>76</v>
      </c>
      <c r="AW256" s="219" t="s">
        <v>4</v>
      </c>
      <c r="AX256" s="219" t="s">
        <v>74</v>
      </c>
      <c r="AY256" s="221" t="s">
        <v>110</v>
      </c>
    </row>
    <row r="257" spans="1:65" s="125" customFormat="1" ht="16.5" customHeight="1">
      <c r="A257" s="121"/>
      <c r="B257" s="122"/>
      <c r="C257" s="199" t="s">
        <v>340</v>
      </c>
      <c r="D257" s="199" t="s">
        <v>112</v>
      </c>
      <c r="E257" s="200" t="s">
        <v>341</v>
      </c>
      <c r="F257" s="201" t="s">
        <v>342</v>
      </c>
      <c r="G257" s="202" t="s">
        <v>224</v>
      </c>
      <c r="H257" s="203">
        <v>57.8</v>
      </c>
      <c r="I257" s="71"/>
      <c r="J257" s="204">
        <f>ROUND(I257*H257,2)</f>
        <v>0</v>
      </c>
      <c r="K257" s="201" t="s">
        <v>116</v>
      </c>
      <c r="L257" s="122"/>
      <c r="M257" s="205" t="s">
        <v>3</v>
      </c>
      <c r="N257" s="206" t="s">
        <v>40</v>
      </c>
      <c r="O257" s="207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9">
        <f>S257*H257</f>
        <v>0</v>
      </c>
      <c r="U257" s="121"/>
      <c r="V257" s="121"/>
      <c r="W257" s="121"/>
      <c r="X257" s="121"/>
      <c r="Y257" s="121"/>
      <c r="Z257" s="121"/>
      <c r="AA257" s="121"/>
      <c r="AB257" s="121"/>
      <c r="AC257" s="121"/>
      <c r="AD257" s="121"/>
      <c r="AE257" s="121"/>
      <c r="AR257" s="210" t="s">
        <v>117</v>
      </c>
      <c r="AT257" s="210" t="s">
        <v>112</v>
      </c>
      <c r="AU257" s="210" t="s">
        <v>76</v>
      </c>
      <c r="AY257" s="115" t="s">
        <v>110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15" t="s">
        <v>74</v>
      </c>
      <c r="BK257" s="211">
        <f>ROUND(I257*H257,2)</f>
        <v>0</v>
      </c>
      <c r="BL257" s="115" t="s">
        <v>117</v>
      </c>
      <c r="BM257" s="210" t="s">
        <v>343</v>
      </c>
    </row>
    <row r="258" spans="1:65" s="125" customFormat="1" ht="19.5">
      <c r="A258" s="121"/>
      <c r="B258" s="122"/>
      <c r="C258" s="121"/>
      <c r="D258" s="212" t="s">
        <v>119</v>
      </c>
      <c r="E258" s="121"/>
      <c r="F258" s="213" t="s">
        <v>344</v>
      </c>
      <c r="G258" s="121"/>
      <c r="H258" s="121"/>
      <c r="I258" s="121"/>
      <c r="J258" s="121"/>
      <c r="K258" s="121"/>
      <c r="L258" s="122"/>
      <c r="M258" s="214"/>
      <c r="N258" s="215"/>
      <c r="O258" s="207"/>
      <c r="P258" s="207"/>
      <c r="Q258" s="207"/>
      <c r="R258" s="207"/>
      <c r="S258" s="207"/>
      <c r="T258" s="216"/>
      <c r="U258" s="121"/>
      <c r="V258" s="121"/>
      <c r="W258" s="121"/>
      <c r="X258" s="121"/>
      <c r="Y258" s="121"/>
      <c r="Z258" s="121"/>
      <c r="AA258" s="121"/>
      <c r="AB258" s="121"/>
      <c r="AC258" s="121"/>
      <c r="AD258" s="121"/>
      <c r="AE258" s="121"/>
      <c r="AT258" s="115" t="s">
        <v>119</v>
      </c>
      <c r="AU258" s="115" t="s">
        <v>76</v>
      </c>
    </row>
    <row r="259" spans="1:65" s="125" customFormat="1" ht="11.25">
      <c r="A259" s="121"/>
      <c r="B259" s="122"/>
      <c r="C259" s="121"/>
      <c r="D259" s="217" t="s">
        <v>121</v>
      </c>
      <c r="E259" s="121"/>
      <c r="F259" s="218" t="s">
        <v>345</v>
      </c>
      <c r="G259" s="121"/>
      <c r="H259" s="121"/>
      <c r="I259" s="121"/>
      <c r="J259" s="121"/>
      <c r="K259" s="121"/>
      <c r="L259" s="122"/>
      <c r="M259" s="214"/>
      <c r="N259" s="215"/>
      <c r="O259" s="207"/>
      <c r="P259" s="207"/>
      <c r="Q259" s="207"/>
      <c r="R259" s="207"/>
      <c r="S259" s="207"/>
      <c r="T259" s="216"/>
      <c r="U259" s="121"/>
      <c r="V259" s="121"/>
      <c r="W259" s="121"/>
      <c r="X259" s="121"/>
      <c r="Y259" s="121"/>
      <c r="Z259" s="121"/>
      <c r="AA259" s="121"/>
      <c r="AB259" s="121"/>
      <c r="AC259" s="121"/>
      <c r="AD259" s="121"/>
      <c r="AE259" s="121"/>
      <c r="AT259" s="115" t="s">
        <v>121</v>
      </c>
      <c r="AU259" s="115" t="s">
        <v>76</v>
      </c>
    </row>
    <row r="260" spans="1:65" s="219" customFormat="1" ht="11.25">
      <c r="B260" s="220"/>
      <c r="D260" s="212" t="s">
        <v>123</v>
      </c>
      <c r="E260" s="221" t="s">
        <v>3</v>
      </c>
      <c r="F260" s="222" t="s">
        <v>346</v>
      </c>
      <c r="H260" s="223">
        <v>38.6</v>
      </c>
      <c r="L260" s="220"/>
      <c r="M260" s="224"/>
      <c r="N260" s="225"/>
      <c r="O260" s="225"/>
      <c r="P260" s="225"/>
      <c r="Q260" s="225"/>
      <c r="R260" s="225"/>
      <c r="S260" s="225"/>
      <c r="T260" s="226"/>
      <c r="AT260" s="221" t="s">
        <v>123</v>
      </c>
      <c r="AU260" s="221" t="s">
        <v>76</v>
      </c>
      <c r="AV260" s="219" t="s">
        <v>76</v>
      </c>
      <c r="AW260" s="219" t="s">
        <v>31</v>
      </c>
      <c r="AX260" s="219" t="s">
        <v>69</v>
      </c>
      <c r="AY260" s="221" t="s">
        <v>110</v>
      </c>
    </row>
    <row r="261" spans="1:65" s="219" customFormat="1" ht="11.25">
      <c r="B261" s="220"/>
      <c r="D261" s="212" t="s">
        <v>123</v>
      </c>
      <c r="E261" s="221" t="s">
        <v>3</v>
      </c>
      <c r="F261" s="222" t="s">
        <v>347</v>
      </c>
      <c r="H261" s="223">
        <v>19.2</v>
      </c>
      <c r="L261" s="220"/>
      <c r="M261" s="224"/>
      <c r="N261" s="225"/>
      <c r="O261" s="225"/>
      <c r="P261" s="225"/>
      <c r="Q261" s="225"/>
      <c r="R261" s="225"/>
      <c r="S261" s="225"/>
      <c r="T261" s="226"/>
      <c r="AT261" s="221" t="s">
        <v>123</v>
      </c>
      <c r="AU261" s="221" t="s">
        <v>76</v>
      </c>
      <c r="AV261" s="219" t="s">
        <v>76</v>
      </c>
      <c r="AW261" s="219" t="s">
        <v>31</v>
      </c>
      <c r="AX261" s="219" t="s">
        <v>69</v>
      </c>
      <c r="AY261" s="221" t="s">
        <v>110</v>
      </c>
    </row>
    <row r="262" spans="1:65" s="227" customFormat="1" ht="11.25">
      <c r="B262" s="228"/>
      <c r="D262" s="212" t="s">
        <v>123</v>
      </c>
      <c r="E262" s="229" t="s">
        <v>3</v>
      </c>
      <c r="F262" s="230" t="s">
        <v>126</v>
      </c>
      <c r="H262" s="231">
        <v>57.8</v>
      </c>
      <c r="L262" s="228"/>
      <c r="M262" s="232"/>
      <c r="N262" s="233"/>
      <c r="O262" s="233"/>
      <c r="P262" s="233"/>
      <c r="Q262" s="233"/>
      <c r="R262" s="233"/>
      <c r="S262" s="233"/>
      <c r="T262" s="234"/>
      <c r="AT262" s="229" t="s">
        <v>123</v>
      </c>
      <c r="AU262" s="229" t="s">
        <v>76</v>
      </c>
      <c r="AV262" s="227" t="s">
        <v>117</v>
      </c>
      <c r="AW262" s="227" t="s">
        <v>31</v>
      </c>
      <c r="AX262" s="227" t="s">
        <v>74</v>
      </c>
      <c r="AY262" s="229" t="s">
        <v>110</v>
      </c>
    </row>
    <row r="263" spans="1:65" s="125" customFormat="1" ht="16.5" customHeight="1">
      <c r="A263" s="121"/>
      <c r="B263" s="122"/>
      <c r="C263" s="199" t="s">
        <v>348</v>
      </c>
      <c r="D263" s="199" t="s">
        <v>112</v>
      </c>
      <c r="E263" s="200" t="s">
        <v>349</v>
      </c>
      <c r="F263" s="201" t="s">
        <v>350</v>
      </c>
      <c r="G263" s="202" t="s">
        <v>115</v>
      </c>
      <c r="H263" s="203">
        <v>71.88</v>
      </c>
      <c r="I263" s="71"/>
      <c r="J263" s="204">
        <f>ROUND(I263*H263,2)</f>
        <v>0</v>
      </c>
      <c r="K263" s="201" t="s">
        <v>116</v>
      </c>
      <c r="L263" s="122"/>
      <c r="M263" s="205" t="s">
        <v>3</v>
      </c>
      <c r="N263" s="206" t="s">
        <v>40</v>
      </c>
      <c r="O263" s="207"/>
      <c r="P263" s="208">
        <f>O263*H263</f>
        <v>0</v>
      </c>
      <c r="Q263" s="208">
        <v>2.4327899999999998</v>
      </c>
      <c r="R263" s="208">
        <f>Q263*H263</f>
        <v>174.86894519999998</v>
      </c>
      <c r="S263" s="208">
        <v>0</v>
      </c>
      <c r="T263" s="209">
        <f>S263*H263</f>
        <v>0</v>
      </c>
      <c r="U263" s="121"/>
      <c r="V263" s="121"/>
      <c r="W263" s="121"/>
      <c r="X263" s="121"/>
      <c r="Y263" s="121"/>
      <c r="Z263" s="121"/>
      <c r="AA263" s="121"/>
      <c r="AB263" s="121"/>
      <c r="AC263" s="121"/>
      <c r="AD263" s="121"/>
      <c r="AE263" s="121"/>
      <c r="AR263" s="210" t="s">
        <v>117</v>
      </c>
      <c r="AT263" s="210" t="s">
        <v>112</v>
      </c>
      <c r="AU263" s="210" t="s">
        <v>76</v>
      </c>
      <c r="AY263" s="115" t="s">
        <v>110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15" t="s">
        <v>74</v>
      </c>
      <c r="BK263" s="211">
        <f>ROUND(I263*H263,2)</f>
        <v>0</v>
      </c>
      <c r="BL263" s="115" t="s">
        <v>117</v>
      </c>
      <c r="BM263" s="210" t="s">
        <v>351</v>
      </c>
    </row>
    <row r="264" spans="1:65" s="125" customFormat="1" ht="11.25">
      <c r="A264" s="121"/>
      <c r="B264" s="122"/>
      <c r="C264" s="121"/>
      <c r="D264" s="212" t="s">
        <v>119</v>
      </c>
      <c r="E264" s="121"/>
      <c r="F264" s="213" t="s">
        <v>352</v>
      </c>
      <c r="G264" s="121"/>
      <c r="H264" s="121"/>
      <c r="I264" s="121"/>
      <c r="J264" s="121"/>
      <c r="K264" s="121"/>
      <c r="L264" s="122"/>
      <c r="M264" s="214"/>
      <c r="N264" s="215"/>
      <c r="O264" s="207"/>
      <c r="P264" s="207"/>
      <c r="Q264" s="207"/>
      <c r="R264" s="207"/>
      <c r="S264" s="207"/>
      <c r="T264" s="216"/>
      <c r="U264" s="121"/>
      <c r="V264" s="121"/>
      <c r="W264" s="121"/>
      <c r="X264" s="121"/>
      <c r="Y264" s="121"/>
      <c r="Z264" s="121"/>
      <c r="AA264" s="121"/>
      <c r="AB264" s="121"/>
      <c r="AC264" s="121"/>
      <c r="AD264" s="121"/>
      <c r="AE264" s="121"/>
      <c r="AT264" s="115" t="s">
        <v>119</v>
      </c>
      <c r="AU264" s="115" t="s">
        <v>76</v>
      </c>
    </row>
    <row r="265" spans="1:65" s="125" customFormat="1" ht="11.25">
      <c r="A265" s="121"/>
      <c r="B265" s="122"/>
      <c r="C265" s="121"/>
      <c r="D265" s="217" t="s">
        <v>121</v>
      </c>
      <c r="E265" s="121"/>
      <c r="F265" s="218" t="s">
        <v>353</v>
      </c>
      <c r="G265" s="121"/>
      <c r="H265" s="121"/>
      <c r="I265" s="121"/>
      <c r="J265" s="121"/>
      <c r="K265" s="121"/>
      <c r="L265" s="122"/>
      <c r="M265" s="214"/>
      <c r="N265" s="215"/>
      <c r="O265" s="207"/>
      <c r="P265" s="207"/>
      <c r="Q265" s="207"/>
      <c r="R265" s="207"/>
      <c r="S265" s="207"/>
      <c r="T265" s="216"/>
      <c r="U265" s="121"/>
      <c r="V265" s="121"/>
      <c r="W265" s="121"/>
      <c r="X265" s="121"/>
      <c r="Y265" s="121"/>
      <c r="Z265" s="121"/>
      <c r="AA265" s="121"/>
      <c r="AB265" s="121"/>
      <c r="AC265" s="121"/>
      <c r="AD265" s="121"/>
      <c r="AE265" s="121"/>
      <c r="AT265" s="115" t="s">
        <v>121</v>
      </c>
      <c r="AU265" s="115" t="s">
        <v>76</v>
      </c>
    </row>
    <row r="266" spans="1:65" s="125" customFormat="1" ht="24.2" customHeight="1">
      <c r="A266" s="121"/>
      <c r="B266" s="122"/>
      <c r="C266" s="199" t="s">
        <v>354</v>
      </c>
      <c r="D266" s="199" t="s">
        <v>112</v>
      </c>
      <c r="E266" s="200" t="s">
        <v>355</v>
      </c>
      <c r="F266" s="201" t="s">
        <v>356</v>
      </c>
      <c r="G266" s="202" t="s">
        <v>224</v>
      </c>
      <c r="H266" s="203">
        <v>28.2</v>
      </c>
      <c r="I266" s="71"/>
      <c r="J266" s="204">
        <f>ROUND(I266*H266,2)</f>
        <v>0</v>
      </c>
      <c r="K266" s="201" t="s">
        <v>116</v>
      </c>
      <c r="L266" s="122"/>
      <c r="M266" s="205" t="s">
        <v>3</v>
      </c>
      <c r="N266" s="206" t="s">
        <v>40</v>
      </c>
      <c r="O266" s="207"/>
      <c r="P266" s="208">
        <f>O266*H266</f>
        <v>0</v>
      </c>
      <c r="Q266" s="208">
        <v>0.82326999999999995</v>
      </c>
      <c r="R266" s="208">
        <f>Q266*H266</f>
        <v>23.216213999999997</v>
      </c>
      <c r="S266" s="208">
        <v>0</v>
      </c>
      <c r="T266" s="209">
        <f>S266*H266</f>
        <v>0</v>
      </c>
      <c r="U266" s="121"/>
      <c r="V266" s="121"/>
      <c r="W266" s="121"/>
      <c r="X266" s="121"/>
      <c r="Y266" s="121"/>
      <c r="Z266" s="121"/>
      <c r="AA266" s="121"/>
      <c r="AB266" s="121"/>
      <c r="AC266" s="121"/>
      <c r="AD266" s="121"/>
      <c r="AE266" s="121"/>
      <c r="AR266" s="210" t="s">
        <v>117</v>
      </c>
      <c r="AT266" s="210" t="s">
        <v>112</v>
      </c>
      <c r="AU266" s="210" t="s">
        <v>76</v>
      </c>
      <c r="AY266" s="115" t="s">
        <v>110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15" t="s">
        <v>74</v>
      </c>
      <c r="BK266" s="211">
        <f>ROUND(I266*H266,2)</f>
        <v>0</v>
      </c>
      <c r="BL266" s="115" t="s">
        <v>117</v>
      </c>
      <c r="BM266" s="210" t="s">
        <v>357</v>
      </c>
    </row>
    <row r="267" spans="1:65" s="125" customFormat="1" ht="19.5">
      <c r="A267" s="121"/>
      <c r="B267" s="122"/>
      <c r="C267" s="121"/>
      <c r="D267" s="212" t="s">
        <v>119</v>
      </c>
      <c r="E267" s="121"/>
      <c r="F267" s="213" t="s">
        <v>358</v>
      </c>
      <c r="G267" s="121"/>
      <c r="H267" s="121"/>
      <c r="I267" s="121"/>
      <c r="J267" s="121"/>
      <c r="K267" s="121"/>
      <c r="L267" s="122"/>
      <c r="M267" s="214"/>
      <c r="N267" s="215"/>
      <c r="O267" s="207"/>
      <c r="P267" s="207"/>
      <c r="Q267" s="207"/>
      <c r="R267" s="207"/>
      <c r="S267" s="207"/>
      <c r="T267" s="216"/>
      <c r="U267" s="121"/>
      <c r="V267" s="121"/>
      <c r="W267" s="121"/>
      <c r="X267" s="121"/>
      <c r="Y267" s="121"/>
      <c r="Z267" s="121"/>
      <c r="AA267" s="121"/>
      <c r="AB267" s="121"/>
      <c r="AC267" s="121"/>
      <c r="AD267" s="121"/>
      <c r="AE267" s="121"/>
      <c r="AT267" s="115" t="s">
        <v>119</v>
      </c>
      <c r="AU267" s="115" t="s">
        <v>76</v>
      </c>
    </row>
    <row r="268" spans="1:65" s="125" customFormat="1" ht="11.25">
      <c r="A268" s="121"/>
      <c r="B268" s="122"/>
      <c r="C268" s="121"/>
      <c r="D268" s="217" t="s">
        <v>121</v>
      </c>
      <c r="E268" s="121"/>
      <c r="F268" s="218" t="s">
        <v>359</v>
      </c>
      <c r="G268" s="121"/>
      <c r="H268" s="121"/>
      <c r="I268" s="121"/>
      <c r="J268" s="121"/>
      <c r="K268" s="121"/>
      <c r="L268" s="122"/>
      <c r="M268" s="214"/>
      <c r="N268" s="215"/>
      <c r="O268" s="207"/>
      <c r="P268" s="207"/>
      <c r="Q268" s="207"/>
      <c r="R268" s="207"/>
      <c r="S268" s="207"/>
      <c r="T268" s="216"/>
      <c r="U268" s="121"/>
      <c r="V268" s="121"/>
      <c r="W268" s="121"/>
      <c r="X268" s="121"/>
      <c r="Y268" s="121"/>
      <c r="Z268" s="121"/>
      <c r="AA268" s="121"/>
      <c r="AB268" s="121"/>
      <c r="AC268" s="121"/>
      <c r="AD268" s="121"/>
      <c r="AE268" s="121"/>
      <c r="AT268" s="115" t="s">
        <v>121</v>
      </c>
      <c r="AU268" s="115" t="s">
        <v>76</v>
      </c>
    </row>
    <row r="269" spans="1:65" s="186" customFormat="1" ht="22.9" customHeight="1">
      <c r="B269" s="187"/>
      <c r="D269" s="188" t="s">
        <v>68</v>
      </c>
      <c r="E269" s="197" t="s">
        <v>155</v>
      </c>
      <c r="F269" s="197" t="s">
        <v>360</v>
      </c>
      <c r="J269" s="198">
        <f>BK269</f>
        <v>0</v>
      </c>
      <c r="L269" s="187"/>
      <c r="M269" s="191"/>
      <c r="N269" s="192"/>
      <c r="O269" s="192"/>
      <c r="P269" s="193">
        <f>SUM(P270:P275)</f>
        <v>0</v>
      </c>
      <c r="Q269" s="192"/>
      <c r="R269" s="193">
        <f>SUM(R270:R275)</f>
        <v>2.2000000000000001E-3</v>
      </c>
      <c r="S269" s="192"/>
      <c r="T269" s="194">
        <f>SUM(T270:T275)</f>
        <v>0</v>
      </c>
      <c r="AR269" s="188" t="s">
        <v>74</v>
      </c>
      <c r="AT269" s="195" t="s">
        <v>68</v>
      </c>
      <c r="AU269" s="195" t="s">
        <v>74</v>
      </c>
      <c r="AY269" s="188" t="s">
        <v>110</v>
      </c>
      <c r="BK269" s="196">
        <f>SUM(BK270:BK275)</f>
        <v>0</v>
      </c>
    </row>
    <row r="270" spans="1:65" s="125" customFormat="1" ht="24.2" customHeight="1">
      <c r="A270" s="121"/>
      <c r="B270" s="122"/>
      <c r="C270" s="199" t="s">
        <v>361</v>
      </c>
      <c r="D270" s="199" t="s">
        <v>112</v>
      </c>
      <c r="E270" s="200" t="s">
        <v>362</v>
      </c>
      <c r="F270" s="201" t="s">
        <v>363</v>
      </c>
      <c r="G270" s="202" t="s">
        <v>364</v>
      </c>
      <c r="H270" s="203">
        <v>10</v>
      </c>
      <c r="I270" s="71"/>
      <c r="J270" s="204">
        <f>ROUND(I270*H270,2)</f>
        <v>0</v>
      </c>
      <c r="K270" s="201" t="s">
        <v>116</v>
      </c>
      <c r="L270" s="122"/>
      <c r="M270" s="205" t="s">
        <v>3</v>
      </c>
      <c r="N270" s="206" t="s">
        <v>40</v>
      </c>
      <c r="O270" s="207"/>
      <c r="P270" s="208">
        <f>O270*H270</f>
        <v>0</v>
      </c>
      <c r="Q270" s="208">
        <v>2.1000000000000001E-4</v>
      </c>
      <c r="R270" s="208">
        <f>Q270*H270</f>
        <v>2.1000000000000003E-3</v>
      </c>
      <c r="S270" s="208">
        <v>0</v>
      </c>
      <c r="T270" s="209">
        <f>S270*H270</f>
        <v>0</v>
      </c>
      <c r="U270" s="121"/>
      <c r="V270" s="121"/>
      <c r="W270" s="121"/>
      <c r="X270" s="121"/>
      <c r="Y270" s="121"/>
      <c r="Z270" s="121"/>
      <c r="AA270" s="121"/>
      <c r="AB270" s="121"/>
      <c r="AC270" s="121"/>
      <c r="AD270" s="121"/>
      <c r="AE270" s="121"/>
      <c r="AR270" s="210" t="s">
        <v>117</v>
      </c>
      <c r="AT270" s="210" t="s">
        <v>112</v>
      </c>
      <c r="AU270" s="210" t="s">
        <v>76</v>
      </c>
      <c r="AY270" s="115" t="s">
        <v>110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15" t="s">
        <v>74</v>
      </c>
      <c r="BK270" s="211">
        <f>ROUND(I270*H270,2)</f>
        <v>0</v>
      </c>
      <c r="BL270" s="115" t="s">
        <v>117</v>
      </c>
      <c r="BM270" s="210" t="s">
        <v>365</v>
      </c>
    </row>
    <row r="271" spans="1:65" s="125" customFormat="1" ht="19.5">
      <c r="A271" s="121"/>
      <c r="B271" s="122"/>
      <c r="C271" s="121"/>
      <c r="D271" s="212" t="s">
        <v>119</v>
      </c>
      <c r="E271" s="121"/>
      <c r="F271" s="213" t="s">
        <v>366</v>
      </c>
      <c r="G271" s="121"/>
      <c r="H271" s="121"/>
      <c r="I271" s="121"/>
      <c r="J271" s="121"/>
      <c r="K271" s="121"/>
      <c r="L271" s="122"/>
      <c r="M271" s="214"/>
      <c r="N271" s="215"/>
      <c r="O271" s="207"/>
      <c r="P271" s="207"/>
      <c r="Q271" s="207"/>
      <c r="R271" s="207"/>
      <c r="S271" s="207"/>
      <c r="T271" s="216"/>
      <c r="U271" s="121"/>
      <c r="V271" s="121"/>
      <c r="W271" s="121"/>
      <c r="X271" s="121"/>
      <c r="Y271" s="121"/>
      <c r="Z271" s="121"/>
      <c r="AA271" s="121"/>
      <c r="AB271" s="121"/>
      <c r="AC271" s="121"/>
      <c r="AD271" s="121"/>
      <c r="AE271" s="121"/>
      <c r="AT271" s="115" t="s">
        <v>119</v>
      </c>
      <c r="AU271" s="115" t="s">
        <v>76</v>
      </c>
    </row>
    <row r="272" spans="1:65" s="125" customFormat="1" ht="11.25">
      <c r="A272" s="121"/>
      <c r="B272" s="122"/>
      <c r="C272" s="121"/>
      <c r="D272" s="217" t="s">
        <v>121</v>
      </c>
      <c r="E272" s="121"/>
      <c r="F272" s="218" t="s">
        <v>367</v>
      </c>
      <c r="G272" s="121"/>
      <c r="H272" s="121"/>
      <c r="I272" s="121"/>
      <c r="J272" s="121"/>
      <c r="K272" s="121"/>
      <c r="L272" s="122"/>
      <c r="M272" s="214"/>
      <c r="N272" s="215"/>
      <c r="O272" s="207"/>
      <c r="P272" s="207"/>
      <c r="Q272" s="207"/>
      <c r="R272" s="207"/>
      <c r="S272" s="207"/>
      <c r="T272" s="216"/>
      <c r="U272" s="121"/>
      <c r="V272" s="121"/>
      <c r="W272" s="121"/>
      <c r="X272" s="121"/>
      <c r="Y272" s="121"/>
      <c r="Z272" s="121"/>
      <c r="AA272" s="121"/>
      <c r="AB272" s="121"/>
      <c r="AC272" s="121"/>
      <c r="AD272" s="121"/>
      <c r="AE272" s="121"/>
      <c r="AT272" s="115" t="s">
        <v>121</v>
      </c>
      <c r="AU272" s="115" t="s">
        <v>76</v>
      </c>
    </row>
    <row r="273" spans="1:65" s="125" customFormat="1" ht="24.2" customHeight="1">
      <c r="A273" s="121"/>
      <c r="B273" s="122"/>
      <c r="C273" s="199" t="s">
        <v>368</v>
      </c>
      <c r="D273" s="199" t="s">
        <v>112</v>
      </c>
      <c r="E273" s="200" t="s">
        <v>369</v>
      </c>
      <c r="F273" s="201" t="s">
        <v>370</v>
      </c>
      <c r="G273" s="202" t="s">
        <v>364</v>
      </c>
      <c r="H273" s="203">
        <v>10</v>
      </c>
      <c r="I273" s="71"/>
      <c r="J273" s="204">
        <f>ROUND(I273*H273,2)</f>
        <v>0</v>
      </c>
      <c r="K273" s="201" t="s">
        <v>116</v>
      </c>
      <c r="L273" s="122"/>
      <c r="M273" s="205" t="s">
        <v>3</v>
      </c>
      <c r="N273" s="206" t="s">
        <v>40</v>
      </c>
      <c r="O273" s="207"/>
      <c r="P273" s="208">
        <f>O273*H273</f>
        <v>0</v>
      </c>
      <c r="Q273" s="208">
        <v>1.0000000000000001E-5</v>
      </c>
      <c r="R273" s="208">
        <f>Q273*H273</f>
        <v>1E-4</v>
      </c>
      <c r="S273" s="208">
        <v>0</v>
      </c>
      <c r="T273" s="209">
        <f>S273*H273</f>
        <v>0</v>
      </c>
      <c r="U273" s="121"/>
      <c r="V273" s="121"/>
      <c r="W273" s="121"/>
      <c r="X273" s="121"/>
      <c r="Y273" s="121"/>
      <c r="Z273" s="121"/>
      <c r="AA273" s="121"/>
      <c r="AB273" s="121"/>
      <c r="AC273" s="121"/>
      <c r="AD273" s="121"/>
      <c r="AE273" s="121"/>
      <c r="AR273" s="210" t="s">
        <v>117</v>
      </c>
      <c r="AT273" s="210" t="s">
        <v>112</v>
      </c>
      <c r="AU273" s="210" t="s">
        <v>76</v>
      </c>
      <c r="AY273" s="115" t="s">
        <v>110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15" t="s">
        <v>74</v>
      </c>
      <c r="BK273" s="211">
        <f>ROUND(I273*H273,2)</f>
        <v>0</v>
      </c>
      <c r="BL273" s="115" t="s">
        <v>117</v>
      </c>
      <c r="BM273" s="210" t="s">
        <v>371</v>
      </c>
    </row>
    <row r="274" spans="1:65" s="125" customFormat="1" ht="29.25">
      <c r="A274" s="121"/>
      <c r="B274" s="122"/>
      <c r="C274" s="121"/>
      <c r="D274" s="212" t="s">
        <v>119</v>
      </c>
      <c r="E274" s="121"/>
      <c r="F274" s="213" t="s">
        <v>372</v>
      </c>
      <c r="G274" s="121"/>
      <c r="H274" s="121"/>
      <c r="I274" s="121"/>
      <c r="J274" s="121"/>
      <c r="K274" s="121"/>
      <c r="L274" s="122"/>
      <c r="M274" s="214"/>
      <c r="N274" s="215"/>
      <c r="O274" s="207"/>
      <c r="P274" s="207"/>
      <c r="Q274" s="207"/>
      <c r="R274" s="207"/>
      <c r="S274" s="207"/>
      <c r="T274" s="216"/>
      <c r="U274" s="121"/>
      <c r="V274" s="121"/>
      <c r="W274" s="121"/>
      <c r="X274" s="121"/>
      <c r="Y274" s="121"/>
      <c r="Z274" s="121"/>
      <c r="AA274" s="121"/>
      <c r="AB274" s="121"/>
      <c r="AC274" s="121"/>
      <c r="AD274" s="121"/>
      <c r="AE274" s="121"/>
      <c r="AT274" s="115" t="s">
        <v>119</v>
      </c>
      <c r="AU274" s="115" t="s">
        <v>76</v>
      </c>
    </row>
    <row r="275" spans="1:65" s="125" customFormat="1" ht="11.25">
      <c r="A275" s="121"/>
      <c r="B275" s="122"/>
      <c r="C275" s="121"/>
      <c r="D275" s="217" t="s">
        <v>121</v>
      </c>
      <c r="E275" s="121"/>
      <c r="F275" s="218" t="s">
        <v>373</v>
      </c>
      <c r="G275" s="121"/>
      <c r="H275" s="121"/>
      <c r="I275" s="121"/>
      <c r="J275" s="121"/>
      <c r="K275" s="121"/>
      <c r="L275" s="122"/>
      <c r="M275" s="214"/>
      <c r="N275" s="215"/>
      <c r="O275" s="207"/>
      <c r="P275" s="207"/>
      <c r="Q275" s="207"/>
      <c r="R275" s="207"/>
      <c r="S275" s="207"/>
      <c r="T275" s="216"/>
      <c r="U275" s="121"/>
      <c r="V275" s="121"/>
      <c r="W275" s="121"/>
      <c r="X275" s="121"/>
      <c r="Y275" s="121"/>
      <c r="Z275" s="121"/>
      <c r="AA275" s="121"/>
      <c r="AB275" s="121"/>
      <c r="AC275" s="121"/>
      <c r="AD275" s="121"/>
      <c r="AE275" s="121"/>
      <c r="AT275" s="115" t="s">
        <v>121</v>
      </c>
      <c r="AU275" s="115" t="s">
        <v>76</v>
      </c>
    </row>
    <row r="276" spans="1:65" s="186" customFormat="1" ht="22.9" customHeight="1">
      <c r="B276" s="187"/>
      <c r="D276" s="188" t="s">
        <v>68</v>
      </c>
      <c r="E276" s="197" t="s">
        <v>179</v>
      </c>
      <c r="F276" s="197" t="s">
        <v>374</v>
      </c>
      <c r="J276" s="198">
        <f>BK276</f>
        <v>0</v>
      </c>
      <c r="L276" s="187"/>
      <c r="M276" s="191"/>
      <c r="N276" s="192"/>
      <c r="O276" s="192"/>
      <c r="P276" s="193">
        <f>SUM(P277:P301)</f>
        <v>0</v>
      </c>
      <c r="Q276" s="192"/>
      <c r="R276" s="193">
        <f>SUM(R277:R301)</f>
        <v>6.003E-2</v>
      </c>
      <c r="S276" s="192"/>
      <c r="T276" s="194">
        <f>SUM(T277:T301)</f>
        <v>0</v>
      </c>
      <c r="AR276" s="188" t="s">
        <v>74</v>
      </c>
      <c r="AT276" s="195" t="s">
        <v>68</v>
      </c>
      <c r="AU276" s="195" t="s">
        <v>74</v>
      </c>
      <c r="AY276" s="188" t="s">
        <v>110</v>
      </c>
      <c r="BK276" s="196">
        <f>SUM(BK277:BK301)</f>
        <v>0</v>
      </c>
    </row>
    <row r="277" spans="1:65" s="125" customFormat="1" ht="21.75" customHeight="1">
      <c r="A277" s="121"/>
      <c r="B277" s="122"/>
      <c r="C277" s="199" t="s">
        <v>375</v>
      </c>
      <c r="D277" s="199" t="s">
        <v>112</v>
      </c>
      <c r="E277" s="200" t="s">
        <v>376</v>
      </c>
      <c r="F277" s="201" t="s">
        <v>377</v>
      </c>
      <c r="G277" s="202" t="s">
        <v>224</v>
      </c>
      <c r="H277" s="203">
        <v>10.875</v>
      </c>
      <c r="I277" s="71"/>
      <c r="J277" s="204">
        <f>ROUND(I277*H277,2)</f>
        <v>0</v>
      </c>
      <c r="K277" s="201" t="s">
        <v>116</v>
      </c>
      <c r="L277" s="122"/>
      <c r="M277" s="205" t="s">
        <v>3</v>
      </c>
      <c r="N277" s="206" t="s">
        <v>40</v>
      </c>
      <c r="O277" s="207"/>
      <c r="P277" s="208">
        <f>O277*H277</f>
        <v>0</v>
      </c>
      <c r="Q277" s="208">
        <v>5.5199999999999997E-3</v>
      </c>
      <c r="R277" s="208">
        <f>Q277*H277</f>
        <v>6.003E-2</v>
      </c>
      <c r="S277" s="208">
        <v>0</v>
      </c>
      <c r="T277" s="209">
        <f>S277*H277</f>
        <v>0</v>
      </c>
      <c r="U277" s="121"/>
      <c r="V277" s="121"/>
      <c r="W277" s="121"/>
      <c r="X277" s="121"/>
      <c r="Y277" s="121"/>
      <c r="Z277" s="121"/>
      <c r="AA277" s="121"/>
      <c r="AB277" s="121"/>
      <c r="AC277" s="121"/>
      <c r="AD277" s="121"/>
      <c r="AE277" s="121"/>
      <c r="AR277" s="210" t="s">
        <v>117</v>
      </c>
      <c r="AT277" s="210" t="s">
        <v>112</v>
      </c>
      <c r="AU277" s="210" t="s">
        <v>76</v>
      </c>
      <c r="AY277" s="115" t="s">
        <v>110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15" t="s">
        <v>74</v>
      </c>
      <c r="BK277" s="211">
        <f>ROUND(I277*H277,2)</f>
        <v>0</v>
      </c>
      <c r="BL277" s="115" t="s">
        <v>117</v>
      </c>
      <c r="BM277" s="210" t="s">
        <v>378</v>
      </c>
    </row>
    <row r="278" spans="1:65" s="125" customFormat="1" ht="29.25">
      <c r="A278" s="121"/>
      <c r="B278" s="122"/>
      <c r="C278" s="121"/>
      <c r="D278" s="212" t="s">
        <v>119</v>
      </c>
      <c r="E278" s="121"/>
      <c r="F278" s="213" t="s">
        <v>379</v>
      </c>
      <c r="G278" s="121"/>
      <c r="H278" s="121"/>
      <c r="I278" s="121"/>
      <c r="J278" s="121"/>
      <c r="K278" s="121"/>
      <c r="L278" s="122"/>
      <c r="M278" s="214"/>
      <c r="N278" s="215"/>
      <c r="O278" s="207"/>
      <c r="P278" s="207"/>
      <c r="Q278" s="207"/>
      <c r="R278" s="207"/>
      <c r="S278" s="207"/>
      <c r="T278" s="216"/>
      <c r="U278" s="121"/>
      <c r="V278" s="121"/>
      <c r="W278" s="121"/>
      <c r="X278" s="121"/>
      <c r="Y278" s="121"/>
      <c r="Z278" s="121"/>
      <c r="AA278" s="121"/>
      <c r="AB278" s="121"/>
      <c r="AC278" s="121"/>
      <c r="AD278" s="121"/>
      <c r="AE278" s="121"/>
      <c r="AT278" s="115" t="s">
        <v>119</v>
      </c>
      <c r="AU278" s="115" t="s">
        <v>76</v>
      </c>
    </row>
    <row r="279" spans="1:65" s="125" customFormat="1" ht="11.25">
      <c r="A279" s="121"/>
      <c r="B279" s="122"/>
      <c r="C279" s="121"/>
      <c r="D279" s="217" t="s">
        <v>121</v>
      </c>
      <c r="E279" s="121"/>
      <c r="F279" s="218" t="s">
        <v>380</v>
      </c>
      <c r="G279" s="121"/>
      <c r="H279" s="121"/>
      <c r="I279" s="121"/>
      <c r="J279" s="121"/>
      <c r="K279" s="121"/>
      <c r="L279" s="122"/>
      <c r="M279" s="214"/>
      <c r="N279" s="215"/>
      <c r="O279" s="207"/>
      <c r="P279" s="207"/>
      <c r="Q279" s="207"/>
      <c r="R279" s="207"/>
      <c r="S279" s="207"/>
      <c r="T279" s="216"/>
      <c r="U279" s="121"/>
      <c r="V279" s="121"/>
      <c r="W279" s="121"/>
      <c r="X279" s="121"/>
      <c r="Y279" s="121"/>
      <c r="Z279" s="121"/>
      <c r="AA279" s="121"/>
      <c r="AB279" s="121"/>
      <c r="AC279" s="121"/>
      <c r="AD279" s="121"/>
      <c r="AE279" s="121"/>
      <c r="AT279" s="115" t="s">
        <v>121</v>
      </c>
      <c r="AU279" s="115" t="s">
        <v>76</v>
      </c>
    </row>
    <row r="280" spans="1:65" s="125" customFormat="1" ht="29.25">
      <c r="A280" s="121"/>
      <c r="B280" s="122"/>
      <c r="C280" s="121"/>
      <c r="D280" s="212" t="s">
        <v>213</v>
      </c>
      <c r="E280" s="121"/>
      <c r="F280" s="235" t="s">
        <v>381</v>
      </c>
      <c r="G280" s="121"/>
      <c r="H280" s="121"/>
      <c r="I280" s="121"/>
      <c r="J280" s="121"/>
      <c r="K280" s="121"/>
      <c r="L280" s="122"/>
      <c r="M280" s="214"/>
      <c r="N280" s="215"/>
      <c r="O280" s="207"/>
      <c r="P280" s="207"/>
      <c r="Q280" s="207"/>
      <c r="R280" s="207"/>
      <c r="S280" s="207"/>
      <c r="T280" s="216"/>
      <c r="U280" s="121"/>
      <c r="V280" s="121"/>
      <c r="W280" s="121"/>
      <c r="X280" s="121"/>
      <c r="Y280" s="121"/>
      <c r="Z280" s="121"/>
      <c r="AA280" s="121"/>
      <c r="AB280" s="121"/>
      <c r="AC280" s="121"/>
      <c r="AD280" s="121"/>
      <c r="AE280" s="121"/>
      <c r="AT280" s="115" t="s">
        <v>213</v>
      </c>
      <c r="AU280" s="115" t="s">
        <v>76</v>
      </c>
    </row>
    <row r="281" spans="1:65" s="219" customFormat="1" ht="11.25">
      <c r="B281" s="220"/>
      <c r="D281" s="212" t="s">
        <v>123</v>
      </c>
      <c r="E281" s="221" t="s">
        <v>3</v>
      </c>
      <c r="F281" s="222" t="s">
        <v>382</v>
      </c>
      <c r="H281" s="223">
        <v>10.875</v>
      </c>
      <c r="L281" s="220"/>
      <c r="M281" s="224"/>
      <c r="N281" s="225"/>
      <c r="O281" s="225"/>
      <c r="P281" s="225"/>
      <c r="Q281" s="225"/>
      <c r="R281" s="225"/>
      <c r="S281" s="225"/>
      <c r="T281" s="226"/>
      <c r="AT281" s="221" t="s">
        <v>123</v>
      </c>
      <c r="AU281" s="221" t="s">
        <v>76</v>
      </c>
      <c r="AV281" s="219" t="s">
        <v>76</v>
      </c>
      <c r="AW281" s="219" t="s">
        <v>31</v>
      </c>
      <c r="AX281" s="219" t="s">
        <v>74</v>
      </c>
      <c r="AY281" s="221" t="s">
        <v>110</v>
      </c>
    </row>
    <row r="282" spans="1:65" s="125" customFormat="1" ht="24.2" customHeight="1">
      <c r="A282" s="121"/>
      <c r="B282" s="122"/>
      <c r="C282" s="199" t="s">
        <v>383</v>
      </c>
      <c r="D282" s="199" t="s">
        <v>112</v>
      </c>
      <c r="E282" s="200" t="s">
        <v>384</v>
      </c>
      <c r="F282" s="201" t="s">
        <v>385</v>
      </c>
      <c r="G282" s="202" t="s">
        <v>386</v>
      </c>
      <c r="H282" s="203">
        <v>30</v>
      </c>
      <c r="I282" s="71"/>
      <c r="J282" s="204">
        <f>ROUND(I282*H282,2)</f>
        <v>0</v>
      </c>
      <c r="K282" s="201" t="s">
        <v>116</v>
      </c>
      <c r="L282" s="122"/>
      <c r="M282" s="205" t="s">
        <v>3</v>
      </c>
      <c r="N282" s="206" t="s">
        <v>40</v>
      </c>
      <c r="O282" s="207"/>
      <c r="P282" s="208">
        <f>O282*H282</f>
        <v>0</v>
      </c>
      <c r="Q282" s="208">
        <v>0</v>
      </c>
      <c r="R282" s="208">
        <f>Q282*H282</f>
        <v>0</v>
      </c>
      <c r="S282" s="208">
        <v>0</v>
      </c>
      <c r="T282" s="209">
        <f>S282*H282</f>
        <v>0</v>
      </c>
      <c r="U282" s="121"/>
      <c r="V282" s="121"/>
      <c r="W282" s="121"/>
      <c r="X282" s="121"/>
      <c r="Y282" s="121"/>
      <c r="Z282" s="121"/>
      <c r="AA282" s="121"/>
      <c r="AB282" s="121"/>
      <c r="AC282" s="121"/>
      <c r="AD282" s="121"/>
      <c r="AE282" s="121"/>
      <c r="AR282" s="210" t="s">
        <v>117</v>
      </c>
      <c r="AT282" s="210" t="s">
        <v>112</v>
      </c>
      <c r="AU282" s="210" t="s">
        <v>76</v>
      </c>
      <c r="AY282" s="115" t="s">
        <v>110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115" t="s">
        <v>74</v>
      </c>
      <c r="BK282" s="211">
        <f>ROUND(I282*H282,2)</f>
        <v>0</v>
      </c>
      <c r="BL282" s="115" t="s">
        <v>117</v>
      </c>
      <c r="BM282" s="210" t="s">
        <v>387</v>
      </c>
    </row>
    <row r="283" spans="1:65" s="125" customFormat="1" ht="19.5">
      <c r="A283" s="121"/>
      <c r="B283" s="122"/>
      <c r="C283" s="121"/>
      <c r="D283" s="212" t="s">
        <v>119</v>
      </c>
      <c r="E283" s="121"/>
      <c r="F283" s="213" t="s">
        <v>385</v>
      </c>
      <c r="G283" s="121"/>
      <c r="H283" s="121"/>
      <c r="I283" s="121"/>
      <c r="J283" s="121"/>
      <c r="K283" s="121"/>
      <c r="L283" s="122"/>
      <c r="M283" s="214"/>
      <c r="N283" s="215"/>
      <c r="O283" s="207"/>
      <c r="P283" s="207"/>
      <c r="Q283" s="207"/>
      <c r="R283" s="207"/>
      <c r="S283" s="207"/>
      <c r="T283" s="216"/>
      <c r="U283" s="121"/>
      <c r="V283" s="121"/>
      <c r="W283" s="121"/>
      <c r="X283" s="121"/>
      <c r="Y283" s="121"/>
      <c r="Z283" s="121"/>
      <c r="AA283" s="121"/>
      <c r="AB283" s="121"/>
      <c r="AC283" s="121"/>
      <c r="AD283" s="121"/>
      <c r="AE283" s="121"/>
      <c r="AT283" s="115" t="s">
        <v>119</v>
      </c>
      <c r="AU283" s="115" t="s">
        <v>76</v>
      </c>
    </row>
    <row r="284" spans="1:65" s="125" customFormat="1" ht="11.25">
      <c r="A284" s="121"/>
      <c r="B284" s="122"/>
      <c r="C284" s="121"/>
      <c r="D284" s="217" t="s">
        <v>121</v>
      </c>
      <c r="E284" s="121"/>
      <c r="F284" s="218" t="s">
        <v>388</v>
      </c>
      <c r="G284" s="121"/>
      <c r="H284" s="121"/>
      <c r="I284" s="121"/>
      <c r="J284" s="121"/>
      <c r="K284" s="121"/>
      <c r="L284" s="122"/>
      <c r="M284" s="214"/>
      <c r="N284" s="215"/>
      <c r="O284" s="207"/>
      <c r="P284" s="207"/>
      <c r="Q284" s="207"/>
      <c r="R284" s="207"/>
      <c r="S284" s="207"/>
      <c r="T284" s="216"/>
      <c r="U284" s="121"/>
      <c r="V284" s="121"/>
      <c r="W284" s="121"/>
      <c r="X284" s="121"/>
      <c r="Y284" s="121"/>
      <c r="Z284" s="121"/>
      <c r="AA284" s="121"/>
      <c r="AB284" s="121"/>
      <c r="AC284" s="121"/>
      <c r="AD284" s="121"/>
      <c r="AE284" s="121"/>
      <c r="AT284" s="115" t="s">
        <v>121</v>
      </c>
      <c r="AU284" s="115" t="s">
        <v>76</v>
      </c>
    </row>
    <row r="285" spans="1:65" s="125" customFormat="1" ht="21.75" customHeight="1">
      <c r="A285" s="121"/>
      <c r="B285" s="122"/>
      <c r="C285" s="236" t="s">
        <v>389</v>
      </c>
      <c r="D285" s="236" t="s">
        <v>334</v>
      </c>
      <c r="E285" s="237" t="s">
        <v>390</v>
      </c>
      <c r="F285" s="238" t="s">
        <v>391</v>
      </c>
      <c r="G285" s="239" t="s">
        <v>386</v>
      </c>
      <c r="H285" s="240">
        <v>30</v>
      </c>
      <c r="I285" s="73"/>
      <c r="J285" s="241">
        <f>ROUND(I285*H285,2)</f>
        <v>0</v>
      </c>
      <c r="K285" s="238" t="s">
        <v>3</v>
      </c>
      <c r="L285" s="242"/>
      <c r="M285" s="243" t="s">
        <v>3</v>
      </c>
      <c r="N285" s="244" t="s">
        <v>40</v>
      </c>
      <c r="O285" s="207"/>
      <c r="P285" s="208">
        <f>O285*H285</f>
        <v>0</v>
      </c>
      <c r="Q285" s="208">
        <v>0</v>
      </c>
      <c r="R285" s="208">
        <f>Q285*H285</f>
        <v>0</v>
      </c>
      <c r="S285" s="208">
        <v>0</v>
      </c>
      <c r="T285" s="209">
        <f>S285*H285</f>
        <v>0</v>
      </c>
      <c r="U285" s="121"/>
      <c r="V285" s="121"/>
      <c r="W285" s="121"/>
      <c r="X285" s="121"/>
      <c r="Y285" s="121"/>
      <c r="Z285" s="121"/>
      <c r="AA285" s="121"/>
      <c r="AB285" s="121"/>
      <c r="AC285" s="121"/>
      <c r="AD285" s="121"/>
      <c r="AE285" s="121"/>
      <c r="AR285" s="210" t="s">
        <v>171</v>
      </c>
      <c r="AT285" s="210" t="s">
        <v>334</v>
      </c>
      <c r="AU285" s="210" t="s">
        <v>76</v>
      </c>
      <c r="AY285" s="115" t="s">
        <v>110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15" t="s">
        <v>74</v>
      </c>
      <c r="BK285" s="211">
        <f>ROUND(I285*H285,2)</f>
        <v>0</v>
      </c>
      <c r="BL285" s="115" t="s">
        <v>117</v>
      </c>
      <c r="BM285" s="210" t="s">
        <v>392</v>
      </c>
    </row>
    <row r="286" spans="1:65" s="125" customFormat="1" ht="11.25">
      <c r="A286" s="121"/>
      <c r="B286" s="122"/>
      <c r="C286" s="121"/>
      <c r="D286" s="212" t="s">
        <v>119</v>
      </c>
      <c r="E286" s="121"/>
      <c r="F286" s="213" t="s">
        <v>391</v>
      </c>
      <c r="G286" s="121"/>
      <c r="H286" s="121"/>
      <c r="I286" s="121"/>
      <c r="J286" s="121"/>
      <c r="K286" s="121"/>
      <c r="L286" s="122"/>
      <c r="M286" s="214"/>
      <c r="N286" s="215"/>
      <c r="O286" s="207"/>
      <c r="P286" s="207"/>
      <c r="Q286" s="207"/>
      <c r="R286" s="207"/>
      <c r="S286" s="207"/>
      <c r="T286" s="216"/>
      <c r="U286" s="121"/>
      <c r="V286" s="121"/>
      <c r="W286" s="121"/>
      <c r="X286" s="121"/>
      <c r="Y286" s="121"/>
      <c r="Z286" s="121"/>
      <c r="AA286" s="121"/>
      <c r="AB286" s="121"/>
      <c r="AC286" s="121"/>
      <c r="AD286" s="121"/>
      <c r="AE286" s="121"/>
      <c r="AT286" s="115" t="s">
        <v>119</v>
      </c>
      <c r="AU286" s="115" t="s">
        <v>76</v>
      </c>
    </row>
    <row r="287" spans="1:65" s="125" customFormat="1" ht="16.5" customHeight="1">
      <c r="A287" s="121"/>
      <c r="B287" s="122"/>
      <c r="C287" s="199" t="s">
        <v>393</v>
      </c>
      <c r="D287" s="199" t="s">
        <v>112</v>
      </c>
      <c r="E287" s="200" t="s">
        <v>394</v>
      </c>
      <c r="F287" s="201" t="s">
        <v>395</v>
      </c>
      <c r="G287" s="202" t="s">
        <v>396</v>
      </c>
      <c r="H287" s="203">
        <v>1</v>
      </c>
      <c r="I287" s="71"/>
      <c r="J287" s="204">
        <f>ROUND(I287*H287,2)</f>
        <v>0</v>
      </c>
      <c r="K287" s="201" t="s">
        <v>3</v>
      </c>
      <c r="L287" s="122"/>
      <c r="M287" s="205" t="s">
        <v>3</v>
      </c>
      <c r="N287" s="206" t="s">
        <v>40</v>
      </c>
      <c r="O287" s="207"/>
      <c r="P287" s="208">
        <f>O287*H287</f>
        <v>0</v>
      </c>
      <c r="Q287" s="208">
        <v>0</v>
      </c>
      <c r="R287" s="208">
        <f>Q287*H287</f>
        <v>0</v>
      </c>
      <c r="S287" s="208">
        <v>0</v>
      </c>
      <c r="T287" s="209">
        <f>S287*H287</f>
        <v>0</v>
      </c>
      <c r="U287" s="121"/>
      <c r="V287" s="121"/>
      <c r="W287" s="121"/>
      <c r="X287" s="121"/>
      <c r="Y287" s="121"/>
      <c r="Z287" s="121"/>
      <c r="AA287" s="121"/>
      <c r="AB287" s="121"/>
      <c r="AC287" s="121"/>
      <c r="AD287" s="121"/>
      <c r="AE287" s="121"/>
      <c r="AR287" s="210" t="s">
        <v>117</v>
      </c>
      <c r="AT287" s="210" t="s">
        <v>112</v>
      </c>
      <c r="AU287" s="210" t="s">
        <v>76</v>
      </c>
      <c r="AY287" s="115" t="s">
        <v>110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15" t="s">
        <v>74</v>
      </c>
      <c r="BK287" s="211">
        <f>ROUND(I287*H287,2)</f>
        <v>0</v>
      </c>
      <c r="BL287" s="115" t="s">
        <v>117</v>
      </c>
      <c r="BM287" s="210" t="s">
        <v>397</v>
      </c>
    </row>
    <row r="288" spans="1:65" s="125" customFormat="1" ht="11.25">
      <c r="A288" s="121"/>
      <c r="B288" s="122"/>
      <c r="C288" s="121"/>
      <c r="D288" s="212" t="s">
        <v>119</v>
      </c>
      <c r="E288" s="121"/>
      <c r="F288" s="213" t="s">
        <v>395</v>
      </c>
      <c r="G288" s="121"/>
      <c r="H288" s="121"/>
      <c r="I288" s="121"/>
      <c r="J288" s="121"/>
      <c r="K288" s="121"/>
      <c r="L288" s="122"/>
      <c r="M288" s="214"/>
      <c r="N288" s="215"/>
      <c r="O288" s="207"/>
      <c r="P288" s="207"/>
      <c r="Q288" s="207"/>
      <c r="R288" s="207"/>
      <c r="S288" s="207"/>
      <c r="T288" s="216"/>
      <c r="U288" s="121"/>
      <c r="V288" s="121"/>
      <c r="W288" s="121"/>
      <c r="X288" s="121"/>
      <c r="Y288" s="121"/>
      <c r="Z288" s="121"/>
      <c r="AA288" s="121"/>
      <c r="AB288" s="121"/>
      <c r="AC288" s="121"/>
      <c r="AD288" s="121"/>
      <c r="AE288" s="121"/>
      <c r="AT288" s="115" t="s">
        <v>119</v>
      </c>
      <c r="AU288" s="115" t="s">
        <v>76</v>
      </c>
    </row>
    <row r="289" spans="1:65" s="125" customFormat="1" ht="19.5">
      <c r="A289" s="121"/>
      <c r="B289" s="122"/>
      <c r="C289" s="121"/>
      <c r="D289" s="212" t="s">
        <v>213</v>
      </c>
      <c r="E289" s="121"/>
      <c r="F289" s="235" t="s">
        <v>398</v>
      </c>
      <c r="G289" s="121"/>
      <c r="H289" s="121"/>
      <c r="I289" s="121"/>
      <c r="J289" s="121"/>
      <c r="K289" s="121"/>
      <c r="L289" s="122"/>
      <c r="M289" s="214"/>
      <c r="N289" s="215"/>
      <c r="O289" s="207"/>
      <c r="P289" s="207"/>
      <c r="Q289" s="207"/>
      <c r="R289" s="207"/>
      <c r="S289" s="207"/>
      <c r="T289" s="216"/>
      <c r="U289" s="121"/>
      <c r="V289" s="121"/>
      <c r="W289" s="121"/>
      <c r="X289" s="121"/>
      <c r="Y289" s="121"/>
      <c r="Z289" s="121"/>
      <c r="AA289" s="121"/>
      <c r="AB289" s="121"/>
      <c r="AC289" s="121"/>
      <c r="AD289" s="121"/>
      <c r="AE289" s="121"/>
      <c r="AT289" s="115" t="s">
        <v>213</v>
      </c>
      <c r="AU289" s="115" t="s">
        <v>76</v>
      </c>
    </row>
    <row r="290" spans="1:65" s="125" customFormat="1" ht="16.5" customHeight="1">
      <c r="A290" s="121"/>
      <c r="B290" s="122"/>
      <c r="C290" s="199" t="s">
        <v>399</v>
      </c>
      <c r="D290" s="199" t="s">
        <v>112</v>
      </c>
      <c r="E290" s="200" t="s">
        <v>400</v>
      </c>
      <c r="F290" s="201" t="s">
        <v>401</v>
      </c>
      <c r="G290" s="202" t="s">
        <v>396</v>
      </c>
      <c r="H290" s="203">
        <v>1</v>
      </c>
      <c r="I290" s="71"/>
      <c r="J290" s="204">
        <f>ROUND(I290*H290,2)</f>
        <v>0</v>
      </c>
      <c r="K290" s="201" t="s">
        <v>3</v>
      </c>
      <c r="L290" s="122"/>
      <c r="M290" s="205" t="s">
        <v>3</v>
      </c>
      <c r="N290" s="206" t="s">
        <v>40</v>
      </c>
      <c r="O290" s="207"/>
      <c r="P290" s="208">
        <f>O290*H290</f>
        <v>0</v>
      </c>
      <c r="Q290" s="208">
        <v>0</v>
      </c>
      <c r="R290" s="208">
        <f>Q290*H290</f>
        <v>0</v>
      </c>
      <c r="S290" s="208">
        <v>0</v>
      </c>
      <c r="T290" s="209">
        <f>S290*H290</f>
        <v>0</v>
      </c>
      <c r="U290" s="121"/>
      <c r="V290" s="121"/>
      <c r="W290" s="121"/>
      <c r="X290" s="121"/>
      <c r="Y290" s="121"/>
      <c r="Z290" s="121"/>
      <c r="AA290" s="121"/>
      <c r="AB290" s="121"/>
      <c r="AC290" s="121"/>
      <c r="AD290" s="121"/>
      <c r="AE290" s="121"/>
      <c r="AR290" s="210" t="s">
        <v>117</v>
      </c>
      <c r="AT290" s="210" t="s">
        <v>112</v>
      </c>
      <c r="AU290" s="210" t="s">
        <v>76</v>
      </c>
      <c r="AY290" s="115" t="s">
        <v>110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15" t="s">
        <v>74</v>
      </c>
      <c r="BK290" s="211">
        <f>ROUND(I290*H290,2)</f>
        <v>0</v>
      </c>
      <c r="BL290" s="115" t="s">
        <v>117</v>
      </c>
      <c r="BM290" s="210" t="s">
        <v>402</v>
      </c>
    </row>
    <row r="291" spans="1:65" s="125" customFormat="1" ht="11.25">
      <c r="A291" s="121"/>
      <c r="B291" s="122"/>
      <c r="C291" s="121"/>
      <c r="D291" s="212" t="s">
        <v>119</v>
      </c>
      <c r="E291" s="121"/>
      <c r="F291" s="213" t="s">
        <v>401</v>
      </c>
      <c r="G291" s="121"/>
      <c r="H291" s="121"/>
      <c r="I291" s="121"/>
      <c r="J291" s="121"/>
      <c r="K291" s="121"/>
      <c r="L291" s="122"/>
      <c r="M291" s="214"/>
      <c r="N291" s="215"/>
      <c r="O291" s="207"/>
      <c r="P291" s="207"/>
      <c r="Q291" s="207"/>
      <c r="R291" s="207"/>
      <c r="S291" s="207"/>
      <c r="T291" s="216"/>
      <c r="U291" s="121"/>
      <c r="V291" s="121"/>
      <c r="W291" s="121"/>
      <c r="X291" s="121"/>
      <c r="Y291" s="121"/>
      <c r="Z291" s="121"/>
      <c r="AA291" s="121"/>
      <c r="AB291" s="121"/>
      <c r="AC291" s="121"/>
      <c r="AD291" s="121"/>
      <c r="AE291" s="121"/>
      <c r="AT291" s="115" t="s">
        <v>119</v>
      </c>
      <c r="AU291" s="115" t="s">
        <v>76</v>
      </c>
    </row>
    <row r="292" spans="1:65" s="125" customFormat="1" ht="29.25">
      <c r="A292" s="121"/>
      <c r="B292" s="122"/>
      <c r="C292" s="121"/>
      <c r="D292" s="212" t="s">
        <v>213</v>
      </c>
      <c r="E292" s="121"/>
      <c r="F292" s="235" t="s">
        <v>403</v>
      </c>
      <c r="G292" s="121"/>
      <c r="H292" s="121"/>
      <c r="I292" s="121"/>
      <c r="J292" s="121"/>
      <c r="K292" s="121"/>
      <c r="L292" s="122"/>
      <c r="M292" s="214"/>
      <c r="N292" s="215"/>
      <c r="O292" s="207"/>
      <c r="P292" s="207"/>
      <c r="Q292" s="207"/>
      <c r="R292" s="207"/>
      <c r="S292" s="207"/>
      <c r="T292" s="216"/>
      <c r="U292" s="121"/>
      <c r="V292" s="121"/>
      <c r="W292" s="121"/>
      <c r="X292" s="121"/>
      <c r="Y292" s="121"/>
      <c r="Z292" s="121"/>
      <c r="AA292" s="121"/>
      <c r="AB292" s="121"/>
      <c r="AC292" s="121"/>
      <c r="AD292" s="121"/>
      <c r="AE292" s="121"/>
      <c r="AT292" s="115" t="s">
        <v>213</v>
      </c>
      <c r="AU292" s="115" t="s">
        <v>76</v>
      </c>
    </row>
    <row r="293" spans="1:65" s="125" customFormat="1" ht="16.5" customHeight="1">
      <c r="A293" s="121"/>
      <c r="B293" s="122"/>
      <c r="C293" s="199" t="s">
        <v>404</v>
      </c>
      <c r="D293" s="199" t="s">
        <v>112</v>
      </c>
      <c r="E293" s="200" t="s">
        <v>405</v>
      </c>
      <c r="F293" s="201" t="s">
        <v>406</v>
      </c>
      <c r="G293" s="202" t="s">
        <v>407</v>
      </c>
      <c r="H293" s="203">
        <v>1</v>
      </c>
      <c r="I293" s="71"/>
      <c r="J293" s="204">
        <f>ROUND(I293*H293,2)</f>
        <v>0</v>
      </c>
      <c r="K293" s="201" t="s">
        <v>3</v>
      </c>
      <c r="L293" s="122"/>
      <c r="M293" s="205" t="s">
        <v>3</v>
      </c>
      <c r="N293" s="206" t="s">
        <v>40</v>
      </c>
      <c r="O293" s="207"/>
      <c r="P293" s="208">
        <f>O293*H293</f>
        <v>0</v>
      </c>
      <c r="Q293" s="208">
        <v>0</v>
      </c>
      <c r="R293" s="208">
        <f>Q293*H293</f>
        <v>0</v>
      </c>
      <c r="S293" s="208">
        <v>0</v>
      </c>
      <c r="T293" s="209">
        <f>S293*H293</f>
        <v>0</v>
      </c>
      <c r="U293" s="121"/>
      <c r="V293" s="121"/>
      <c r="W293" s="121"/>
      <c r="X293" s="121"/>
      <c r="Y293" s="121"/>
      <c r="Z293" s="121"/>
      <c r="AA293" s="121"/>
      <c r="AB293" s="121"/>
      <c r="AC293" s="121"/>
      <c r="AD293" s="121"/>
      <c r="AE293" s="121"/>
      <c r="AR293" s="210" t="s">
        <v>117</v>
      </c>
      <c r="AT293" s="210" t="s">
        <v>112</v>
      </c>
      <c r="AU293" s="210" t="s">
        <v>76</v>
      </c>
      <c r="AY293" s="115" t="s">
        <v>110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15" t="s">
        <v>74</v>
      </c>
      <c r="BK293" s="211">
        <f>ROUND(I293*H293,2)</f>
        <v>0</v>
      </c>
      <c r="BL293" s="115" t="s">
        <v>117</v>
      </c>
      <c r="BM293" s="210" t="s">
        <v>408</v>
      </c>
    </row>
    <row r="294" spans="1:65" s="125" customFormat="1" ht="11.25">
      <c r="A294" s="121"/>
      <c r="B294" s="122"/>
      <c r="C294" s="121"/>
      <c r="D294" s="212" t="s">
        <v>119</v>
      </c>
      <c r="E294" s="121"/>
      <c r="F294" s="213" t="s">
        <v>406</v>
      </c>
      <c r="G294" s="121"/>
      <c r="H294" s="121"/>
      <c r="I294" s="72"/>
      <c r="J294" s="121"/>
      <c r="K294" s="121"/>
      <c r="L294" s="122"/>
      <c r="M294" s="214"/>
      <c r="N294" s="215"/>
      <c r="O294" s="207"/>
      <c r="P294" s="207"/>
      <c r="Q294" s="207"/>
      <c r="R294" s="207"/>
      <c r="S294" s="207"/>
      <c r="T294" s="216"/>
      <c r="U294" s="121"/>
      <c r="V294" s="121"/>
      <c r="W294" s="121"/>
      <c r="X294" s="121"/>
      <c r="Y294" s="121"/>
      <c r="Z294" s="121"/>
      <c r="AA294" s="121"/>
      <c r="AB294" s="121"/>
      <c r="AC294" s="121"/>
      <c r="AD294" s="121"/>
      <c r="AE294" s="121"/>
      <c r="AT294" s="115" t="s">
        <v>119</v>
      </c>
      <c r="AU294" s="115" t="s">
        <v>76</v>
      </c>
    </row>
    <row r="295" spans="1:65" s="125" customFormat="1" ht="39">
      <c r="A295" s="121"/>
      <c r="B295" s="122"/>
      <c r="C295" s="121"/>
      <c r="D295" s="212" t="s">
        <v>213</v>
      </c>
      <c r="E295" s="121"/>
      <c r="F295" s="235" t="s">
        <v>409</v>
      </c>
      <c r="G295" s="121"/>
      <c r="H295" s="121"/>
      <c r="I295" s="121"/>
      <c r="J295" s="121"/>
      <c r="K295" s="121"/>
      <c r="L295" s="122"/>
      <c r="M295" s="214"/>
      <c r="N295" s="215"/>
      <c r="O295" s="207"/>
      <c r="P295" s="207"/>
      <c r="Q295" s="207"/>
      <c r="R295" s="207"/>
      <c r="S295" s="207"/>
      <c r="T295" s="216"/>
      <c r="U295" s="121"/>
      <c r="V295" s="121"/>
      <c r="W295" s="121"/>
      <c r="X295" s="121"/>
      <c r="Y295" s="121"/>
      <c r="Z295" s="121"/>
      <c r="AA295" s="121"/>
      <c r="AB295" s="121"/>
      <c r="AC295" s="121"/>
      <c r="AD295" s="121"/>
      <c r="AE295" s="121"/>
      <c r="AT295" s="115" t="s">
        <v>213</v>
      </c>
      <c r="AU295" s="115" t="s">
        <v>76</v>
      </c>
    </row>
    <row r="296" spans="1:65" s="125" customFormat="1" ht="16.5" customHeight="1">
      <c r="A296" s="121"/>
      <c r="B296" s="122"/>
      <c r="C296" s="236" t="s">
        <v>410</v>
      </c>
      <c r="D296" s="236" t="s">
        <v>334</v>
      </c>
      <c r="E296" s="237" t="s">
        <v>411</v>
      </c>
      <c r="F296" s="238" t="s">
        <v>412</v>
      </c>
      <c r="G296" s="239" t="s">
        <v>396</v>
      </c>
      <c r="H296" s="240">
        <v>1</v>
      </c>
      <c r="I296" s="73"/>
      <c r="J296" s="241">
        <f>ROUND(I296*H296,2)</f>
        <v>0</v>
      </c>
      <c r="K296" s="238" t="s">
        <v>3</v>
      </c>
      <c r="L296" s="242"/>
      <c r="M296" s="243" t="s">
        <v>3</v>
      </c>
      <c r="N296" s="244" t="s">
        <v>40</v>
      </c>
      <c r="O296" s="207"/>
      <c r="P296" s="208">
        <f>O296*H296</f>
        <v>0</v>
      </c>
      <c r="Q296" s="208">
        <v>0</v>
      </c>
      <c r="R296" s="208">
        <f>Q296*H296</f>
        <v>0</v>
      </c>
      <c r="S296" s="208">
        <v>0</v>
      </c>
      <c r="T296" s="209">
        <f>S296*H296</f>
        <v>0</v>
      </c>
      <c r="U296" s="121"/>
      <c r="V296" s="121"/>
      <c r="W296" s="121"/>
      <c r="X296" s="121"/>
      <c r="Y296" s="121"/>
      <c r="Z296" s="121"/>
      <c r="AA296" s="121"/>
      <c r="AB296" s="121"/>
      <c r="AC296" s="121"/>
      <c r="AD296" s="121"/>
      <c r="AE296" s="121"/>
      <c r="AR296" s="210" t="s">
        <v>171</v>
      </c>
      <c r="AT296" s="210" t="s">
        <v>334</v>
      </c>
      <c r="AU296" s="210" t="s">
        <v>76</v>
      </c>
      <c r="AY296" s="115" t="s">
        <v>110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15" t="s">
        <v>74</v>
      </c>
      <c r="BK296" s="211">
        <f>ROUND(I296*H296,2)</f>
        <v>0</v>
      </c>
      <c r="BL296" s="115" t="s">
        <v>117</v>
      </c>
      <c r="BM296" s="210" t="s">
        <v>413</v>
      </c>
    </row>
    <row r="297" spans="1:65" s="125" customFormat="1" ht="11.25">
      <c r="A297" s="121"/>
      <c r="B297" s="122"/>
      <c r="C297" s="121"/>
      <c r="D297" s="212" t="s">
        <v>119</v>
      </c>
      <c r="E297" s="121"/>
      <c r="F297" s="213" t="s">
        <v>412</v>
      </c>
      <c r="G297" s="121"/>
      <c r="H297" s="121"/>
      <c r="I297" s="121"/>
      <c r="J297" s="121"/>
      <c r="K297" s="121"/>
      <c r="L297" s="122"/>
      <c r="M297" s="214"/>
      <c r="N297" s="215"/>
      <c r="O297" s="207"/>
      <c r="P297" s="207"/>
      <c r="Q297" s="207"/>
      <c r="R297" s="207"/>
      <c r="S297" s="207"/>
      <c r="T297" s="216"/>
      <c r="U297" s="121"/>
      <c r="V297" s="121"/>
      <c r="W297" s="121"/>
      <c r="X297" s="121"/>
      <c r="Y297" s="121"/>
      <c r="Z297" s="121"/>
      <c r="AA297" s="121"/>
      <c r="AB297" s="121"/>
      <c r="AC297" s="121"/>
      <c r="AD297" s="121"/>
      <c r="AE297" s="121"/>
      <c r="AT297" s="115" t="s">
        <v>119</v>
      </c>
      <c r="AU297" s="115" t="s">
        <v>76</v>
      </c>
    </row>
    <row r="298" spans="1:65" s="125" customFormat="1" ht="19.5">
      <c r="A298" s="121"/>
      <c r="B298" s="122"/>
      <c r="C298" s="121"/>
      <c r="D298" s="212" t="s">
        <v>213</v>
      </c>
      <c r="E298" s="121"/>
      <c r="F298" s="235" t="s">
        <v>414</v>
      </c>
      <c r="G298" s="121"/>
      <c r="H298" s="121"/>
      <c r="I298" s="121"/>
      <c r="J298" s="121"/>
      <c r="K298" s="121"/>
      <c r="L298" s="122"/>
      <c r="M298" s="214"/>
      <c r="N298" s="215"/>
      <c r="O298" s="207"/>
      <c r="P298" s="207"/>
      <c r="Q298" s="207"/>
      <c r="R298" s="207"/>
      <c r="S298" s="207"/>
      <c r="T298" s="216"/>
      <c r="U298" s="121"/>
      <c r="V298" s="121"/>
      <c r="W298" s="121"/>
      <c r="X298" s="121"/>
      <c r="Y298" s="121"/>
      <c r="Z298" s="121"/>
      <c r="AA298" s="121"/>
      <c r="AB298" s="121"/>
      <c r="AC298" s="121"/>
      <c r="AD298" s="121"/>
      <c r="AE298" s="121"/>
      <c r="AT298" s="115" t="s">
        <v>213</v>
      </c>
      <c r="AU298" s="115" t="s">
        <v>76</v>
      </c>
    </row>
    <row r="299" spans="1:65" s="125" customFormat="1" ht="16.5" customHeight="1">
      <c r="A299" s="121"/>
      <c r="B299" s="122"/>
      <c r="C299" s="236" t="s">
        <v>415</v>
      </c>
      <c r="D299" s="236" t="s">
        <v>334</v>
      </c>
      <c r="E299" s="237" t="s">
        <v>416</v>
      </c>
      <c r="F299" s="238" t="s">
        <v>417</v>
      </c>
      <c r="G299" s="239" t="s">
        <v>224</v>
      </c>
      <c r="H299" s="240">
        <v>160</v>
      </c>
      <c r="I299" s="73"/>
      <c r="J299" s="241">
        <f>ROUND(I299*H299,2)</f>
        <v>0</v>
      </c>
      <c r="K299" s="238" t="s">
        <v>3</v>
      </c>
      <c r="L299" s="242"/>
      <c r="M299" s="243" t="s">
        <v>3</v>
      </c>
      <c r="N299" s="244" t="s">
        <v>40</v>
      </c>
      <c r="O299" s="207"/>
      <c r="P299" s="208">
        <f>O299*H299</f>
        <v>0</v>
      </c>
      <c r="Q299" s="208">
        <v>0</v>
      </c>
      <c r="R299" s="208">
        <f>Q299*H299</f>
        <v>0</v>
      </c>
      <c r="S299" s="208">
        <v>0</v>
      </c>
      <c r="T299" s="209">
        <f>S299*H299</f>
        <v>0</v>
      </c>
      <c r="U299" s="121"/>
      <c r="V299" s="121"/>
      <c r="W299" s="121"/>
      <c r="X299" s="121"/>
      <c r="Y299" s="121"/>
      <c r="Z299" s="121"/>
      <c r="AA299" s="121"/>
      <c r="AB299" s="121"/>
      <c r="AC299" s="121"/>
      <c r="AD299" s="121"/>
      <c r="AE299" s="121"/>
      <c r="AR299" s="210" t="s">
        <v>171</v>
      </c>
      <c r="AT299" s="210" t="s">
        <v>334</v>
      </c>
      <c r="AU299" s="210" t="s">
        <v>76</v>
      </c>
      <c r="AY299" s="115" t="s">
        <v>110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15" t="s">
        <v>74</v>
      </c>
      <c r="BK299" s="211">
        <f>ROUND(I299*H299,2)</f>
        <v>0</v>
      </c>
      <c r="BL299" s="115" t="s">
        <v>117</v>
      </c>
      <c r="BM299" s="210" t="s">
        <v>418</v>
      </c>
    </row>
    <row r="300" spans="1:65" s="125" customFormat="1" ht="11.25">
      <c r="A300" s="121"/>
      <c r="B300" s="122"/>
      <c r="C300" s="121"/>
      <c r="D300" s="212" t="s">
        <v>119</v>
      </c>
      <c r="E300" s="121"/>
      <c r="F300" s="213" t="s">
        <v>417</v>
      </c>
      <c r="G300" s="121"/>
      <c r="H300" s="121"/>
      <c r="I300" s="121"/>
      <c r="J300" s="121"/>
      <c r="K300" s="121"/>
      <c r="L300" s="122"/>
      <c r="M300" s="214"/>
      <c r="N300" s="215"/>
      <c r="O300" s="207"/>
      <c r="P300" s="207"/>
      <c r="Q300" s="207"/>
      <c r="R300" s="207"/>
      <c r="S300" s="207"/>
      <c r="T300" s="216"/>
      <c r="U300" s="121"/>
      <c r="V300" s="121"/>
      <c r="W300" s="121"/>
      <c r="X300" s="121"/>
      <c r="Y300" s="121"/>
      <c r="Z300" s="121"/>
      <c r="AA300" s="121"/>
      <c r="AB300" s="121"/>
      <c r="AC300" s="121"/>
      <c r="AD300" s="121"/>
      <c r="AE300" s="121"/>
      <c r="AT300" s="115" t="s">
        <v>119</v>
      </c>
      <c r="AU300" s="115" t="s">
        <v>76</v>
      </c>
    </row>
    <row r="301" spans="1:65" s="125" customFormat="1" ht="29.25">
      <c r="A301" s="121"/>
      <c r="B301" s="122"/>
      <c r="C301" s="121"/>
      <c r="D301" s="212" t="s">
        <v>213</v>
      </c>
      <c r="E301" s="121"/>
      <c r="F301" s="235" t="s">
        <v>419</v>
      </c>
      <c r="G301" s="121"/>
      <c r="H301" s="121"/>
      <c r="I301" s="121"/>
      <c r="J301" s="121"/>
      <c r="K301" s="121"/>
      <c r="L301" s="122"/>
      <c r="M301" s="214"/>
      <c r="N301" s="215"/>
      <c r="O301" s="207"/>
      <c r="P301" s="207"/>
      <c r="Q301" s="207"/>
      <c r="R301" s="207"/>
      <c r="S301" s="207"/>
      <c r="T301" s="216"/>
      <c r="U301" s="121"/>
      <c r="V301" s="121"/>
      <c r="W301" s="121"/>
      <c r="X301" s="121"/>
      <c r="Y301" s="121"/>
      <c r="Z301" s="121"/>
      <c r="AA301" s="121"/>
      <c r="AB301" s="121"/>
      <c r="AC301" s="121"/>
      <c r="AD301" s="121"/>
      <c r="AE301" s="121"/>
      <c r="AT301" s="115" t="s">
        <v>213</v>
      </c>
      <c r="AU301" s="115" t="s">
        <v>76</v>
      </c>
    </row>
    <row r="302" spans="1:65" s="186" customFormat="1" ht="22.9" customHeight="1">
      <c r="B302" s="187"/>
      <c r="D302" s="188" t="s">
        <v>68</v>
      </c>
      <c r="E302" s="197" t="s">
        <v>420</v>
      </c>
      <c r="F302" s="197" t="s">
        <v>421</v>
      </c>
      <c r="J302" s="198">
        <f>BK302</f>
        <v>0</v>
      </c>
      <c r="L302" s="187"/>
      <c r="M302" s="191"/>
      <c r="N302" s="192"/>
      <c r="O302" s="192"/>
      <c r="P302" s="193">
        <f>SUM(P303:P305)</f>
        <v>0</v>
      </c>
      <c r="Q302" s="192"/>
      <c r="R302" s="193">
        <f>SUM(R303:R305)</f>
        <v>0</v>
      </c>
      <c r="S302" s="192"/>
      <c r="T302" s="194">
        <f>SUM(T303:T305)</f>
        <v>0</v>
      </c>
      <c r="AR302" s="188" t="s">
        <v>74</v>
      </c>
      <c r="AT302" s="195" t="s">
        <v>68</v>
      </c>
      <c r="AU302" s="195" t="s">
        <v>74</v>
      </c>
      <c r="AY302" s="188" t="s">
        <v>110</v>
      </c>
      <c r="BK302" s="196">
        <f>SUM(BK303:BK305)</f>
        <v>0</v>
      </c>
    </row>
    <row r="303" spans="1:65" s="125" customFormat="1" ht="16.5" customHeight="1">
      <c r="A303" s="121"/>
      <c r="B303" s="122"/>
      <c r="C303" s="199" t="s">
        <v>422</v>
      </c>
      <c r="D303" s="199" t="s">
        <v>112</v>
      </c>
      <c r="E303" s="200" t="s">
        <v>423</v>
      </c>
      <c r="F303" s="201" t="s">
        <v>424</v>
      </c>
      <c r="G303" s="202" t="s">
        <v>303</v>
      </c>
      <c r="H303" s="203">
        <v>1507.2840000000001</v>
      </c>
      <c r="I303" s="71"/>
      <c r="J303" s="204">
        <f>ROUND(I303*H303,2)</f>
        <v>0</v>
      </c>
      <c r="K303" s="201" t="s">
        <v>116</v>
      </c>
      <c r="L303" s="122"/>
      <c r="M303" s="205" t="s">
        <v>3</v>
      </c>
      <c r="N303" s="206" t="s">
        <v>40</v>
      </c>
      <c r="O303" s="207"/>
      <c r="P303" s="208">
        <f>O303*H303</f>
        <v>0</v>
      </c>
      <c r="Q303" s="208">
        <v>0</v>
      </c>
      <c r="R303" s="208">
        <f>Q303*H303</f>
        <v>0</v>
      </c>
      <c r="S303" s="208">
        <v>0</v>
      </c>
      <c r="T303" s="209">
        <f>S303*H303</f>
        <v>0</v>
      </c>
      <c r="U303" s="121"/>
      <c r="V303" s="121"/>
      <c r="W303" s="121"/>
      <c r="X303" s="121"/>
      <c r="Y303" s="121"/>
      <c r="Z303" s="121"/>
      <c r="AA303" s="121"/>
      <c r="AB303" s="121"/>
      <c r="AC303" s="121"/>
      <c r="AD303" s="121"/>
      <c r="AE303" s="121"/>
      <c r="AR303" s="210" t="s">
        <v>117</v>
      </c>
      <c r="AT303" s="210" t="s">
        <v>112</v>
      </c>
      <c r="AU303" s="210" t="s">
        <v>76</v>
      </c>
      <c r="AY303" s="115" t="s">
        <v>110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115" t="s">
        <v>74</v>
      </c>
      <c r="BK303" s="211">
        <f>ROUND(I303*H303,2)</f>
        <v>0</v>
      </c>
      <c r="BL303" s="115" t="s">
        <v>117</v>
      </c>
      <c r="BM303" s="210" t="s">
        <v>425</v>
      </c>
    </row>
    <row r="304" spans="1:65" s="125" customFormat="1" ht="11.25">
      <c r="A304" s="121"/>
      <c r="B304" s="122"/>
      <c r="C304" s="121"/>
      <c r="D304" s="212" t="s">
        <v>119</v>
      </c>
      <c r="E304" s="121"/>
      <c r="F304" s="213" t="s">
        <v>426</v>
      </c>
      <c r="G304" s="121"/>
      <c r="H304" s="121"/>
      <c r="I304" s="121"/>
      <c r="J304" s="121"/>
      <c r="K304" s="121"/>
      <c r="L304" s="122"/>
      <c r="M304" s="214"/>
      <c r="N304" s="215"/>
      <c r="O304" s="207"/>
      <c r="P304" s="207"/>
      <c r="Q304" s="207"/>
      <c r="R304" s="207"/>
      <c r="S304" s="207"/>
      <c r="T304" s="216"/>
      <c r="U304" s="121"/>
      <c r="V304" s="121"/>
      <c r="W304" s="121"/>
      <c r="X304" s="121"/>
      <c r="Y304" s="121"/>
      <c r="Z304" s="121"/>
      <c r="AA304" s="121"/>
      <c r="AB304" s="121"/>
      <c r="AC304" s="121"/>
      <c r="AD304" s="121"/>
      <c r="AE304" s="121"/>
      <c r="AT304" s="115" t="s">
        <v>119</v>
      </c>
      <c r="AU304" s="115" t="s">
        <v>76</v>
      </c>
    </row>
    <row r="305" spans="1:65" s="125" customFormat="1" ht="11.25">
      <c r="A305" s="121"/>
      <c r="B305" s="122"/>
      <c r="C305" s="121"/>
      <c r="D305" s="217" t="s">
        <v>121</v>
      </c>
      <c r="E305" s="121"/>
      <c r="F305" s="218" t="s">
        <v>427</v>
      </c>
      <c r="G305" s="121"/>
      <c r="H305" s="121"/>
      <c r="I305" s="121"/>
      <c r="J305" s="121"/>
      <c r="K305" s="121"/>
      <c r="L305" s="122"/>
      <c r="M305" s="214"/>
      <c r="N305" s="215"/>
      <c r="O305" s="207"/>
      <c r="P305" s="207"/>
      <c r="Q305" s="207"/>
      <c r="R305" s="207"/>
      <c r="S305" s="207"/>
      <c r="T305" s="216"/>
      <c r="U305" s="121"/>
      <c r="V305" s="121"/>
      <c r="W305" s="121"/>
      <c r="X305" s="121"/>
      <c r="Y305" s="121"/>
      <c r="Z305" s="121"/>
      <c r="AA305" s="121"/>
      <c r="AB305" s="121"/>
      <c r="AC305" s="121"/>
      <c r="AD305" s="121"/>
      <c r="AE305" s="121"/>
      <c r="AT305" s="115" t="s">
        <v>121</v>
      </c>
      <c r="AU305" s="115" t="s">
        <v>76</v>
      </c>
    </row>
    <row r="306" spans="1:65" s="186" customFormat="1" ht="25.9" customHeight="1">
      <c r="B306" s="187"/>
      <c r="D306" s="188" t="s">
        <v>68</v>
      </c>
      <c r="E306" s="189" t="s">
        <v>428</v>
      </c>
      <c r="F306" s="189" t="s">
        <v>429</v>
      </c>
      <c r="J306" s="190">
        <f>BK306</f>
        <v>0</v>
      </c>
      <c r="L306" s="187"/>
      <c r="M306" s="191"/>
      <c r="N306" s="192"/>
      <c r="O306" s="192"/>
      <c r="P306" s="193">
        <f>P307+P324+P329+P342</f>
        <v>0</v>
      </c>
      <c r="Q306" s="192"/>
      <c r="R306" s="193">
        <f>R307+R324+R329+R342</f>
        <v>0</v>
      </c>
      <c r="S306" s="192"/>
      <c r="T306" s="194">
        <f>T307+T324+T329+T342</f>
        <v>0</v>
      </c>
      <c r="AR306" s="188" t="s">
        <v>146</v>
      </c>
      <c r="AT306" s="195" t="s">
        <v>68</v>
      </c>
      <c r="AU306" s="195" t="s">
        <v>69</v>
      </c>
      <c r="AY306" s="188" t="s">
        <v>110</v>
      </c>
      <c r="BK306" s="196">
        <f>BK307+BK324+BK329+BK342</f>
        <v>0</v>
      </c>
    </row>
    <row r="307" spans="1:65" s="186" customFormat="1" ht="22.9" customHeight="1">
      <c r="B307" s="187"/>
      <c r="D307" s="188" t="s">
        <v>68</v>
      </c>
      <c r="E307" s="197" t="s">
        <v>430</v>
      </c>
      <c r="F307" s="197" t="s">
        <v>431</v>
      </c>
      <c r="J307" s="198">
        <f>BK307</f>
        <v>0</v>
      </c>
      <c r="L307" s="187"/>
      <c r="M307" s="191"/>
      <c r="N307" s="192"/>
      <c r="O307" s="192"/>
      <c r="P307" s="193">
        <f>SUM(P308:P323)</f>
        <v>0</v>
      </c>
      <c r="Q307" s="192"/>
      <c r="R307" s="193">
        <f>SUM(R308:R323)</f>
        <v>0</v>
      </c>
      <c r="S307" s="192"/>
      <c r="T307" s="194">
        <f>SUM(T308:T323)</f>
        <v>0</v>
      </c>
      <c r="AR307" s="188" t="s">
        <v>146</v>
      </c>
      <c r="AT307" s="195" t="s">
        <v>68</v>
      </c>
      <c r="AU307" s="195" t="s">
        <v>74</v>
      </c>
      <c r="AY307" s="188" t="s">
        <v>110</v>
      </c>
      <c r="BK307" s="196">
        <f>SUM(BK308:BK323)</f>
        <v>0</v>
      </c>
    </row>
    <row r="308" spans="1:65" s="125" customFormat="1" ht="16.5" customHeight="1">
      <c r="A308" s="121"/>
      <c r="B308" s="122"/>
      <c r="C308" s="199" t="s">
        <v>432</v>
      </c>
      <c r="D308" s="199" t="s">
        <v>112</v>
      </c>
      <c r="E308" s="200" t="s">
        <v>433</v>
      </c>
      <c r="F308" s="201" t="s">
        <v>434</v>
      </c>
      <c r="G308" s="202" t="s">
        <v>407</v>
      </c>
      <c r="H308" s="203">
        <v>1</v>
      </c>
      <c r="I308" s="71"/>
      <c r="J308" s="204">
        <f>ROUND(I308*H308,2)</f>
        <v>0</v>
      </c>
      <c r="K308" s="201" t="s">
        <v>116</v>
      </c>
      <c r="L308" s="122"/>
      <c r="M308" s="205" t="s">
        <v>3</v>
      </c>
      <c r="N308" s="206" t="s">
        <v>40</v>
      </c>
      <c r="O308" s="207"/>
      <c r="P308" s="208">
        <f>O308*H308</f>
        <v>0</v>
      </c>
      <c r="Q308" s="208">
        <v>0</v>
      </c>
      <c r="R308" s="208">
        <f>Q308*H308</f>
        <v>0</v>
      </c>
      <c r="S308" s="208">
        <v>0</v>
      </c>
      <c r="T308" s="209">
        <f>S308*H308</f>
        <v>0</v>
      </c>
      <c r="U308" s="121"/>
      <c r="V308" s="121"/>
      <c r="W308" s="121"/>
      <c r="X308" s="121"/>
      <c r="Y308" s="121"/>
      <c r="Z308" s="121"/>
      <c r="AA308" s="121"/>
      <c r="AB308" s="121"/>
      <c r="AC308" s="121"/>
      <c r="AD308" s="121"/>
      <c r="AE308" s="121"/>
      <c r="AR308" s="210" t="s">
        <v>435</v>
      </c>
      <c r="AT308" s="210" t="s">
        <v>112</v>
      </c>
      <c r="AU308" s="210" t="s">
        <v>76</v>
      </c>
      <c r="AY308" s="115" t="s">
        <v>110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15" t="s">
        <v>74</v>
      </c>
      <c r="BK308" s="211">
        <f>ROUND(I308*H308,2)</f>
        <v>0</v>
      </c>
      <c r="BL308" s="115" t="s">
        <v>435</v>
      </c>
      <c r="BM308" s="210" t="s">
        <v>436</v>
      </c>
    </row>
    <row r="309" spans="1:65" s="125" customFormat="1" ht="11.25">
      <c r="A309" s="121"/>
      <c r="B309" s="122"/>
      <c r="C309" s="121"/>
      <c r="D309" s="212" t="s">
        <v>119</v>
      </c>
      <c r="E309" s="121"/>
      <c r="F309" s="213" t="s">
        <v>434</v>
      </c>
      <c r="G309" s="121"/>
      <c r="H309" s="121"/>
      <c r="I309" s="121"/>
      <c r="J309" s="121"/>
      <c r="K309" s="121"/>
      <c r="L309" s="122"/>
      <c r="M309" s="214"/>
      <c r="N309" s="215"/>
      <c r="O309" s="207"/>
      <c r="P309" s="207"/>
      <c r="Q309" s="207"/>
      <c r="R309" s="207"/>
      <c r="S309" s="207"/>
      <c r="T309" s="216"/>
      <c r="U309" s="121"/>
      <c r="V309" s="121"/>
      <c r="W309" s="121"/>
      <c r="X309" s="121"/>
      <c r="Y309" s="121"/>
      <c r="Z309" s="121"/>
      <c r="AA309" s="121"/>
      <c r="AB309" s="121"/>
      <c r="AC309" s="121"/>
      <c r="AD309" s="121"/>
      <c r="AE309" s="121"/>
      <c r="AT309" s="115" t="s">
        <v>119</v>
      </c>
      <c r="AU309" s="115" t="s">
        <v>76</v>
      </c>
    </row>
    <row r="310" spans="1:65" s="125" customFormat="1" ht="11.25">
      <c r="A310" s="121"/>
      <c r="B310" s="122"/>
      <c r="C310" s="121"/>
      <c r="D310" s="217" t="s">
        <v>121</v>
      </c>
      <c r="E310" s="121"/>
      <c r="F310" s="218" t="s">
        <v>437</v>
      </c>
      <c r="G310" s="121"/>
      <c r="H310" s="121"/>
      <c r="I310" s="121"/>
      <c r="J310" s="121"/>
      <c r="K310" s="121"/>
      <c r="L310" s="122"/>
      <c r="M310" s="214"/>
      <c r="N310" s="215"/>
      <c r="O310" s="207"/>
      <c r="P310" s="207"/>
      <c r="Q310" s="207"/>
      <c r="R310" s="207"/>
      <c r="S310" s="207"/>
      <c r="T310" s="216"/>
      <c r="U310" s="121"/>
      <c r="V310" s="121"/>
      <c r="W310" s="121"/>
      <c r="X310" s="121"/>
      <c r="Y310" s="121"/>
      <c r="Z310" s="121"/>
      <c r="AA310" s="121"/>
      <c r="AB310" s="121"/>
      <c r="AC310" s="121"/>
      <c r="AD310" s="121"/>
      <c r="AE310" s="121"/>
      <c r="AT310" s="115" t="s">
        <v>121</v>
      </c>
      <c r="AU310" s="115" t="s">
        <v>76</v>
      </c>
    </row>
    <row r="311" spans="1:65" s="125" customFormat="1" ht="29.25">
      <c r="A311" s="121"/>
      <c r="B311" s="122"/>
      <c r="C311" s="121"/>
      <c r="D311" s="212" t="s">
        <v>213</v>
      </c>
      <c r="E311" s="121"/>
      <c r="F311" s="235" t="s">
        <v>438</v>
      </c>
      <c r="G311" s="121"/>
      <c r="H311" s="121"/>
      <c r="I311" s="121"/>
      <c r="J311" s="121"/>
      <c r="K311" s="121"/>
      <c r="L311" s="122"/>
      <c r="M311" s="214"/>
      <c r="N311" s="215"/>
      <c r="O311" s="207"/>
      <c r="P311" s="207"/>
      <c r="Q311" s="207"/>
      <c r="R311" s="207"/>
      <c r="S311" s="207"/>
      <c r="T311" s="216"/>
      <c r="U311" s="121"/>
      <c r="V311" s="121"/>
      <c r="W311" s="121"/>
      <c r="X311" s="121"/>
      <c r="Y311" s="121"/>
      <c r="Z311" s="121"/>
      <c r="AA311" s="121"/>
      <c r="AB311" s="121"/>
      <c r="AC311" s="121"/>
      <c r="AD311" s="121"/>
      <c r="AE311" s="121"/>
      <c r="AT311" s="115" t="s">
        <v>213</v>
      </c>
      <c r="AU311" s="115" t="s">
        <v>76</v>
      </c>
    </row>
    <row r="312" spans="1:65" s="125" customFormat="1" ht="16.5" customHeight="1">
      <c r="A312" s="121"/>
      <c r="B312" s="122"/>
      <c r="C312" s="199" t="s">
        <v>439</v>
      </c>
      <c r="D312" s="199" t="s">
        <v>112</v>
      </c>
      <c r="E312" s="200" t="s">
        <v>440</v>
      </c>
      <c r="F312" s="201" t="s">
        <v>441</v>
      </c>
      <c r="G312" s="202" t="s">
        <v>407</v>
      </c>
      <c r="H312" s="203">
        <v>1</v>
      </c>
      <c r="I312" s="71"/>
      <c r="J312" s="204">
        <f>ROUND(I312*H312,2)</f>
        <v>0</v>
      </c>
      <c r="K312" s="201" t="s">
        <v>116</v>
      </c>
      <c r="L312" s="122"/>
      <c r="M312" s="205" t="s">
        <v>3</v>
      </c>
      <c r="N312" s="206" t="s">
        <v>40</v>
      </c>
      <c r="O312" s="207"/>
      <c r="P312" s="208">
        <f>O312*H312</f>
        <v>0</v>
      </c>
      <c r="Q312" s="208">
        <v>0</v>
      </c>
      <c r="R312" s="208">
        <f>Q312*H312</f>
        <v>0</v>
      </c>
      <c r="S312" s="208">
        <v>0</v>
      </c>
      <c r="T312" s="209">
        <f>S312*H312</f>
        <v>0</v>
      </c>
      <c r="U312" s="121"/>
      <c r="V312" s="121"/>
      <c r="W312" s="121"/>
      <c r="X312" s="121"/>
      <c r="Y312" s="121"/>
      <c r="Z312" s="121"/>
      <c r="AA312" s="121"/>
      <c r="AB312" s="121"/>
      <c r="AC312" s="121"/>
      <c r="AD312" s="121"/>
      <c r="AE312" s="121"/>
      <c r="AR312" s="210" t="s">
        <v>435</v>
      </c>
      <c r="AT312" s="210" t="s">
        <v>112</v>
      </c>
      <c r="AU312" s="210" t="s">
        <v>76</v>
      </c>
      <c r="AY312" s="115" t="s">
        <v>110</v>
      </c>
      <c r="BE312" s="211">
        <f>IF(N312="základní",J312,0)</f>
        <v>0</v>
      </c>
      <c r="BF312" s="211">
        <f>IF(N312="snížená",J312,0)</f>
        <v>0</v>
      </c>
      <c r="BG312" s="211">
        <f>IF(N312="zákl. přenesená",J312,0)</f>
        <v>0</v>
      </c>
      <c r="BH312" s="211">
        <f>IF(N312="sníž. přenesená",J312,0)</f>
        <v>0</v>
      </c>
      <c r="BI312" s="211">
        <f>IF(N312="nulová",J312,0)</f>
        <v>0</v>
      </c>
      <c r="BJ312" s="115" t="s">
        <v>74</v>
      </c>
      <c r="BK312" s="211">
        <f>ROUND(I312*H312,2)</f>
        <v>0</v>
      </c>
      <c r="BL312" s="115" t="s">
        <v>435</v>
      </c>
      <c r="BM312" s="210" t="s">
        <v>442</v>
      </c>
    </row>
    <row r="313" spans="1:65" s="125" customFormat="1" ht="11.25">
      <c r="A313" s="121"/>
      <c r="B313" s="122"/>
      <c r="C313" s="121"/>
      <c r="D313" s="212" t="s">
        <v>119</v>
      </c>
      <c r="E313" s="121"/>
      <c r="F313" s="213" t="s">
        <v>441</v>
      </c>
      <c r="G313" s="121"/>
      <c r="H313" s="121"/>
      <c r="I313" s="121"/>
      <c r="J313" s="121"/>
      <c r="K313" s="121"/>
      <c r="L313" s="122"/>
      <c r="M313" s="214"/>
      <c r="N313" s="215"/>
      <c r="O313" s="207"/>
      <c r="P313" s="207"/>
      <c r="Q313" s="207"/>
      <c r="R313" s="207"/>
      <c r="S313" s="207"/>
      <c r="T313" s="216"/>
      <c r="U313" s="121"/>
      <c r="V313" s="121"/>
      <c r="W313" s="121"/>
      <c r="X313" s="121"/>
      <c r="Y313" s="121"/>
      <c r="Z313" s="121"/>
      <c r="AA313" s="121"/>
      <c r="AB313" s="121"/>
      <c r="AC313" s="121"/>
      <c r="AD313" s="121"/>
      <c r="AE313" s="121"/>
      <c r="AT313" s="115" t="s">
        <v>119</v>
      </c>
      <c r="AU313" s="115" t="s">
        <v>76</v>
      </c>
    </row>
    <row r="314" spans="1:65" s="125" customFormat="1" ht="11.25">
      <c r="A314" s="121"/>
      <c r="B314" s="122"/>
      <c r="C314" s="121"/>
      <c r="D314" s="217" t="s">
        <v>121</v>
      </c>
      <c r="E314" s="121"/>
      <c r="F314" s="218" t="s">
        <v>443</v>
      </c>
      <c r="G314" s="121"/>
      <c r="H314" s="121"/>
      <c r="I314" s="121"/>
      <c r="J314" s="121"/>
      <c r="K314" s="121"/>
      <c r="L314" s="122"/>
      <c r="M314" s="214"/>
      <c r="N314" s="215"/>
      <c r="O314" s="207"/>
      <c r="P314" s="207"/>
      <c r="Q314" s="207"/>
      <c r="R314" s="207"/>
      <c r="S314" s="207"/>
      <c r="T314" s="216"/>
      <c r="U314" s="121"/>
      <c r="V314" s="121"/>
      <c r="W314" s="121"/>
      <c r="X314" s="121"/>
      <c r="Y314" s="121"/>
      <c r="Z314" s="121"/>
      <c r="AA314" s="121"/>
      <c r="AB314" s="121"/>
      <c r="AC314" s="121"/>
      <c r="AD314" s="121"/>
      <c r="AE314" s="121"/>
      <c r="AT314" s="115" t="s">
        <v>121</v>
      </c>
      <c r="AU314" s="115" t="s">
        <v>76</v>
      </c>
    </row>
    <row r="315" spans="1:65" s="125" customFormat="1" ht="39">
      <c r="A315" s="121"/>
      <c r="B315" s="122"/>
      <c r="C315" s="121"/>
      <c r="D315" s="212" t="s">
        <v>213</v>
      </c>
      <c r="E315" s="121"/>
      <c r="F315" s="235" t="s">
        <v>444</v>
      </c>
      <c r="G315" s="121"/>
      <c r="H315" s="121"/>
      <c r="I315" s="121"/>
      <c r="J315" s="121"/>
      <c r="K315" s="121"/>
      <c r="L315" s="122"/>
      <c r="M315" s="214"/>
      <c r="N315" s="215"/>
      <c r="O315" s="207"/>
      <c r="P315" s="207"/>
      <c r="Q315" s="207"/>
      <c r="R315" s="207"/>
      <c r="S315" s="207"/>
      <c r="T315" s="216"/>
      <c r="U315" s="121"/>
      <c r="V315" s="121"/>
      <c r="W315" s="121"/>
      <c r="X315" s="121"/>
      <c r="Y315" s="121"/>
      <c r="Z315" s="121"/>
      <c r="AA315" s="121"/>
      <c r="AB315" s="121"/>
      <c r="AC315" s="121"/>
      <c r="AD315" s="121"/>
      <c r="AE315" s="121"/>
      <c r="AT315" s="115" t="s">
        <v>213</v>
      </c>
      <c r="AU315" s="115" t="s">
        <v>76</v>
      </c>
    </row>
    <row r="316" spans="1:65" s="125" customFormat="1" ht="16.5" customHeight="1">
      <c r="A316" s="121"/>
      <c r="B316" s="122"/>
      <c r="C316" s="199" t="s">
        <v>445</v>
      </c>
      <c r="D316" s="199" t="s">
        <v>112</v>
      </c>
      <c r="E316" s="200" t="s">
        <v>446</v>
      </c>
      <c r="F316" s="201" t="s">
        <v>447</v>
      </c>
      <c r="G316" s="202" t="s">
        <v>407</v>
      </c>
      <c r="H316" s="203">
        <v>1</v>
      </c>
      <c r="I316" s="71"/>
      <c r="J316" s="204">
        <f>ROUND(I316*H316,2)</f>
        <v>0</v>
      </c>
      <c r="K316" s="201" t="s">
        <v>116</v>
      </c>
      <c r="L316" s="122"/>
      <c r="M316" s="205" t="s">
        <v>3</v>
      </c>
      <c r="N316" s="206" t="s">
        <v>40</v>
      </c>
      <c r="O316" s="207"/>
      <c r="P316" s="208">
        <f>O316*H316</f>
        <v>0</v>
      </c>
      <c r="Q316" s="208">
        <v>0</v>
      </c>
      <c r="R316" s="208">
        <f>Q316*H316</f>
        <v>0</v>
      </c>
      <c r="S316" s="208">
        <v>0</v>
      </c>
      <c r="T316" s="209">
        <f>S316*H316</f>
        <v>0</v>
      </c>
      <c r="U316" s="121"/>
      <c r="V316" s="121"/>
      <c r="W316" s="121"/>
      <c r="X316" s="121"/>
      <c r="Y316" s="121"/>
      <c r="Z316" s="121"/>
      <c r="AA316" s="121"/>
      <c r="AB316" s="121"/>
      <c r="AC316" s="121"/>
      <c r="AD316" s="121"/>
      <c r="AE316" s="121"/>
      <c r="AR316" s="210" t="s">
        <v>435</v>
      </c>
      <c r="AT316" s="210" t="s">
        <v>112</v>
      </c>
      <c r="AU316" s="210" t="s">
        <v>76</v>
      </c>
      <c r="AY316" s="115" t="s">
        <v>110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15" t="s">
        <v>74</v>
      </c>
      <c r="BK316" s="211">
        <f>ROUND(I316*H316,2)</f>
        <v>0</v>
      </c>
      <c r="BL316" s="115" t="s">
        <v>435</v>
      </c>
      <c r="BM316" s="210" t="s">
        <v>448</v>
      </c>
    </row>
    <row r="317" spans="1:65" s="125" customFormat="1" ht="11.25">
      <c r="A317" s="121"/>
      <c r="B317" s="122"/>
      <c r="C317" s="121"/>
      <c r="D317" s="212" t="s">
        <v>119</v>
      </c>
      <c r="E317" s="121"/>
      <c r="F317" s="213" t="s">
        <v>447</v>
      </c>
      <c r="G317" s="121"/>
      <c r="H317" s="121"/>
      <c r="I317" s="121"/>
      <c r="J317" s="121"/>
      <c r="K317" s="121"/>
      <c r="L317" s="122"/>
      <c r="M317" s="214"/>
      <c r="N317" s="215"/>
      <c r="O317" s="207"/>
      <c r="P317" s="207"/>
      <c r="Q317" s="207"/>
      <c r="R317" s="207"/>
      <c r="S317" s="207"/>
      <c r="T317" s="216"/>
      <c r="U317" s="121"/>
      <c r="V317" s="121"/>
      <c r="W317" s="121"/>
      <c r="X317" s="121"/>
      <c r="Y317" s="121"/>
      <c r="Z317" s="121"/>
      <c r="AA317" s="121"/>
      <c r="AB317" s="121"/>
      <c r="AC317" s="121"/>
      <c r="AD317" s="121"/>
      <c r="AE317" s="121"/>
      <c r="AT317" s="115" t="s">
        <v>119</v>
      </c>
      <c r="AU317" s="115" t="s">
        <v>76</v>
      </c>
    </row>
    <row r="318" spans="1:65" s="125" customFormat="1" ht="11.25">
      <c r="A318" s="121"/>
      <c r="B318" s="122"/>
      <c r="C318" s="121"/>
      <c r="D318" s="217" t="s">
        <v>121</v>
      </c>
      <c r="E318" s="121"/>
      <c r="F318" s="218" t="s">
        <v>449</v>
      </c>
      <c r="G318" s="121"/>
      <c r="H318" s="121"/>
      <c r="I318" s="121"/>
      <c r="J318" s="121"/>
      <c r="K318" s="121"/>
      <c r="L318" s="122"/>
      <c r="M318" s="214"/>
      <c r="N318" s="215"/>
      <c r="O318" s="207"/>
      <c r="P318" s="207"/>
      <c r="Q318" s="207"/>
      <c r="R318" s="207"/>
      <c r="S318" s="207"/>
      <c r="T318" s="216"/>
      <c r="U318" s="121"/>
      <c r="V318" s="121"/>
      <c r="W318" s="121"/>
      <c r="X318" s="121"/>
      <c r="Y318" s="121"/>
      <c r="Z318" s="121"/>
      <c r="AA318" s="121"/>
      <c r="AB318" s="121"/>
      <c r="AC318" s="121"/>
      <c r="AD318" s="121"/>
      <c r="AE318" s="121"/>
      <c r="AT318" s="115" t="s">
        <v>121</v>
      </c>
      <c r="AU318" s="115" t="s">
        <v>76</v>
      </c>
    </row>
    <row r="319" spans="1:65" s="125" customFormat="1" ht="58.5">
      <c r="A319" s="121"/>
      <c r="B319" s="122"/>
      <c r="C319" s="121"/>
      <c r="D319" s="212" t="s">
        <v>213</v>
      </c>
      <c r="E319" s="121"/>
      <c r="F319" s="235" t="s">
        <v>450</v>
      </c>
      <c r="G319" s="121"/>
      <c r="H319" s="121"/>
      <c r="I319" s="121"/>
      <c r="J319" s="121"/>
      <c r="K319" s="121"/>
      <c r="L319" s="122"/>
      <c r="M319" s="214"/>
      <c r="N319" s="215"/>
      <c r="O319" s="207"/>
      <c r="P319" s="207"/>
      <c r="Q319" s="207"/>
      <c r="R319" s="207"/>
      <c r="S319" s="207"/>
      <c r="T319" s="216"/>
      <c r="U319" s="121"/>
      <c r="V319" s="121"/>
      <c r="W319" s="121"/>
      <c r="X319" s="121"/>
      <c r="Y319" s="121"/>
      <c r="Z319" s="121"/>
      <c r="AA319" s="121"/>
      <c r="AB319" s="121"/>
      <c r="AC319" s="121"/>
      <c r="AD319" s="121"/>
      <c r="AE319" s="121"/>
      <c r="AT319" s="115" t="s">
        <v>213</v>
      </c>
      <c r="AU319" s="115" t="s">
        <v>76</v>
      </c>
    </row>
    <row r="320" spans="1:65" s="125" customFormat="1" ht="16.5" customHeight="1">
      <c r="A320" s="121"/>
      <c r="B320" s="122"/>
      <c r="C320" s="199" t="s">
        <v>451</v>
      </c>
      <c r="D320" s="199" t="s">
        <v>112</v>
      </c>
      <c r="E320" s="200" t="s">
        <v>452</v>
      </c>
      <c r="F320" s="201" t="s">
        <v>453</v>
      </c>
      <c r="G320" s="202" t="s">
        <v>407</v>
      </c>
      <c r="H320" s="203">
        <v>1</v>
      </c>
      <c r="I320" s="71"/>
      <c r="J320" s="204">
        <f>ROUND(I320*H320,2)</f>
        <v>0</v>
      </c>
      <c r="K320" s="201" t="s">
        <v>116</v>
      </c>
      <c r="L320" s="122"/>
      <c r="M320" s="205" t="s">
        <v>3</v>
      </c>
      <c r="N320" s="206" t="s">
        <v>40</v>
      </c>
      <c r="O320" s="207"/>
      <c r="P320" s="208">
        <f>O320*H320</f>
        <v>0</v>
      </c>
      <c r="Q320" s="208">
        <v>0</v>
      </c>
      <c r="R320" s="208">
        <f>Q320*H320</f>
        <v>0</v>
      </c>
      <c r="S320" s="208">
        <v>0</v>
      </c>
      <c r="T320" s="209">
        <f>S320*H320</f>
        <v>0</v>
      </c>
      <c r="U320" s="121"/>
      <c r="V320" s="121"/>
      <c r="W320" s="121"/>
      <c r="X320" s="121"/>
      <c r="Y320" s="121"/>
      <c r="Z320" s="121"/>
      <c r="AA320" s="121"/>
      <c r="AB320" s="121"/>
      <c r="AC320" s="121"/>
      <c r="AD320" s="121"/>
      <c r="AE320" s="121"/>
      <c r="AR320" s="210" t="s">
        <v>435</v>
      </c>
      <c r="AT320" s="210" t="s">
        <v>112</v>
      </c>
      <c r="AU320" s="210" t="s">
        <v>76</v>
      </c>
      <c r="AY320" s="115" t="s">
        <v>110</v>
      </c>
      <c r="BE320" s="211">
        <f>IF(N320="základní",J320,0)</f>
        <v>0</v>
      </c>
      <c r="BF320" s="211">
        <f>IF(N320="snížená",J320,0)</f>
        <v>0</v>
      </c>
      <c r="BG320" s="211">
        <f>IF(N320="zákl. přenesená",J320,0)</f>
        <v>0</v>
      </c>
      <c r="BH320" s="211">
        <f>IF(N320="sníž. přenesená",J320,0)</f>
        <v>0</v>
      </c>
      <c r="BI320" s="211">
        <f>IF(N320="nulová",J320,0)</f>
        <v>0</v>
      </c>
      <c r="BJ320" s="115" t="s">
        <v>74</v>
      </c>
      <c r="BK320" s="211">
        <f>ROUND(I320*H320,2)</f>
        <v>0</v>
      </c>
      <c r="BL320" s="115" t="s">
        <v>435</v>
      </c>
      <c r="BM320" s="210" t="s">
        <v>454</v>
      </c>
    </row>
    <row r="321" spans="1:65" s="125" customFormat="1" ht="11.25">
      <c r="A321" s="121"/>
      <c r="B321" s="122"/>
      <c r="C321" s="121"/>
      <c r="D321" s="212" t="s">
        <v>119</v>
      </c>
      <c r="E321" s="121"/>
      <c r="F321" s="213" t="s">
        <v>455</v>
      </c>
      <c r="G321" s="121"/>
      <c r="H321" s="121"/>
      <c r="I321" s="121"/>
      <c r="J321" s="121"/>
      <c r="K321" s="121"/>
      <c r="L321" s="122"/>
      <c r="M321" s="214"/>
      <c r="N321" s="215"/>
      <c r="O321" s="207"/>
      <c r="P321" s="207"/>
      <c r="Q321" s="207"/>
      <c r="R321" s="207"/>
      <c r="S321" s="207"/>
      <c r="T321" s="216"/>
      <c r="U321" s="121"/>
      <c r="V321" s="121"/>
      <c r="W321" s="121"/>
      <c r="X321" s="121"/>
      <c r="Y321" s="121"/>
      <c r="Z321" s="121"/>
      <c r="AA321" s="121"/>
      <c r="AB321" s="121"/>
      <c r="AC321" s="121"/>
      <c r="AD321" s="121"/>
      <c r="AE321" s="121"/>
      <c r="AT321" s="115" t="s">
        <v>119</v>
      </c>
      <c r="AU321" s="115" t="s">
        <v>76</v>
      </c>
    </row>
    <row r="322" spans="1:65" s="125" customFormat="1" ht="11.25">
      <c r="A322" s="121"/>
      <c r="B322" s="122"/>
      <c r="C322" s="121"/>
      <c r="D322" s="217" t="s">
        <v>121</v>
      </c>
      <c r="E322" s="121"/>
      <c r="F322" s="218" t="s">
        <v>456</v>
      </c>
      <c r="G322" s="121"/>
      <c r="H322" s="121"/>
      <c r="I322" s="121"/>
      <c r="J322" s="121"/>
      <c r="K322" s="121"/>
      <c r="L322" s="122"/>
      <c r="M322" s="214"/>
      <c r="N322" s="215"/>
      <c r="O322" s="207"/>
      <c r="P322" s="207"/>
      <c r="Q322" s="207"/>
      <c r="R322" s="207"/>
      <c r="S322" s="207"/>
      <c r="T322" s="216"/>
      <c r="U322" s="121"/>
      <c r="V322" s="121"/>
      <c r="W322" s="121"/>
      <c r="X322" s="121"/>
      <c r="Y322" s="121"/>
      <c r="Z322" s="121"/>
      <c r="AA322" s="121"/>
      <c r="AB322" s="121"/>
      <c r="AC322" s="121"/>
      <c r="AD322" s="121"/>
      <c r="AE322" s="121"/>
      <c r="AT322" s="115" t="s">
        <v>121</v>
      </c>
      <c r="AU322" s="115" t="s">
        <v>76</v>
      </c>
    </row>
    <row r="323" spans="1:65" s="125" customFormat="1" ht="48.75">
      <c r="A323" s="121"/>
      <c r="B323" s="122"/>
      <c r="C323" s="121"/>
      <c r="D323" s="212" t="s">
        <v>213</v>
      </c>
      <c r="E323" s="121"/>
      <c r="F323" s="235" t="s">
        <v>457</v>
      </c>
      <c r="G323" s="121"/>
      <c r="H323" s="121"/>
      <c r="I323" s="121"/>
      <c r="J323" s="121"/>
      <c r="K323" s="121"/>
      <c r="L323" s="122"/>
      <c r="M323" s="214"/>
      <c r="N323" s="215"/>
      <c r="O323" s="207"/>
      <c r="P323" s="207"/>
      <c r="Q323" s="207"/>
      <c r="R323" s="207"/>
      <c r="S323" s="207"/>
      <c r="T323" s="216"/>
      <c r="U323" s="121"/>
      <c r="V323" s="121"/>
      <c r="W323" s="121"/>
      <c r="X323" s="121"/>
      <c r="Y323" s="121"/>
      <c r="Z323" s="121"/>
      <c r="AA323" s="121"/>
      <c r="AB323" s="121"/>
      <c r="AC323" s="121"/>
      <c r="AD323" s="121"/>
      <c r="AE323" s="121"/>
      <c r="AT323" s="115" t="s">
        <v>213</v>
      </c>
      <c r="AU323" s="115" t="s">
        <v>76</v>
      </c>
    </row>
    <row r="324" spans="1:65" s="186" customFormat="1" ht="22.9" customHeight="1">
      <c r="B324" s="187"/>
      <c r="D324" s="188" t="s">
        <v>68</v>
      </c>
      <c r="E324" s="197" t="s">
        <v>458</v>
      </c>
      <c r="F324" s="197" t="s">
        <v>459</v>
      </c>
      <c r="J324" s="198">
        <f>BK324</f>
        <v>0</v>
      </c>
      <c r="L324" s="187"/>
      <c r="M324" s="191"/>
      <c r="N324" s="192"/>
      <c r="O324" s="192"/>
      <c r="P324" s="193">
        <f>SUM(P325:P328)</f>
        <v>0</v>
      </c>
      <c r="Q324" s="192"/>
      <c r="R324" s="193">
        <f>SUM(R325:R328)</f>
        <v>0</v>
      </c>
      <c r="S324" s="192"/>
      <c r="T324" s="194">
        <f>SUM(T325:T328)</f>
        <v>0</v>
      </c>
      <c r="AR324" s="188" t="s">
        <v>146</v>
      </c>
      <c r="AT324" s="195" t="s">
        <v>68</v>
      </c>
      <c r="AU324" s="195" t="s">
        <v>74</v>
      </c>
      <c r="AY324" s="188" t="s">
        <v>110</v>
      </c>
      <c r="BK324" s="196">
        <f>SUM(BK325:BK328)</f>
        <v>0</v>
      </c>
    </row>
    <row r="325" spans="1:65" s="125" customFormat="1" ht="16.5" customHeight="1">
      <c r="A325" s="121"/>
      <c r="B325" s="122"/>
      <c r="C325" s="199" t="s">
        <v>460</v>
      </c>
      <c r="D325" s="199" t="s">
        <v>112</v>
      </c>
      <c r="E325" s="200" t="s">
        <v>461</v>
      </c>
      <c r="F325" s="201" t="s">
        <v>462</v>
      </c>
      <c r="G325" s="202" t="s">
        <v>407</v>
      </c>
      <c r="H325" s="203">
        <v>1</v>
      </c>
      <c r="I325" s="71"/>
      <c r="J325" s="204">
        <f>ROUND(I325*H325,2)</f>
        <v>0</v>
      </c>
      <c r="K325" s="201" t="s">
        <v>116</v>
      </c>
      <c r="L325" s="122"/>
      <c r="M325" s="205" t="s">
        <v>3</v>
      </c>
      <c r="N325" s="206" t="s">
        <v>40</v>
      </c>
      <c r="O325" s="207"/>
      <c r="P325" s="208">
        <f>O325*H325</f>
        <v>0</v>
      </c>
      <c r="Q325" s="208">
        <v>0</v>
      </c>
      <c r="R325" s="208">
        <f>Q325*H325</f>
        <v>0</v>
      </c>
      <c r="S325" s="208">
        <v>0</v>
      </c>
      <c r="T325" s="209">
        <f>S325*H325</f>
        <v>0</v>
      </c>
      <c r="U325" s="121"/>
      <c r="V325" s="121"/>
      <c r="W325" s="121"/>
      <c r="X325" s="121"/>
      <c r="Y325" s="121"/>
      <c r="Z325" s="121"/>
      <c r="AA325" s="121"/>
      <c r="AB325" s="121"/>
      <c r="AC325" s="121"/>
      <c r="AD325" s="121"/>
      <c r="AE325" s="121"/>
      <c r="AR325" s="210" t="s">
        <v>435</v>
      </c>
      <c r="AT325" s="210" t="s">
        <v>112</v>
      </c>
      <c r="AU325" s="210" t="s">
        <v>76</v>
      </c>
      <c r="AY325" s="115" t="s">
        <v>110</v>
      </c>
      <c r="BE325" s="211">
        <f>IF(N325="základní",J325,0)</f>
        <v>0</v>
      </c>
      <c r="BF325" s="211">
        <f>IF(N325="snížená",J325,0)</f>
        <v>0</v>
      </c>
      <c r="BG325" s="211">
        <f>IF(N325="zákl. přenesená",J325,0)</f>
        <v>0</v>
      </c>
      <c r="BH325" s="211">
        <f>IF(N325="sníž. přenesená",J325,0)</f>
        <v>0</v>
      </c>
      <c r="BI325" s="211">
        <f>IF(N325="nulová",J325,0)</f>
        <v>0</v>
      </c>
      <c r="BJ325" s="115" t="s">
        <v>74</v>
      </c>
      <c r="BK325" s="211">
        <f>ROUND(I325*H325,2)</f>
        <v>0</v>
      </c>
      <c r="BL325" s="115" t="s">
        <v>435</v>
      </c>
      <c r="BM325" s="210" t="s">
        <v>463</v>
      </c>
    </row>
    <row r="326" spans="1:65" s="125" customFormat="1" ht="11.25">
      <c r="A326" s="121"/>
      <c r="B326" s="122"/>
      <c r="C326" s="121"/>
      <c r="D326" s="212" t="s">
        <v>119</v>
      </c>
      <c r="E326" s="121"/>
      <c r="F326" s="213" t="s">
        <v>462</v>
      </c>
      <c r="G326" s="121"/>
      <c r="H326" s="121"/>
      <c r="I326" s="121"/>
      <c r="J326" s="121"/>
      <c r="K326" s="121"/>
      <c r="L326" s="122"/>
      <c r="M326" s="214"/>
      <c r="N326" s="215"/>
      <c r="O326" s="207"/>
      <c r="P326" s="207"/>
      <c r="Q326" s="207"/>
      <c r="R326" s="207"/>
      <c r="S326" s="207"/>
      <c r="T326" s="216"/>
      <c r="U326" s="121"/>
      <c r="V326" s="121"/>
      <c r="W326" s="121"/>
      <c r="X326" s="121"/>
      <c r="Y326" s="121"/>
      <c r="Z326" s="121"/>
      <c r="AA326" s="121"/>
      <c r="AB326" s="121"/>
      <c r="AC326" s="121"/>
      <c r="AD326" s="121"/>
      <c r="AE326" s="121"/>
      <c r="AT326" s="115" t="s">
        <v>119</v>
      </c>
      <c r="AU326" s="115" t="s">
        <v>76</v>
      </c>
    </row>
    <row r="327" spans="1:65" s="125" customFormat="1" ht="11.25">
      <c r="A327" s="121"/>
      <c r="B327" s="122"/>
      <c r="C327" s="121"/>
      <c r="D327" s="217" t="s">
        <v>121</v>
      </c>
      <c r="E327" s="121"/>
      <c r="F327" s="218" t="s">
        <v>464</v>
      </c>
      <c r="G327" s="121"/>
      <c r="H327" s="121"/>
      <c r="I327" s="121"/>
      <c r="J327" s="121"/>
      <c r="K327" s="121"/>
      <c r="L327" s="122"/>
      <c r="M327" s="214"/>
      <c r="N327" s="215"/>
      <c r="O327" s="207"/>
      <c r="P327" s="207"/>
      <c r="Q327" s="207"/>
      <c r="R327" s="207"/>
      <c r="S327" s="207"/>
      <c r="T327" s="216"/>
      <c r="U327" s="121"/>
      <c r="V327" s="121"/>
      <c r="W327" s="121"/>
      <c r="X327" s="121"/>
      <c r="Y327" s="121"/>
      <c r="Z327" s="121"/>
      <c r="AA327" s="121"/>
      <c r="AB327" s="121"/>
      <c r="AC327" s="121"/>
      <c r="AD327" s="121"/>
      <c r="AE327" s="121"/>
      <c r="AT327" s="115" t="s">
        <v>121</v>
      </c>
      <c r="AU327" s="115" t="s">
        <v>76</v>
      </c>
    </row>
    <row r="328" spans="1:65" s="125" customFormat="1" ht="87.75">
      <c r="A328" s="121"/>
      <c r="B328" s="122"/>
      <c r="C328" s="121"/>
      <c r="D328" s="212" t="s">
        <v>213</v>
      </c>
      <c r="E328" s="121"/>
      <c r="F328" s="235" t="s">
        <v>465</v>
      </c>
      <c r="G328" s="121"/>
      <c r="H328" s="121"/>
      <c r="I328" s="121"/>
      <c r="J328" s="121"/>
      <c r="K328" s="121"/>
      <c r="L328" s="122"/>
      <c r="M328" s="214"/>
      <c r="N328" s="215"/>
      <c r="O328" s="207"/>
      <c r="P328" s="207"/>
      <c r="Q328" s="207"/>
      <c r="R328" s="207"/>
      <c r="S328" s="207"/>
      <c r="T328" s="216"/>
      <c r="U328" s="121"/>
      <c r="V328" s="121"/>
      <c r="W328" s="121"/>
      <c r="X328" s="121"/>
      <c r="Y328" s="121"/>
      <c r="Z328" s="121"/>
      <c r="AA328" s="121"/>
      <c r="AB328" s="121"/>
      <c r="AC328" s="121"/>
      <c r="AD328" s="121"/>
      <c r="AE328" s="121"/>
      <c r="AT328" s="115" t="s">
        <v>213</v>
      </c>
      <c r="AU328" s="115" t="s">
        <v>76</v>
      </c>
    </row>
    <row r="329" spans="1:65" s="186" customFormat="1" ht="22.9" customHeight="1">
      <c r="B329" s="187"/>
      <c r="D329" s="188" t="s">
        <v>68</v>
      </c>
      <c r="E329" s="197" t="s">
        <v>466</v>
      </c>
      <c r="F329" s="197" t="s">
        <v>467</v>
      </c>
      <c r="J329" s="198">
        <f>BK329</f>
        <v>0</v>
      </c>
      <c r="L329" s="187"/>
      <c r="M329" s="191"/>
      <c r="N329" s="192"/>
      <c r="O329" s="192"/>
      <c r="P329" s="193">
        <f>SUM(P330:P341)</f>
        <v>0</v>
      </c>
      <c r="Q329" s="192"/>
      <c r="R329" s="193">
        <f>SUM(R330:R341)</f>
        <v>0</v>
      </c>
      <c r="S329" s="192"/>
      <c r="T329" s="194">
        <f>SUM(T330:T341)</f>
        <v>0</v>
      </c>
      <c r="AR329" s="188" t="s">
        <v>146</v>
      </c>
      <c r="AT329" s="195" t="s">
        <v>68</v>
      </c>
      <c r="AU329" s="195" t="s">
        <v>74</v>
      </c>
      <c r="AY329" s="188" t="s">
        <v>110</v>
      </c>
      <c r="BK329" s="196">
        <f>SUM(BK330:BK341)</f>
        <v>0</v>
      </c>
    </row>
    <row r="330" spans="1:65" s="125" customFormat="1" ht="16.5" customHeight="1">
      <c r="A330" s="121"/>
      <c r="B330" s="122"/>
      <c r="C330" s="199" t="s">
        <v>468</v>
      </c>
      <c r="D330" s="199" t="s">
        <v>112</v>
      </c>
      <c r="E330" s="200" t="s">
        <v>469</v>
      </c>
      <c r="F330" s="201" t="s">
        <v>470</v>
      </c>
      <c r="G330" s="202" t="s">
        <v>407</v>
      </c>
      <c r="H330" s="203">
        <v>1</v>
      </c>
      <c r="I330" s="71"/>
      <c r="J330" s="204">
        <f>ROUND(I330*H330,2)</f>
        <v>0</v>
      </c>
      <c r="K330" s="201" t="s">
        <v>116</v>
      </c>
      <c r="L330" s="122"/>
      <c r="M330" s="205" t="s">
        <v>3</v>
      </c>
      <c r="N330" s="206" t="s">
        <v>40</v>
      </c>
      <c r="O330" s="207"/>
      <c r="P330" s="208">
        <f>O330*H330</f>
        <v>0</v>
      </c>
      <c r="Q330" s="208">
        <v>0</v>
      </c>
      <c r="R330" s="208">
        <f>Q330*H330</f>
        <v>0</v>
      </c>
      <c r="S330" s="208">
        <v>0</v>
      </c>
      <c r="T330" s="209">
        <f>S330*H330</f>
        <v>0</v>
      </c>
      <c r="U330" s="121"/>
      <c r="V330" s="121"/>
      <c r="W330" s="121"/>
      <c r="X330" s="121"/>
      <c r="Y330" s="121"/>
      <c r="Z330" s="121"/>
      <c r="AA330" s="121"/>
      <c r="AB330" s="121"/>
      <c r="AC330" s="121"/>
      <c r="AD330" s="121"/>
      <c r="AE330" s="121"/>
      <c r="AR330" s="210" t="s">
        <v>435</v>
      </c>
      <c r="AT330" s="210" t="s">
        <v>112</v>
      </c>
      <c r="AU330" s="210" t="s">
        <v>76</v>
      </c>
      <c r="AY330" s="115" t="s">
        <v>110</v>
      </c>
      <c r="BE330" s="211">
        <f>IF(N330="základní",J330,0)</f>
        <v>0</v>
      </c>
      <c r="BF330" s="211">
        <f>IF(N330="snížená",J330,0)</f>
        <v>0</v>
      </c>
      <c r="BG330" s="211">
        <f>IF(N330="zákl. přenesená",J330,0)</f>
        <v>0</v>
      </c>
      <c r="BH330" s="211">
        <f>IF(N330="sníž. přenesená",J330,0)</f>
        <v>0</v>
      </c>
      <c r="BI330" s="211">
        <f>IF(N330="nulová",J330,0)</f>
        <v>0</v>
      </c>
      <c r="BJ330" s="115" t="s">
        <v>74</v>
      </c>
      <c r="BK330" s="211">
        <f>ROUND(I330*H330,2)</f>
        <v>0</v>
      </c>
      <c r="BL330" s="115" t="s">
        <v>435</v>
      </c>
      <c r="BM330" s="210" t="s">
        <v>471</v>
      </c>
    </row>
    <row r="331" spans="1:65" s="125" customFormat="1" ht="11.25">
      <c r="A331" s="121"/>
      <c r="B331" s="122"/>
      <c r="C331" s="121"/>
      <c r="D331" s="212" t="s">
        <v>119</v>
      </c>
      <c r="E331" s="121"/>
      <c r="F331" s="213" t="s">
        <v>470</v>
      </c>
      <c r="G331" s="121"/>
      <c r="H331" s="121"/>
      <c r="I331" s="121"/>
      <c r="J331" s="121"/>
      <c r="K331" s="121"/>
      <c r="L331" s="122"/>
      <c r="M331" s="214"/>
      <c r="N331" s="215"/>
      <c r="O331" s="207"/>
      <c r="P331" s="207"/>
      <c r="Q331" s="207"/>
      <c r="R331" s="207"/>
      <c r="S331" s="207"/>
      <c r="T331" s="216"/>
      <c r="U331" s="121"/>
      <c r="V331" s="121"/>
      <c r="W331" s="121"/>
      <c r="X331" s="121"/>
      <c r="Y331" s="121"/>
      <c r="Z331" s="121"/>
      <c r="AA331" s="121"/>
      <c r="AB331" s="121"/>
      <c r="AC331" s="121"/>
      <c r="AD331" s="121"/>
      <c r="AE331" s="121"/>
      <c r="AT331" s="115" t="s">
        <v>119</v>
      </c>
      <c r="AU331" s="115" t="s">
        <v>76</v>
      </c>
    </row>
    <row r="332" spans="1:65" s="125" customFormat="1" ht="11.25">
      <c r="A332" s="121"/>
      <c r="B332" s="122"/>
      <c r="C332" s="121"/>
      <c r="D332" s="217" t="s">
        <v>121</v>
      </c>
      <c r="E332" s="121"/>
      <c r="F332" s="218" t="s">
        <v>472</v>
      </c>
      <c r="G332" s="121"/>
      <c r="H332" s="121"/>
      <c r="I332" s="121"/>
      <c r="J332" s="121"/>
      <c r="K332" s="121"/>
      <c r="L332" s="122"/>
      <c r="M332" s="214"/>
      <c r="N332" s="215"/>
      <c r="O332" s="207"/>
      <c r="P332" s="207"/>
      <c r="Q332" s="207"/>
      <c r="R332" s="207"/>
      <c r="S332" s="207"/>
      <c r="T332" s="216"/>
      <c r="U332" s="121"/>
      <c r="V332" s="121"/>
      <c r="W332" s="121"/>
      <c r="X332" s="121"/>
      <c r="Y332" s="121"/>
      <c r="Z332" s="121"/>
      <c r="AA332" s="121"/>
      <c r="AB332" s="121"/>
      <c r="AC332" s="121"/>
      <c r="AD332" s="121"/>
      <c r="AE332" s="121"/>
      <c r="AT332" s="115" t="s">
        <v>121</v>
      </c>
      <c r="AU332" s="115" t="s">
        <v>76</v>
      </c>
    </row>
    <row r="333" spans="1:65" s="125" customFormat="1" ht="29.25">
      <c r="A333" s="121"/>
      <c r="B333" s="122"/>
      <c r="C333" s="121"/>
      <c r="D333" s="212" t="s">
        <v>213</v>
      </c>
      <c r="E333" s="121"/>
      <c r="F333" s="235" t="s">
        <v>473</v>
      </c>
      <c r="G333" s="121"/>
      <c r="H333" s="121"/>
      <c r="I333" s="121"/>
      <c r="J333" s="121"/>
      <c r="K333" s="121"/>
      <c r="L333" s="122"/>
      <c r="M333" s="214"/>
      <c r="N333" s="215"/>
      <c r="O333" s="207"/>
      <c r="P333" s="207"/>
      <c r="Q333" s="207"/>
      <c r="R333" s="207"/>
      <c r="S333" s="207"/>
      <c r="T333" s="216"/>
      <c r="U333" s="121"/>
      <c r="V333" s="121"/>
      <c r="W333" s="121"/>
      <c r="X333" s="121"/>
      <c r="Y333" s="121"/>
      <c r="Z333" s="121"/>
      <c r="AA333" s="121"/>
      <c r="AB333" s="121"/>
      <c r="AC333" s="121"/>
      <c r="AD333" s="121"/>
      <c r="AE333" s="121"/>
      <c r="AT333" s="115" t="s">
        <v>213</v>
      </c>
      <c r="AU333" s="115" t="s">
        <v>76</v>
      </c>
    </row>
    <row r="334" spans="1:65" s="125" customFormat="1" ht="16.5" customHeight="1">
      <c r="A334" s="121"/>
      <c r="B334" s="122"/>
      <c r="C334" s="199" t="s">
        <v>474</v>
      </c>
      <c r="D334" s="199" t="s">
        <v>112</v>
      </c>
      <c r="E334" s="200" t="s">
        <v>475</v>
      </c>
      <c r="F334" s="201" t="s">
        <v>476</v>
      </c>
      <c r="G334" s="202" t="s">
        <v>407</v>
      </c>
      <c r="H334" s="203">
        <v>1</v>
      </c>
      <c r="I334" s="71"/>
      <c r="J334" s="204">
        <f>ROUND(I334*H334,2)</f>
        <v>0</v>
      </c>
      <c r="K334" s="201" t="s">
        <v>116</v>
      </c>
      <c r="L334" s="122"/>
      <c r="M334" s="205" t="s">
        <v>3</v>
      </c>
      <c r="N334" s="206" t="s">
        <v>40</v>
      </c>
      <c r="O334" s="207"/>
      <c r="P334" s="208">
        <f>O334*H334</f>
        <v>0</v>
      </c>
      <c r="Q334" s="208">
        <v>0</v>
      </c>
      <c r="R334" s="208">
        <f>Q334*H334</f>
        <v>0</v>
      </c>
      <c r="S334" s="208">
        <v>0</v>
      </c>
      <c r="T334" s="209">
        <f>S334*H334</f>
        <v>0</v>
      </c>
      <c r="U334" s="121"/>
      <c r="V334" s="121"/>
      <c r="W334" s="121"/>
      <c r="X334" s="121"/>
      <c r="Y334" s="121"/>
      <c r="Z334" s="121"/>
      <c r="AA334" s="121"/>
      <c r="AB334" s="121"/>
      <c r="AC334" s="121"/>
      <c r="AD334" s="121"/>
      <c r="AE334" s="121"/>
      <c r="AR334" s="210" t="s">
        <v>435</v>
      </c>
      <c r="AT334" s="210" t="s">
        <v>112</v>
      </c>
      <c r="AU334" s="210" t="s">
        <v>76</v>
      </c>
      <c r="AY334" s="115" t="s">
        <v>110</v>
      </c>
      <c r="BE334" s="211">
        <f>IF(N334="základní",J334,0)</f>
        <v>0</v>
      </c>
      <c r="BF334" s="211">
        <f>IF(N334="snížená",J334,0)</f>
        <v>0</v>
      </c>
      <c r="BG334" s="211">
        <f>IF(N334="zákl. přenesená",J334,0)</f>
        <v>0</v>
      </c>
      <c r="BH334" s="211">
        <f>IF(N334="sníž. přenesená",J334,0)</f>
        <v>0</v>
      </c>
      <c r="BI334" s="211">
        <f>IF(N334="nulová",J334,0)</f>
        <v>0</v>
      </c>
      <c r="BJ334" s="115" t="s">
        <v>74</v>
      </c>
      <c r="BK334" s="211">
        <f>ROUND(I334*H334,2)</f>
        <v>0</v>
      </c>
      <c r="BL334" s="115" t="s">
        <v>435</v>
      </c>
      <c r="BM334" s="210" t="s">
        <v>477</v>
      </c>
    </row>
    <row r="335" spans="1:65" s="125" customFormat="1" ht="11.25">
      <c r="A335" s="121"/>
      <c r="B335" s="122"/>
      <c r="C335" s="121"/>
      <c r="D335" s="212" t="s">
        <v>119</v>
      </c>
      <c r="E335" s="121"/>
      <c r="F335" s="213" t="s">
        <v>476</v>
      </c>
      <c r="G335" s="121"/>
      <c r="H335" s="121"/>
      <c r="I335" s="121"/>
      <c r="J335" s="121"/>
      <c r="K335" s="121"/>
      <c r="L335" s="122"/>
      <c r="M335" s="214"/>
      <c r="N335" s="215"/>
      <c r="O335" s="207"/>
      <c r="P335" s="207"/>
      <c r="Q335" s="207"/>
      <c r="R335" s="207"/>
      <c r="S335" s="207"/>
      <c r="T335" s="216"/>
      <c r="U335" s="121"/>
      <c r="V335" s="121"/>
      <c r="W335" s="121"/>
      <c r="X335" s="121"/>
      <c r="Y335" s="121"/>
      <c r="Z335" s="121"/>
      <c r="AA335" s="121"/>
      <c r="AB335" s="121"/>
      <c r="AC335" s="121"/>
      <c r="AD335" s="121"/>
      <c r="AE335" s="121"/>
      <c r="AT335" s="115" t="s">
        <v>119</v>
      </c>
      <c r="AU335" s="115" t="s">
        <v>76</v>
      </c>
    </row>
    <row r="336" spans="1:65" s="125" customFormat="1" ht="11.25">
      <c r="A336" s="121"/>
      <c r="B336" s="122"/>
      <c r="C336" s="121"/>
      <c r="D336" s="217" t="s">
        <v>121</v>
      </c>
      <c r="E336" s="121"/>
      <c r="F336" s="218" t="s">
        <v>478</v>
      </c>
      <c r="G336" s="121"/>
      <c r="H336" s="121"/>
      <c r="I336" s="121"/>
      <c r="J336" s="121"/>
      <c r="K336" s="121"/>
      <c r="L336" s="122"/>
      <c r="M336" s="214"/>
      <c r="N336" s="215"/>
      <c r="O336" s="207"/>
      <c r="P336" s="207"/>
      <c r="Q336" s="207"/>
      <c r="R336" s="207"/>
      <c r="S336" s="207"/>
      <c r="T336" s="216"/>
      <c r="U336" s="121"/>
      <c r="V336" s="121"/>
      <c r="W336" s="121"/>
      <c r="X336" s="121"/>
      <c r="Y336" s="121"/>
      <c r="Z336" s="121"/>
      <c r="AA336" s="121"/>
      <c r="AB336" s="121"/>
      <c r="AC336" s="121"/>
      <c r="AD336" s="121"/>
      <c r="AE336" s="121"/>
      <c r="AT336" s="115" t="s">
        <v>121</v>
      </c>
      <c r="AU336" s="115" t="s">
        <v>76</v>
      </c>
    </row>
    <row r="337" spans="1:65" s="125" customFormat="1" ht="87.75">
      <c r="A337" s="121"/>
      <c r="B337" s="122"/>
      <c r="C337" s="121"/>
      <c r="D337" s="212" t="s">
        <v>213</v>
      </c>
      <c r="E337" s="121"/>
      <c r="F337" s="235" t="s">
        <v>479</v>
      </c>
      <c r="G337" s="121"/>
      <c r="H337" s="121"/>
      <c r="I337" s="121"/>
      <c r="J337" s="121"/>
      <c r="K337" s="121"/>
      <c r="L337" s="122"/>
      <c r="M337" s="214"/>
      <c r="N337" s="215"/>
      <c r="O337" s="207"/>
      <c r="P337" s="207"/>
      <c r="Q337" s="207"/>
      <c r="R337" s="207"/>
      <c r="S337" s="207"/>
      <c r="T337" s="216"/>
      <c r="U337" s="121"/>
      <c r="V337" s="121"/>
      <c r="W337" s="121"/>
      <c r="X337" s="121"/>
      <c r="Y337" s="121"/>
      <c r="Z337" s="121"/>
      <c r="AA337" s="121"/>
      <c r="AB337" s="121"/>
      <c r="AC337" s="121"/>
      <c r="AD337" s="121"/>
      <c r="AE337" s="121"/>
      <c r="AT337" s="115" t="s">
        <v>213</v>
      </c>
      <c r="AU337" s="115" t="s">
        <v>76</v>
      </c>
    </row>
    <row r="338" spans="1:65" s="125" customFormat="1" ht="16.5" customHeight="1">
      <c r="A338" s="121"/>
      <c r="B338" s="122"/>
      <c r="C338" s="199" t="s">
        <v>480</v>
      </c>
      <c r="D338" s="199" t="s">
        <v>112</v>
      </c>
      <c r="E338" s="200" t="s">
        <v>481</v>
      </c>
      <c r="F338" s="201" t="s">
        <v>482</v>
      </c>
      <c r="G338" s="202" t="s">
        <v>407</v>
      </c>
      <c r="H338" s="203">
        <v>1</v>
      </c>
      <c r="I338" s="71"/>
      <c r="J338" s="204">
        <f>ROUND(I338*H338,2)</f>
        <v>0</v>
      </c>
      <c r="K338" s="201" t="s">
        <v>116</v>
      </c>
      <c r="L338" s="122"/>
      <c r="M338" s="205" t="s">
        <v>3</v>
      </c>
      <c r="N338" s="206" t="s">
        <v>40</v>
      </c>
      <c r="O338" s="207"/>
      <c r="P338" s="208">
        <f>O338*H338</f>
        <v>0</v>
      </c>
      <c r="Q338" s="208">
        <v>0</v>
      </c>
      <c r="R338" s="208">
        <f>Q338*H338</f>
        <v>0</v>
      </c>
      <c r="S338" s="208">
        <v>0</v>
      </c>
      <c r="T338" s="209">
        <f>S338*H338</f>
        <v>0</v>
      </c>
      <c r="U338" s="121"/>
      <c r="V338" s="121"/>
      <c r="W338" s="121"/>
      <c r="X338" s="121"/>
      <c r="Y338" s="121"/>
      <c r="Z338" s="121"/>
      <c r="AA338" s="121"/>
      <c r="AB338" s="121"/>
      <c r="AC338" s="121"/>
      <c r="AD338" s="121"/>
      <c r="AE338" s="121"/>
      <c r="AR338" s="210" t="s">
        <v>435</v>
      </c>
      <c r="AT338" s="210" t="s">
        <v>112</v>
      </c>
      <c r="AU338" s="210" t="s">
        <v>76</v>
      </c>
      <c r="AY338" s="115" t="s">
        <v>110</v>
      </c>
      <c r="BE338" s="211">
        <f>IF(N338="základní",J338,0)</f>
        <v>0</v>
      </c>
      <c r="BF338" s="211">
        <f>IF(N338="snížená",J338,0)</f>
        <v>0</v>
      </c>
      <c r="BG338" s="211">
        <f>IF(N338="zákl. přenesená",J338,0)</f>
        <v>0</v>
      </c>
      <c r="BH338" s="211">
        <f>IF(N338="sníž. přenesená",J338,0)</f>
        <v>0</v>
      </c>
      <c r="BI338" s="211">
        <f>IF(N338="nulová",J338,0)</f>
        <v>0</v>
      </c>
      <c r="BJ338" s="115" t="s">
        <v>74</v>
      </c>
      <c r="BK338" s="211">
        <f>ROUND(I338*H338,2)</f>
        <v>0</v>
      </c>
      <c r="BL338" s="115" t="s">
        <v>435</v>
      </c>
      <c r="BM338" s="210" t="s">
        <v>483</v>
      </c>
    </row>
    <row r="339" spans="1:65" s="125" customFormat="1" ht="11.25">
      <c r="A339" s="121"/>
      <c r="B339" s="122"/>
      <c r="C339" s="121"/>
      <c r="D339" s="212" t="s">
        <v>119</v>
      </c>
      <c r="E339" s="121"/>
      <c r="F339" s="213" t="s">
        <v>482</v>
      </c>
      <c r="G339" s="121"/>
      <c r="H339" s="121"/>
      <c r="I339" s="121"/>
      <c r="J339" s="121"/>
      <c r="K339" s="121"/>
      <c r="L339" s="122"/>
      <c r="M339" s="214"/>
      <c r="N339" s="215"/>
      <c r="O339" s="207"/>
      <c r="P339" s="207"/>
      <c r="Q339" s="207"/>
      <c r="R339" s="207"/>
      <c r="S339" s="207"/>
      <c r="T339" s="216"/>
      <c r="U339" s="121"/>
      <c r="V339" s="121"/>
      <c r="W339" s="121"/>
      <c r="X339" s="121"/>
      <c r="Y339" s="121"/>
      <c r="Z339" s="121"/>
      <c r="AA339" s="121"/>
      <c r="AB339" s="121"/>
      <c r="AC339" s="121"/>
      <c r="AD339" s="121"/>
      <c r="AE339" s="121"/>
      <c r="AT339" s="115" t="s">
        <v>119</v>
      </c>
      <c r="AU339" s="115" t="s">
        <v>76</v>
      </c>
    </row>
    <row r="340" spans="1:65" s="125" customFormat="1" ht="11.25">
      <c r="A340" s="121"/>
      <c r="B340" s="122"/>
      <c r="C340" s="121"/>
      <c r="D340" s="217" t="s">
        <v>121</v>
      </c>
      <c r="E340" s="121"/>
      <c r="F340" s="218" t="s">
        <v>484</v>
      </c>
      <c r="G340" s="121"/>
      <c r="H340" s="121"/>
      <c r="I340" s="121"/>
      <c r="J340" s="121"/>
      <c r="K340" s="121"/>
      <c r="L340" s="122"/>
      <c r="M340" s="214"/>
      <c r="N340" s="215"/>
      <c r="O340" s="207"/>
      <c r="P340" s="207"/>
      <c r="Q340" s="207"/>
      <c r="R340" s="207"/>
      <c r="S340" s="207"/>
      <c r="T340" s="216"/>
      <c r="U340" s="121"/>
      <c r="V340" s="121"/>
      <c r="W340" s="121"/>
      <c r="X340" s="121"/>
      <c r="Y340" s="121"/>
      <c r="Z340" s="121"/>
      <c r="AA340" s="121"/>
      <c r="AB340" s="121"/>
      <c r="AC340" s="121"/>
      <c r="AD340" s="121"/>
      <c r="AE340" s="121"/>
      <c r="AT340" s="115" t="s">
        <v>121</v>
      </c>
      <c r="AU340" s="115" t="s">
        <v>76</v>
      </c>
    </row>
    <row r="341" spans="1:65" s="125" customFormat="1" ht="29.25">
      <c r="A341" s="121"/>
      <c r="B341" s="122"/>
      <c r="C341" s="121"/>
      <c r="D341" s="212" t="s">
        <v>213</v>
      </c>
      <c r="E341" s="121"/>
      <c r="F341" s="235" t="s">
        <v>485</v>
      </c>
      <c r="G341" s="121"/>
      <c r="H341" s="121"/>
      <c r="I341" s="121"/>
      <c r="J341" s="121"/>
      <c r="K341" s="121"/>
      <c r="L341" s="122"/>
      <c r="M341" s="214"/>
      <c r="N341" s="215"/>
      <c r="O341" s="207"/>
      <c r="P341" s="207"/>
      <c r="Q341" s="207"/>
      <c r="R341" s="207"/>
      <c r="S341" s="207"/>
      <c r="T341" s="216"/>
      <c r="U341" s="121"/>
      <c r="V341" s="121"/>
      <c r="W341" s="121"/>
      <c r="X341" s="121"/>
      <c r="Y341" s="121"/>
      <c r="Z341" s="121"/>
      <c r="AA341" s="121"/>
      <c r="AB341" s="121"/>
      <c r="AC341" s="121"/>
      <c r="AD341" s="121"/>
      <c r="AE341" s="121"/>
      <c r="AT341" s="115" t="s">
        <v>213</v>
      </c>
      <c r="AU341" s="115" t="s">
        <v>76</v>
      </c>
    </row>
    <row r="342" spans="1:65" s="186" customFormat="1" ht="22.9" customHeight="1">
      <c r="B342" s="187"/>
      <c r="D342" s="188" t="s">
        <v>68</v>
      </c>
      <c r="E342" s="197" t="s">
        <v>486</v>
      </c>
      <c r="F342" s="197" t="s">
        <v>487</v>
      </c>
      <c r="J342" s="198">
        <f>BK342</f>
        <v>0</v>
      </c>
      <c r="L342" s="187"/>
      <c r="M342" s="191"/>
      <c r="N342" s="192"/>
      <c r="O342" s="192"/>
      <c r="P342" s="193">
        <f>SUM(P343:P345)</f>
        <v>0</v>
      </c>
      <c r="Q342" s="192"/>
      <c r="R342" s="193">
        <f>SUM(R343:R345)</f>
        <v>0</v>
      </c>
      <c r="S342" s="192"/>
      <c r="T342" s="194">
        <f>SUM(T343:T345)</f>
        <v>0</v>
      </c>
      <c r="AR342" s="188" t="s">
        <v>146</v>
      </c>
      <c r="AT342" s="195" t="s">
        <v>68</v>
      </c>
      <c r="AU342" s="195" t="s">
        <v>74</v>
      </c>
      <c r="AY342" s="188" t="s">
        <v>110</v>
      </c>
      <c r="BK342" s="196">
        <f>SUM(BK343:BK345)</f>
        <v>0</v>
      </c>
    </row>
    <row r="343" spans="1:65" s="125" customFormat="1" ht="33" customHeight="1">
      <c r="A343" s="121"/>
      <c r="B343" s="122"/>
      <c r="C343" s="199" t="s">
        <v>488</v>
      </c>
      <c r="D343" s="199" t="s">
        <v>112</v>
      </c>
      <c r="E343" s="200" t="s">
        <v>489</v>
      </c>
      <c r="F343" s="201" t="s">
        <v>490</v>
      </c>
      <c r="G343" s="202" t="s">
        <v>407</v>
      </c>
      <c r="H343" s="203">
        <v>1</v>
      </c>
      <c r="I343" s="71"/>
      <c r="J343" s="204">
        <f>ROUND(I343*H343,2)</f>
        <v>0</v>
      </c>
      <c r="K343" s="201" t="s">
        <v>3</v>
      </c>
      <c r="L343" s="122"/>
      <c r="M343" s="205" t="s">
        <v>3</v>
      </c>
      <c r="N343" s="206" t="s">
        <v>40</v>
      </c>
      <c r="O343" s="207"/>
      <c r="P343" s="208">
        <f>O343*H343</f>
        <v>0</v>
      </c>
      <c r="Q343" s="208">
        <v>0</v>
      </c>
      <c r="R343" s="208">
        <f>Q343*H343</f>
        <v>0</v>
      </c>
      <c r="S343" s="208">
        <v>0</v>
      </c>
      <c r="T343" s="209">
        <f>S343*H343</f>
        <v>0</v>
      </c>
      <c r="U343" s="121"/>
      <c r="V343" s="121"/>
      <c r="W343" s="121"/>
      <c r="X343" s="121"/>
      <c r="Y343" s="121"/>
      <c r="Z343" s="121"/>
      <c r="AA343" s="121"/>
      <c r="AB343" s="121"/>
      <c r="AC343" s="121"/>
      <c r="AD343" s="121"/>
      <c r="AE343" s="121"/>
      <c r="AR343" s="210" t="s">
        <v>435</v>
      </c>
      <c r="AT343" s="210" t="s">
        <v>112</v>
      </c>
      <c r="AU343" s="210" t="s">
        <v>76</v>
      </c>
      <c r="AY343" s="115" t="s">
        <v>110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15" t="s">
        <v>74</v>
      </c>
      <c r="BK343" s="211">
        <f>ROUND(I343*H343,2)</f>
        <v>0</v>
      </c>
      <c r="BL343" s="115" t="s">
        <v>435</v>
      </c>
      <c r="BM343" s="210" t="s">
        <v>491</v>
      </c>
    </row>
    <row r="344" spans="1:65" s="125" customFormat="1" ht="19.5">
      <c r="A344" s="121"/>
      <c r="B344" s="122"/>
      <c r="C344" s="121"/>
      <c r="D344" s="212" t="s">
        <v>119</v>
      </c>
      <c r="E344" s="121"/>
      <c r="F344" s="213" t="s">
        <v>490</v>
      </c>
      <c r="G344" s="121"/>
      <c r="H344" s="121"/>
      <c r="I344" s="121"/>
      <c r="J344" s="121"/>
      <c r="K344" s="121"/>
      <c r="L344" s="122"/>
      <c r="M344" s="214"/>
      <c r="N344" s="215"/>
      <c r="O344" s="207"/>
      <c r="P344" s="207"/>
      <c r="Q344" s="207"/>
      <c r="R344" s="207"/>
      <c r="S344" s="207"/>
      <c r="T344" s="216"/>
      <c r="U344" s="121"/>
      <c r="V344" s="121"/>
      <c r="W344" s="121"/>
      <c r="X344" s="121"/>
      <c r="Y344" s="121"/>
      <c r="Z344" s="121"/>
      <c r="AA344" s="121"/>
      <c r="AB344" s="121"/>
      <c r="AC344" s="121"/>
      <c r="AD344" s="121"/>
      <c r="AE344" s="121"/>
      <c r="AT344" s="115" t="s">
        <v>119</v>
      </c>
      <c r="AU344" s="115" t="s">
        <v>76</v>
      </c>
    </row>
    <row r="345" spans="1:65" s="125" customFormat="1" ht="39">
      <c r="A345" s="121"/>
      <c r="B345" s="122"/>
      <c r="C345" s="121"/>
      <c r="D345" s="212" t="s">
        <v>213</v>
      </c>
      <c r="E345" s="121"/>
      <c r="F345" s="235" t="s">
        <v>492</v>
      </c>
      <c r="G345" s="121"/>
      <c r="H345" s="121"/>
      <c r="I345" s="121"/>
      <c r="J345" s="121"/>
      <c r="K345" s="121"/>
      <c r="L345" s="122"/>
      <c r="M345" s="245"/>
      <c r="N345" s="246"/>
      <c r="O345" s="247"/>
      <c r="P345" s="247"/>
      <c r="Q345" s="247"/>
      <c r="R345" s="247"/>
      <c r="S345" s="247"/>
      <c r="T345" s="248"/>
      <c r="U345" s="121"/>
      <c r="V345" s="121"/>
      <c r="W345" s="121"/>
      <c r="X345" s="121"/>
      <c r="Y345" s="121"/>
      <c r="Z345" s="121"/>
      <c r="AA345" s="121"/>
      <c r="AB345" s="121"/>
      <c r="AC345" s="121"/>
      <c r="AD345" s="121"/>
      <c r="AE345" s="121"/>
      <c r="AT345" s="115" t="s">
        <v>213</v>
      </c>
      <c r="AU345" s="115" t="s">
        <v>76</v>
      </c>
    </row>
    <row r="346" spans="1:65" s="125" customFormat="1" ht="6.95" customHeight="1">
      <c r="A346" s="121"/>
      <c r="B346" s="151"/>
      <c r="C346" s="152"/>
      <c r="D346" s="152"/>
      <c r="E346" s="152"/>
      <c r="F346" s="152"/>
      <c r="G346" s="152"/>
      <c r="H346" s="152"/>
      <c r="I346" s="152"/>
      <c r="J346" s="152"/>
      <c r="K346" s="152"/>
      <c r="L346" s="122"/>
      <c r="M346" s="121"/>
      <c r="O346" s="121"/>
      <c r="P346" s="121"/>
      <c r="Q346" s="121"/>
      <c r="R346" s="121"/>
      <c r="S346" s="121"/>
      <c r="T346" s="121"/>
      <c r="U346" s="121"/>
      <c r="V346" s="121"/>
      <c r="W346" s="121"/>
      <c r="X346" s="121"/>
      <c r="Y346" s="121"/>
      <c r="Z346" s="121"/>
      <c r="AA346" s="121"/>
      <c r="AB346" s="121"/>
      <c r="AC346" s="121"/>
      <c r="AD346" s="121"/>
      <c r="AE346" s="121"/>
    </row>
  </sheetData>
  <sheetProtection algorithmName="SHA-512" hashValue="E4B5hHhvodVYIIoOtzgCMOOfMZ10+qoOIrsHTDQ9tIT+aSOloakHdB5rcsqcMAo4MOSDRh86r45BZTVnhyzJzw==" saltValue="4IY/vf6TO+mI5kOlaBNDiw==" spinCount="100000" sheet="1" objects="1" scenarios="1"/>
  <autoFilter ref="C85:K345"/>
  <mergeCells count="6">
    <mergeCell ref="L2:V2"/>
    <mergeCell ref="E7:H7"/>
    <mergeCell ref="E16:H16"/>
    <mergeCell ref="E25:H25"/>
    <mergeCell ref="E46:H46"/>
    <mergeCell ref="E78:H78"/>
  </mergeCells>
  <hyperlinks>
    <hyperlink ref="F91" r:id="rId1"/>
    <hyperlink ref="F97" r:id="rId2"/>
    <hyperlink ref="F103" r:id="rId3"/>
    <hyperlink ref="F109" r:id="rId4"/>
    <hyperlink ref="F116" r:id="rId5"/>
    <hyperlink ref="F123" r:id="rId6"/>
    <hyperlink ref="F131" r:id="rId7"/>
    <hyperlink ref="F134" r:id="rId8"/>
    <hyperlink ref="F140" r:id="rId9"/>
    <hyperlink ref="F148" r:id="rId10"/>
    <hyperlink ref="F152" r:id="rId11"/>
    <hyperlink ref="F155" r:id="rId12"/>
    <hyperlink ref="F163" r:id="rId13"/>
    <hyperlink ref="F167" r:id="rId14"/>
    <hyperlink ref="F170" r:id="rId15"/>
    <hyperlink ref="F174" r:id="rId16"/>
    <hyperlink ref="F183" r:id="rId17"/>
    <hyperlink ref="F187" r:id="rId18"/>
    <hyperlink ref="F194" r:id="rId19"/>
    <hyperlink ref="F202" r:id="rId20"/>
    <hyperlink ref="F211" r:id="rId21"/>
    <hyperlink ref="F214" r:id="rId22"/>
    <hyperlink ref="F223" r:id="rId23"/>
    <hyperlink ref="F232" r:id="rId24"/>
    <hyperlink ref="F241" r:id="rId25"/>
    <hyperlink ref="F244" r:id="rId26"/>
    <hyperlink ref="F248" r:id="rId27"/>
    <hyperlink ref="F259" r:id="rId28"/>
    <hyperlink ref="F265" r:id="rId29"/>
    <hyperlink ref="F268" r:id="rId30"/>
    <hyperlink ref="F272" r:id="rId31"/>
    <hyperlink ref="F275" r:id="rId32"/>
    <hyperlink ref="F279" r:id="rId33"/>
    <hyperlink ref="F284" r:id="rId34"/>
    <hyperlink ref="F305" r:id="rId35"/>
    <hyperlink ref="F310" r:id="rId36"/>
    <hyperlink ref="F314" r:id="rId37"/>
    <hyperlink ref="F318" r:id="rId38"/>
    <hyperlink ref="F322" r:id="rId39"/>
    <hyperlink ref="F327" r:id="rId40"/>
    <hyperlink ref="F332" r:id="rId41"/>
    <hyperlink ref="F336" r:id="rId42"/>
    <hyperlink ref="F340" r:id="rId4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VDDBerk_hav2024 - VD Doln...</vt:lpstr>
      <vt:lpstr>'Rekapitulace stavby'!Názvy_tisku</vt:lpstr>
      <vt:lpstr>'VDDBerk_hav2024 - VD Doln...'!Názvy_tisku</vt:lpstr>
      <vt:lpstr>'Rekapitulace stavby'!Oblast_tisku</vt:lpstr>
      <vt:lpstr>'VDDBerk_hav2024 - VD Doln...'!Oblast_tisku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Ing. Lukáš Drahozal</cp:lastModifiedBy>
  <dcterms:created xsi:type="dcterms:W3CDTF">2024-11-11T08:33:29Z</dcterms:created>
  <dcterms:modified xsi:type="dcterms:W3CDTF">2024-11-11T09:00:23Z</dcterms:modified>
</cp:coreProperties>
</file>