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Pol'!$A$1:$U$69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49" i="1" l="1"/>
  <c r="G53" i="1"/>
  <c r="F39" i="1"/>
  <c r="AC59" i="12"/>
  <c r="G9" i="12"/>
  <c r="M9" i="12" s="1"/>
  <c r="I9" i="12"/>
  <c r="I8" i="12" s="1"/>
  <c r="G47" i="1" s="1"/>
  <c r="K9" i="12"/>
  <c r="O9" i="12"/>
  <c r="Q9" i="12"/>
  <c r="Q8" i="12" s="1"/>
  <c r="U9" i="12"/>
  <c r="G11" i="12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U8" i="12" s="1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O33" i="12"/>
  <c r="Q33" i="12"/>
  <c r="U33" i="12"/>
  <c r="G34" i="12"/>
  <c r="I34" i="12"/>
  <c r="I33" i="12" s="1"/>
  <c r="G49" i="1" s="1"/>
  <c r="K34" i="12"/>
  <c r="K33" i="12" s="1"/>
  <c r="M34" i="12"/>
  <c r="M33" i="12" s="1"/>
  <c r="O34" i="12"/>
  <c r="Q34" i="12"/>
  <c r="U34" i="12"/>
  <c r="G36" i="12"/>
  <c r="U36" i="12"/>
  <c r="G37" i="12"/>
  <c r="M37" i="12" s="1"/>
  <c r="M36" i="12" s="1"/>
  <c r="I37" i="12"/>
  <c r="I36" i="12" s="1"/>
  <c r="G50" i="1" s="1"/>
  <c r="K37" i="12"/>
  <c r="K36" i="12" s="1"/>
  <c r="H50" i="1" s="1"/>
  <c r="O37" i="12"/>
  <c r="O36" i="12" s="1"/>
  <c r="Q37" i="12"/>
  <c r="Q36" i="12" s="1"/>
  <c r="U37" i="12"/>
  <c r="K38" i="12"/>
  <c r="H51" i="1" s="1"/>
  <c r="Q38" i="12"/>
  <c r="G39" i="12"/>
  <c r="G38" i="12" s="1"/>
  <c r="I39" i="12"/>
  <c r="I38" i="12" s="1"/>
  <c r="G51" i="1" s="1"/>
  <c r="K39" i="12"/>
  <c r="O39" i="12"/>
  <c r="O38" i="12" s="1"/>
  <c r="Q39" i="12"/>
  <c r="U39" i="12"/>
  <c r="U38" i="12" s="1"/>
  <c r="O40" i="12"/>
  <c r="G41" i="12"/>
  <c r="I41" i="12"/>
  <c r="K41" i="12"/>
  <c r="M41" i="12"/>
  <c r="O41" i="12"/>
  <c r="Q41" i="12"/>
  <c r="U41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M46" i="12" s="1"/>
  <c r="I46" i="12"/>
  <c r="K46" i="12"/>
  <c r="K40" i="12" s="1"/>
  <c r="H52" i="1" s="1"/>
  <c r="O46" i="12"/>
  <c r="Q46" i="12"/>
  <c r="U46" i="12"/>
  <c r="G48" i="12"/>
  <c r="M48" i="12" s="1"/>
  <c r="I48" i="12"/>
  <c r="K48" i="12"/>
  <c r="O48" i="12"/>
  <c r="Q48" i="12"/>
  <c r="U48" i="12"/>
  <c r="I50" i="12"/>
  <c r="Q50" i="12"/>
  <c r="U50" i="12"/>
  <c r="G51" i="12"/>
  <c r="G50" i="12" s="1"/>
  <c r="I51" i="12"/>
  <c r="K51" i="12"/>
  <c r="K50" i="12" s="1"/>
  <c r="H53" i="1" s="1"/>
  <c r="O51" i="12"/>
  <c r="O50" i="12" s="1"/>
  <c r="Q51" i="12"/>
  <c r="U51" i="12"/>
  <c r="K53" i="12"/>
  <c r="H54" i="1" s="1"/>
  <c r="G19" i="1" s="1"/>
  <c r="G54" i="12"/>
  <c r="M54" i="12" s="1"/>
  <c r="I54" i="12"/>
  <c r="K54" i="12"/>
  <c r="O54" i="12"/>
  <c r="O53" i="12" s="1"/>
  <c r="Q54" i="12"/>
  <c r="Q53" i="12" s="1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I53" i="12" s="1"/>
  <c r="G54" i="1" s="1"/>
  <c r="E19" i="1" s="1"/>
  <c r="K57" i="12"/>
  <c r="O57" i="12"/>
  <c r="Q57" i="12"/>
  <c r="U57" i="12"/>
  <c r="I20" i="1"/>
  <c r="G20" i="1"/>
  <c r="E20" i="1"/>
  <c r="I19" i="1"/>
  <c r="I18" i="1"/>
  <c r="G18" i="1"/>
  <c r="E18" i="1"/>
  <c r="I17" i="1"/>
  <c r="I16" i="1"/>
  <c r="I55" i="1"/>
  <c r="G27" i="1"/>
  <c r="F40" i="1"/>
  <c r="G23" i="1" s="1"/>
  <c r="J28" i="1"/>
  <c r="J26" i="1"/>
  <c r="G38" i="1"/>
  <c r="F38" i="1"/>
  <c r="H32" i="1"/>
  <c r="J23" i="1"/>
  <c r="J24" i="1"/>
  <c r="J25" i="1"/>
  <c r="J27" i="1"/>
  <c r="E24" i="1"/>
  <c r="E26" i="1"/>
  <c r="G17" i="1" l="1"/>
  <c r="U53" i="12"/>
  <c r="G40" i="12"/>
  <c r="I40" i="12"/>
  <c r="G52" i="1" s="1"/>
  <c r="E17" i="1" s="1"/>
  <c r="G53" i="12"/>
  <c r="I21" i="12"/>
  <c r="G48" i="1" s="1"/>
  <c r="E16" i="1" s="1"/>
  <c r="E21" i="1" s="1"/>
  <c r="M40" i="12"/>
  <c r="U40" i="12"/>
  <c r="Q40" i="12"/>
  <c r="G8" i="12"/>
  <c r="U21" i="12"/>
  <c r="AD59" i="12"/>
  <c r="G39" i="1" s="1"/>
  <c r="M51" i="12"/>
  <c r="M50" i="12" s="1"/>
  <c r="O8" i="12"/>
  <c r="M39" i="12"/>
  <c r="M38" i="12" s="1"/>
  <c r="K21" i="12"/>
  <c r="H48" i="1" s="1"/>
  <c r="Q21" i="12"/>
  <c r="O21" i="12"/>
  <c r="K8" i="12"/>
  <c r="H47" i="1" s="1"/>
  <c r="G24" i="1"/>
  <c r="M21" i="12"/>
  <c r="M57" i="12"/>
  <c r="M53" i="12" s="1"/>
  <c r="G21" i="12"/>
  <c r="M11" i="12"/>
  <c r="M8" i="12" s="1"/>
  <c r="I21" i="1"/>
  <c r="G40" i="1" l="1"/>
  <c r="H39" i="1"/>
  <c r="G16" i="1"/>
  <c r="G21" i="1" s="1"/>
  <c r="H55" i="1"/>
  <c r="G55" i="1"/>
  <c r="H40" i="1" l="1"/>
  <c r="I39" i="1"/>
  <c r="I40" i="1" s="1"/>
  <c r="J39" i="1" s="1"/>
  <c r="J40" i="1" s="1"/>
  <c r="G25" i="1"/>
  <c r="G28" i="1"/>
  <c r="G26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<sst xmlns="http://schemas.openxmlformats.org/spreadsheetml/2006/main" count="311" uniqueCount="181">
  <si>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</si>
  <si>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</si>
  <si>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</si>
  <si>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</si>
  <si>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</si>
  <si>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</si>
  <si>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</si>
  <si>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</si>
  <si>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</si>
  <si>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</si>
  <si>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</si>
  <si>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</si>
  <si>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</si>
  <si>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</si>
  <si>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</si>
  <si>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</si>
  <si>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</si>
  <si>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</si>
  <si>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</si>
  <si>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</si>
  <si>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</si>
  <si>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</si>
  <si>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</si>
  <si>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</si>
  <si>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</si>
  <si>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</si>
  <si>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</si>
  <si>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</si>
  <si>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</si>
  <si>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</si>
  <si>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</si>
  <si>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</si>
  <si>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</si>
  <si>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</si>
  <si>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</si>
  <si>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</si>
  <si>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</si>
  <si>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</si>
  <si>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</si>
  <si>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</si>
  <si>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</si>
  <si>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</si>
  <si>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Spytihněv</t>
  </si>
  <si>
    <t>Rozpočet:</t>
  </si>
  <si>
    <t>Misto</t>
  </si>
  <si>
    <t>Ing. František Marcián</t>
  </si>
  <si>
    <t>Jez Spytihněv, hloubkově stabilizované bo</t>
  </si>
  <si>
    <t>Za Sokolovnou 323</t>
  </si>
  <si>
    <t>Rajhradice</t>
  </si>
  <si>
    <t>66461</t>
  </si>
  <si>
    <t>15226085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</si>
  <si>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</si>
  <si>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</si>
  <si>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</si>
  <si>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</si>
  <si>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</si>
  <si>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</si>
  <si>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</si>
  <si>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</si>
  <si>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</si>
  <si>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</si>
  <si>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</si>
  <si>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93</t>
  </si>
  <si>
    <t>Dokončovací práce inž.staveb</t>
  </si>
  <si>
    <t>99</t>
  </si>
  <si>
    <t>Staveništní přesun hmot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</si>
  <si>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</si>
  <si>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</si>
  <si>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</si>
  <si>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</si>
  <si>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</si>
  <si>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</si>
  <si>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</si>
  <si>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</si>
  <si>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</si>
  <si>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</si>
  <si>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</si>
  <si>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</si>
  <si>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</si>
  <si>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</si>
  <si>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</si>
  <si>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</si>
  <si>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</si>
  <si>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</si>
  <si>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</si>
  <si>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</si>
  <si>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</si>
  <si>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</si>
  <si>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</si>
  <si>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</si>
  <si>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</si>
  <si>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</si>
  <si>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</si>
  <si>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</si>
  <si>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</si>
  <si>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</si>
  <si>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</si>
  <si>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</si>
  <si>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</si>
  <si>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182001111R00</t>
  </si>
  <si>
    <t>Plošná úprava terénu, nerovnosti do 10 cm v rovině</t>
  </si>
  <si>
    <t>m2</t>
  </si>
  <si>
    <t>POL1_0</t>
  </si>
  <si>
    <t>2*5*10</t>
  </si>
  <si>
    <t>VV</t>
  </si>
  <si>
    <t>167101101R00</t>
  </si>
  <si>
    <t>Nakládání výkopku z hor.1-4 v množství do 100 m3</t>
  </si>
  <si>
    <t>m3</t>
  </si>
  <si>
    <t>3,14*0,3*0,3*(11,0+11,0)</t>
  </si>
  <si>
    <t>162701105R00</t>
  </si>
  <si>
    <t>Vodorovné přemístění výkopku z hor.1-4 do 10000 m</t>
  </si>
  <si>
    <t>199000005R00</t>
  </si>
  <si>
    <t>Poplatek za skládku zeminy 1- 4</t>
  </si>
  <si>
    <t>t</t>
  </si>
  <si>
    <t>180401211R00</t>
  </si>
  <si>
    <t>Založení trávníku lučního výsevem v rovině</t>
  </si>
  <si>
    <t>00572460R</t>
  </si>
  <si>
    <t>Směs travní technická balení 25 kg PROFI</t>
  </si>
  <si>
    <t>kg</t>
  </si>
  <si>
    <t>POL3_0</t>
  </si>
  <si>
    <t>2*5*10*0,025</t>
  </si>
  <si>
    <t>264321413R00</t>
  </si>
  <si>
    <t>Vrty pro piloty zapaž.do 650 mm hl.do 20 m hor.3</t>
  </si>
  <si>
    <t>m</t>
  </si>
  <si>
    <t>229811114R00</t>
  </si>
  <si>
    <t>Ocelové pažnice ponechané ve vrtu D do 650 mm</t>
  </si>
  <si>
    <t>10,45+10,45</t>
  </si>
  <si>
    <t>224311631R00</t>
  </si>
  <si>
    <t>Výplň pilot z C 30/37 XA2, bez suspenze</t>
  </si>
  <si>
    <t>3,14*0,3*0,3*(11,45+11,45)</t>
  </si>
  <si>
    <t>242111113R00</t>
  </si>
  <si>
    <t>Osazení pláště studny z bet. skruží celých DN 1000</t>
  </si>
  <si>
    <t>243531111RL5</t>
  </si>
  <si>
    <t>Výplň dna studny z kam.hr.drceného 32-63, hl. 10 m, kraj Zlínský</t>
  </si>
  <si>
    <t>Podsyp skruže:3,14*0,7*0,7*0,25</t>
  </si>
  <si>
    <t>245111111R00</t>
  </si>
  <si>
    <t>Osazení krycí desky dvoudílné</t>
  </si>
  <si>
    <t>59224002R</t>
  </si>
  <si>
    <t>Skruž šachtová SR - F 1000x1000 PS 100x100x9 cm</t>
  </si>
  <si>
    <t>kus</t>
  </si>
  <si>
    <t>59225759R</t>
  </si>
  <si>
    <t>Deska zákrytová studniční TBH 120/7 cm, jednodílná, dvoudílná</t>
  </si>
  <si>
    <t>329368211R00</t>
  </si>
  <si>
    <t>Výztuž ostatních ŽB konstrukcí svařovanou sítí</t>
  </si>
  <si>
    <t>3,15*0,5*(11,45+11,45)*0,0079*1,4</t>
  </si>
  <si>
    <t>936173112R00</t>
  </si>
  <si>
    <t>Osazení doplňkových ocel. konstrukcí do 50 kg</t>
  </si>
  <si>
    <t>998006011R00</t>
  </si>
  <si>
    <t>Přesun hmot samostatných vrtů oboru 825 - 6</t>
  </si>
  <si>
    <t>767990010RA0</t>
  </si>
  <si>
    <t>Atypické ocelové konstrukce vč. pozinkování, uzamykatelný poklop</t>
  </si>
  <si>
    <t>POL2_0</t>
  </si>
  <si>
    <t>21,12*2</t>
  </si>
  <si>
    <t>R00</t>
  </si>
  <si>
    <t>Atypické konstrukce, -dodávka a osazení niv. bodu</t>
  </si>
  <si>
    <t>ks</t>
  </si>
  <si>
    <t>767911130R00</t>
  </si>
  <si>
    <t>Montáž oplocení z pletiva v.do 2,0 m,napínací drát, - oplocení staveniště</t>
  </si>
  <si>
    <t>42+12</t>
  </si>
  <si>
    <t>767911822R00</t>
  </si>
  <si>
    <t>Demontáž drátěného pletiva výšky do 2,0 m, - oplocení staveniště</t>
  </si>
  <si>
    <t>31327102R</t>
  </si>
  <si>
    <t>Pletivo pozink.4-hr drátěné, výška  1800 mm, - oplocení staveniště</t>
  </si>
  <si>
    <t>(64+12)/4</t>
  </si>
  <si>
    <t>Nátěr ocel. konstrukcí 2x zink. nátěrem vč., dodávky, nadz. část pažnice</t>
  </si>
  <si>
    <t>2*3,14*0,6*0,45</t>
  </si>
  <si>
    <t>005121010R</t>
  </si>
  <si>
    <t>Vybudování zařízení staveniště</t>
  </si>
  <si>
    <t>Soubor</t>
  </si>
  <si>
    <t>005111020R</t>
  </si>
  <si>
    <t>Vytyčení stavby</t>
  </si>
  <si>
    <t>005121031R</t>
  </si>
  <si>
    <t>Odstranění zařízení staveniště pro JKSO 801 až 803</t>
  </si>
  <si>
    <t>005241020R</t>
  </si>
  <si>
    <t>Přesné geodetické zaměření bodů</t>
  </si>
  <si>
    <t/>
  </si>
  <si>
    <t>SUM</t>
  </si>
  <si>
    <t>POPUZIV</t>
  </si>
  <si>
    <t>END</t>
  </si>
  <si>
    <t>Jez Spytihněv, hloubkově stabilizované body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</si>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</sst>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Border="1" applyAlignment="1">
      <alignment vertical="top"/>
    </xf>
    <xf numFmtId="49" fontId="0" fillId="0" borderId="0" xfId="0" applyNumberFormat="1" applyBorder="1" applyAlignment="1">
      <alignment vertical="top"/>
    </xf>
    <xf numFmtId="49" fontId="0" fillId="0" borderId="0" xfId="0" applyNumberFormat="1" applyBorder="1" applyAlignment="1">
      <alignment horizontal="left" vertical="top" wrapText="1"/>
    </xf>
    <xf numFmtId="0" fontId="8" fillId="0" borderId="0" xfId="0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vertical="top"/>
    </xf>
    <xf numFmtId="0" fontId="0" fillId="0" borderId="0" xfId="0" applyBorder="1" applyAlignment="1">
      <alignment horizontal="left" vertical="top"/>
    </xf>
    <xf numFmtId="0" fontId="0" fillId="0" borderId="0" xfId="0" applyFill="1" applyBorder="1" applyAlignment="1" applyProtection="1">
      <alignment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4" fontId="16" fillId="0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Fill="1" applyBorder="1" applyAlignment="1">
      <alignment vertical="top" shrinkToFi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Normal="100" zoomScaleSheetLayoutView="75" workbookViewId="0">
      <selection activeCell="M17" sqref="M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36</v>
      </c>
      <c r="B1" s="233" t="s">
        <v>180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0" t="s">
        <v>40</v>
      </c>
      <c r="C2" s="81"/>
      <c r="D2" s="219" t="s">
        <v>46</v>
      </c>
      <c r="E2" s="220"/>
      <c r="F2" s="220"/>
      <c r="G2" s="220"/>
      <c r="H2" s="220"/>
      <c r="I2" s="220"/>
      <c r="J2" s="221"/>
      <c r="O2" s="2"/>
    </row>
    <row r="3" spans="1:15" ht="23.25" customHeight="1" x14ac:dyDescent="0.2">
      <c r="A3" s="4"/>
      <c r="B3" s="82" t="s">
        <v>44</v>
      </c>
      <c r="C3" s="83"/>
      <c r="D3" s="244" t="s">
        <v>42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4" t="s">
        <v>43</v>
      </c>
      <c r="C4" s="85"/>
      <c r="D4" s="86"/>
      <c r="E4" s="86"/>
      <c r="F4" s="87"/>
      <c r="G4" s="88"/>
      <c r="H4" s="87"/>
      <c r="I4" s="88"/>
      <c r="J4" s="89"/>
    </row>
    <row r="5" spans="1:15" ht="24" customHeight="1" x14ac:dyDescent="0.2">
      <c r="A5" s="4"/>
      <c r="B5" s="46" t="s">
        <v>21</v>
      </c>
      <c r="C5" s="5"/>
      <c r="D5" s="90"/>
      <c r="E5" s="26"/>
      <c r="F5" s="26"/>
      <c r="G5" s="26"/>
      <c r="H5" s="28" t="s">
        <v>33</v>
      </c>
      <c r="I5" s="90"/>
      <c r="J5" s="11"/>
    </row>
    <row r="6" spans="1:15" ht="15.75" customHeight="1" x14ac:dyDescent="0.2">
      <c r="A6" s="4"/>
      <c r="B6" s="40"/>
      <c r="C6" s="26"/>
      <c r="D6" s="90"/>
      <c r="E6" s="26"/>
      <c r="F6" s="26"/>
      <c r="G6" s="26"/>
      <c r="H6" s="28" t="s">
        <v>34</v>
      </c>
      <c r="I6" s="90"/>
      <c r="J6" s="11"/>
    </row>
    <row r="7" spans="1:15" ht="15.75" customHeight="1" x14ac:dyDescent="0.2">
      <c r="A7" s="4"/>
      <c r="B7" s="41"/>
      <c r="C7" s="91"/>
      <c r="D7" s="79"/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19</v>
      </c>
      <c r="C8" s="5"/>
      <c r="D8" s="34"/>
      <c r="E8" s="5"/>
      <c r="F8" s="5"/>
      <c r="G8" s="44"/>
      <c r="H8" s="28" t="s">
        <v>33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34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18</v>
      </c>
      <c r="C11" s="5"/>
      <c r="D11" s="262" t="s">
        <v>45</v>
      </c>
      <c r="E11" s="262"/>
      <c r="F11" s="262"/>
      <c r="G11" s="262"/>
      <c r="H11" s="263" t="s">
        <v>33</v>
      </c>
      <c r="I11" s="264" t="s">
        <v>50</v>
      </c>
      <c r="J11" s="11"/>
    </row>
    <row r="12" spans="1:15" ht="15.75" customHeight="1" x14ac:dyDescent="0.2">
      <c r="A12" s="4"/>
      <c r="B12" s="40"/>
      <c r="C12" s="26"/>
      <c r="D12" s="265" t="s">
        <v>47</v>
      </c>
      <c r="E12" s="265"/>
      <c r="F12" s="265"/>
      <c r="G12" s="265"/>
      <c r="H12" s="263" t="s">
        <v>34</v>
      </c>
      <c r="I12" s="264"/>
      <c r="J12" s="11"/>
    </row>
    <row r="13" spans="1:15" ht="15.75" customHeight="1" x14ac:dyDescent="0.2">
      <c r="A13" s="4"/>
      <c r="B13" s="41"/>
      <c r="C13" s="269" t="s">
        <v>49</v>
      </c>
      <c r="D13" s="266" t="s">
        <v>48</v>
      </c>
      <c r="E13" s="266"/>
      <c r="F13" s="266"/>
      <c r="G13" s="266"/>
      <c r="H13" s="267"/>
      <c r="I13" s="268"/>
      <c r="J13" s="50"/>
    </row>
    <row r="14" spans="1:15" ht="24" hidden="1" customHeight="1" x14ac:dyDescent="0.2">
      <c r="A14" s="4"/>
      <c r="B14" s="65" t="s">
        <v>20</v>
      </c>
      <c r="C14" s="66"/>
      <c r="D14" s="67" t="s">
        <v>45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31</v>
      </c>
      <c r="C15" s="71"/>
      <c r="D15" s="52"/>
      <c r="E15" s="225" t="s">
        <v>29</v>
      </c>
      <c r="F15" s="225"/>
      <c r="G15" s="242" t="s">
        <v>30</v>
      </c>
      <c r="H15" s="242"/>
      <c r="I15" s="242" t="s">
        <v>28</v>
      </c>
      <c r="J15" s="243"/>
    </row>
    <row r="16" spans="1:15" ht="23.25" customHeight="1" x14ac:dyDescent="0.2">
      <c r="A16" s="138" t="s">
        <v>23</v>
      </c>
      <c r="B16" s="139" t="s">
        <v>23</v>
      </c>
      <c r="C16" s="57"/>
      <c r="D16" s="58"/>
      <c r="E16" s="222">
        <f>SUMIF(F47:F54,A16,G47:G54)+SUMIF(F47:F54,"PSU",G47:G54)</f>
        <v>0</v>
      </c>
      <c r="F16" s="223"/>
      <c r="G16" s="222">
        <f>SUMIF(F47:F54,A16,H47:H54)+SUMIF(F47:F54,"PSU",H47:H54)</f>
        <v>0</v>
      </c>
      <c r="H16" s="223"/>
      <c r="I16" s="222">
        <f>SUMIF(F47:F54,A16,I47:I54)+SUMIF(F47:F54,"PSU",I47:I54)</f>
        <v>0</v>
      </c>
      <c r="J16" s="224"/>
    </row>
    <row r="17" spans="1:10" ht="23.25" customHeight="1" x14ac:dyDescent="0.2">
      <c r="A17" s="138" t="s">
        <v>24</v>
      </c>
      <c r="B17" s="139" t="s">
        <v>24</v>
      </c>
      <c r="C17" s="57"/>
      <c r="D17" s="58"/>
      <c r="E17" s="222">
        <f>SUMIF(F47:F54,A17,G47:G54)</f>
        <v>0</v>
      </c>
      <c r="F17" s="223"/>
      <c r="G17" s="222">
        <f>SUMIF(F47:F54,A17,H47:H54)</f>
        <v>0</v>
      </c>
      <c r="H17" s="223"/>
      <c r="I17" s="222">
        <f>SUMIF(F47:F54,A17,I47:I54)</f>
        <v>0</v>
      </c>
      <c r="J17" s="224"/>
    </row>
    <row r="18" spans="1:10" ht="23.25" customHeight="1" x14ac:dyDescent="0.2">
      <c r="A18" s="138" t="s">
        <v>25</v>
      </c>
      <c r="B18" s="139" t="s">
        <v>25</v>
      </c>
      <c r="C18" s="57"/>
      <c r="D18" s="58"/>
      <c r="E18" s="222">
        <f>SUMIF(F47:F54,A18,G47:G54)</f>
        <v>0</v>
      </c>
      <c r="F18" s="223"/>
      <c r="G18" s="222">
        <f>SUMIF(F47:F54,A18,H47:H54)</f>
        <v>0</v>
      </c>
      <c r="H18" s="223"/>
      <c r="I18" s="222">
        <f>SUMIF(F47:F54,A18,I47:I54)</f>
        <v>0</v>
      </c>
      <c r="J18" s="224"/>
    </row>
    <row r="19" spans="1:10" ht="23.25" customHeight="1" x14ac:dyDescent="0.2">
      <c r="A19" s="138" t="s">
        <v>70</v>
      </c>
      <c r="B19" s="139" t="s">
        <v>26</v>
      </c>
      <c r="C19" s="57"/>
      <c r="D19" s="58"/>
      <c r="E19" s="222">
        <f>SUMIF(F47:F54,A19,G47:G54)</f>
        <v>0</v>
      </c>
      <c r="F19" s="223"/>
      <c r="G19" s="222">
        <f>SUMIF(F47:F54,A19,H47:H54)</f>
        <v>0</v>
      </c>
      <c r="H19" s="223"/>
      <c r="I19" s="222">
        <f>SUMIF(F47:F54,A19,I47:I54)</f>
        <v>0</v>
      </c>
      <c r="J19" s="224"/>
    </row>
    <row r="20" spans="1:10" ht="23.25" customHeight="1" x14ac:dyDescent="0.2">
      <c r="A20" s="138" t="s">
        <v>71</v>
      </c>
      <c r="B20" s="139" t="s">
        <v>27</v>
      </c>
      <c r="C20" s="57"/>
      <c r="D20" s="58"/>
      <c r="E20" s="222">
        <f>SUMIF(F47:F54,A20,G47:G54)</f>
        <v>0</v>
      </c>
      <c r="F20" s="223"/>
      <c r="G20" s="222">
        <f>SUMIF(F47:F54,A20,H47:H54)</f>
        <v>0</v>
      </c>
      <c r="H20" s="223"/>
      <c r="I20" s="222">
        <f>SUMIF(F47:F54,A20,I47:I54)</f>
        <v>0</v>
      </c>
      <c r="J20" s="224"/>
    </row>
    <row r="21" spans="1:10" ht="23.25" customHeight="1" x14ac:dyDescent="0.2">
      <c r="A21" s="4"/>
      <c r="B21" s="73" t="s">
        <v>28</v>
      </c>
      <c r="C21" s="74"/>
      <c r="D21" s="75"/>
      <c r="E21" s="231">
        <f>SUM(E16:F20)</f>
        <v>0</v>
      </c>
      <c r="F21" s="240"/>
      <c r="G21" s="231">
        <f>SUM(G16:H20)</f>
        <v>0</v>
      </c>
      <c r="H21" s="240"/>
      <c r="I21" s="231">
        <f>SUM(I16:J20)</f>
        <v>0</v>
      </c>
      <c r="J21" s="232"/>
    </row>
    <row r="22" spans="1:10" ht="33" customHeight="1" x14ac:dyDescent="0.2">
      <c r="A22" s="4"/>
      <c r="B22" s="64" t="s">
        <v>32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11</v>
      </c>
      <c r="C23" s="57"/>
      <c r="D23" s="58"/>
      <c r="E23" s="59">
        <v>15</v>
      </c>
      <c r="F23" s="60" t="s">
        <v>0</v>
      </c>
      <c r="G23" s="229">
        <f>ZakladDPHSniVypocet</f>
        <v>0</v>
      </c>
      <c r="H23" s="230"/>
      <c r="I23" s="230"/>
      <c r="J23" s="61" t="str">
        <f t="shared" ref="J23:J28" si="0">Mena</f>
        <v>CZK</v>
      </c>
    </row>
    <row r="24" spans="1:10" ht="23.25" customHeight="1" x14ac:dyDescent="0.2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27">
        <f>ZakladDPHSni*SazbaDPH1/100</f>
        <v>0</v>
      </c>
      <c r="H24" s="228"/>
      <c r="I24" s="228"/>
      <c r="J24" s="61" t="str">
        <f t="shared" si="0"/>
        <v>CZK</v>
      </c>
    </row>
    <row r="25" spans="1:10" ht="23.25" customHeight="1" x14ac:dyDescent="0.2">
      <c r="A25" s="4"/>
      <c r="B25" s="56" t="s">
        <v>13</v>
      </c>
      <c r="C25" s="57"/>
      <c r="D25" s="58"/>
      <c r="E25" s="59">
        <v>21</v>
      </c>
      <c r="F25" s="60" t="s">
        <v>0</v>
      </c>
      <c r="G25" s="229">
        <f>ZakladDPHZaklVypocet</f>
        <v>0</v>
      </c>
      <c r="H25" s="230"/>
      <c r="I25" s="230"/>
      <c r="J25" s="61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36">
        <f>ZakladDPHZakl*SazbaDPH2/100</f>
        <v>0</v>
      </c>
      <c r="H26" s="237"/>
      <c r="I26" s="237"/>
      <c r="J26" s="55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2" t="str">
        <f t="shared" si="0"/>
        <v>CZK</v>
      </c>
    </row>
    <row r="28" spans="1:10" ht="27.75" hidden="1" customHeight="1" thickBot="1" x14ac:dyDescent="0.25">
      <c r="A28" s="4"/>
      <c r="B28" s="110" t="s">
        <v>22</v>
      </c>
      <c r="C28" s="111"/>
      <c r="D28" s="111"/>
      <c r="E28" s="112"/>
      <c r="F28" s="113"/>
      <c r="G28" s="241">
        <f>ZakladDPHSniVypocet+ZakladDPHZaklVypocet</f>
        <v>0</v>
      </c>
      <c r="H28" s="241"/>
      <c r="I28" s="241"/>
      <c r="J28" s="114" t="str">
        <f t="shared" si="0"/>
        <v>CZK</v>
      </c>
    </row>
    <row r="29" spans="1:10" ht="27.75" customHeight="1" thickBot="1" x14ac:dyDescent="0.25">
      <c r="A29" s="4"/>
      <c r="B29" s="110" t="s">
        <v>35</v>
      </c>
      <c r="C29" s="115"/>
      <c r="D29" s="115"/>
      <c r="E29" s="115"/>
      <c r="F29" s="115"/>
      <c r="G29" s="239">
        <f>ZakladDPHSni+DPHSni+ZakladDPHZakl+DPHZakl+Zaokrouhleni</f>
        <v>0</v>
      </c>
      <c r="H29" s="239"/>
      <c r="I29" s="239"/>
      <c r="J29" s="116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43739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10" ht="25.5" hidden="1" customHeight="1" x14ac:dyDescent="0.2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10" ht="25.5" hidden="1" customHeight="1" x14ac:dyDescent="0.2">
      <c r="A39" s="94">
        <v>1</v>
      </c>
      <c r="B39" s="100" t="s">
        <v>51</v>
      </c>
      <c r="C39" s="210" t="s">
        <v>46</v>
      </c>
      <c r="D39" s="211"/>
      <c r="E39" s="211"/>
      <c r="F39" s="105">
        <f>'Rozpočet Pol'!AC59</f>
        <v>0</v>
      </c>
      <c r="G39" s="106">
        <f>'Rozpočet Pol'!AD59</f>
        <v>0</v>
      </c>
      <c r="H39" s="107">
        <f>(F39*SazbaDPH1/100)+(G39*SazbaDPH2/100)</f>
        <v>0</v>
      </c>
      <c r="I39" s="107">
        <f>F39+G39+H39</f>
        <v>0</v>
      </c>
      <c r="J39" s="101" t="str">
        <f>IF(CenaCelkemVypocet=0,"",I39/CenaCelkemVypocet*100)</f>
        <v/>
      </c>
    </row>
    <row r="40" spans="1:10" ht="25.5" hidden="1" customHeight="1" x14ac:dyDescent="0.2">
      <c r="A40" s="94"/>
      <c r="B40" s="212" t="s">
        <v>52</v>
      </c>
      <c r="C40" s="213"/>
      <c r="D40" s="213"/>
      <c r="E40" s="214"/>
      <c r="F40" s="108">
        <f>SUMIF(A39:A39,"=1",F39:F39)</f>
        <v>0</v>
      </c>
      <c r="G40" s="109">
        <f>SUMIF(A39:A39,"=1",G39:G39)</f>
        <v>0</v>
      </c>
      <c r="H40" s="109">
        <f>SUMIF(A39:A39,"=1",H39:H39)</f>
        <v>0</v>
      </c>
      <c r="I40" s="109">
        <f>SUMIF(A39:A39,"=1",I39:I39)</f>
        <v>0</v>
      </c>
      <c r="J40" s="95">
        <f>SUMIF(A39:A39,"=1",J39:J39)</f>
        <v>0</v>
      </c>
    </row>
    <row r="44" spans="1:10" ht="15.75" x14ac:dyDescent="0.25">
      <c r="B44" s="117" t="s">
        <v>54</v>
      </c>
    </row>
    <row r="46" spans="1:10" ht="25.5" customHeight="1" x14ac:dyDescent="0.2">
      <c r="A46" s="118"/>
      <c r="B46" s="122" t="s">
        <v>16</v>
      </c>
      <c r="C46" s="122" t="s">
        <v>5</v>
      </c>
      <c r="D46" s="123"/>
      <c r="E46" s="123"/>
      <c r="F46" s="126" t="s">
        <v>55</v>
      </c>
      <c r="G46" s="126" t="s">
        <v>29</v>
      </c>
      <c r="H46" s="126" t="s">
        <v>30</v>
      </c>
      <c r="I46" s="215" t="s">
        <v>28</v>
      </c>
      <c r="J46" s="215"/>
    </row>
    <row r="47" spans="1:10" ht="25.5" customHeight="1" x14ac:dyDescent="0.2">
      <c r="A47" s="119"/>
      <c r="B47" s="127" t="s">
        <v>56</v>
      </c>
      <c r="C47" s="217" t="s">
        <v>57</v>
      </c>
      <c r="D47" s="218"/>
      <c r="E47" s="218"/>
      <c r="F47" s="129" t="s">
        <v>23</v>
      </c>
      <c r="G47" s="130">
        <f>'Rozpočet Pol'!I8</f>
        <v>0</v>
      </c>
      <c r="H47" s="130">
        <f>'Rozpočet Pol'!K8</f>
        <v>0</v>
      </c>
      <c r="I47" s="216"/>
      <c r="J47" s="216"/>
    </row>
    <row r="48" spans="1:10" ht="25.5" customHeight="1" x14ac:dyDescent="0.2">
      <c r="A48" s="119"/>
      <c r="B48" s="121" t="s">
        <v>58</v>
      </c>
      <c r="C48" s="205" t="s">
        <v>59</v>
      </c>
      <c r="D48" s="206"/>
      <c r="E48" s="206"/>
      <c r="F48" s="131" t="s">
        <v>23</v>
      </c>
      <c r="G48" s="132">
        <f>'Rozpočet Pol'!I21</f>
        <v>0</v>
      </c>
      <c r="H48" s="132">
        <f>'Rozpočet Pol'!K21</f>
        <v>0</v>
      </c>
      <c r="I48" s="204"/>
      <c r="J48" s="204"/>
    </row>
    <row r="49" spans="1:10" ht="25.5" customHeight="1" x14ac:dyDescent="0.2">
      <c r="A49" s="119"/>
      <c r="B49" s="121" t="s">
        <v>60</v>
      </c>
      <c r="C49" s="205" t="s">
        <v>61</v>
      </c>
      <c r="D49" s="206"/>
      <c r="E49" s="206"/>
      <c r="F49" s="131" t="s">
        <v>23</v>
      </c>
      <c r="G49" s="132">
        <f>'Rozpočet Pol'!I33</f>
        <v>0</v>
      </c>
      <c r="H49" s="132">
        <f>'Rozpočet Pol'!K33</f>
        <v>0</v>
      </c>
      <c r="I49" s="204"/>
      <c r="J49" s="204"/>
    </row>
    <row r="50" spans="1:10" ht="25.5" customHeight="1" x14ac:dyDescent="0.2">
      <c r="A50" s="119"/>
      <c r="B50" s="121" t="s">
        <v>62</v>
      </c>
      <c r="C50" s="205" t="s">
        <v>63</v>
      </c>
      <c r="D50" s="206"/>
      <c r="E50" s="206"/>
      <c r="F50" s="131" t="s">
        <v>23</v>
      </c>
      <c r="G50" s="132">
        <f>'Rozpočet Pol'!I36</f>
        <v>0</v>
      </c>
      <c r="H50" s="132">
        <f>'Rozpočet Pol'!K36</f>
        <v>0</v>
      </c>
      <c r="I50" s="204"/>
      <c r="J50" s="204"/>
    </row>
    <row r="51" spans="1:10" ht="25.5" customHeight="1" x14ac:dyDescent="0.2">
      <c r="A51" s="119"/>
      <c r="B51" s="121" t="s">
        <v>64</v>
      </c>
      <c r="C51" s="205" t="s">
        <v>65</v>
      </c>
      <c r="D51" s="206"/>
      <c r="E51" s="206"/>
      <c r="F51" s="131" t="s">
        <v>23</v>
      </c>
      <c r="G51" s="132">
        <f>'Rozpočet Pol'!I38</f>
        <v>0</v>
      </c>
      <c r="H51" s="132">
        <f>'Rozpočet Pol'!K38</f>
        <v>0</v>
      </c>
      <c r="I51" s="204"/>
      <c r="J51" s="204"/>
    </row>
    <row r="52" spans="1:10" ht="25.5" customHeight="1" x14ac:dyDescent="0.2">
      <c r="A52" s="119"/>
      <c r="B52" s="121" t="s">
        <v>66</v>
      </c>
      <c r="C52" s="205" t="s">
        <v>67</v>
      </c>
      <c r="D52" s="206"/>
      <c r="E52" s="206"/>
      <c r="F52" s="131" t="s">
        <v>24</v>
      </c>
      <c r="G52" s="132">
        <f>'Rozpočet Pol'!I40</f>
        <v>0</v>
      </c>
      <c r="H52" s="132">
        <f>'Rozpočet Pol'!K40</f>
        <v>0</v>
      </c>
      <c r="I52" s="204"/>
      <c r="J52" s="204"/>
    </row>
    <row r="53" spans="1:10" ht="25.5" customHeight="1" x14ac:dyDescent="0.2">
      <c r="A53" s="119"/>
      <c r="B53" s="121" t="s">
        <v>68</v>
      </c>
      <c r="C53" s="205" t="s">
        <v>69</v>
      </c>
      <c r="D53" s="206"/>
      <c r="E53" s="206"/>
      <c r="F53" s="131" t="s">
        <v>24</v>
      </c>
      <c r="G53" s="132">
        <f>'Rozpočet Pol'!I50</f>
        <v>0</v>
      </c>
      <c r="H53" s="132">
        <f>'Rozpočet Pol'!K50</f>
        <v>0</v>
      </c>
      <c r="I53" s="204"/>
      <c r="J53" s="204"/>
    </row>
    <row r="54" spans="1:10" ht="25.5" customHeight="1" x14ac:dyDescent="0.2">
      <c r="A54" s="119"/>
      <c r="B54" s="128" t="s">
        <v>70</v>
      </c>
      <c r="C54" s="208" t="s">
        <v>26</v>
      </c>
      <c r="D54" s="209"/>
      <c r="E54" s="209"/>
      <c r="F54" s="133" t="s">
        <v>70</v>
      </c>
      <c r="G54" s="134">
        <f>'Rozpočet Pol'!I53</f>
        <v>0</v>
      </c>
      <c r="H54" s="134">
        <f>'Rozpočet Pol'!K53</f>
        <v>0</v>
      </c>
      <c r="I54" s="207"/>
      <c r="J54" s="207"/>
    </row>
    <row r="55" spans="1:10" ht="25.5" customHeight="1" x14ac:dyDescent="0.2">
      <c r="A55" s="120"/>
      <c r="B55" s="124" t="s">
        <v>1</v>
      </c>
      <c r="C55" s="124"/>
      <c r="D55" s="125"/>
      <c r="E55" s="125"/>
      <c r="F55" s="135"/>
      <c r="G55" s="136">
        <f>SUM(G47:G54)</f>
        <v>0</v>
      </c>
      <c r="H55" s="136">
        <f>SUM(H47:H54)</f>
        <v>0</v>
      </c>
      <c r="I55" s="203">
        <f>SUM(I47:I54)</f>
        <v>0</v>
      </c>
      <c r="J55" s="203"/>
    </row>
    <row r="56" spans="1:10" x14ac:dyDescent="0.2">
      <c r="F56" s="137"/>
      <c r="G56" s="93"/>
      <c r="H56" s="137"/>
      <c r="I56" s="93"/>
      <c r="J56" s="93"/>
    </row>
    <row r="57" spans="1:10" x14ac:dyDescent="0.2">
      <c r="F57" s="137"/>
      <c r="G57" s="93"/>
      <c r="H57" s="137"/>
      <c r="I57" s="93"/>
      <c r="J57" s="93"/>
    </row>
    <row r="58" spans="1:10" x14ac:dyDescent="0.2">
      <c r="F58" s="137"/>
      <c r="G58" s="93"/>
      <c r="H58" s="137"/>
      <c r="I58" s="93"/>
      <c r="J5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8" t="s">
        <v>41</v>
      </c>
      <c r="B2" s="77"/>
      <c r="C2" s="249"/>
      <c r="D2" s="249"/>
      <c r="E2" s="249"/>
      <c r="F2" s="249"/>
      <c r="G2" s="250"/>
    </row>
    <row r="3" spans="1:7" ht="24.95" hidden="1" customHeight="1" x14ac:dyDescent="0.2">
      <c r="A3" s="78" t="s">
        <v>7</v>
      </c>
      <c r="B3" s="77"/>
      <c r="C3" s="249"/>
      <c r="D3" s="249"/>
      <c r="E3" s="249"/>
      <c r="F3" s="249"/>
      <c r="G3" s="250"/>
    </row>
    <row r="4" spans="1:7" ht="24.95" hidden="1" customHeight="1" x14ac:dyDescent="0.2">
      <c r="A4" s="78" t="s">
        <v>8</v>
      </c>
      <c r="B4" s="77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69"/>
  <sheetViews>
    <sheetView tabSelected="1" workbookViewId="0">
      <selection activeCell="X38" sqref="X38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51" t="s">
        <v>180</v>
      </c>
      <c r="B1" s="251"/>
      <c r="C1" s="251"/>
      <c r="D1" s="251"/>
      <c r="E1" s="251"/>
      <c r="F1" s="251"/>
      <c r="G1" s="251"/>
      <c r="AE1" t="s">
        <v>73</v>
      </c>
    </row>
    <row r="2" spans="1:60" ht="24.95" customHeight="1" x14ac:dyDescent="0.2">
      <c r="A2" s="142" t="s">
        <v>72</v>
      </c>
      <c r="B2" s="140"/>
      <c r="C2" s="252" t="s">
        <v>179</v>
      </c>
      <c r="D2" s="253"/>
      <c r="E2" s="253"/>
      <c r="F2" s="253"/>
      <c r="G2" s="254"/>
      <c r="AE2" t="s">
        <v>74</v>
      </c>
    </row>
    <row r="3" spans="1:60" ht="24.95" customHeight="1" x14ac:dyDescent="0.2">
      <c r="A3" s="143" t="s">
        <v>7</v>
      </c>
      <c r="B3" s="141"/>
      <c r="C3" s="255" t="s">
        <v>42</v>
      </c>
      <c r="D3" s="256"/>
      <c r="E3" s="256"/>
      <c r="F3" s="256"/>
      <c r="G3" s="257"/>
      <c r="AE3" t="s">
        <v>75</v>
      </c>
    </row>
    <row r="4" spans="1:60" ht="24.95" hidden="1" customHeight="1" x14ac:dyDescent="0.2">
      <c r="A4" s="143" t="s">
        <v>8</v>
      </c>
      <c r="B4" s="141"/>
      <c r="C4" s="255"/>
      <c r="D4" s="256"/>
      <c r="E4" s="256"/>
      <c r="F4" s="256"/>
      <c r="G4" s="257"/>
      <c r="AE4" t="s">
        <v>76</v>
      </c>
    </row>
    <row r="5" spans="1:60" hidden="1" x14ac:dyDescent="0.2">
      <c r="A5" s="144" t="s">
        <v>77</v>
      </c>
      <c r="B5" s="145"/>
      <c r="C5" s="146"/>
      <c r="D5" s="147"/>
      <c r="E5" s="147"/>
      <c r="F5" s="147"/>
      <c r="G5" s="148"/>
      <c r="AE5" t="s">
        <v>78</v>
      </c>
    </row>
    <row r="7" spans="1:60" ht="38.25" x14ac:dyDescent="0.2">
      <c r="A7" s="153" t="s">
        <v>79</v>
      </c>
      <c r="B7" s="154" t="s">
        <v>80</v>
      </c>
      <c r="C7" s="154" t="s">
        <v>81</v>
      </c>
      <c r="D7" s="153" t="s">
        <v>82</v>
      </c>
      <c r="E7" s="153" t="s">
        <v>83</v>
      </c>
      <c r="F7" s="149" t="s">
        <v>84</v>
      </c>
      <c r="G7" s="171" t="s">
        <v>28</v>
      </c>
      <c r="H7" s="172" t="s">
        <v>29</v>
      </c>
      <c r="I7" s="172" t="s">
        <v>85</v>
      </c>
      <c r="J7" s="172" t="s">
        <v>30</v>
      </c>
      <c r="K7" s="172" t="s">
        <v>86</v>
      </c>
      <c r="L7" s="172" t="s">
        <v>87</v>
      </c>
      <c r="M7" s="172" t="s">
        <v>88</v>
      </c>
      <c r="N7" s="172" t="s">
        <v>89</v>
      </c>
      <c r="O7" s="172" t="s">
        <v>90</v>
      </c>
      <c r="P7" s="172" t="s">
        <v>91</v>
      </c>
      <c r="Q7" s="172" t="s">
        <v>92</v>
      </c>
      <c r="R7" s="172" t="s">
        <v>93</v>
      </c>
      <c r="S7" s="172" t="s">
        <v>94</v>
      </c>
      <c r="T7" s="172" t="s">
        <v>95</v>
      </c>
      <c r="U7" s="156" t="s">
        <v>96</v>
      </c>
    </row>
    <row r="8" spans="1:60" x14ac:dyDescent="0.2">
      <c r="A8" s="173" t="s">
        <v>97</v>
      </c>
      <c r="B8" s="174" t="s">
        <v>56</v>
      </c>
      <c r="C8" s="175" t="s">
        <v>57</v>
      </c>
      <c r="D8" s="176"/>
      <c r="E8" s="177"/>
      <c r="F8" s="178"/>
      <c r="G8" s="178">
        <f>SUMIF(AE9:AE20,"&lt;&gt;NOR",G9:G20)</f>
        <v>0</v>
      </c>
      <c r="H8" s="178"/>
      <c r="I8" s="178">
        <f>SUM(I9:I20)</f>
        <v>0</v>
      </c>
      <c r="J8" s="178"/>
      <c r="K8" s="178">
        <f>SUM(K9:K20)</f>
        <v>0</v>
      </c>
      <c r="L8" s="178"/>
      <c r="M8" s="178">
        <f>SUM(M9:M20)</f>
        <v>0</v>
      </c>
      <c r="N8" s="155"/>
      <c r="O8" s="155">
        <f>SUM(O9:O20)</f>
        <v>2.5000000000000001E-3</v>
      </c>
      <c r="P8" s="155"/>
      <c r="Q8" s="155">
        <f>SUM(Q9:Q20)</f>
        <v>0</v>
      </c>
      <c r="R8" s="155"/>
      <c r="S8" s="155"/>
      <c r="T8" s="173"/>
      <c r="U8" s="155">
        <f>SUM(U9:U20)</f>
        <v>15.22</v>
      </c>
      <c r="AE8" t="s">
        <v>98</v>
      </c>
    </row>
    <row r="9" spans="1:60" outlineLevel="1" x14ac:dyDescent="0.2">
      <c r="A9" s="151">
        <v>1</v>
      </c>
      <c r="B9" s="157" t="s">
        <v>99</v>
      </c>
      <c r="C9" s="186" t="s">
        <v>100</v>
      </c>
      <c r="D9" s="159" t="s">
        <v>101</v>
      </c>
      <c r="E9" s="166">
        <v>100</v>
      </c>
      <c r="F9" s="258"/>
      <c r="G9" s="169">
        <f>ROUND(E9*F9,2)</f>
        <v>0</v>
      </c>
      <c r="H9" s="258"/>
      <c r="I9" s="259">
        <f>ROUND(E9*H9,2)</f>
        <v>0</v>
      </c>
      <c r="J9" s="258"/>
      <c r="K9" s="169">
        <f>ROUND(E9*J9,2)</f>
        <v>0</v>
      </c>
      <c r="L9" s="169">
        <v>21</v>
      </c>
      <c r="M9" s="169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0.09</v>
      </c>
      <c r="U9" s="160">
        <f>ROUND(E9*T9,2)</f>
        <v>9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102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/>
      <c r="B10" s="157"/>
      <c r="C10" s="187" t="s">
        <v>103</v>
      </c>
      <c r="D10" s="162"/>
      <c r="E10" s="167">
        <v>100</v>
      </c>
      <c r="F10" s="259"/>
      <c r="G10" s="169"/>
      <c r="H10" s="259"/>
      <c r="I10" s="259"/>
      <c r="J10" s="259"/>
      <c r="K10" s="169"/>
      <c r="L10" s="169"/>
      <c r="M10" s="169"/>
      <c r="N10" s="160"/>
      <c r="O10" s="160"/>
      <c r="P10" s="160"/>
      <c r="Q10" s="160"/>
      <c r="R10" s="160"/>
      <c r="S10" s="160"/>
      <c r="T10" s="161"/>
      <c r="U10" s="160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104</v>
      </c>
      <c r="AF10" s="150">
        <v>0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1">
        <v>2</v>
      </c>
      <c r="B11" s="157" t="s">
        <v>105</v>
      </c>
      <c r="C11" s="186" t="s">
        <v>106</v>
      </c>
      <c r="D11" s="159" t="s">
        <v>107</v>
      </c>
      <c r="E11" s="166">
        <v>6.2172000000000001</v>
      </c>
      <c r="F11" s="258"/>
      <c r="G11" s="169">
        <f>ROUND(E11*F11,2)</f>
        <v>0</v>
      </c>
      <c r="H11" s="258"/>
      <c r="I11" s="259">
        <f>ROUND(E11*H11,2)</f>
        <v>0</v>
      </c>
      <c r="J11" s="258"/>
      <c r="K11" s="169">
        <f>ROUND(E11*J11,2)</f>
        <v>0</v>
      </c>
      <c r="L11" s="169">
        <v>21</v>
      </c>
      <c r="M11" s="169">
        <f>G11*(1+L11/100)</f>
        <v>0</v>
      </c>
      <c r="N11" s="160">
        <v>0</v>
      </c>
      <c r="O11" s="160">
        <f>ROUND(E11*N11,5)</f>
        <v>0</v>
      </c>
      <c r="P11" s="160">
        <v>0</v>
      </c>
      <c r="Q11" s="160">
        <f>ROUND(E11*P11,5)</f>
        <v>0</v>
      </c>
      <c r="R11" s="160"/>
      <c r="S11" s="160"/>
      <c r="T11" s="161">
        <v>0.65200000000000002</v>
      </c>
      <c r="U11" s="160">
        <f>ROUND(E11*T11,2)</f>
        <v>4.05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102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/>
      <c r="B12" s="157"/>
      <c r="C12" s="187" t="s">
        <v>108</v>
      </c>
      <c r="D12" s="162"/>
      <c r="E12" s="167">
        <v>6.2172000000000001</v>
      </c>
      <c r="F12" s="259"/>
      <c r="G12" s="169"/>
      <c r="H12" s="259"/>
      <c r="I12" s="259"/>
      <c r="J12" s="259"/>
      <c r="K12" s="169"/>
      <c r="L12" s="169"/>
      <c r="M12" s="169"/>
      <c r="N12" s="160"/>
      <c r="O12" s="160"/>
      <c r="P12" s="160"/>
      <c r="Q12" s="160"/>
      <c r="R12" s="160"/>
      <c r="S12" s="160"/>
      <c r="T12" s="161"/>
      <c r="U12" s="160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104</v>
      </c>
      <c r="AF12" s="150">
        <v>0</v>
      </c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51">
        <v>3</v>
      </c>
      <c r="B13" s="157" t="s">
        <v>109</v>
      </c>
      <c r="C13" s="186" t="s">
        <v>110</v>
      </c>
      <c r="D13" s="159" t="s">
        <v>107</v>
      </c>
      <c r="E13" s="166">
        <v>6.2172000000000001</v>
      </c>
      <c r="F13" s="258"/>
      <c r="G13" s="169">
        <f>ROUND(E13*F13,2)</f>
        <v>0</v>
      </c>
      <c r="H13" s="258"/>
      <c r="I13" s="259">
        <f>ROUND(E13*H13,2)</f>
        <v>0</v>
      </c>
      <c r="J13" s="258"/>
      <c r="K13" s="169">
        <f>ROUND(E13*J13,2)</f>
        <v>0</v>
      </c>
      <c r="L13" s="169">
        <v>21</v>
      </c>
      <c r="M13" s="169">
        <f>G13*(1+L13/100)</f>
        <v>0</v>
      </c>
      <c r="N13" s="160">
        <v>0</v>
      </c>
      <c r="O13" s="160">
        <f>ROUND(E13*N13,5)</f>
        <v>0</v>
      </c>
      <c r="P13" s="160">
        <v>0</v>
      </c>
      <c r="Q13" s="160">
        <f>ROUND(E13*P13,5)</f>
        <v>0</v>
      </c>
      <c r="R13" s="160"/>
      <c r="S13" s="160"/>
      <c r="T13" s="161">
        <v>1.0999999999999999E-2</v>
      </c>
      <c r="U13" s="160">
        <f>ROUND(E13*T13,2)</f>
        <v>7.0000000000000007E-2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102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1"/>
      <c r="B14" s="157"/>
      <c r="C14" s="187" t="s">
        <v>108</v>
      </c>
      <c r="D14" s="162"/>
      <c r="E14" s="167">
        <v>6.2172000000000001</v>
      </c>
      <c r="F14" s="259"/>
      <c r="G14" s="169"/>
      <c r="H14" s="259"/>
      <c r="I14" s="259"/>
      <c r="J14" s="259"/>
      <c r="K14" s="169"/>
      <c r="L14" s="169"/>
      <c r="M14" s="169"/>
      <c r="N14" s="160"/>
      <c r="O14" s="160"/>
      <c r="P14" s="160"/>
      <c r="Q14" s="160"/>
      <c r="R14" s="160"/>
      <c r="S14" s="160"/>
      <c r="T14" s="161"/>
      <c r="U14" s="160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104</v>
      </c>
      <c r="AF14" s="150">
        <v>0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>
        <v>4</v>
      </c>
      <c r="B15" s="157" t="s">
        <v>111</v>
      </c>
      <c r="C15" s="186" t="s">
        <v>112</v>
      </c>
      <c r="D15" s="159" t="s">
        <v>113</v>
      </c>
      <c r="E15" s="166">
        <v>6.2172000000000001</v>
      </c>
      <c r="F15" s="258"/>
      <c r="G15" s="169">
        <f>ROUND(E15*F15,2)</f>
        <v>0</v>
      </c>
      <c r="H15" s="258"/>
      <c r="I15" s="259">
        <f>ROUND(E15*H15,2)</f>
        <v>0</v>
      </c>
      <c r="J15" s="258"/>
      <c r="K15" s="169">
        <f>ROUND(E15*J15,2)</f>
        <v>0</v>
      </c>
      <c r="L15" s="169">
        <v>21</v>
      </c>
      <c r="M15" s="169">
        <f>G15*(1+L15/100)</f>
        <v>0</v>
      </c>
      <c r="N15" s="160">
        <v>0</v>
      </c>
      <c r="O15" s="160">
        <f>ROUND(E15*N15,5)</f>
        <v>0</v>
      </c>
      <c r="P15" s="160">
        <v>0</v>
      </c>
      <c r="Q15" s="160">
        <f>ROUND(E15*P15,5)</f>
        <v>0</v>
      </c>
      <c r="R15" s="160"/>
      <c r="S15" s="160"/>
      <c r="T15" s="161">
        <v>0</v>
      </c>
      <c r="U15" s="160">
        <f>ROUND(E15*T15,2)</f>
        <v>0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102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/>
      <c r="B16" s="157"/>
      <c r="C16" s="187" t="s">
        <v>108</v>
      </c>
      <c r="D16" s="162"/>
      <c r="E16" s="167">
        <v>6.2172000000000001</v>
      </c>
      <c r="F16" s="259"/>
      <c r="G16" s="169"/>
      <c r="H16" s="259"/>
      <c r="I16" s="259"/>
      <c r="J16" s="259"/>
      <c r="K16" s="169"/>
      <c r="L16" s="169"/>
      <c r="M16" s="169"/>
      <c r="N16" s="160"/>
      <c r="O16" s="160"/>
      <c r="P16" s="160"/>
      <c r="Q16" s="160"/>
      <c r="R16" s="160"/>
      <c r="S16" s="160"/>
      <c r="T16" s="161"/>
      <c r="U16" s="160"/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104</v>
      </c>
      <c r="AF16" s="150">
        <v>0</v>
      </c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1">
        <v>5</v>
      </c>
      <c r="B17" s="157" t="s">
        <v>114</v>
      </c>
      <c r="C17" s="186" t="s">
        <v>115</v>
      </c>
      <c r="D17" s="159" t="s">
        <v>101</v>
      </c>
      <c r="E17" s="166">
        <v>100</v>
      </c>
      <c r="F17" s="258"/>
      <c r="G17" s="169">
        <f>ROUND(E17*F17,2)</f>
        <v>0</v>
      </c>
      <c r="H17" s="258"/>
      <c r="I17" s="259">
        <f>ROUND(E17*H17,2)</f>
        <v>0</v>
      </c>
      <c r="J17" s="258"/>
      <c r="K17" s="169">
        <f>ROUND(E17*J17,2)</f>
        <v>0</v>
      </c>
      <c r="L17" s="169">
        <v>21</v>
      </c>
      <c r="M17" s="169">
        <f>G17*(1+L17/100)</f>
        <v>0</v>
      </c>
      <c r="N17" s="160">
        <v>0</v>
      </c>
      <c r="O17" s="160">
        <f>ROUND(E17*N17,5)</f>
        <v>0</v>
      </c>
      <c r="P17" s="160">
        <v>0</v>
      </c>
      <c r="Q17" s="160">
        <f>ROUND(E17*P17,5)</f>
        <v>0</v>
      </c>
      <c r="R17" s="160"/>
      <c r="S17" s="160"/>
      <c r="T17" s="161">
        <v>2.1000000000000001E-2</v>
      </c>
      <c r="U17" s="160">
        <f>ROUND(E17*T17,2)</f>
        <v>2.1</v>
      </c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102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1"/>
      <c r="B18" s="157"/>
      <c r="C18" s="187" t="s">
        <v>103</v>
      </c>
      <c r="D18" s="162"/>
      <c r="E18" s="167">
        <v>100</v>
      </c>
      <c r="F18" s="259"/>
      <c r="G18" s="169"/>
      <c r="H18" s="259"/>
      <c r="I18" s="259"/>
      <c r="J18" s="259"/>
      <c r="K18" s="169"/>
      <c r="L18" s="169"/>
      <c r="M18" s="169"/>
      <c r="N18" s="160"/>
      <c r="O18" s="160"/>
      <c r="P18" s="160"/>
      <c r="Q18" s="160"/>
      <c r="R18" s="160"/>
      <c r="S18" s="160"/>
      <c r="T18" s="161"/>
      <c r="U18" s="16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104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1">
        <v>6</v>
      </c>
      <c r="B19" s="157" t="s">
        <v>116</v>
      </c>
      <c r="C19" s="186" t="s">
        <v>117</v>
      </c>
      <c r="D19" s="159" t="s">
        <v>118</v>
      </c>
      <c r="E19" s="166">
        <v>2.5</v>
      </c>
      <c r="F19" s="258"/>
      <c r="G19" s="169">
        <f>ROUND(E19*F19,2)</f>
        <v>0</v>
      </c>
      <c r="H19" s="258"/>
      <c r="I19" s="259">
        <f>ROUND(E19*H19,2)</f>
        <v>0</v>
      </c>
      <c r="J19" s="258"/>
      <c r="K19" s="169">
        <f>ROUND(E19*J19,2)</f>
        <v>0</v>
      </c>
      <c r="L19" s="169">
        <v>21</v>
      </c>
      <c r="M19" s="169">
        <f>G19*(1+L19/100)</f>
        <v>0</v>
      </c>
      <c r="N19" s="160">
        <v>1E-3</v>
      </c>
      <c r="O19" s="160">
        <f>ROUND(E19*N19,5)</f>
        <v>2.5000000000000001E-3</v>
      </c>
      <c r="P19" s="160">
        <v>0</v>
      </c>
      <c r="Q19" s="160">
        <f>ROUND(E19*P19,5)</f>
        <v>0</v>
      </c>
      <c r="R19" s="160"/>
      <c r="S19" s="160"/>
      <c r="T19" s="161">
        <v>0</v>
      </c>
      <c r="U19" s="160">
        <f>ROUND(E19*T19,2)</f>
        <v>0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119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1"/>
      <c r="B20" s="157"/>
      <c r="C20" s="187" t="s">
        <v>120</v>
      </c>
      <c r="D20" s="162"/>
      <c r="E20" s="167">
        <v>2.5</v>
      </c>
      <c r="F20" s="169"/>
      <c r="G20" s="169"/>
      <c r="H20" s="169"/>
      <c r="I20" s="169"/>
      <c r="J20" s="169"/>
      <c r="K20" s="169"/>
      <c r="L20" s="169"/>
      <c r="M20" s="169"/>
      <c r="N20" s="160"/>
      <c r="O20" s="160"/>
      <c r="P20" s="160"/>
      <c r="Q20" s="160"/>
      <c r="R20" s="160"/>
      <c r="S20" s="160"/>
      <c r="T20" s="161"/>
      <c r="U20" s="160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104</v>
      </c>
      <c r="AF20" s="150">
        <v>0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152" t="s">
        <v>97</v>
      </c>
      <c r="B21" s="158" t="s">
        <v>58</v>
      </c>
      <c r="C21" s="188" t="s">
        <v>59</v>
      </c>
      <c r="D21" s="163"/>
      <c r="E21" s="168"/>
      <c r="F21" s="170"/>
      <c r="G21" s="170">
        <f>SUMIF(AE22:AE32,"&lt;&gt;NOR",G22:G32)</f>
        <v>0</v>
      </c>
      <c r="H21" s="170"/>
      <c r="I21" s="170">
        <f>SUM(I22:I32)</f>
        <v>0</v>
      </c>
      <c r="J21" s="170"/>
      <c r="K21" s="170">
        <f>SUM(K22:K32)</f>
        <v>0</v>
      </c>
      <c r="L21" s="170"/>
      <c r="M21" s="170">
        <f>SUM(M22:M32)</f>
        <v>0</v>
      </c>
      <c r="N21" s="164"/>
      <c r="O21" s="164">
        <f>SUM(O22:O32)</f>
        <v>23.171389999999999</v>
      </c>
      <c r="P21" s="164"/>
      <c r="Q21" s="164">
        <f>SUM(Q22:Q32)</f>
        <v>0</v>
      </c>
      <c r="R21" s="164"/>
      <c r="S21" s="164"/>
      <c r="T21" s="165"/>
      <c r="U21" s="164">
        <f>SUM(U22:U32)</f>
        <v>46.580000000000005</v>
      </c>
      <c r="AE21" t="s">
        <v>98</v>
      </c>
    </row>
    <row r="22" spans="1:60" outlineLevel="1" x14ac:dyDescent="0.2">
      <c r="A22" s="151">
        <v>7</v>
      </c>
      <c r="B22" s="157" t="s">
        <v>121</v>
      </c>
      <c r="C22" s="186" t="s">
        <v>122</v>
      </c>
      <c r="D22" s="159" t="s">
        <v>123</v>
      </c>
      <c r="E22" s="166">
        <v>22</v>
      </c>
      <c r="F22" s="258"/>
      <c r="G22" s="259">
        <f>ROUND(E22*F22,2)</f>
        <v>0</v>
      </c>
      <c r="H22" s="258"/>
      <c r="I22" s="259">
        <f>ROUND(E22*H22,2)</f>
        <v>0</v>
      </c>
      <c r="J22" s="258"/>
      <c r="K22" s="169">
        <f>ROUND(E22*J22,2)</f>
        <v>0</v>
      </c>
      <c r="L22" s="169">
        <v>21</v>
      </c>
      <c r="M22" s="169">
        <f>G22*(1+L22/100)</f>
        <v>0</v>
      </c>
      <c r="N22" s="160">
        <v>3.9300000000000002E-2</v>
      </c>
      <c r="O22" s="160">
        <f>ROUND(E22*N22,5)</f>
        <v>0.86460000000000004</v>
      </c>
      <c r="P22" s="160">
        <v>0</v>
      </c>
      <c r="Q22" s="160">
        <f>ROUND(E22*P22,5)</f>
        <v>0</v>
      </c>
      <c r="R22" s="160"/>
      <c r="S22" s="160"/>
      <c r="T22" s="161">
        <v>1.1279999999999999</v>
      </c>
      <c r="U22" s="160">
        <f>ROUND(E22*T22,2)</f>
        <v>24.82</v>
      </c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102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1">
        <v>8</v>
      </c>
      <c r="B23" s="157" t="s">
        <v>124</v>
      </c>
      <c r="C23" s="186" t="s">
        <v>125</v>
      </c>
      <c r="D23" s="159" t="s">
        <v>123</v>
      </c>
      <c r="E23" s="166">
        <v>20.9</v>
      </c>
      <c r="F23" s="258"/>
      <c r="G23" s="259">
        <f>ROUND(E23*F23,2)</f>
        <v>0</v>
      </c>
      <c r="H23" s="258"/>
      <c r="I23" s="259">
        <f>ROUND(E23*H23,2)</f>
        <v>0</v>
      </c>
      <c r="J23" s="258"/>
      <c r="K23" s="169">
        <f>ROUND(E23*J23,2)</f>
        <v>0</v>
      </c>
      <c r="L23" s="169">
        <v>21</v>
      </c>
      <c r="M23" s="169">
        <f>G23*(1+L23/100)</f>
        <v>0</v>
      </c>
      <c r="N23" s="160">
        <v>0.18992000000000001</v>
      </c>
      <c r="O23" s="160">
        <f>ROUND(E23*N23,5)</f>
        <v>3.9693299999999998</v>
      </c>
      <c r="P23" s="160">
        <v>0</v>
      </c>
      <c r="Q23" s="160">
        <f>ROUND(E23*P23,5)</f>
        <v>0</v>
      </c>
      <c r="R23" s="160"/>
      <c r="S23" s="160"/>
      <c r="T23" s="161">
        <v>0.85</v>
      </c>
      <c r="U23" s="160">
        <f>ROUND(E23*T23,2)</f>
        <v>17.77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102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1"/>
      <c r="B24" s="157"/>
      <c r="C24" s="187" t="s">
        <v>126</v>
      </c>
      <c r="D24" s="162"/>
      <c r="E24" s="167">
        <v>20.9</v>
      </c>
      <c r="F24" s="259"/>
      <c r="G24" s="259"/>
      <c r="H24" s="259"/>
      <c r="I24" s="259"/>
      <c r="J24" s="259"/>
      <c r="K24" s="169"/>
      <c r="L24" s="169"/>
      <c r="M24" s="169"/>
      <c r="N24" s="160"/>
      <c r="O24" s="160"/>
      <c r="P24" s="160"/>
      <c r="Q24" s="160"/>
      <c r="R24" s="160"/>
      <c r="S24" s="160"/>
      <c r="T24" s="161"/>
      <c r="U24" s="160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104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1">
        <v>9</v>
      </c>
      <c r="B25" s="157" t="s">
        <v>127</v>
      </c>
      <c r="C25" s="186" t="s">
        <v>128</v>
      </c>
      <c r="D25" s="159" t="s">
        <v>107</v>
      </c>
      <c r="E25" s="166">
        <v>6.4715400000000001</v>
      </c>
      <c r="F25" s="258"/>
      <c r="G25" s="259">
        <f>ROUND(E25*F25,2)</f>
        <v>0</v>
      </c>
      <c r="H25" s="258"/>
      <c r="I25" s="259">
        <f>ROUND(E25*H25,2)</f>
        <v>0</v>
      </c>
      <c r="J25" s="258"/>
      <c r="K25" s="169">
        <f>ROUND(E25*J25,2)</f>
        <v>0</v>
      </c>
      <c r="L25" s="169">
        <v>21</v>
      </c>
      <c r="M25" s="169">
        <f>G25*(1+L25/100)</f>
        <v>0</v>
      </c>
      <c r="N25" s="160">
        <v>2.5499999999999998</v>
      </c>
      <c r="O25" s="160">
        <f>ROUND(E25*N25,5)</f>
        <v>16.50243</v>
      </c>
      <c r="P25" s="160">
        <v>0</v>
      </c>
      <c r="Q25" s="160">
        <f>ROUND(E25*P25,5)</f>
        <v>0</v>
      </c>
      <c r="R25" s="160"/>
      <c r="S25" s="160"/>
      <c r="T25" s="161">
        <v>0</v>
      </c>
      <c r="U25" s="160">
        <f>ROUND(E25*T25,2)</f>
        <v>0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102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1"/>
      <c r="B26" s="157"/>
      <c r="C26" s="187" t="s">
        <v>129</v>
      </c>
      <c r="D26" s="162"/>
      <c r="E26" s="167">
        <v>6.4715400000000001</v>
      </c>
      <c r="F26" s="259"/>
      <c r="G26" s="259"/>
      <c r="H26" s="259"/>
      <c r="I26" s="259"/>
      <c r="J26" s="259"/>
      <c r="K26" s="169"/>
      <c r="L26" s="169"/>
      <c r="M26" s="169"/>
      <c r="N26" s="160"/>
      <c r="O26" s="160"/>
      <c r="P26" s="160"/>
      <c r="Q26" s="160"/>
      <c r="R26" s="160"/>
      <c r="S26" s="160"/>
      <c r="T26" s="161"/>
      <c r="U26" s="160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104</v>
      </c>
      <c r="AF26" s="150">
        <v>0</v>
      </c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1">
        <v>10</v>
      </c>
      <c r="B27" s="157" t="s">
        <v>130</v>
      </c>
      <c r="C27" s="186" t="s">
        <v>131</v>
      </c>
      <c r="D27" s="159" t="s">
        <v>123</v>
      </c>
      <c r="E27" s="166">
        <v>1</v>
      </c>
      <c r="F27" s="258"/>
      <c r="G27" s="259">
        <f>ROUND(E27*F27,2)</f>
        <v>0</v>
      </c>
      <c r="H27" s="258"/>
      <c r="I27" s="259">
        <f>ROUND(E27*H27,2)</f>
        <v>0</v>
      </c>
      <c r="J27" s="258"/>
      <c r="K27" s="169">
        <f>ROUND(E27*J27,2)</f>
        <v>0</v>
      </c>
      <c r="L27" s="169">
        <v>21</v>
      </c>
      <c r="M27" s="169">
        <f>G27*(1+L27/100)</f>
        <v>0</v>
      </c>
      <c r="N27" s="160">
        <v>2.4639999999999999E-2</v>
      </c>
      <c r="O27" s="160">
        <f>ROUND(E27*N27,5)</f>
        <v>2.4639999999999999E-2</v>
      </c>
      <c r="P27" s="160">
        <v>0</v>
      </c>
      <c r="Q27" s="160">
        <f>ROUND(E27*P27,5)</f>
        <v>0</v>
      </c>
      <c r="R27" s="160"/>
      <c r="S27" s="160"/>
      <c r="T27" s="161">
        <v>2.19</v>
      </c>
      <c r="U27" s="160">
        <f>ROUND(E27*T27,2)</f>
        <v>2.19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102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51">
        <v>11</v>
      </c>
      <c r="B28" s="157" t="s">
        <v>132</v>
      </c>
      <c r="C28" s="186" t="s">
        <v>133</v>
      </c>
      <c r="D28" s="159" t="s">
        <v>107</v>
      </c>
      <c r="E28" s="166">
        <v>0.38464999999999999</v>
      </c>
      <c r="F28" s="258"/>
      <c r="G28" s="259">
        <f>ROUND(E28*F28,2)</f>
        <v>0</v>
      </c>
      <c r="H28" s="258"/>
      <c r="I28" s="259">
        <f>ROUND(E28*H28,2)</f>
        <v>0</v>
      </c>
      <c r="J28" s="258"/>
      <c r="K28" s="169">
        <f>ROUND(E28*J28,2)</f>
        <v>0</v>
      </c>
      <c r="L28" s="169">
        <v>21</v>
      </c>
      <c r="M28" s="169">
        <f>G28*(1+L28/100)</f>
        <v>0</v>
      </c>
      <c r="N28" s="160">
        <v>2.004</v>
      </c>
      <c r="O28" s="160">
        <f>ROUND(E28*N28,5)</f>
        <v>0.77083999999999997</v>
      </c>
      <c r="P28" s="160">
        <v>0</v>
      </c>
      <c r="Q28" s="160">
        <f>ROUND(E28*P28,5)</f>
        <v>0</v>
      </c>
      <c r="R28" s="160"/>
      <c r="S28" s="160"/>
      <c r="T28" s="161">
        <v>2.2799999999999998</v>
      </c>
      <c r="U28" s="160">
        <f>ROUND(E28*T28,2)</f>
        <v>0.88</v>
      </c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102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1"/>
      <c r="B29" s="157"/>
      <c r="C29" s="187" t="s">
        <v>134</v>
      </c>
      <c r="D29" s="162"/>
      <c r="E29" s="167">
        <v>0.38464999999999999</v>
      </c>
      <c r="F29" s="259"/>
      <c r="G29" s="259"/>
      <c r="H29" s="259"/>
      <c r="I29" s="259"/>
      <c r="J29" s="259"/>
      <c r="K29" s="169"/>
      <c r="L29" s="169"/>
      <c r="M29" s="169"/>
      <c r="N29" s="160"/>
      <c r="O29" s="160"/>
      <c r="P29" s="160"/>
      <c r="Q29" s="160"/>
      <c r="R29" s="160"/>
      <c r="S29" s="160"/>
      <c r="T29" s="161"/>
      <c r="U29" s="160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104</v>
      </c>
      <c r="AF29" s="150">
        <v>0</v>
      </c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1">
        <v>12</v>
      </c>
      <c r="B30" s="157" t="s">
        <v>135</v>
      </c>
      <c r="C30" s="186" t="s">
        <v>136</v>
      </c>
      <c r="D30" s="159" t="s">
        <v>113</v>
      </c>
      <c r="E30" s="166">
        <v>0.74</v>
      </c>
      <c r="F30" s="258"/>
      <c r="G30" s="259">
        <f>ROUND(E30*F30,2)</f>
        <v>0</v>
      </c>
      <c r="H30" s="258"/>
      <c r="I30" s="259">
        <f>ROUND(E30*H30,2)</f>
        <v>0</v>
      </c>
      <c r="J30" s="258"/>
      <c r="K30" s="169">
        <f>ROUND(E30*J30,2)</f>
        <v>0</v>
      </c>
      <c r="L30" s="169">
        <v>21</v>
      </c>
      <c r="M30" s="169">
        <f>G30*(1+L30/100)</f>
        <v>0</v>
      </c>
      <c r="N30" s="160">
        <v>0.1075</v>
      </c>
      <c r="O30" s="160">
        <f>ROUND(E30*N30,5)</f>
        <v>7.9549999999999996E-2</v>
      </c>
      <c r="P30" s="160">
        <v>0</v>
      </c>
      <c r="Q30" s="160">
        <f>ROUND(E30*P30,5)</f>
        <v>0</v>
      </c>
      <c r="R30" s="160"/>
      <c r="S30" s="160"/>
      <c r="T30" s="161">
        <v>1.24</v>
      </c>
      <c r="U30" s="160">
        <f>ROUND(E30*T30,2)</f>
        <v>0.92</v>
      </c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102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outlineLevel="1" x14ac:dyDescent="0.2">
      <c r="A31" s="151">
        <v>13</v>
      </c>
      <c r="B31" s="157" t="s">
        <v>137</v>
      </c>
      <c r="C31" s="186" t="s">
        <v>138</v>
      </c>
      <c r="D31" s="159" t="s">
        <v>139</v>
      </c>
      <c r="E31" s="166">
        <v>1</v>
      </c>
      <c r="F31" s="258"/>
      <c r="G31" s="259">
        <f>ROUND(E31*F31,2)</f>
        <v>0</v>
      </c>
      <c r="H31" s="258"/>
      <c r="I31" s="259">
        <f>ROUND(E31*H31,2)</f>
        <v>0</v>
      </c>
      <c r="J31" s="258"/>
      <c r="K31" s="169">
        <f>ROUND(E31*J31,2)</f>
        <v>0</v>
      </c>
      <c r="L31" s="169">
        <v>21</v>
      </c>
      <c r="M31" s="169">
        <f>G31*(1+L31/100)</f>
        <v>0</v>
      </c>
      <c r="N31" s="160">
        <v>0.74</v>
      </c>
      <c r="O31" s="160">
        <f>ROUND(E31*N31,5)</f>
        <v>0.74</v>
      </c>
      <c r="P31" s="160">
        <v>0</v>
      </c>
      <c r="Q31" s="160">
        <f>ROUND(E31*P31,5)</f>
        <v>0</v>
      </c>
      <c r="R31" s="160"/>
      <c r="S31" s="160"/>
      <c r="T31" s="161">
        <v>0</v>
      </c>
      <c r="U31" s="160">
        <f>ROUND(E31*T31,2)</f>
        <v>0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119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51">
        <v>14</v>
      </c>
      <c r="B32" s="157" t="s">
        <v>140</v>
      </c>
      <c r="C32" s="186" t="s">
        <v>141</v>
      </c>
      <c r="D32" s="159" t="s">
        <v>139</v>
      </c>
      <c r="E32" s="166">
        <v>1</v>
      </c>
      <c r="F32" s="258"/>
      <c r="G32" s="259">
        <f>ROUND(E32*F32,2)</f>
        <v>0</v>
      </c>
      <c r="H32" s="258"/>
      <c r="I32" s="259">
        <f>ROUND(E32*H32,2)</f>
        <v>0</v>
      </c>
      <c r="J32" s="258"/>
      <c r="K32" s="169">
        <f>ROUND(E32*J32,2)</f>
        <v>0</v>
      </c>
      <c r="L32" s="169">
        <v>21</v>
      </c>
      <c r="M32" s="169">
        <f>G32*(1+L32/100)</f>
        <v>0</v>
      </c>
      <c r="N32" s="160">
        <v>0.22</v>
      </c>
      <c r="O32" s="160">
        <f>ROUND(E32*N32,5)</f>
        <v>0.22</v>
      </c>
      <c r="P32" s="160">
        <v>0</v>
      </c>
      <c r="Q32" s="160">
        <f>ROUND(E32*P32,5)</f>
        <v>0</v>
      </c>
      <c r="R32" s="160"/>
      <c r="S32" s="160"/>
      <c r="T32" s="161">
        <v>0</v>
      </c>
      <c r="U32" s="160">
        <f>ROUND(E32*T32,2)</f>
        <v>0</v>
      </c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119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">
      <c r="A33" s="152" t="s">
        <v>97</v>
      </c>
      <c r="B33" s="158" t="s">
        <v>60</v>
      </c>
      <c r="C33" s="188" t="s">
        <v>61</v>
      </c>
      <c r="D33" s="163"/>
      <c r="E33" s="168"/>
      <c r="F33" s="170"/>
      <c r="G33" s="170">
        <f>SUMIF(AE34:AE35,"&lt;&gt;NOR",G34:G35)</f>
        <v>0</v>
      </c>
      <c r="H33" s="170"/>
      <c r="I33" s="170">
        <f>SUM(I34:I35)</f>
        <v>0</v>
      </c>
      <c r="J33" s="170"/>
      <c r="K33" s="170">
        <f>SUM(K34:K35)</f>
        <v>0</v>
      </c>
      <c r="L33" s="170"/>
      <c r="M33" s="170">
        <f>SUM(M34:M35)</f>
        <v>0</v>
      </c>
      <c r="N33" s="164"/>
      <c r="O33" s="164">
        <f>SUM(O34:O35)</f>
        <v>0.42129</v>
      </c>
      <c r="P33" s="164"/>
      <c r="Q33" s="164">
        <f>SUM(Q34:Q35)</f>
        <v>0</v>
      </c>
      <c r="R33" s="164"/>
      <c r="S33" s="164"/>
      <c r="T33" s="165"/>
      <c r="U33" s="164">
        <f>SUM(U34:U35)</f>
        <v>15.61</v>
      </c>
      <c r="AE33" t="s">
        <v>98</v>
      </c>
    </row>
    <row r="34" spans="1:60" outlineLevel="1" x14ac:dyDescent="0.2">
      <c r="A34" s="151">
        <v>15</v>
      </c>
      <c r="B34" s="157" t="s">
        <v>142</v>
      </c>
      <c r="C34" s="186" t="s">
        <v>143</v>
      </c>
      <c r="D34" s="159" t="s">
        <v>113</v>
      </c>
      <c r="E34" s="166">
        <v>0.39890655000000003</v>
      </c>
      <c r="F34" s="258"/>
      <c r="G34" s="259">
        <f>ROUND(E34*F34,2)</f>
        <v>0</v>
      </c>
      <c r="H34" s="258"/>
      <c r="I34" s="259">
        <f>ROUND(E34*H34,2)</f>
        <v>0</v>
      </c>
      <c r="J34" s="258"/>
      <c r="K34" s="169">
        <f>ROUND(E34*J34,2)</f>
        <v>0</v>
      </c>
      <c r="L34" s="169">
        <v>21</v>
      </c>
      <c r="M34" s="169">
        <f>G34*(1+L34/100)</f>
        <v>0</v>
      </c>
      <c r="N34" s="160">
        <v>1.0561</v>
      </c>
      <c r="O34" s="160">
        <f>ROUND(E34*N34,5)</f>
        <v>0.42129</v>
      </c>
      <c r="P34" s="160">
        <v>0</v>
      </c>
      <c r="Q34" s="160">
        <f>ROUND(E34*P34,5)</f>
        <v>0</v>
      </c>
      <c r="R34" s="160"/>
      <c r="S34" s="160"/>
      <c r="T34" s="161">
        <v>39.133000000000003</v>
      </c>
      <c r="U34" s="160">
        <f>ROUND(E34*T34,2)</f>
        <v>15.61</v>
      </c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102</v>
      </c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1"/>
      <c r="B35" s="157"/>
      <c r="C35" s="187" t="s">
        <v>144</v>
      </c>
      <c r="D35" s="162"/>
      <c r="E35" s="167">
        <v>0.39890655000000003</v>
      </c>
      <c r="F35" s="169"/>
      <c r="G35" s="169"/>
      <c r="H35" s="169"/>
      <c r="I35" s="169"/>
      <c r="J35" s="169"/>
      <c r="K35" s="169"/>
      <c r="L35" s="169"/>
      <c r="M35" s="169"/>
      <c r="N35" s="160"/>
      <c r="O35" s="160"/>
      <c r="P35" s="160"/>
      <c r="Q35" s="160"/>
      <c r="R35" s="160"/>
      <c r="S35" s="160"/>
      <c r="T35" s="161"/>
      <c r="U35" s="160"/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104</v>
      </c>
      <c r="AF35" s="150">
        <v>0</v>
      </c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x14ac:dyDescent="0.2">
      <c r="A36" s="152" t="s">
        <v>97</v>
      </c>
      <c r="B36" s="158" t="s">
        <v>62</v>
      </c>
      <c r="C36" s="188" t="s">
        <v>63</v>
      </c>
      <c r="D36" s="163"/>
      <c r="E36" s="168"/>
      <c r="F36" s="170"/>
      <c r="G36" s="170">
        <f>SUMIF(AE37:AE37,"&lt;&gt;NOR",G37:G37)</f>
        <v>0</v>
      </c>
      <c r="H36" s="170"/>
      <c r="I36" s="170">
        <f>SUM(I37:I37)</f>
        <v>0</v>
      </c>
      <c r="J36" s="170"/>
      <c r="K36" s="170">
        <f>SUM(K37:K37)</f>
        <v>0</v>
      </c>
      <c r="L36" s="170"/>
      <c r="M36" s="170">
        <f>SUM(M37:M37)</f>
        <v>0</v>
      </c>
      <c r="N36" s="164"/>
      <c r="O36" s="164">
        <f>SUM(O37:O37)</f>
        <v>5.5999999999999999E-3</v>
      </c>
      <c r="P36" s="164"/>
      <c r="Q36" s="164">
        <f>SUM(Q37:Q37)</f>
        <v>0</v>
      </c>
      <c r="R36" s="164"/>
      <c r="S36" s="164"/>
      <c r="T36" s="165"/>
      <c r="U36" s="164">
        <f>SUM(U37:U37)</f>
        <v>4.32</v>
      </c>
      <c r="AE36" t="s">
        <v>98</v>
      </c>
    </row>
    <row r="37" spans="1:60" outlineLevel="1" x14ac:dyDescent="0.2">
      <c r="A37" s="151">
        <v>16</v>
      </c>
      <c r="B37" s="157" t="s">
        <v>145</v>
      </c>
      <c r="C37" s="186" t="s">
        <v>146</v>
      </c>
      <c r="D37" s="159" t="s">
        <v>139</v>
      </c>
      <c r="E37" s="166">
        <v>2</v>
      </c>
      <c r="F37" s="258"/>
      <c r="G37" s="259">
        <f>ROUND(E37*F37,2)</f>
        <v>0</v>
      </c>
      <c r="H37" s="258"/>
      <c r="I37" s="259">
        <f>ROUND(E37*H37,2)</f>
        <v>0</v>
      </c>
      <c r="J37" s="258"/>
      <c r="K37" s="169">
        <f>ROUND(E37*J37,2)</f>
        <v>0</v>
      </c>
      <c r="L37" s="169">
        <v>21</v>
      </c>
      <c r="M37" s="169">
        <f>G37*(1+L37/100)</f>
        <v>0</v>
      </c>
      <c r="N37" s="160">
        <v>2.8E-3</v>
      </c>
      <c r="O37" s="160">
        <f>ROUND(E37*N37,5)</f>
        <v>5.5999999999999999E-3</v>
      </c>
      <c r="P37" s="160">
        <v>0</v>
      </c>
      <c r="Q37" s="160">
        <f>ROUND(E37*P37,5)</f>
        <v>0</v>
      </c>
      <c r="R37" s="160"/>
      <c r="S37" s="160"/>
      <c r="T37" s="161">
        <v>2.16</v>
      </c>
      <c r="U37" s="160">
        <f>ROUND(E37*T37,2)</f>
        <v>4.32</v>
      </c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102</v>
      </c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x14ac:dyDescent="0.2">
      <c r="A38" s="152" t="s">
        <v>97</v>
      </c>
      <c r="B38" s="158" t="s">
        <v>64</v>
      </c>
      <c r="C38" s="188" t="s">
        <v>65</v>
      </c>
      <c r="D38" s="163"/>
      <c r="E38" s="168"/>
      <c r="F38" s="170"/>
      <c r="G38" s="170">
        <f>SUMIF(AE39:AE39,"&lt;&gt;NOR",G39:G39)</f>
        <v>0</v>
      </c>
      <c r="H38" s="170"/>
      <c r="I38" s="170">
        <f>SUM(I39:I39)</f>
        <v>0</v>
      </c>
      <c r="J38" s="170"/>
      <c r="K38" s="170">
        <f>SUM(K39:K39)</f>
        <v>0</v>
      </c>
      <c r="L38" s="170"/>
      <c r="M38" s="170">
        <f>SUM(M39:M39)</f>
        <v>0</v>
      </c>
      <c r="N38" s="164"/>
      <c r="O38" s="164">
        <f>SUM(O39:O39)</f>
        <v>0</v>
      </c>
      <c r="P38" s="164"/>
      <c r="Q38" s="164">
        <f>SUM(Q39:Q39)</f>
        <v>0</v>
      </c>
      <c r="R38" s="164"/>
      <c r="S38" s="164"/>
      <c r="T38" s="165"/>
      <c r="U38" s="164">
        <f>SUM(U39:U39)</f>
        <v>24.24</v>
      </c>
      <c r="AE38" t="s">
        <v>98</v>
      </c>
    </row>
    <row r="39" spans="1:60" outlineLevel="1" x14ac:dyDescent="0.2">
      <c r="A39" s="151">
        <v>17</v>
      </c>
      <c r="B39" s="157" t="s">
        <v>147</v>
      </c>
      <c r="C39" s="186" t="s">
        <v>148</v>
      </c>
      <c r="D39" s="159" t="s">
        <v>113</v>
      </c>
      <c r="E39" s="166">
        <v>23.69087</v>
      </c>
      <c r="F39" s="258"/>
      <c r="G39" s="259">
        <f>ROUND(E39*F39,2)</f>
        <v>0</v>
      </c>
      <c r="H39" s="258"/>
      <c r="I39" s="259">
        <f>ROUND(E39*H39,2)</f>
        <v>0</v>
      </c>
      <c r="J39" s="258"/>
      <c r="K39" s="169">
        <f>ROUND(E39*J39,2)</f>
        <v>0</v>
      </c>
      <c r="L39" s="169">
        <v>21</v>
      </c>
      <c r="M39" s="169">
        <f>G39*(1+L39/100)</f>
        <v>0</v>
      </c>
      <c r="N39" s="160">
        <v>0</v>
      </c>
      <c r="O39" s="160">
        <f>ROUND(E39*N39,5)</f>
        <v>0</v>
      </c>
      <c r="P39" s="160">
        <v>0</v>
      </c>
      <c r="Q39" s="160">
        <f>ROUND(E39*P39,5)</f>
        <v>0</v>
      </c>
      <c r="R39" s="160"/>
      <c r="S39" s="160"/>
      <c r="T39" s="161">
        <v>1.0229999999999999</v>
      </c>
      <c r="U39" s="160">
        <f>ROUND(E39*T39,2)</f>
        <v>24.24</v>
      </c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102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52" t="s">
        <v>97</v>
      </c>
      <c r="B40" s="158" t="s">
        <v>66</v>
      </c>
      <c r="C40" s="188" t="s">
        <v>67</v>
      </c>
      <c r="D40" s="163"/>
      <c r="E40" s="168"/>
      <c r="F40" s="170"/>
      <c r="G40" s="170">
        <f>SUMIF(AE41:AE49,"&lt;&gt;NOR",G41:G49)</f>
        <v>0</v>
      </c>
      <c r="H40" s="170"/>
      <c r="I40" s="170">
        <f>SUM(I41:I49)</f>
        <v>0</v>
      </c>
      <c r="J40" s="170"/>
      <c r="K40" s="170">
        <f>SUM(K41:K49)</f>
        <v>0</v>
      </c>
      <c r="L40" s="170"/>
      <c r="M40" s="170">
        <f>SUM(M41:M49)</f>
        <v>0</v>
      </c>
      <c r="N40" s="164"/>
      <c r="O40" s="164">
        <f>SUM(O41:O49)</f>
        <v>8.9259999999999992E-2</v>
      </c>
      <c r="P40" s="164"/>
      <c r="Q40" s="164">
        <f>SUM(Q41:Q49)</f>
        <v>0.13392000000000001</v>
      </c>
      <c r="R40" s="164"/>
      <c r="S40" s="164"/>
      <c r="T40" s="165"/>
      <c r="U40" s="164">
        <f>SUM(U41:U49)</f>
        <v>46.309999999999995</v>
      </c>
      <c r="AE40" t="s">
        <v>98</v>
      </c>
    </row>
    <row r="41" spans="1:60" ht="22.5" outlineLevel="1" x14ac:dyDescent="0.2">
      <c r="A41" s="151">
        <v>18</v>
      </c>
      <c r="B41" s="157" t="s">
        <v>149</v>
      </c>
      <c r="C41" s="186" t="s">
        <v>150</v>
      </c>
      <c r="D41" s="159" t="s">
        <v>118</v>
      </c>
      <c r="E41" s="166">
        <v>42.24</v>
      </c>
      <c r="F41" s="258"/>
      <c r="G41" s="259">
        <f>ROUND(E41*F41,2)</f>
        <v>0</v>
      </c>
      <c r="H41" s="258"/>
      <c r="I41" s="259">
        <f>ROUND(E41*H41,2)</f>
        <v>0</v>
      </c>
      <c r="J41" s="258"/>
      <c r="K41" s="169">
        <f>ROUND(E41*J41,2)</f>
        <v>0</v>
      </c>
      <c r="L41" s="169">
        <v>21</v>
      </c>
      <c r="M41" s="169">
        <f>G41*(1+L41/100)</f>
        <v>0</v>
      </c>
      <c r="N41" s="160">
        <v>1.06E-3</v>
      </c>
      <c r="O41" s="160">
        <f>ROUND(E41*N41,5)</f>
        <v>4.4769999999999997E-2</v>
      </c>
      <c r="P41" s="160">
        <v>0</v>
      </c>
      <c r="Q41" s="160">
        <f>ROUND(E41*P41,5)</f>
        <v>0</v>
      </c>
      <c r="R41" s="160"/>
      <c r="S41" s="160"/>
      <c r="T41" s="161">
        <v>0.42918000000000001</v>
      </c>
      <c r="U41" s="160">
        <f>ROUND(E41*T41,2)</f>
        <v>18.13</v>
      </c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151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1"/>
      <c r="B42" s="157"/>
      <c r="C42" s="187" t="s">
        <v>152</v>
      </c>
      <c r="D42" s="162"/>
      <c r="E42" s="167">
        <v>42.24</v>
      </c>
      <c r="F42" s="259"/>
      <c r="G42" s="259"/>
      <c r="H42" s="259"/>
      <c r="I42" s="259"/>
      <c r="J42" s="259"/>
      <c r="K42" s="169"/>
      <c r="L42" s="169"/>
      <c r="M42" s="169"/>
      <c r="N42" s="160"/>
      <c r="O42" s="160"/>
      <c r="P42" s="160"/>
      <c r="Q42" s="160"/>
      <c r="R42" s="160"/>
      <c r="S42" s="160"/>
      <c r="T42" s="161"/>
      <c r="U42" s="160"/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104</v>
      </c>
      <c r="AF42" s="150">
        <v>0</v>
      </c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1">
        <v>19</v>
      </c>
      <c r="B43" s="157" t="s">
        <v>153</v>
      </c>
      <c r="C43" s="186" t="s">
        <v>154</v>
      </c>
      <c r="D43" s="159" t="s">
        <v>155</v>
      </c>
      <c r="E43" s="166">
        <v>2</v>
      </c>
      <c r="F43" s="258"/>
      <c r="G43" s="259">
        <f>ROUND(E43*F43,2)</f>
        <v>0</v>
      </c>
      <c r="H43" s="258"/>
      <c r="I43" s="259">
        <f>ROUND(E43*H43,2)</f>
        <v>0</v>
      </c>
      <c r="J43" s="258"/>
      <c r="K43" s="169">
        <f>ROUND(E43*J43,2)</f>
        <v>0</v>
      </c>
      <c r="L43" s="169">
        <v>21</v>
      </c>
      <c r="M43" s="169">
        <f>G43*(1+L43/100)</f>
        <v>0</v>
      </c>
      <c r="N43" s="160">
        <v>1.06E-3</v>
      </c>
      <c r="O43" s="160">
        <f>ROUND(E43*N43,5)</f>
        <v>2.1199999999999999E-3</v>
      </c>
      <c r="P43" s="160">
        <v>0</v>
      </c>
      <c r="Q43" s="160">
        <f>ROUND(E43*P43,5)</f>
        <v>0</v>
      </c>
      <c r="R43" s="160"/>
      <c r="S43" s="160"/>
      <c r="T43" s="161">
        <v>0.42918000000000001</v>
      </c>
      <c r="U43" s="160">
        <f>ROUND(E43*T43,2)</f>
        <v>0.86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102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51">
        <v>20</v>
      </c>
      <c r="B44" s="157" t="s">
        <v>156</v>
      </c>
      <c r="C44" s="186" t="s">
        <v>157</v>
      </c>
      <c r="D44" s="159" t="s">
        <v>123</v>
      </c>
      <c r="E44" s="166">
        <v>54</v>
      </c>
      <c r="F44" s="258"/>
      <c r="G44" s="259">
        <f>ROUND(E44*F44,2)</f>
        <v>0</v>
      </c>
      <c r="H44" s="258"/>
      <c r="I44" s="259">
        <f>ROUND(E44*H44,2)</f>
        <v>0</v>
      </c>
      <c r="J44" s="258"/>
      <c r="K44" s="169">
        <f>ROUND(E44*J44,2)</f>
        <v>0</v>
      </c>
      <c r="L44" s="169">
        <v>21</v>
      </c>
      <c r="M44" s="169">
        <f>G44*(1+L44/100)</f>
        <v>0</v>
      </c>
      <c r="N44" s="160">
        <v>0</v>
      </c>
      <c r="O44" s="160">
        <f>ROUND(E44*N44,5)</f>
        <v>0</v>
      </c>
      <c r="P44" s="160">
        <v>0</v>
      </c>
      <c r="Q44" s="160">
        <f>ROUND(E44*P44,5)</f>
        <v>0</v>
      </c>
      <c r="R44" s="160"/>
      <c r="S44" s="160"/>
      <c r="T44" s="161">
        <v>0.3</v>
      </c>
      <c r="U44" s="160">
        <f>ROUND(E44*T44,2)</f>
        <v>16.2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102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1"/>
      <c r="B45" s="157"/>
      <c r="C45" s="187" t="s">
        <v>158</v>
      </c>
      <c r="D45" s="162"/>
      <c r="E45" s="167">
        <v>54</v>
      </c>
      <c r="F45" s="259"/>
      <c r="G45" s="259"/>
      <c r="H45" s="259"/>
      <c r="I45" s="259"/>
      <c r="J45" s="259"/>
      <c r="K45" s="169"/>
      <c r="L45" s="169"/>
      <c r="M45" s="169"/>
      <c r="N45" s="160"/>
      <c r="O45" s="160"/>
      <c r="P45" s="160"/>
      <c r="Q45" s="160"/>
      <c r="R45" s="160"/>
      <c r="S45" s="160"/>
      <c r="T45" s="161"/>
      <c r="U45" s="160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104</v>
      </c>
      <c r="AF45" s="150">
        <v>0</v>
      </c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22.5" outlineLevel="1" x14ac:dyDescent="0.2">
      <c r="A46" s="151">
        <v>21</v>
      </c>
      <c r="B46" s="157" t="s">
        <v>159</v>
      </c>
      <c r="C46" s="186" t="s">
        <v>160</v>
      </c>
      <c r="D46" s="159" t="s">
        <v>123</v>
      </c>
      <c r="E46" s="166">
        <v>54</v>
      </c>
      <c r="F46" s="258"/>
      <c r="G46" s="259">
        <f>ROUND(E46*F46,2)</f>
        <v>0</v>
      </c>
      <c r="H46" s="258"/>
      <c r="I46" s="259">
        <f>ROUND(E46*H46,2)</f>
        <v>0</v>
      </c>
      <c r="J46" s="258"/>
      <c r="K46" s="169">
        <f>ROUND(E46*J46,2)</f>
        <v>0</v>
      </c>
      <c r="L46" s="169">
        <v>21</v>
      </c>
      <c r="M46" s="169">
        <f>G46*(1+L46/100)</f>
        <v>0</v>
      </c>
      <c r="N46" s="160">
        <v>0</v>
      </c>
      <c r="O46" s="160">
        <f>ROUND(E46*N46,5)</f>
        <v>0</v>
      </c>
      <c r="P46" s="160">
        <v>2.48E-3</v>
      </c>
      <c r="Q46" s="160">
        <f>ROUND(E46*P46,5)</f>
        <v>0.13392000000000001</v>
      </c>
      <c r="R46" s="160"/>
      <c r="S46" s="160"/>
      <c r="T46" s="161">
        <v>0.20599999999999999</v>
      </c>
      <c r="U46" s="160">
        <f>ROUND(E46*T46,2)</f>
        <v>11.12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102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1"/>
      <c r="B47" s="157"/>
      <c r="C47" s="187" t="s">
        <v>158</v>
      </c>
      <c r="D47" s="162"/>
      <c r="E47" s="167">
        <v>54</v>
      </c>
      <c r="F47" s="259"/>
      <c r="G47" s="259"/>
      <c r="H47" s="259"/>
      <c r="I47" s="259"/>
      <c r="J47" s="259"/>
      <c r="K47" s="169"/>
      <c r="L47" s="169"/>
      <c r="M47" s="169"/>
      <c r="N47" s="160"/>
      <c r="O47" s="160"/>
      <c r="P47" s="160"/>
      <c r="Q47" s="160"/>
      <c r="R47" s="160"/>
      <c r="S47" s="160"/>
      <c r="T47" s="161"/>
      <c r="U47" s="160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104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22.5" outlineLevel="1" x14ac:dyDescent="0.2">
      <c r="A48" s="151">
        <v>22</v>
      </c>
      <c r="B48" s="157" t="s">
        <v>161</v>
      </c>
      <c r="C48" s="186" t="s">
        <v>162</v>
      </c>
      <c r="D48" s="159" t="s">
        <v>123</v>
      </c>
      <c r="E48" s="166">
        <v>19</v>
      </c>
      <c r="F48" s="258"/>
      <c r="G48" s="259">
        <f>ROUND(E48*F48,2)</f>
        <v>0</v>
      </c>
      <c r="H48" s="258"/>
      <c r="I48" s="259">
        <f>ROUND(E48*H48,2)</f>
        <v>0</v>
      </c>
      <c r="J48" s="258"/>
      <c r="K48" s="169">
        <f>ROUND(E48*J48,2)</f>
        <v>0</v>
      </c>
      <c r="L48" s="169">
        <v>21</v>
      </c>
      <c r="M48" s="169">
        <f>G48*(1+L48/100)</f>
        <v>0</v>
      </c>
      <c r="N48" s="160">
        <v>2.2300000000000002E-3</v>
      </c>
      <c r="O48" s="160">
        <f>ROUND(E48*N48,5)</f>
        <v>4.2369999999999998E-2</v>
      </c>
      <c r="P48" s="160">
        <v>0</v>
      </c>
      <c r="Q48" s="160">
        <f>ROUND(E48*P48,5)</f>
        <v>0</v>
      </c>
      <c r="R48" s="160"/>
      <c r="S48" s="160"/>
      <c r="T48" s="161">
        <v>0</v>
      </c>
      <c r="U48" s="160">
        <f>ROUND(E48*T48,2)</f>
        <v>0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119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1"/>
      <c r="B49" s="157"/>
      <c r="C49" s="187" t="s">
        <v>163</v>
      </c>
      <c r="D49" s="162"/>
      <c r="E49" s="167">
        <v>19</v>
      </c>
      <c r="F49" s="259"/>
      <c r="G49" s="259"/>
      <c r="H49" s="259"/>
      <c r="I49" s="259"/>
      <c r="J49" s="259"/>
      <c r="K49" s="169"/>
      <c r="L49" s="169"/>
      <c r="M49" s="169"/>
      <c r="N49" s="160"/>
      <c r="O49" s="160"/>
      <c r="P49" s="160"/>
      <c r="Q49" s="160"/>
      <c r="R49" s="160"/>
      <c r="S49" s="160"/>
      <c r="T49" s="161"/>
      <c r="U49" s="160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104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x14ac:dyDescent="0.2">
      <c r="A50" s="152" t="s">
        <v>97</v>
      </c>
      <c r="B50" s="158" t="s">
        <v>68</v>
      </c>
      <c r="C50" s="188" t="s">
        <v>69</v>
      </c>
      <c r="D50" s="163"/>
      <c r="E50" s="168"/>
      <c r="F50" s="170"/>
      <c r="G50" s="170">
        <f>SUMIF(AE51:AE52,"&lt;&gt;NOR",G51:G52)</f>
        <v>0</v>
      </c>
      <c r="H50" s="170"/>
      <c r="I50" s="170">
        <f>SUM(I51:I52)</f>
        <v>0</v>
      </c>
      <c r="J50" s="170"/>
      <c r="K50" s="170">
        <f>SUM(K51:K52)</f>
        <v>0</v>
      </c>
      <c r="L50" s="170"/>
      <c r="M50" s="170">
        <f>SUM(M51:M52)</f>
        <v>0</v>
      </c>
      <c r="N50" s="164"/>
      <c r="O50" s="164">
        <f>SUM(O51:O52)</f>
        <v>8.3000000000000001E-4</v>
      </c>
      <c r="P50" s="164"/>
      <c r="Q50" s="164">
        <f>SUM(Q51:Q52)</f>
        <v>0</v>
      </c>
      <c r="R50" s="164"/>
      <c r="S50" s="164"/>
      <c r="T50" s="165"/>
      <c r="U50" s="164">
        <f>SUM(U51:U52)</f>
        <v>0.48</v>
      </c>
      <c r="AE50" t="s">
        <v>98</v>
      </c>
    </row>
    <row r="51" spans="1:60" ht="22.5" outlineLevel="1" x14ac:dyDescent="0.2">
      <c r="A51" s="151">
        <v>23</v>
      </c>
      <c r="B51" s="157" t="s">
        <v>153</v>
      </c>
      <c r="C51" s="186" t="s">
        <v>164</v>
      </c>
      <c r="D51" s="159" t="s">
        <v>101</v>
      </c>
      <c r="E51" s="166">
        <v>1.6956</v>
      </c>
      <c r="F51" s="258"/>
      <c r="G51" s="259">
        <f>ROUND(E51*F51,2)</f>
        <v>0</v>
      </c>
      <c r="H51" s="258"/>
      <c r="I51" s="259">
        <f>ROUND(E51*H51,2)</f>
        <v>0</v>
      </c>
      <c r="J51" s="258"/>
      <c r="K51" s="169">
        <f>ROUND(E51*J51,2)</f>
        <v>0</v>
      </c>
      <c r="L51" s="169">
        <v>21</v>
      </c>
      <c r="M51" s="169">
        <f>G51*(1+L51/100)</f>
        <v>0</v>
      </c>
      <c r="N51" s="160">
        <v>4.8999999999999998E-4</v>
      </c>
      <c r="O51" s="160">
        <f>ROUND(E51*N51,5)</f>
        <v>8.3000000000000001E-4</v>
      </c>
      <c r="P51" s="160">
        <v>0</v>
      </c>
      <c r="Q51" s="160">
        <f>ROUND(E51*P51,5)</f>
        <v>0</v>
      </c>
      <c r="R51" s="160"/>
      <c r="S51" s="160"/>
      <c r="T51" s="161">
        <v>0.28575</v>
      </c>
      <c r="U51" s="160">
        <f>ROUND(E51*T51,2)</f>
        <v>0.48</v>
      </c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102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1"/>
      <c r="B52" s="157"/>
      <c r="C52" s="187" t="s">
        <v>165</v>
      </c>
      <c r="D52" s="162"/>
      <c r="E52" s="167">
        <v>1.6956</v>
      </c>
      <c r="F52" s="259"/>
      <c r="G52" s="259"/>
      <c r="H52" s="259"/>
      <c r="I52" s="259"/>
      <c r="J52" s="259"/>
      <c r="K52" s="169"/>
      <c r="L52" s="169"/>
      <c r="M52" s="169"/>
      <c r="N52" s="160"/>
      <c r="O52" s="160"/>
      <c r="P52" s="160"/>
      <c r="Q52" s="160"/>
      <c r="R52" s="160"/>
      <c r="S52" s="160"/>
      <c r="T52" s="161"/>
      <c r="U52" s="160"/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104</v>
      </c>
      <c r="AF52" s="150">
        <v>0</v>
      </c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x14ac:dyDescent="0.2">
      <c r="A53" s="152" t="s">
        <v>97</v>
      </c>
      <c r="B53" s="158" t="s">
        <v>70</v>
      </c>
      <c r="C53" s="188" t="s">
        <v>26</v>
      </c>
      <c r="D53" s="163"/>
      <c r="E53" s="168"/>
      <c r="F53" s="170"/>
      <c r="G53" s="170">
        <f>SUMIF(AE54:AE57,"&lt;&gt;NOR",G54:G57)</f>
        <v>0</v>
      </c>
      <c r="H53" s="170"/>
      <c r="I53" s="170">
        <f>SUM(I54:I57)</f>
        <v>0</v>
      </c>
      <c r="J53" s="170"/>
      <c r="K53" s="170">
        <f>SUM(K54:K57)</f>
        <v>0</v>
      </c>
      <c r="L53" s="170"/>
      <c r="M53" s="170">
        <f>SUM(M54:M57)</f>
        <v>0</v>
      </c>
      <c r="N53" s="164"/>
      <c r="O53" s="164">
        <f>SUM(O54:O57)</f>
        <v>0</v>
      </c>
      <c r="P53" s="164"/>
      <c r="Q53" s="164">
        <f>SUM(Q54:Q57)</f>
        <v>0</v>
      </c>
      <c r="R53" s="164"/>
      <c r="S53" s="164"/>
      <c r="T53" s="165"/>
      <c r="U53" s="164">
        <f>SUM(U54:U57)</f>
        <v>0</v>
      </c>
      <c r="AE53" t="s">
        <v>98</v>
      </c>
    </row>
    <row r="54" spans="1:60" outlineLevel="1" x14ac:dyDescent="0.2">
      <c r="A54" s="151">
        <v>24</v>
      </c>
      <c r="B54" s="157" t="s">
        <v>166</v>
      </c>
      <c r="C54" s="186" t="s">
        <v>167</v>
      </c>
      <c r="D54" s="159" t="s">
        <v>168</v>
      </c>
      <c r="E54" s="166">
        <v>1</v>
      </c>
      <c r="F54" s="258"/>
      <c r="G54" s="259">
        <f>ROUND(E54*F54,2)</f>
        <v>0</v>
      </c>
      <c r="H54" s="258"/>
      <c r="I54" s="259">
        <f>ROUND(E54*H54,2)</f>
        <v>0</v>
      </c>
      <c r="J54" s="258"/>
      <c r="K54" s="169">
        <f>ROUND(E54*J54,2)</f>
        <v>0</v>
      </c>
      <c r="L54" s="169">
        <v>21</v>
      </c>
      <c r="M54" s="169">
        <f>G54*(1+L54/100)</f>
        <v>0</v>
      </c>
      <c r="N54" s="160">
        <v>0</v>
      </c>
      <c r="O54" s="160">
        <f>ROUND(E54*N54,5)</f>
        <v>0</v>
      </c>
      <c r="P54" s="160">
        <v>0</v>
      </c>
      <c r="Q54" s="160">
        <f>ROUND(E54*P54,5)</f>
        <v>0</v>
      </c>
      <c r="R54" s="160"/>
      <c r="S54" s="160"/>
      <c r="T54" s="161">
        <v>0</v>
      </c>
      <c r="U54" s="160">
        <f>ROUND(E54*T54,2)</f>
        <v>0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102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1">
        <v>25</v>
      </c>
      <c r="B55" s="157" t="s">
        <v>169</v>
      </c>
      <c r="C55" s="186" t="s">
        <v>170</v>
      </c>
      <c r="D55" s="159" t="s">
        <v>168</v>
      </c>
      <c r="E55" s="166">
        <v>2</v>
      </c>
      <c r="F55" s="258"/>
      <c r="G55" s="259">
        <f>ROUND(E55*F55,2)</f>
        <v>0</v>
      </c>
      <c r="H55" s="258"/>
      <c r="I55" s="259">
        <f>ROUND(E55*H55,2)</f>
        <v>0</v>
      </c>
      <c r="J55" s="258"/>
      <c r="K55" s="169">
        <f>ROUND(E55*J55,2)</f>
        <v>0</v>
      </c>
      <c r="L55" s="169">
        <v>21</v>
      </c>
      <c r="M55" s="169">
        <f>G55*(1+L55/100)</f>
        <v>0</v>
      </c>
      <c r="N55" s="160">
        <v>0</v>
      </c>
      <c r="O55" s="160">
        <f>ROUND(E55*N55,5)</f>
        <v>0</v>
      </c>
      <c r="P55" s="160">
        <v>0</v>
      </c>
      <c r="Q55" s="160">
        <f>ROUND(E55*P55,5)</f>
        <v>0</v>
      </c>
      <c r="R55" s="160"/>
      <c r="S55" s="160"/>
      <c r="T55" s="161">
        <v>0</v>
      </c>
      <c r="U55" s="160">
        <f>ROUND(E55*T55,2)</f>
        <v>0</v>
      </c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102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1">
        <v>26</v>
      </c>
      <c r="B56" s="157" t="s">
        <v>171</v>
      </c>
      <c r="C56" s="186" t="s">
        <v>172</v>
      </c>
      <c r="D56" s="159" t="s">
        <v>168</v>
      </c>
      <c r="E56" s="166">
        <v>1</v>
      </c>
      <c r="F56" s="258"/>
      <c r="G56" s="259">
        <f>ROUND(E56*F56,2)</f>
        <v>0</v>
      </c>
      <c r="H56" s="258"/>
      <c r="I56" s="259">
        <f>ROUND(E56*H56,2)</f>
        <v>0</v>
      </c>
      <c r="J56" s="258"/>
      <c r="K56" s="169">
        <f>ROUND(E56*J56,2)</f>
        <v>0</v>
      </c>
      <c r="L56" s="169">
        <v>21</v>
      </c>
      <c r="M56" s="169">
        <f>G56*(1+L56/100)</f>
        <v>0</v>
      </c>
      <c r="N56" s="160">
        <v>0</v>
      </c>
      <c r="O56" s="160">
        <f>ROUND(E56*N56,5)</f>
        <v>0</v>
      </c>
      <c r="P56" s="160">
        <v>0</v>
      </c>
      <c r="Q56" s="160">
        <f>ROUND(E56*P56,5)</f>
        <v>0</v>
      </c>
      <c r="R56" s="160"/>
      <c r="S56" s="160"/>
      <c r="T56" s="161">
        <v>0</v>
      </c>
      <c r="U56" s="160">
        <f>ROUND(E56*T56,2)</f>
        <v>0</v>
      </c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102</v>
      </c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9">
        <v>27</v>
      </c>
      <c r="B57" s="180" t="s">
        <v>173</v>
      </c>
      <c r="C57" s="189" t="s">
        <v>174</v>
      </c>
      <c r="D57" s="181" t="s">
        <v>168</v>
      </c>
      <c r="E57" s="182">
        <v>2</v>
      </c>
      <c r="F57" s="260"/>
      <c r="G57" s="261">
        <f>ROUND(E57*F57,2)</f>
        <v>0</v>
      </c>
      <c r="H57" s="260"/>
      <c r="I57" s="261">
        <f>ROUND(E57*H57,2)</f>
        <v>0</v>
      </c>
      <c r="J57" s="260"/>
      <c r="K57" s="183">
        <f>ROUND(E57*J57,2)</f>
        <v>0</v>
      </c>
      <c r="L57" s="183">
        <v>21</v>
      </c>
      <c r="M57" s="183">
        <f>G57*(1+L57/100)</f>
        <v>0</v>
      </c>
      <c r="N57" s="184">
        <v>0</v>
      </c>
      <c r="O57" s="184">
        <f>ROUND(E57*N57,5)</f>
        <v>0</v>
      </c>
      <c r="P57" s="184">
        <v>0</v>
      </c>
      <c r="Q57" s="184">
        <f>ROUND(E57*P57,5)</f>
        <v>0</v>
      </c>
      <c r="R57" s="184"/>
      <c r="S57" s="184"/>
      <c r="T57" s="185">
        <v>0</v>
      </c>
      <c r="U57" s="184">
        <f>ROUND(E57*T57,2)</f>
        <v>0</v>
      </c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102</v>
      </c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x14ac:dyDescent="0.2">
      <c r="A58" s="6"/>
      <c r="B58" s="7" t="s">
        <v>175</v>
      </c>
      <c r="C58" s="190" t="s">
        <v>175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v>15</v>
      </c>
      <c r="AD58">
        <v>21</v>
      </c>
    </row>
    <row r="59" spans="1:60" x14ac:dyDescent="0.2">
      <c r="A59" s="195"/>
      <c r="B59" s="196"/>
      <c r="C59" s="197"/>
      <c r="D59" s="195"/>
      <c r="E59" s="195"/>
      <c r="F59" s="195"/>
      <c r="G59" s="198"/>
      <c r="H59" s="192"/>
      <c r="I59" s="192"/>
      <c r="J59" s="192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f>SUMIF(L7:L57,AC58,G7:G57)</f>
        <v>0</v>
      </c>
      <c r="AD59">
        <f>SUMIF(L7:L57,AD58,G7:G57)</f>
        <v>0</v>
      </c>
      <c r="AE59" t="s">
        <v>176</v>
      </c>
    </row>
    <row r="60" spans="1:60" x14ac:dyDescent="0.2">
      <c r="A60" s="192"/>
      <c r="B60" s="193"/>
      <c r="C60" s="194"/>
      <c r="D60" s="192"/>
      <c r="E60" s="192"/>
      <c r="F60" s="192"/>
      <c r="G60" s="192"/>
      <c r="H60" s="192"/>
      <c r="I60" s="192"/>
      <c r="J60" s="192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192"/>
      <c r="B61" s="193"/>
      <c r="C61" s="194"/>
      <c r="D61" s="192"/>
      <c r="E61" s="192"/>
      <c r="F61" s="192"/>
      <c r="G61" s="192"/>
      <c r="H61" s="192"/>
      <c r="I61" s="192"/>
      <c r="J61" s="192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192"/>
      <c r="B62" s="192"/>
      <c r="C62" s="199"/>
      <c r="D62" s="192"/>
      <c r="E62" s="192"/>
      <c r="F62" s="192"/>
      <c r="G62" s="192"/>
      <c r="H62" s="192"/>
      <c r="I62" s="192"/>
      <c r="J62" s="192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00"/>
      <c r="B63" s="200"/>
      <c r="C63" s="201"/>
      <c r="D63" s="200"/>
      <c r="E63" s="200"/>
      <c r="F63" s="200"/>
      <c r="G63" s="200"/>
      <c r="H63" s="192"/>
      <c r="I63" s="192"/>
      <c r="J63" s="192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E63" t="s">
        <v>177</v>
      </c>
    </row>
    <row r="64" spans="1:60" x14ac:dyDescent="0.2">
      <c r="A64" s="200"/>
      <c r="B64" s="200"/>
      <c r="C64" s="201"/>
      <c r="D64" s="200"/>
      <c r="E64" s="200"/>
      <c r="F64" s="200"/>
      <c r="G64" s="200"/>
      <c r="H64" s="192"/>
      <c r="I64" s="192"/>
      <c r="J64" s="192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00"/>
      <c r="B65" s="200"/>
      <c r="C65" s="201"/>
      <c r="D65" s="200"/>
      <c r="E65" s="200"/>
      <c r="F65" s="200"/>
      <c r="G65" s="200"/>
      <c r="H65" s="192"/>
      <c r="I65" s="192"/>
      <c r="J65" s="192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00"/>
      <c r="B66" s="200"/>
      <c r="C66" s="201"/>
      <c r="D66" s="200"/>
      <c r="E66" s="200"/>
      <c r="F66" s="200"/>
      <c r="G66" s="200"/>
      <c r="H66" s="192"/>
      <c r="I66" s="192"/>
      <c r="J66" s="192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00"/>
      <c r="B67" s="200"/>
      <c r="C67" s="201"/>
      <c r="D67" s="200"/>
      <c r="E67" s="200"/>
      <c r="F67" s="200"/>
      <c r="G67" s="200"/>
      <c r="H67" s="192"/>
      <c r="I67" s="192"/>
      <c r="J67" s="192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192"/>
      <c r="B68" s="193"/>
      <c r="C68" s="194"/>
      <c r="D68" s="192"/>
      <c r="E68" s="192"/>
      <c r="F68" s="192"/>
      <c r="G68" s="192"/>
      <c r="H68" s="192"/>
      <c r="I68" s="192"/>
      <c r="J68" s="192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C69" s="191"/>
      <c r="AE69" t="s">
        <v>178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2019-10-01T18:37:51Z</cp:lastPrinted>
  <dcterms:created xsi:type="dcterms:W3CDTF">2009-04-08T07:15:50Z</dcterms:created>
  <dcterms:modified xsi:type="dcterms:W3CDTF">2019-10-01T18:38:29Z</dcterms:modified>
</cp:coreProperties>
</file>