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f847e2a56db7b62d/Dokumenty/Advokátní kancelář/VUZV^Jvvi/Oprava Haly/Přílohy smlouvy/"/>
    </mc:Choice>
  </mc:AlternateContent>
  <xr:revisionPtr revIDLastSave="1" documentId="8_{31710858-3859-47B8-BD40-E26F780914D2}" xr6:coauthVersionLast="47" xr6:coauthVersionMax="47" xr10:uidLastSave="{FC2FB4F8-1431-4D8B-BC45-761FE21F9B2C}"/>
  <bookViews>
    <workbookView xWindow="-110" yWindow="-110" windowWidth="22620" windowHeight="13500" activeTab="1" xr2:uid="{00000000-000D-0000-FFFF-FFFF00000000}"/>
  </bookViews>
  <sheets>
    <sheet name="Rekapitulace stavby" sheetId="1" r:id="rId1"/>
    <sheet name="20241109 - Oprava zborcen..." sheetId="2" r:id="rId2"/>
    <sheet name="Pokyny pro vyplnění" sheetId="3" r:id="rId3"/>
  </sheets>
  <definedNames>
    <definedName name="_xlnm._FilterDatabase" localSheetId="1" hidden="1">'20241109 - Oprava zborcen...'!$C$89:$K$385</definedName>
    <definedName name="_xlnm.Print_Titles" localSheetId="1">'20241109 - Oprava zborcen...'!$89:$89</definedName>
    <definedName name="_xlnm.Print_Titles" localSheetId="0">'Rekapitulace stavby'!$52:$52</definedName>
    <definedName name="_xlnm.Print_Area" localSheetId="1">'20241109 - Oprava zborcen...'!$C$4:$J$37,'20241109 - Oprava zborcen...'!$C$43:$J$73,'20241109 - Oprava zborcen...'!$C$79:$K$385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 a="1"/>
  <c r="J15" i="2" s="1"/>
  <c r="J339" i="2"/>
  <c r="J35" i="2"/>
  <c r="J34" i="2"/>
  <c r="AY55" i="1"/>
  <c r="J33" i="2"/>
  <c r="AX55" i="1"/>
  <c r="BI384" i="2"/>
  <c r="BH384" i="2"/>
  <c r="BG384" i="2"/>
  <c r="BF384" i="2"/>
  <c r="T384" i="2"/>
  <c r="T383" i="2" s="1"/>
  <c r="R384" i="2"/>
  <c r="R383" i="2" s="1"/>
  <c r="P384" i="2"/>
  <c r="P383" i="2" s="1"/>
  <c r="BI381" i="2"/>
  <c r="BH381" i="2"/>
  <c r="BG381" i="2"/>
  <c r="BF381" i="2"/>
  <c r="T381" i="2"/>
  <c r="T380" i="2"/>
  <c r="R381" i="2"/>
  <c r="R380" i="2"/>
  <c r="P381" i="2"/>
  <c r="P380" i="2" s="1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52" i="2"/>
  <c r="BH352" i="2"/>
  <c r="BG352" i="2"/>
  <c r="BF352" i="2"/>
  <c r="T352" i="2"/>
  <c r="R352" i="2"/>
  <c r="P352" i="2"/>
  <c r="BI341" i="2"/>
  <c r="BH341" i="2"/>
  <c r="BG341" i="2"/>
  <c r="BF341" i="2"/>
  <c r="T341" i="2"/>
  <c r="R341" i="2"/>
  <c r="P341" i="2"/>
  <c r="J67" i="2"/>
  <c r="BI336" i="2"/>
  <c r="BH336" i="2"/>
  <c r="BG336" i="2"/>
  <c r="BF336" i="2"/>
  <c r="T336" i="2"/>
  <c r="T335" i="2" s="1"/>
  <c r="R336" i="2"/>
  <c r="R335" i="2"/>
  <c r="P336" i="2"/>
  <c r="P335" i="2" s="1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T302" i="2"/>
  <c r="R303" i="2"/>
  <c r="R302" i="2" s="1"/>
  <c r="P303" i="2"/>
  <c r="P302" i="2" s="1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J87" i="2"/>
  <c r="F86" i="2"/>
  <c r="F84" i="2"/>
  <c r="E82" i="2"/>
  <c r="J51" i="2"/>
  <c r="F50" i="2"/>
  <c r="F48" i="2"/>
  <c r="E46" i="2"/>
  <c r="J19" i="2"/>
  <c r="E19" i="2"/>
  <c r="J86" i="2" s="1"/>
  <c r="J18" i="2"/>
  <c r="J16" i="2"/>
  <c r="E16" i="2"/>
  <c r="F87" i="2" s="1"/>
  <c r="J10" i="2"/>
  <c r="J84" i="2" s="1"/>
  <c r="L50" i="1"/>
  <c r="AM50" i="1"/>
  <c r="AM49" i="1"/>
  <c r="L49" i="1"/>
  <c r="AM47" i="1"/>
  <c r="L47" i="1"/>
  <c r="L45" i="1"/>
  <c r="L44" i="1"/>
  <c r="J324" i="2"/>
  <c r="J336" i="2"/>
  <c r="J186" i="2"/>
  <c r="J312" i="2"/>
  <c r="J140" i="2"/>
  <c r="J221" i="2"/>
  <c r="AS54" i="1"/>
  <c r="J243" i="2"/>
  <c r="BK341" i="2"/>
  <c r="BK239" i="2"/>
  <c r="BK151" i="2"/>
  <c r="J341" i="2"/>
  <c r="J226" i="2"/>
  <c r="J316" i="2"/>
  <c r="BK222" i="2"/>
  <c r="J109" i="2"/>
  <c r="BK135" i="2"/>
  <c r="BK221" i="2"/>
  <c r="BK106" i="2"/>
  <c r="BK126" i="2"/>
  <c r="BK263" i="2"/>
  <c r="BK176" i="2"/>
  <c r="BK333" i="2"/>
  <c r="J158" i="2"/>
  <c r="BK312" i="2"/>
  <c r="J195" i="2"/>
  <c r="BK99" i="2"/>
  <c r="J308" i="2"/>
  <c r="J160" i="2"/>
  <c r="BK275" i="2"/>
  <c r="J151" i="2"/>
  <c r="J204" i="2"/>
  <c r="BK372" i="2"/>
  <c r="BK232" i="2"/>
  <c r="J116" i="2"/>
  <c r="J296" i="2"/>
  <c r="BK199" i="2"/>
  <c r="BK324" i="2"/>
  <c r="J179" i="2"/>
  <c r="BK381" i="2"/>
  <c r="BK167" i="2"/>
  <c r="BK296" i="2"/>
  <c r="J176" i="2"/>
  <c r="BK368" i="2"/>
  <c r="BK249" i="2"/>
  <c r="J99" i="2"/>
  <c r="BK253" i="2"/>
  <c r="BK138" i="2"/>
  <c r="J300" i="2"/>
  <c r="BK160" i="2"/>
  <c r="J303" i="2"/>
  <c r="BK190" i="2"/>
  <c r="BK93" i="2"/>
  <c r="J236" i="2"/>
  <c r="J329" i="2"/>
  <c r="J211" i="2"/>
  <c r="BK116" i="2"/>
  <c r="J249" i="2"/>
  <c r="J364" i="2"/>
  <c r="J275" i="2"/>
  <c r="J147" i="2"/>
  <c r="BK352" i="2"/>
  <c r="J222" i="2"/>
  <c r="BK327" i="2"/>
  <c r="BK183" i="2"/>
  <c r="BK384" i="2"/>
  <c r="BK143" i="2"/>
  <c r="BK204" i="2"/>
  <c r="J96" i="2"/>
  <c r="J257" i="2"/>
  <c r="J372" i="2"/>
  <c r="BK147" i="2"/>
  <c r="BK329" i="2"/>
  <c r="BK140" i="2"/>
  <c r="BK316" i="2"/>
  <c r="BK211" i="2"/>
  <c r="BK102" i="2"/>
  <c r="BK267" i="2"/>
  <c r="J138" i="2"/>
  <c r="BK271" i="2"/>
  <c r="J167" i="2"/>
  <c r="J271" i="2"/>
  <c r="J352" i="2"/>
  <c r="J267" i="2"/>
  <c r="BK158" i="2"/>
  <c r="J327" i="2"/>
  <c r="J263" i="2"/>
  <c r="J279" i="2"/>
  <c r="BK186" i="2"/>
  <c r="J106" i="2"/>
  <c r="J183" i="2"/>
  <c r="J333" i="2"/>
  <c r="BK109" i="2"/>
  <c r="J285" i="2"/>
  <c r="J135" i="2"/>
  <c r="BK236" i="2"/>
  <c r="J120" i="2"/>
  <c r="BK279" i="2"/>
  <c r="BK120" i="2"/>
  <c r="BK308" i="2"/>
  <c r="J174" i="2"/>
  <c r="BK364" i="2"/>
  <c r="J232" i="2"/>
  <c r="BK112" i="2"/>
  <c r="BK243" i="2"/>
  <c r="J112" i="2"/>
  <c r="BK285" i="2"/>
  <c r="J384" i="2"/>
  <c r="BK191" i="2"/>
  <c r="J143" i="2"/>
  <c r="BK303" i="2"/>
  <c r="J190" i="2"/>
  <c r="BK336" i="2"/>
  <c r="BK195" i="2"/>
  <c r="J368" i="2"/>
  <c r="J191" i="2"/>
  <c r="J320" i="2"/>
  <c r="J199" i="2"/>
  <c r="J145" i="2"/>
  <c r="BK300" i="2"/>
  <c r="BK174" i="2"/>
  <c r="BK96" i="2"/>
  <c r="J239" i="2"/>
  <c r="BK145" i="2"/>
  <c r="BK320" i="2"/>
  <c r="J126" i="2"/>
  <c r="BK226" i="2"/>
  <c r="BK179" i="2"/>
  <c r="J381" i="2"/>
  <c r="J253" i="2"/>
  <c r="J93" i="2"/>
  <c r="BK257" i="2"/>
  <c r="J102" i="2"/>
  <c r="P379" i="2" l="1"/>
  <c r="R379" i="2"/>
  <c r="T379" i="2"/>
  <c r="R340" i="2"/>
  <c r="T363" i="2"/>
  <c r="T340" i="2"/>
  <c r="P363" i="2"/>
  <c r="R363" i="2"/>
  <c r="P340" i="2"/>
  <c r="T92" i="2"/>
  <c r="R137" i="2"/>
  <c r="R150" i="2"/>
  <c r="R178" i="2"/>
  <c r="R185" i="2"/>
  <c r="R203" i="2"/>
  <c r="BK307" i="2"/>
  <c r="J307" i="2" s="1"/>
  <c r="J65" i="2" s="1"/>
  <c r="R92" i="2"/>
  <c r="T137" i="2"/>
  <c r="P150" i="2"/>
  <c r="P178" i="2"/>
  <c r="P185" i="2"/>
  <c r="BK203" i="2"/>
  <c r="J203" i="2" s="1"/>
  <c r="J63" i="2" s="1"/>
  <c r="R307" i="2"/>
  <c r="P92" i="2"/>
  <c r="P137" i="2"/>
  <c r="T150" i="2"/>
  <c r="T178" i="2"/>
  <c r="T185" i="2"/>
  <c r="P203" i="2"/>
  <c r="T307" i="2"/>
  <c r="BK92" i="2"/>
  <c r="J92" i="2" s="1"/>
  <c r="J57" i="2" s="1"/>
  <c r="BK137" i="2"/>
  <c r="J137" i="2" s="1"/>
  <c r="J58" i="2" s="1"/>
  <c r="BK150" i="2"/>
  <c r="J150" i="2" s="1"/>
  <c r="J60" i="2" s="1"/>
  <c r="BK178" i="2"/>
  <c r="J178" i="2"/>
  <c r="J61" i="2"/>
  <c r="BK185" i="2"/>
  <c r="J185" i="2"/>
  <c r="J62" i="2"/>
  <c r="T203" i="2"/>
  <c r="P307" i="2"/>
  <c r="BK335" i="2"/>
  <c r="J335" i="2"/>
  <c r="J66" i="2" s="1"/>
  <c r="BK340" i="2"/>
  <c r="J340" i="2" s="1"/>
  <c r="J68" i="2" s="1"/>
  <c r="BK302" i="2"/>
  <c r="J302" i="2"/>
  <c r="J64" i="2" s="1"/>
  <c r="BK363" i="2"/>
  <c r="J363" i="2"/>
  <c r="J69" i="2"/>
  <c r="BK380" i="2"/>
  <c r="J380" i="2"/>
  <c r="J71" i="2" s="1"/>
  <c r="BK383" i="2"/>
  <c r="J383" i="2" s="1"/>
  <c r="J72" i="2" s="1"/>
  <c r="J50" i="2"/>
  <c r="BE93" i="2"/>
  <c r="BE99" i="2"/>
  <c r="BE126" i="2"/>
  <c r="BE143" i="2"/>
  <c r="BE158" i="2"/>
  <c r="BE190" i="2"/>
  <c r="BE199" i="2"/>
  <c r="BE211" i="2"/>
  <c r="BE226" i="2"/>
  <c r="BE257" i="2"/>
  <c r="BE285" i="2"/>
  <c r="BE300" i="2"/>
  <c r="BE303" i="2"/>
  <c r="BE308" i="2"/>
  <c r="BE341" i="2"/>
  <c r="BE352" i="2"/>
  <c r="BE364" i="2"/>
  <c r="BE368" i="2"/>
  <c r="J48" i="2"/>
  <c r="BE106" i="2"/>
  <c r="BE116" i="2"/>
  <c r="BE145" i="2"/>
  <c r="BE147" i="2"/>
  <c r="BE167" i="2"/>
  <c r="BE179" i="2"/>
  <c r="BE183" i="2"/>
  <c r="BE191" i="2"/>
  <c r="BE204" i="2"/>
  <c r="BE239" i="2"/>
  <c r="BE271" i="2"/>
  <c r="BE312" i="2"/>
  <c r="BE316" i="2"/>
  <c r="BE320" i="2"/>
  <c r="BE324" i="2"/>
  <c r="BE329" i="2"/>
  <c r="BE333" i="2"/>
  <c r="BE336" i="2"/>
  <c r="BE372" i="2"/>
  <c r="BE384" i="2"/>
  <c r="F51" i="2"/>
  <c r="BE120" i="2"/>
  <c r="BE135" i="2"/>
  <c r="BE138" i="2"/>
  <c r="BE140" i="2"/>
  <c r="BE160" i="2"/>
  <c r="BE174" i="2"/>
  <c r="BE232" i="2"/>
  <c r="BE243" i="2"/>
  <c r="BE249" i="2"/>
  <c r="BE275" i="2"/>
  <c r="BE279" i="2"/>
  <c r="BE296" i="2"/>
  <c r="BE327" i="2"/>
  <c r="BE381" i="2"/>
  <c r="BE96" i="2"/>
  <c r="BE102" i="2"/>
  <c r="BE109" i="2"/>
  <c r="BE112" i="2"/>
  <c r="BE151" i="2"/>
  <c r="BE176" i="2"/>
  <c r="BE186" i="2"/>
  <c r="BE195" i="2"/>
  <c r="BE221" i="2"/>
  <c r="BE222" i="2"/>
  <c r="BE236" i="2"/>
  <c r="BE253" i="2"/>
  <c r="BE263" i="2"/>
  <c r="BE267" i="2"/>
  <c r="F33" i="2"/>
  <c r="BB55" i="1" s="1"/>
  <c r="BB54" i="1" s="1"/>
  <c r="W31" i="1" s="1"/>
  <c r="F34" i="2"/>
  <c r="BC55" i="1" s="1"/>
  <c r="BC54" i="1" s="1"/>
  <c r="AY54" i="1" s="1"/>
  <c r="J32" i="2"/>
  <c r="AW55" i="1" s="1"/>
  <c r="F35" i="2"/>
  <c r="BD55" i="1" s="1"/>
  <c r="BD54" i="1" s="1"/>
  <c r="W33" i="1" s="1"/>
  <c r="F32" i="2"/>
  <c r="BA55" i="1" s="1"/>
  <c r="BA54" i="1" s="1"/>
  <c r="AW54" i="1" s="1"/>
  <c r="AK30" i="1" s="1"/>
  <c r="P91" i="2" l="1"/>
  <c r="P90" i="2" s="1"/>
  <c r="AU55" i="1" s="1"/>
  <c r="AU54" i="1" s="1"/>
  <c r="R91" i="2"/>
  <c r="R90" i="2" s="1"/>
  <c r="R149" i="2"/>
  <c r="T149" i="2"/>
  <c r="T90" i="2" s="1"/>
  <c r="P149" i="2"/>
  <c r="T91" i="2"/>
  <c r="BK379" i="2"/>
  <c r="J379" i="2" s="1"/>
  <c r="J70" i="2" s="1"/>
  <c r="BK91" i="2"/>
  <c r="BK149" i="2"/>
  <c r="J149" i="2" s="1"/>
  <c r="J59" i="2" s="1"/>
  <c r="AX54" i="1"/>
  <c r="W32" i="1"/>
  <c r="F31" i="2"/>
  <c r="AZ55" i="1" s="1"/>
  <c r="AZ54" i="1" s="1"/>
  <c r="W29" i="1" s="1"/>
  <c r="J31" i="2"/>
  <c r="AV55" i="1"/>
  <c r="AT55" i="1"/>
  <c r="W30" i="1"/>
  <c r="BK90" i="2" l="1"/>
  <c r="J90" i="2"/>
  <c r="J55" i="2" s="1"/>
  <c r="J91" i="2"/>
  <c r="J56" i="2"/>
  <c r="AV54" i="1"/>
  <c r="AK29" i="1"/>
  <c r="J28" i="2" l="1"/>
  <c r="AG55" i="1"/>
  <c r="AG54" i="1" s="1"/>
  <c r="AT54" i="1"/>
  <c r="AK26" i="1" l="1"/>
  <c r="AN54" i="1"/>
  <c r="J37" i="2"/>
  <c r="AN55" i="1"/>
  <c r="AK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<sst xmlns="http://schemas.openxmlformats.org/spreadsheetml/2006/main" count="3531" uniqueCount="754">
  <si>
    <t>Export Komplet</t>
  </si>
  <si>
    <t>VZ</t>
  </si>
  <si>
    <t>2.0</t>
  </si>
  <si>
    <t>ZAMOK</t>
  </si>
  <si>
    <t>False</t>
  </si>
  <si>
    <t>{177154a8-61da-4803-948e-6d7ec80f65ff}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</si>
  <si>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</si>
  <si>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</si>
  <si>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</si>
  <si>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</si>
  <si>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</si>
  <si>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</si>
  <si>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</si>
  <si>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</si>
  <si>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20241109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</si>
  <si>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</si>
  <si>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</si>
  <si>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zborcené střešní konstrukce portálové haly</t>
  </si>
  <si>
    <t>KSO:</t>
  </si>
  <si>
    <t/>
  </si>
  <si>
    <t>CC-CZ:</t>
  </si>
  <si>
    <t>Místo:</t>
  </si>
  <si>
    <t>Praha</t>
  </si>
  <si>
    <t>Datum:</t>
  </si>
  <si>
    <t>9. 11. 2024</t>
  </si>
  <si>
    <t>Zadavatel:</t>
  </si>
  <si>
    <t>IČ:</t>
  </si>
  <si>
    <t>00027014</t>
  </si>
  <si>
    <t>Výzkumný ústav živočišné výroby, v.v.i., Praha</t>
  </si>
  <si>
    <t>DIČ:</t>
  </si>
  <si>
    <t>CZ00027014</t>
  </si>
  <si>
    <t>Uchazeč:</t>
  </si>
  <si>
    <t>Vyplň údaj</t>
  </si>
  <si>
    <t>Projektant:</t>
  </si>
  <si>
    <t xml:space="preserve"> </t>
  </si>
  <si>
    <t>True</t>
  </si>
  <si>
    <t>Zpracovatel:</t>
  </si>
  <si>
    <t>ing. Mária Párová, Ph.D.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</si>
  <si>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</si>
  <si>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</si>
  <si>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</si>
  <si>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</si>
  <si>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</si>
  <si>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</si>
  <si>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</si>
  <si>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</si>
  <si>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</si>
  <si>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</si>
  <si>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</si>
  <si>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</si>
  <si>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</si>
  <si>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</si>
  <si>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</si>
  <si>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</si>
  <si>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</si>
  <si>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</si>
  <si>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</si>
  <si>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</si>
  <si>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</si>
  <si>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</si>
  <si>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</si>
  <si>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</si>
  <si>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</si>
  <si>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</si>
  <si>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</si>
  <si>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</si>
  <si>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</si>
  <si>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</si>
  <si>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</si>
  <si>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</si>
  <si>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</si>
  <si>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</si>
  <si>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</si>
  <si>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</si>
  <si>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</si>
  <si>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</si>
  <si>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</si>
  <si>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</si>
  <si>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</si>
  <si>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</si>
  <si>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</si>
  <si>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</si>
  <si>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</si>
  <si>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</si>
  <si>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</si>
  <si>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</si>
  <si>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</si>
  <si>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</si>
  <si>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</si>
  <si>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</si>
  <si>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</si>
  <si>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</si>
  <si>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733 - Ústřední vytápění - rozvodné potrubí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</si>
  <si>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</si>
  <si>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</si>
  <si>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</si>
  <si>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</si>
  <si>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</si>
  <si>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</si>
  <si>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</si>
  <si>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</si>
  <si>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</si>
  <si>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</si>
  <si>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</si>
  <si>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</si>
  <si>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</si>
  <si>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</si>
  <si>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</si>
  <si>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</si>
  <si>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</si>
  <si>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</si>
  <si>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</si>
  <si>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</si>
  <si>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</si>
  <si>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</si>
  <si>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</si>
  <si>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</si>
  <si>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</si>
  <si>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</si>
  <si>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</si>
  <si>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</si>
  <si>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</si>
  <si>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</si>
  <si>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943211111</t>
  </si>
  <si>
    <t>Lešení prostorové rámové lehké pracovní s podlahami s provozním zatížením tř. 3 do 200 kg/m2 výšky do 10 m montáž</t>
  </si>
  <si>
    <t>m3</t>
  </si>
  <si>
    <t>CS ÚRS 2024 02</t>
  </si>
  <si>
    <t>4</t>
  </si>
  <si>
    <t>1864034122</t>
  </si>
  <si>
    <t>Online PSC</t>
  </si>
  <si>
    <t>https://podminky.urs.cz/item/CS_URS_2024_02/943211111</t>
  </si>
  <si>
    <t>VV</t>
  </si>
  <si>
    <t>8*12*5</t>
  </si>
  <si>
    <t>943211211</t>
  </si>
  <si>
    <t>Lešení prostorové rámové lehké pracovní s podlahami s provozním zatížením tř. 3 do 200 kg/m2 výšky do 10 m příplatek k ceně za každý den použití</t>
  </si>
  <si>
    <t>1972699424</t>
  </si>
  <si>
    <t>https://podminky.urs.cz/item/CS_URS_2024_02/943211211</t>
  </si>
  <si>
    <t>480*10</t>
  </si>
  <si>
    <t>3</t>
  </si>
  <si>
    <t>943211811</t>
  </si>
  <si>
    <t>Lešení prostorové rámové lehké pracovní s podlahami s provozním zatížením tř. 3 do 200 kg/m2 výšky do 10 m demontáž</t>
  </si>
  <si>
    <t>-1522633362</t>
  </si>
  <si>
    <t>https://podminky.urs.cz/item/CS_URS_2024_02/943211811</t>
  </si>
  <si>
    <t>946111112</t>
  </si>
  <si>
    <t>Věže pojízdné trubkové nebo dílcové s maximálním zatížením podlahy do 200 kg/m2 šířky od 0,6 do 0,9 m, délky do 3,2 m výšky přes 1,5 m do 2,5 m montáž</t>
  </si>
  <si>
    <t>kus</t>
  </si>
  <si>
    <t>-857082615</t>
  </si>
  <si>
    <t>https://podminky.urs.cz/item/CS_URS_2024_02/946111112</t>
  </si>
  <si>
    <t xml:space="preserve">pro dmtž a montáž žlabů, obložení venkovních ploch </t>
  </si>
  <si>
    <t>5</t>
  </si>
  <si>
    <t>946111212</t>
  </si>
  <si>
    <t>Věže pojízdné trubkové nebo dílcové s maximálním zatížením podlahy do 200 kg/m2 šířky od 0,6 do 0,9 m, délky do 3,2 m výšky přes 1,5 m do 2,5 m příplatek k ceně za každý den použití</t>
  </si>
  <si>
    <t>1444290133</t>
  </si>
  <si>
    <t>https://podminky.urs.cz/item/CS_URS_2024_02/946111212</t>
  </si>
  <si>
    <t>6</t>
  </si>
  <si>
    <t>946111812</t>
  </si>
  <si>
    <t>Věže pojízdné trubkové nebo dílcové s maximálním zatížením podlahy do 200 kg/m2 šířky od 0,6 do 0,9 m, délky do 3,2 m výšky přes 1,5 m do 2,5 m demontáž</t>
  </si>
  <si>
    <t>487011125</t>
  </si>
  <si>
    <t>https://podminky.urs.cz/item/CS_URS_2024_02/946111812</t>
  </si>
  <si>
    <t>7</t>
  </si>
  <si>
    <t>952902601</t>
  </si>
  <si>
    <t>Čištění budov při provádění oprav a udržovacích prací vysátím prachu z trámů, nosníků apod.</t>
  </si>
  <si>
    <t>m2</t>
  </si>
  <si>
    <t>1498858066</t>
  </si>
  <si>
    <t>https://podminky.urs.cz/item/CS_URS_2024_02/952902601</t>
  </si>
  <si>
    <t>odhad - očištění rámů a sloupů</t>
  </si>
  <si>
    <t>100</t>
  </si>
  <si>
    <t>8</t>
  </si>
  <si>
    <t>985622121</t>
  </si>
  <si>
    <t>Spínání objektů táhly úchyty pro táhlo na stěně</t>
  </si>
  <si>
    <t>m</t>
  </si>
  <si>
    <t>1719727789</t>
  </si>
  <si>
    <t>https://podminky.urs.cz/item/CS_URS_2024_02/985622121</t>
  </si>
  <si>
    <t>ocelovýL  profil 100/100/12</t>
  </si>
  <si>
    <t>8*1*2</t>
  </si>
  <si>
    <t>M</t>
  </si>
  <si>
    <t>13011068</t>
  </si>
  <si>
    <t>úhelník ocelový rovnostranný jakost S235JR (11 375) 100x100x12mm</t>
  </si>
  <si>
    <t>t</t>
  </si>
  <si>
    <t>602306519</t>
  </si>
  <si>
    <t>8*1*17,8/1000*2</t>
  </si>
  <si>
    <t>ztratné 10%</t>
  </si>
  <si>
    <t>0,142*0,1*2</t>
  </si>
  <si>
    <t>Součet</t>
  </si>
  <si>
    <t>10</t>
  </si>
  <si>
    <t>985622223</t>
  </si>
  <si>
    <t>Spínání objektů táhly vložení a dodání táhla z betonářské oceli spojované napínacími maticemi, průměru přes 28 do 32 mm</t>
  </si>
  <si>
    <t>237476456</t>
  </si>
  <si>
    <t>https://podminky.urs.cz/item/CS_URS_2024_02/985622223</t>
  </si>
  <si>
    <t>celoplošně zasílený rám 2x30mm/12m</t>
  </si>
  <si>
    <t>2*12*2</t>
  </si>
  <si>
    <t>zesílení nepoškozených rámů 2x30mm/12m</t>
  </si>
  <si>
    <t>pomocné táhlo</t>
  </si>
  <si>
    <t>1,65*4*2</t>
  </si>
  <si>
    <t>11</t>
  </si>
  <si>
    <t>993121111</t>
  </si>
  <si>
    <t>Dovoz a odvoz lešení včetně naložení a složení prostorového lehkého, na vzdálenost do 10 km</t>
  </si>
  <si>
    <t>-175949195</t>
  </si>
  <si>
    <t>https://podminky.urs.cz/item/CS_URS_2024_02/993121111</t>
  </si>
  <si>
    <t>997</t>
  </si>
  <si>
    <t>Přesun sutě</t>
  </si>
  <si>
    <t>997013112</t>
  </si>
  <si>
    <t>Vnitrostaveništní doprava suti a vybouraných hmot vodorovně do 50 m s naložením základní pro budovy a haly výšky přes 6 do 9 m</t>
  </si>
  <si>
    <t>-934192475</t>
  </si>
  <si>
    <t>https://podminky.urs.cz/item/CS_URS_2024_02/997013112</t>
  </si>
  <si>
    <t>13</t>
  </si>
  <si>
    <t>997013509</t>
  </si>
  <si>
    <t>Odvoz suti a vybouraných hmot na skládku nebo meziskládku se složením, na vzdálenost Příplatek k ceně za každý další započatý 1 km přes 1 km</t>
  </si>
  <si>
    <t>982206298</t>
  </si>
  <si>
    <t>https://podminky.urs.cz/item/CS_URS_2024_02/997013509</t>
  </si>
  <si>
    <t>7,79*20</t>
  </si>
  <si>
    <t>14</t>
  </si>
  <si>
    <t>997013511</t>
  </si>
  <si>
    <t>Odvoz suti a vybouraných hmot z meziskládky na skládku s naložením a se složením, na vzdálenost do 1 km</t>
  </si>
  <si>
    <t>1273624101</t>
  </si>
  <si>
    <t>https://podminky.urs.cz/item/CS_URS_2024_02/997013511</t>
  </si>
  <si>
    <t>15</t>
  </si>
  <si>
    <t>997013631</t>
  </si>
  <si>
    <t>Poplatek za uložení stavebního odpadu na skládce (skládkovné) směsného stavebního a demoličního zatříděného do Katalogu odpadů pod kódem 17 09 04</t>
  </si>
  <si>
    <t>-1454535415</t>
  </si>
  <si>
    <t>https://podminky.urs.cz/item/CS_URS_2024_02/997013631</t>
  </si>
  <si>
    <t>16</t>
  </si>
  <si>
    <t>997013645</t>
  </si>
  <si>
    <t>Poplatek za uložení stavebního odpadu na skládce (skládkovné) asfaltového bez obsahu dehtu zatříděného do Katalogu odpadů pod kódem 17 03 02</t>
  </si>
  <si>
    <t>-151277317</t>
  </si>
  <si>
    <t>https://podminky.urs.cz/item/CS_URS_2024_02/997013645</t>
  </si>
  <si>
    <t>PSV</t>
  </si>
  <si>
    <t>Práce a dodávky PSV</t>
  </si>
  <si>
    <t>712</t>
  </si>
  <si>
    <t>Povlakové krytiny</t>
  </si>
  <si>
    <t>17</t>
  </si>
  <si>
    <t>712431111</t>
  </si>
  <si>
    <t>Provedení povlakové krytiny střech šikmých přes 10° do 30° pásy na sucho podkladní samolepící asfaltový pás</t>
  </si>
  <si>
    <t>1391875082</t>
  </si>
  <si>
    <t>https://podminky.urs.cz/item/CS_URS_2024_02/712431111</t>
  </si>
  <si>
    <t>dotčená plocha opravou</t>
  </si>
  <si>
    <t>(4+4)*6,6*2</t>
  </si>
  <si>
    <t>plocha pro napojení izolací</t>
  </si>
  <si>
    <t>6,6*0,5*4</t>
  </si>
  <si>
    <t>18</t>
  </si>
  <si>
    <t>62852010</t>
  </si>
  <si>
    <t>pás asfaltový samolepicí modifikovaný SBS s vložkou ze skleněné rohože se spalitelnou fólií nebo jemnozrnným minerálním posypem nebo textilií na horním povrchu tl 2,5mm</t>
  </si>
  <si>
    <t>32</t>
  </si>
  <si>
    <t>483453797</t>
  </si>
  <si>
    <t>118,8*1,1655 'Přepočtené koeficientem množství</t>
  </si>
  <si>
    <t>19</t>
  </si>
  <si>
    <t>712440833</t>
  </si>
  <si>
    <t>Odstranění povlakové krytiny střech šikmých přes 10° do 30° z přitavených pásů NAIP v plné ploše třívrstvé</t>
  </si>
  <si>
    <t>-1117267241</t>
  </si>
  <si>
    <t>https://podminky.urs.cz/item/CS_URS_2024_02/712440833</t>
  </si>
  <si>
    <t>20</t>
  </si>
  <si>
    <t>712441559</t>
  </si>
  <si>
    <t>Provedení povlakové krytiny střech šikmých přes 10° do 30° pásy přitavením NAIP v plné ploše</t>
  </si>
  <si>
    <t>-1002281004</t>
  </si>
  <si>
    <t>https://podminky.urs.cz/item/CS_URS_2024_02/712441559</t>
  </si>
  <si>
    <t>62853004</t>
  </si>
  <si>
    <t>pás asfaltový natavitelný modifikovaný SBS s vložkou ze skleněné tkaniny a spalitelnou PE fólií nebo jemnozrnným minerálním posypem na horním povrchu tl 4,0mm</t>
  </si>
  <si>
    <t>1008042375</t>
  </si>
  <si>
    <t>22</t>
  </si>
  <si>
    <t>998712102</t>
  </si>
  <si>
    <t>Přesun hmot pro povlakové krytiny stanovený z hmotnosti přesunovaného materiálu vodorovná dopravní vzdálenost do 50 m základní v objektech výšky přes 6 do 12 m</t>
  </si>
  <si>
    <t>-1688043071</t>
  </si>
  <si>
    <t>https://podminky.urs.cz/item/CS_URS_2024_02/998712102</t>
  </si>
  <si>
    <t>733</t>
  </si>
  <si>
    <t>Ústřední vytápění - rozvodné potrubí</t>
  </si>
  <si>
    <t>23</t>
  </si>
  <si>
    <t>733120815</t>
  </si>
  <si>
    <t>Demontáž potrubí z trubek ocelových hladkých Ø do 38 vč izolace</t>
  </si>
  <si>
    <t>729395385</t>
  </si>
  <si>
    <t>https://podminky.urs.cz/item/CS_URS_2024_02/733120815</t>
  </si>
  <si>
    <t xml:space="preserve">Potrubí nad vraty bude odřezené, oba konce zaslepený. System je vypuštěný. Průměr i délka budou dané dle skutečnosti. </t>
  </si>
  <si>
    <t>4*4</t>
  </si>
  <si>
    <t>24</t>
  </si>
  <si>
    <t>733191916</t>
  </si>
  <si>
    <t>Opravy rozvodů potrubí z trubek ocelových závitových normálních i zesílených zaslepení skováním a zavařením DN 32</t>
  </si>
  <si>
    <t>-970270699</t>
  </si>
  <si>
    <t>https://podminky.urs.cz/item/CS_URS_2024_02/733191916</t>
  </si>
  <si>
    <t>741</t>
  </si>
  <si>
    <t>Elektroinstalace - silnoproud</t>
  </si>
  <si>
    <t>25</t>
  </si>
  <si>
    <t>741372012</t>
  </si>
  <si>
    <t>Montáž svítidel s integrovaným zdrojem LED se zapojením vodičů interiérových přisazených nástěnných reflektorových bez pohybového čidla</t>
  </si>
  <si>
    <t>-1772233464</t>
  </si>
  <si>
    <t>https://podminky.urs.cz/item/CS_URS_2024_02/741372012</t>
  </si>
  <si>
    <t>nové svítidlo</t>
  </si>
  <si>
    <t>26</t>
  </si>
  <si>
    <t>34835010</t>
  </si>
  <si>
    <t>LED reflektor nástěnný 40-80W bez čidla</t>
  </si>
  <si>
    <t>-154706884</t>
  </si>
  <si>
    <t>27</t>
  </si>
  <si>
    <t>741372061</t>
  </si>
  <si>
    <t>Montáž svítidel s integrovaným zdrojem LED se zapojením vodičů interiérových přisazených stropních hranatých nebo kruhových, plochy do 0,09 m2</t>
  </si>
  <si>
    <t>1711893415</t>
  </si>
  <si>
    <t>https://podminky.urs.cz/item/CS_URS_2024_02/741372061</t>
  </si>
  <si>
    <t>zpětná montáž svítidel</t>
  </si>
  <si>
    <t>28</t>
  </si>
  <si>
    <t>741372821</t>
  </si>
  <si>
    <t>Demontáž svítidel bez zachování funkčnosti (do suti) průmyslových výbojkových venkovních na výložníku do 3 m</t>
  </si>
  <si>
    <t>-1608399037</t>
  </si>
  <si>
    <t>https://podminky.urs.cz/item/CS_URS_2024_02/741372821</t>
  </si>
  <si>
    <t>stávající svítidlo. bude nahrazeno novým</t>
  </si>
  <si>
    <t>29</t>
  </si>
  <si>
    <t>741374861</t>
  </si>
  <si>
    <t>Demontáž svítidel se zachováním funkčnosti interiérových se standardní paticí (E27, T5, GU10) nebo integrovaným zdrojem LED zavěšených, ploše do 0,09 m2</t>
  </si>
  <si>
    <t>2030978808</t>
  </si>
  <si>
    <t>https://podminky.urs.cz/item/CS_URS_2024_02/741374861</t>
  </si>
  <si>
    <t>stávající svítidla nové</t>
  </si>
  <si>
    <t>762</t>
  </si>
  <si>
    <t>Konstrukce tesařské</t>
  </si>
  <si>
    <t>30</t>
  </si>
  <si>
    <t>762083121</t>
  </si>
  <si>
    <t>Impregnace řeziva máčením proti dřevokaznému hmyzu, houbám a plísním, třída ohrožení 1 a 2 (dřevo v interiéru)</t>
  </si>
  <si>
    <t>984958267</t>
  </si>
  <si>
    <t>https://podminky.urs.cz/item/CS_URS_2024_02/762083121</t>
  </si>
  <si>
    <t>krokve 160x240</t>
  </si>
  <si>
    <t>224*0,16*0,24</t>
  </si>
  <si>
    <t>prořez 8%</t>
  </si>
  <si>
    <t>8,602*0,08</t>
  </si>
  <si>
    <t>31</t>
  </si>
  <si>
    <t>762085114</t>
  </si>
  <si>
    <t>Montáž ocelových spojovacích prostředků (materiál ve specifikaci) svorníků nebo šroubů délky přes 450 do 1000 mm</t>
  </si>
  <si>
    <t>1422620069</t>
  </si>
  <si>
    <t>https://podminky.urs.cz/item/CS_URS_2024_02/762085114</t>
  </si>
  <si>
    <t>spřažení rozlerpených lamel nosníků á 500mm</t>
  </si>
  <si>
    <t>zesílení rámů</t>
  </si>
  <si>
    <t>6,5/0,5*2*2</t>
  </si>
  <si>
    <t>nepoškozené rámy</t>
  </si>
  <si>
    <t>zesílení sloupů příložkováním</t>
  </si>
  <si>
    <t>2*9*4</t>
  </si>
  <si>
    <t>31140331</t>
  </si>
  <si>
    <t>Tesařský vrut EUROTEC 6mm/500mm</t>
  </si>
  <si>
    <t>100 kus</t>
  </si>
  <si>
    <t>-1352260452</t>
  </si>
  <si>
    <t>33</t>
  </si>
  <si>
    <t>762192903</t>
  </si>
  <si>
    <t>Doplnění části konstrukce stěny z hraněného řeziva - montáž (materiál ve specifikaci) průřezové plochy přes 224 do 288 cm2</t>
  </si>
  <si>
    <t>-131063377</t>
  </si>
  <si>
    <t>https://podminky.urs.cz/item/CS_URS_2024_02/762192903</t>
  </si>
  <si>
    <t>výdřevá zbylého klínu příložkovaných sloupů</t>
  </si>
  <si>
    <t>3*4</t>
  </si>
  <si>
    <t>34</t>
  </si>
  <si>
    <t>60512135</t>
  </si>
  <si>
    <t>hranol stavební řezivo průřezu do 288cm2 do dl 6m</t>
  </si>
  <si>
    <t>-1423107149</t>
  </si>
  <si>
    <t>3*4*0,12*0,15</t>
  </si>
  <si>
    <t>prořež 20%</t>
  </si>
  <si>
    <t>0,216*0,2</t>
  </si>
  <si>
    <t>35</t>
  </si>
  <si>
    <t>762322912</t>
  </si>
  <si>
    <t>Ztužení konstrukcí (materiál v ceně) hranoly průřezové plochy přes 100 cm2</t>
  </si>
  <si>
    <t>1136854188</t>
  </si>
  <si>
    <t>https://podminky.urs.cz/item/CS_URS_2024_02/762322912</t>
  </si>
  <si>
    <t>příložkování sloupů vedle poškozeného trámu</t>
  </si>
  <si>
    <t>5*4*2</t>
  </si>
  <si>
    <t>36</t>
  </si>
  <si>
    <t>61223271</t>
  </si>
  <si>
    <t>hranol konstrukční KVH lepený průřezu 120x120-280mm pohledový</t>
  </si>
  <si>
    <t>517465985</t>
  </si>
  <si>
    <t>5*4*2*0,12*0,36</t>
  </si>
  <si>
    <t>37</t>
  </si>
  <si>
    <t>762332524</t>
  </si>
  <si>
    <t>Montáž vázaných konstrukcí krovů střech pultových, sedlových, valbových, stanových čtvercového nebo obdélníkového půdorysu z řeziva hoblovaného pomocí ocelových spojek (spojky ve specifikaci) průřezové plochy přes 288 do 450 cm2</t>
  </si>
  <si>
    <t>-2009299101</t>
  </si>
  <si>
    <t>https://podminky.urs.cz/item/CS_URS_2024_02/762332524</t>
  </si>
  <si>
    <t>krokve á 0,5m</t>
  </si>
  <si>
    <t>4*14*2*2</t>
  </si>
  <si>
    <t>38</t>
  </si>
  <si>
    <t>60512141</t>
  </si>
  <si>
    <t>hranol stavební řezivo průřezu nad 450cm2 dl 6-8m</t>
  </si>
  <si>
    <t>-422087265</t>
  </si>
  <si>
    <t>39</t>
  </si>
  <si>
    <t>762341114</t>
  </si>
  <si>
    <t>Bednění střech střech rovných sklonu do 60° s vyřezáním otvorů z cementotřískových desek šroubovaných na krokve na sraz, tloušťky desky 18 mm</t>
  </si>
  <si>
    <t>202380649</t>
  </si>
  <si>
    <t>https://podminky.urs.cz/item/CS_URS_2024_02/762341114</t>
  </si>
  <si>
    <t>latování</t>
  </si>
  <si>
    <t>6,6*(4+4)*2</t>
  </si>
  <si>
    <t>40</t>
  </si>
  <si>
    <t>762341210</t>
  </si>
  <si>
    <t>Montáž bednění střech rovných a šikmých sklonu do 60° s vyřezáním otvorů z prken hrubých na sraz tl. do 32 mm</t>
  </si>
  <si>
    <t>-2076993435</t>
  </si>
  <si>
    <t>https://podminky.urs.cz/item/CS_URS_2024_02/762341210</t>
  </si>
  <si>
    <t>41</t>
  </si>
  <si>
    <t>60515111</t>
  </si>
  <si>
    <t>řezivo jehličnaté boční prkno 20-30mm</t>
  </si>
  <si>
    <t>1937794346</t>
  </si>
  <si>
    <t>bednění střechy</t>
  </si>
  <si>
    <t>105,6*0,032</t>
  </si>
  <si>
    <t>prořez 10%</t>
  </si>
  <si>
    <t>3,379*0,1</t>
  </si>
  <si>
    <t>42</t>
  </si>
  <si>
    <t>762341811</t>
  </si>
  <si>
    <t>Demontáž bednění a laťování bednění střech rovných, obloukových, sklonu do 60° se všemi nadstřešními konstrukcemi z prken hrubých, hoblovaných tl. do 32 mm</t>
  </si>
  <si>
    <t>1865572323</t>
  </si>
  <si>
    <t>https://podminky.urs.cz/item/CS_URS_2024_02/762341811</t>
  </si>
  <si>
    <t>předpokládaná skladba pod povlakovou krytinou. V případě jiného složení bude účtováno dle skutečnosti</t>
  </si>
  <si>
    <t>43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</si>
  <si>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</si>
  <si>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</si>
  <si>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-185762419</t>
  </si>
  <si>
    <t>https://podminky.urs.cz/item/CS_URS_2024_02/762341832</t>
  </si>
  <si>
    <t>stávající střešní pláš´t</t>
  </si>
  <si>
    <t>4*6,6*2*2</t>
  </si>
  <si>
    <t>44</t>
  </si>
  <si>
    <t>762342813</t>
  </si>
  <si>
    <t>Demontáž bednění a laťování laťování střech sklonu do 60° se všemi nadstřešními konstrukcemi, z latí průřezové plochy do 25 cm2 při osové vzdálenosti přes 0,50 m</t>
  </si>
  <si>
    <t>724498325</t>
  </si>
  <si>
    <t>https://podminky.urs.cz/item/CS_URS_2024_02/762342813</t>
  </si>
  <si>
    <t>45</t>
  </si>
  <si>
    <t>762343831</t>
  </si>
  <si>
    <t>Demontáž bednění a laťování bednění okapů a štítových říms, včetně kostry, krajnice a závětrného prkna, pevných žaluzií a bednění z dílců, z desek měkkých (minerálněvláknitých dřevovláknitých apod.)</t>
  </si>
  <si>
    <t>377459825</t>
  </si>
  <si>
    <t>https://podminky.urs.cz/item/CS_URS_2024_02/762343831</t>
  </si>
  <si>
    <t>demontáž opláštění přesahu střešní konstrukce</t>
  </si>
  <si>
    <t>8*0,7*2</t>
  </si>
  <si>
    <t>46</t>
  </si>
  <si>
    <t>76236133x</t>
  </si>
  <si>
    <t>Konstrukční vrstva zesílení rámových rohů z vodovzdorné překližky šroubovaných do podkladu, tloušťky desky 24 mm</t>
  </si>
  <si>
    <t>1876060070</t>
  </si>
  <si>
    <t>oboustranné zesílení rohů rámů přímo vedle poškozeného</t>
  </si>
  <si>
    <t>1,98*2*4</t>
  </si>
  <si>
    <t>prořez 20%</t>
  </si>
  <si>
    <t>15,840*0,2</t>
  </si>
  <si>
    <t>47</t>
  </si>
  <si>
    <t>762395000</t>
  </si>
  <si>
    <t>Spojovací prostředky krovů, bednění a laťování, nadstřešních konstrukcí svorníky, prkna, hřebíky, pásová ocel, vruty</t>
  </si>
  <si>
    <t>1041995656</t>
  </si>
  <si>
    <t>https://podminky.urs.cz/item/CS_URS_2024_02/762395000</t>
  </si>
  <si>
    <t>1,98*2*4*0,024</t>
  </si>
  <si>
    <t>bednění z prken a desek</t>
  </si>
  <si>
    <t>105,6*0,032*1,1*2</t>
  </si>
  <si>
    <t>48</t>
  </si>
  <si>
    <t>762420014</t>
  </si>
  <si>
    <t>Obložení stropů nebo střešních podhledů z cementotřískových desek šroubovaných na sraz, tloušťky desky 18 mm</t>
  </si>
  <si>
    <t>343973212</t>
  </si>
  <si>
    <t>https://podminky.urs.cz/item/CS_URS_2024_02/762420014</t>
  </si>
  <si>
    <t>49</t>
  </si>
  <si>
    <t>998762102</t>
  </si>
  <si>
    <t>Přesun hmot pro konstrukce tesařské stanovený z hmotnosti přesunovaného materiálu vodorovná dopravní vzdálenost do 50 m základní v objektech výšky přes 6 do 12 m</t>
  </si>
  <si>
    <t>-2037759028</t>
  </si>
  <si>
    <t>https://podminky.urs.cz/item/CS_URS_2024_02/998762102</t>
  </si>
  <si>
    <t>763</t>
  </si>
  <si>
    <t>Konstrukce suché výstavby</t>
  </si>
  <si>
    <t>50</t>
  </si>
  <si>
    <t>763732821</t>
  </si>
  <si>
    <t>Demontáž střešní konstrukce ráímu plnostěnných, konstrukční délky do 10 m</t>
  </si>
  <si>
    <t>1410861103</t>
  </si>
  <si>
    <t>https://podminky.urs.cz/item/CS_URS_2024_02/763732821</t>
  </si>
  <si>
    <t>poškozený rám</t>
  </si>
  <si>
    <t>2*6,5</t>
  </si>
  <si>
    <t>764</t>
  </si>
  <si>
    <t>Konstrukce klempířské</t>
  </si>
  <si>
    <t>51</t>
  </si>
  <si>
    <t>764001901</t>
  </si>
  <si>
    <t>Napojení na stávající klempířské konstrukce délky spoje do 0,5 m</t>
  </si>
  <si>
    <t>-1894381736</t>
  </si>
  <si>
    <t>https://podminky.urs.cz/item/CS_URS_2024_02/764001901</t>
  </si>
  <si>
    <t>napojení žlabu</t>
  </si>
  <si>
    <t>1+1</t>
  </si>
  <si>
    <t>52</t>
  </si>
  <si>
    <t>764002811</t>
  </si>
  <si>
    <t>Demontáž klempířských konstrukcí okapového plechu do suti, v krytině povlakové</t>
  </si>
  <si>
    <t>1006758658</t>
  </si>
  <si>
    <t>https://podminky.urs.cz/item/CS_URS_2024_02/764002811</t>
  </si>
  <si>
    <t>v místě opravy</t>
  </si>
  <si>
    <t>8*2</t>
  </si>
  <si>
    <t>53</t>
  </si>
  <si>
    <t>764004803</t>
  </si>
  <si>
    <t>Demontáž klempířských konstrukcí žlabu podokapního k dalšímu použití</t>
  </si>
  <si>
    <t>-2101341218</t>
  </si>
  <si>
    <t>https://podminky.urs.cz/item/CS_URS_2024_02/764004803</t>
  </si>
  <si>
    <t>bude uctovano dle skutečnosti</t>
  </si>
  <si>
    <t>12*2</t>
  </si>
  <si>
    <t>54</t>
  </si>
  <si>
    <t>764004843</t>
  </si>
  <si>
    <t>Demontáž klempířských konstrukcí háku k dalšímu použití</t>
  </si>
  <si>
    <t>1423352005</t>
  </si>
  <si>
    <t>https://podminky.urs.cz/item/CS_URS_2024_02/764004843</t>
  </si>
  <si>
    <t>mezi přilehlýmí nosníky k poškozenýmu rámu</t>
  </si>
  <si>
    <t>4*2</t>
  </si>
  <si>
    <t>55</t>
  </si>
  <si>
    <t>764202134</t>
  </si>
  <si>
    <t>Montáž oplechování střešních prvků okapu okapovým plechem rovným</t>
  </si>
  <si>
    <t>-772873018</t>
  </si>
  <si>
    <t>https://podminky.urs.cz/item/CS_URS_2024_02/764202134</t>
  </si>
  <si>
    <t>56</t>
  </si>
  <si>
    <t>13814185</t>
  </si>
  <si>
    <t>plech hladký Pz jakost EN 10143 tl 0,6mm tabule</t>
  </si>
  <si>
    <t>750925801</t>
  </si>
  <si>
    <t>16*0,5*4,3175/1000</t>
  </si>
  <si>
    <t>57</t>
  </si>
  <si>
    <t>764511404</t>
  </si>
  <si>
    <t>Žlab podokapní z pozinkovaného plechu včetně háků a čel půlkruhový rš 330 mm zpětná montáž</t>
  </si>
  <si>
    <t>-326398113</t>
  </si>
  <si>
    <t>https://podminky.urs.cz/item/CS_URS_2024_02/764511404</t>
  </si>
  <si>
    <t>58</t>
  </si>
  <si>
    <t>998764101</t>
  </si>
  <si>
    <t>Přesun hmot pro konstrukce klempířské stanovený z hmotnosti přesunovaného materiálu vodorovná dopravní vzdálenost do 50 m základní v objektech výšky do 6 m</t>
  </si>
  <si>
    <t>-78706287</t>
  </si>
  <si>
    <t>https://podminky.urs.cz/item/CS_URS_2024_02/998764101</t>
  </si>
  <si>
    <t>765</t>
  </si>
  <si>
    <t>Krytina skládaná</t>
  </si>
  <si>
    <t>59</t>
  </si>
  <si>
    <t>765192001</t>
  </si>
  <si>
    <t>Nouzové zakrytí střechy plachtou</t>
  </si>
  <si>
    <t>-792941557</t>
  </si>
  <si>
    <t>https://podminky.urs.cz/item/CS_URS_2024_02/765192001</t>
  </si>
  <si>
    <t>15*12</t>
  </si>
  <si>
    <t>766</t>
  </si>
  <si>
    <t>Konstrukce truhlářské</t>
  </si>
  <si>
    <t>783</t>
  </si>
  <si>
    <t>Dokončovací práce - nátěry</t>
  </si>
  <si>
    <t>60</t>
  </si>
  <si>
    <t>783301303</t>
  </si>
  <si>
    <t>Příprava podkladu zámečnických konstrukcí před provedením nátěru odrezivění odrezovačem bezoplachovým</t>
  </si>
  <si>
    <t>1038047409</t>
  </si>
  <si>
    <t>https://podminky.urs.cz/item/CS_URS_2024_02/783301303</t>
  </si>
  <si>
    <t>2*12*0,0942*2</t>
  </si>
  <si>
    <t>1,65*4*0,0942*2</t>
  </si>
  <si>
    <t>8*1*0,4*2</t>
  </si>
  <si>
    <t>61</t>
  </si>
  <si>
    <t>783314205</t>
  </si>
  <si>
    <t>Základní antikorozní nátěr zámečnických konstrukcí jednonásobný syntetický samozákladující s obsahem železité slídy (kovářský)</t>
  </si>
  <si>
    <t>48162084</t>
  </si>
  <si>
    <t>https://podminky.urs.cz/item/CS_URS_2024_02/783314205</t>
  </si>
  <si>
    <t>HZS</t>
  </si>
  <si>
    <t>Hodinové zúčtovací sazby</t>
  </si>
  <si>
    <t>62</t>
  </si>
  <si>
    <t>HZS2112</t>
  </si>
  <si>
    <t>Hodinové zúčtovací sazby profesí PSV provádění stavebních konstrukcí tesař odborný</t>
  </si>
  <si>
    <t>hod</t>
  </si>
  <si>
    <t>512</t>
  </si>
  <si>
    <t>2012355142</t>
  </si>
  <si>
    <t>https://podminky.urs.cz/item/CS_URS_2024_02/HZS2112</t>
  </si>
  <si>
    <t>zvášená pracnost pro doplnění průřezu zesilovaných sloupů a rámů, zasekání příložek sloupů atd.</t>
  </si>
  <si>
    <t>8*4</t>
  </si>
  <si>
    <t>63</t>
  </si>
  <si>
    <t>HZS2232</t>
  </si>
  <si>
    <t>Hodinové zúčtovací sazby profesí PSV provádění stavebních instalací elektrikář odborný</t>
  </si>
  <si>
    <t>660047656</t>
  </si>
  <si>
    <t>https://podminky.urs.cz/item/CS_URS_2024_02/HZS2232</t>
  </si>
  <si>
    <t>Práce spojené s napojením a demontáži svítidel</t>
  </si>
  <si>
    <t>64</t>
  </si>
  <si>
    <t>HZS2492</t>
  </si>
  <si>
    <t>Hodinové zúčtovací sazby profesí PSV zednické výpomoci a pomocné práce PSV pomocný dělník PSV</t>
  </si>
  <si>
    <t>-1695477672</t>
  </si>
  <si>
    <t>https://podminky.urs.cz/item/CS_URS_2024_02/HZS2492</t>
  </si>
  <si>
    <t>drobné nespecifikované stavební práce - demontáž závěsu, demontáž nefunkčních zařízení a pod</t>
  </si>
  <si>
    <t>uvolnění sloupů pro provedení příložek</t>
  </si>
  <si>
    <t>VRN</t>
  </si>
  <si>
    <t>Vedlejší rozpočtové náklady</t>
  </si>
  <si>
    <t>VRN3</t>
  </si>
  <si>
    <t>Zařízení staveniště</t>
  </si>
  <si>
    <t>65</t>
  </si>
  <si>
    <t>030001000</t>
  </si>
  <si>
    <t>%</t>
  </si>
  <si>
    <t>1024</t>
  </si>
  <si>
    <t>1350068159</t>
  </si>
  <si>
    <t>https://podminky.urs.cz/item/CS_URS_2024_02/030001000</t>
  </si>
  <si>
    <t>VRN6</t>
  </si>
  <si>
    <t>Územní vlivy</t>
  </si>
  <si>
    <t>66</t>
  </si>
  <si>
    <t>065002000</t>
  </si>
  <si>
    <t>Mimostaveništní doprava materiálů, výrobků a strojů</t>
  </si>
  <si>
    <t>-738078293</t>
  </si>
  <si>
    <t>https://podminky.urs.cz/item/CS_URS_2024_02/065002000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</si>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</sst>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97013511" TargetMode="External"/><Relationship Id="rId18" Type="http://schemas.openxmlformats.org/officeDocument/2006/relationships/hyperlink" Target="https://podminky.urs.cz/item/CS_URS_2024_02/712441559" TargetMode="External"/><Relationship Id="rId26" Type="http://schemas.openxmlformats.org/officeDocument/2006/relationships/hyperlink" Target="https://podminky.urs.cz/item/CS_URS_2024_02/762083121" TargetMode="External"/><Relationship Id="rId39" Type="http://schemas.openxmlformats.org/officeDocument/2006/relationships/hyperlink" Target="https://podminky.urs.cz/item/CS_URS_2024_02/998762102" TargetMode="External"/><Relationship Id="rId21" Type="http://schemas.openxmlformats.org/officeDocument/2006/relationships/hyperlink" Target="https://podminky.urs.cz/item/CS_URS_2024_02/733191916" TargetMode="External"/><Relationship Id="rId34" Type="http://schemas.openxmlformats.org/officeDocument/2006/relationships/hyperlink" Target="https://podminky.urs.cz/item/CS_URS_2024_02/762341832" TargetMode="External"/><Relationship Id="rId42" Type="http://schemas.openxmlformats.org/officeDocument/2006/relationships/hyperlink" Target="https://podminky.urs.cz/item/CS_URS_2024_02/764002811" TargetMode="External"/><Relationship Id="rId47" Type="http://schemas.openxmlformats.org/officeDocument/2006/relationships/hyperlink" Target="https://podminky.urs.cz/item/CS_URS_2024_02/998764101" TargetMode="External"/><Relationship Id="rId50" Type="http://schemas.openxmlformats.org/officeDocument/2006/relationships/hyperlink" Target="https://podminky.urs.cz/item/CS_URS_2024_02/783314205" TargetMode="External"/><Relationship Id="rId55" Type="http://schemas.openxmlformats.org/officeDocument/2006/relationships/hyperlink" Target="https://podminky.urs.cz/item/CS_URS_2024_02/065002000" TargetMode="External"/><Relationship Id="rId7" Type="http://schemas.openxmlformats.org/officeDocument/2006/relationships/hyperlink" Target="https://podminky.urs.cz/item/CS_URS_2024_02/952902601" TargetMode="External"/><Relationship Id="rId2" Type="http://schemas.openxmlformats.org/officeDocument/2006/relationships/hyperlink" Target="https://podminky.urs.cz/item/CS_URS_2024_02/943211211" TargetMode="External"/><Relationship Id="rId16" Type="http://schemas.openxmlformats.org/officeDocument/2006/relationships/hyperlink" Target="https://podminky.urs.cz/item/CS_URS_2024_02/712431111" TargetMode="External"/><Relationship Id="rId29" Type="http://schemas.openxmlformats.org/officeDocument/2006/relationships/hyperlink" Target="https://podminky.urs.cz/item/CS_URS_2024_02/762322912" TargetMode="External"/><Relationship Id="rId11" Type="http://schemas.openxmlformats.org/officeDocument/2006/relationships/hyperlink" Target="https://podminky.urs.cz/item/CS_URS_2024_02/997013112" TargetMode="External"/><Relationship Id="rId24" Type="http://schemas.openxmlformats.org/officeDocument/2006/relationships/hyperlink" Target="https://podminky.urs.cz/item/CS_URS_2024_02/741372821" TargetMode="External"/><Relationship Id="rId32" Type="http://schemas.openxmlformats.org/officeDocument/2006/relationships/hyperlink" Target="https://podminky.urs.cz/item/CS_URS_2024_02/762341210" TargetMode="External"/><Relationship Id="rId37" Type="http://schemas.openxmlformats.org/officeDocument/2006/relationships/hyperlink" Target="https://podminky.urs.cz/item/CS_URS_2024_02/762395000" TargetMode="External"/><Relationship Id="rId40" Type="http://schemas.openxmlformats.org/officeDocument/2006/relationships/hyperlink" Target="https://podminky.urs.cz/item/CS_URS_2024_02/763732821" TargetMode="External"/><Relationship Id="rId45" Type="http://schemas.openxmlformats.org/officeDocument/2006/relationships/hyperlink" Target="https://podminky.urs.cz/item/CS_URS_2024_02/764202134" TargetMode="External"/><Relationship Id="rId53" Type="http://schemas.openxmlformats.org/officeDocument/2006/relationships/hyperlink" Target="https://podminky.urs.cz/item/CS_URS_2024_02/HZS2492" TargetMode="External"/><Relationship Id="rId5" Type="http://schemas.openxmlformats.org/officeDocument/2006/relationships/hyperlink" Target="https://podminky.urs.cz/item/CS_URS_2024_02/946111212" TargetMode="External"/><Relationship Id="rId19" Type="http://schemas.openxmlformats.org/officeDocument/2006/relationships/hyperlink" Target="https://podminky.urs.cz/item/CS_URS_2024_02/998712102" TargetMode="External"/><Relationship Id="rId4" Type="http://schemas.openxmlformats.org/officeDocument/2006/relationships/hyperlink" Target="https://podminky.urs.cz/item/CS_URS_2024_02/946111112" TargetMode="External"/><Relationship Id="rId9" Type="http://schemas.openxmlformats.org/officeDocument/2006/relationships/hyperlink" Target="https://podminky.urs.cz/item/CS_URS_2024_02/985622223" TargetMode="External"/><Relationship Id="rId14" Type="http://schemas.openxmlformats.org/officeDocument/2006/relationships/hyperlink" Target="https://podminky.urs.cz/item/CS_URS_2024_02/997013631" TargetMode="External"/><Relationship Id="rId22" Type="http://schemas.openxmlformats.org/officeDocument/2006/relationships/hyperlink" Target="https://podminky.urs.cz/item/CS_URS_2024_02/741372012" TargetMode="External"/><Relationship Id="rId27" Type="http://schemas.openxmlformats.org/officeDocument/2006/relationships/hyperlink" Target="https://podminky.urs.cz/item/CS_URS_2024_02/762085114" TargetMode="External"/><Relationship Id="rId30" Type="http://schemas.openxmlformats.org/officeDocument/2006/relationships/hyperlink" Target="https://podminky.urs.cz/item/CS_URS_2024_02/762332524" TargetMode="External"/><Relationship Id="rId35" Type="http://schemas.openxmlformats.org/officeDocument/2006/relationships/hyperlink" Target="https://podminky.urs.cz/item/CS_URS_2024_02/762342813" TargetMode="External"/><Relationship Id="rId43" Type="http://schemas.openxmlformats.org/officeDocument/2006/relationships/hyperlink" Target="https://podminky.urs.cz/item/CS_URS_2024_02/764004803" TargetMode="External"/><Relationship Id="rId48" Type="http://schemas.openxmlformats.org/officeDocument/2006/relationships/hyperlink" Target="https://podminky.urs.cz/item/CS_URS_2024_02/765192001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4_02/985622121" TargetMode="External"/><Relationship Id="rId51" Type="http://schemas.openxmlformats.org/officeDocument/2006/relationships/hyperlink" Target="https://podminky.urs.cz/item/CS_URS_2024_02/HZS2112" TargetMode="External"/><Relationship Id="rId3" Type="http://schemas.openxmlformats.org/officeDocument/2006/relationships/hyperlink" Target="https://podminky.urs.cz/item/CS_URS_2024_02/943211811" TargetMode="External"/><Relationship Id="rId12" Type="http://schemas.openxmlformats.org/officeDocument/2006/relationships/hyperlink" Target="https://podminky.urs.cz/item/CS_URS_2024_02/997013509" TargetMode="External"/><Relationship Id="rId17" Type="http://schemas.openxmlformats.org/officeDocument/2006/relationships/hyperlink" Target="https://podminky.urs.cz/item/CS_URS_2024_02/712440833" TargetMode="External"/><Relationship Id="rId25" Type="http://schemas.openxmlformats.org/officeDocument/2006/relationships/hyperlink" Target="https://podminky.urs.cz/item/CS_URS_2024_02/741374861" TargetMode="External"/><Relationship Id="rId33" Type="http://schemas.openxmlformats.org/officeDocument/2006/relationships/hyperlink" Target="https://podminky.urs.cz/item/CS_URS_2024_02/762341811" TargetMode="External"/><Relationship Id="rId38" Type="http://schemas.openxmlformats.org/officeDocument/2006/relationships/hyperlink" Target="https://podminky.urs.cz/item/CS_URS_2024_02/762420014" TargetMode="External"/><Relationship Id="rId46" Type="http://schemas.openxmlformats.org/officeDocument/2006/relationships/hyperlink" Target="https://podminky.urs.cz/item/CS_URS_2024_02/764511404" TargetMode="External"/><Relationship Id="rId20" Type="http://schemas.openxmlformats.org/officeDocument/2006/relationships/hyperlink" Target="https://podminky.urs.cz/item/CS_URS_2024_02/733120815" TargetMode="External"/><Relationship Id="rId41" Type="http://schemas.openxmlformats.org/officeDocument/2006/relationships/hyperlink" Target="https://podminky.urs.cz/item/CS_URS_2024_02/764001901" TargetMode="External"/><Relationship Id="rId54" Type="http://schemas.openxmlformats.org/officeDocument/2006/relationships/hyperlink" Target="https://podminky.urs.cz/item/CS_URS_2024_02/030001000" TargetMode="External"/><Relationship Id="rId1" Type="http://schemas.openxmlformats.org/officeDocument/2006/relationships/hyperlink" Target="https://podminky.urs.cz/item/CS_URS_2024_02/943211111" TargetMode="External"/><Relationship Id="rId6" Type="http://schemas.openxmlformats.org/officeDocument/2006/relationships/hyperlink" Target="https://podminky.urs.cz/item/CS_URS_2024_02/946111812" TargetMode="External"/><Relationship Id="rId15" Type="http://schemas.openxmlformats.org/officeDocument/2006/relationships/hyperlink" Target="https://podminky.urs.cz/item/CS_URS_2024_02/997013645" TargetMode="External"/><Relationship Id="rId23" Type="http://schemas.openxmlformats.org/officeDocument/2006/relationships/hyperlink" Target="https://podminky.urs.cz/item/CS_URS_2024_02/741372061" TargetMode="External"/><Relationship Id="rId28" Type="http://schemas.openxmlformats.org/officeDocument/2006/relationships/hyperlink" Target="https://podminky.urs.cz/item/CS_URS_2024_02/762192903" TargetMode="External"/><Relationship Id="rId36" Type="http://schemas.openxmlformats.org/officeDocument/2006/relationships/hyperlink" Target="https://podminky.urs.cz/item/CS_URS_2024_02/762343831" TargetMode="External"/><Relationship Id="rId49" Type="http://schemas.openxmlformats.org/officeDocument/2006/relationships/hyperlink" Target="https://podminky.urs.cz/item/CS_URS_2024_02/783301303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993121111" TargetMode="External"/><Relationship Id="rId31" Type="http://schemas.openxmlformats.org/officeDocument/2006/relationships/hyperlink" Target="https://podminky.urs.cz/item/CS_URS_2024_02/762341114" TargetMode="External"/><Relationship Id="rId44" Type="http://schemas.openxmlformats.org/officeDocument/2006/relationships/hyperlink" Target="https://podminky.urs.cz/item/CS_URS_2024_02/764004843" TargetMode="External"/><Relationship Id="rId52" Type="http://schemas.openxmlformats.org/officeDocument/2006/relationships/hyperlink" Target="https://podminky.urs.cz/item/CS_URS_2024_02/HZS22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10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R5" s="20"/>
      <c r="BE5" s="285" t="s">
        <v>15</v>
      </c>
      <c r="BS5" s="17" t="s">
        <v>6</v>
      </c>
    </row>
    <row r="6" spans="1:74" ht="37" customHeight="1">
      <c r="B6" s="20"/>
      <c r="D6" s="26" t="s">
        <v>16</v>
      </c>
      <c r="K6" s="289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R6" s="20"/>
      <c r="BE6" s="28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6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6"/>
      <c r="BS8" s="17" t="s">
        <v>6</v>
      </c>
    </row>
    <row r="9" spans="1:74" ht="14.5" customHeight="1">
      <c r="B9" s="20"/>
      <c r="AR9" s="20"/>
      <c r="BE9" s="286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86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86"/>
      <c r="BS11" s="17" t="s">
        <v>6</v>
      </c>
    </row>
    <row r="12" spans="1:74" ht="7" customHeight="1">
      <c r="B12" s="20"/>
      <c r="AR12" s="20"/>
      <c r="BE12" s="286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86"/>
      <c r="BS13" s="17" t="s">
        <v>6</v>
      </c>
    </row>
    <row r="14" spans="1:74" ht="12.5">
      <c r="B14" s="20"/>
      <c r="E14" s="290" t="s">
        <v>32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7" t="s">
        <v>29</v>
      </c>
      <c r="AN14" s="29" t="s">
        <v>32</v>
      </c>
      <c r="AR14" s="20"/>
      <c r="BE14" s="286"/>
      <c r="BS14" s="17" t="s">
        <v>6</v>
      </c>
    </row>
    <row r="15" spans="1:74" ht="7" customHeight="1">
      <c r="B15" s="20"/>
      <c r="AR15" s="20"/>
      <c r="BE15" s="286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19</v>
      </c>
      <c r="AR16" s="20"/>
      <c r="BE16" s="286"/>
      <c r="BS16" s="17" t="s">
        <v>4</v>
      </c>
    </row>
    <row r="17" spans="2:71" ht="18.399999999999999" customHeight="1">
      <c r="B17" s="20"/>
      <c r="E17" s="25" t="s">
        <v>34</v>
      </c>
      <c r="AK17" s="27" t="s">
        <v>29</v>
      </c>
      <c r="AN17" s="25" t="s">
        <v>19</v>
      </c>
      <c r="AR17" s="20"/>
      <c r="BE17" s="286"/>
      <c r="BS17" s="17" t="s">
        <v>35</v>
      </c>
    </row>
    <row r="18" spans="2:71" ht="7" customHeight="1">
      <c r="B18" s="20"/>
      <c r="AR18" s="20"/>
      <c r="BE18" s="286"/>
      <c r="BS18" s="17" t="s">
        <v>6</v>
      </c>
    </row>
    <row r="19" spans="2:71" ht="12" customHeight="1">
      <c r="B19" s="20"/>
      <c r="D19" s="27" t="s">
        <v>36</v>
      </c>
      <c r="AK19" s="27" t="s">
        <v>26</v>
      </c>
      <c r="AN19" s="25" t="s">
        <v>19</v>
      </c>
      <c r="AR19" s="20"/>
      <c r="BE19" s="286"/>
      <c r="BS19" s="17" t="s">
        <v>6</v>
      </c>
    </row>
    <row r="20" spans="2:71" ht="18.399999999999999" customHeight="1">
      <c r="B20" s="20"/>
      <c r="E20" s="25" t="s">
        <v>37</v>
      </c>
      <c r="AK20" s="27" t="s">
        <v>29</v>
      </c>
      <c r="AN20" s="25" t="s">
        <v>19</v>
      </c>
      <c r="AR20" s="20"/>
      <c r="BE20" s="286"/>
      <c r="BS20" s="17" t="s">
        <v>4</v>
      </c>
    </row>
    <row r="21" spans="2:71" ht="7" customHeight="1">
      <c r="B21" s="20"/>
      <c r="AR21" s="20"/>
      <c r="BE21" s="286"/>
    </row>
    <row r="22" spans="2:71" ht="12" customHeight="1">
      <c r="B22" s="20"/>
      <c r="D22" s="27" t="s">
        <v>38</v>
      </c>
      <c r="AR22" s="20"/>
      <c r="BE22" s="286"/>
    </row>
    <row r="23" spans="2:71" ht="47.25" customHeight="1">
      <c r="B23" s="20"/>
      <c r="E23" s="292" t="s">
        <v>39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R23" s="20"/>
      <c r="BE23" s="286"/>
    </row>
    <row r="24" spans="2:71" ht="7" customHeight="1">
      <c r="B24" s="20"/>
      <c r="AR24" s="20"/>
      <c r="BE24" s="286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6"/>
    </row>
    <row r="26" spans="2:71" s="1" customFormat="1" ht="25.9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3">
        <f>ROUND(AG54,2)</f>
        <v>0</v>
      </c>
      <c r="AL26" s="294"/>
      <c r="AM26" s="294"/>
      <c r="AN26" s="294"/>
      <c r="AO26" s="294"/>
      <c r="AR26" s="32"/>
      <c r="BE26" s="286"/>
    </row>
    <row r="27" spans="2:71" s="1" customFormat="1" ht="7" customHeight="1">
      <c r="B27" s="32"/>
      <c r="AR27" s="32"/>
      <c r="BE27" s="286"/>
    </row>
    <row r="28" spans="2:71" s="1" customFormat="1" ht="12.5">
      <c r="B28" s="32"/>
      <c r="L28" s="295" t="s">
        <v>41</v>
      </c>
      <c r="M28" s="295"/>
      <c r="N28" s="295"/>
      <c r="O28" s="295"/>
      <c r="P28" s="295"/>
      <c r="W28" s="295" t="s">
        <v>42</v>
      </c>
      <c r="X28" s="295"/>
      <c r="Y28" s="295"/>
      <c r="Z28" s="295"/>
      <c r="AA28" s="295"/>
      <c r="AB28" s="295"/>
      <c r="AC28" s="295"/>
      <c r="AD28" s="295"/>
      <c r="AE28" s="295"/>
      <c r="AK28" s="295" t="s">
        <v>43</v>
      </c>
      <c r="AL28" s="295"/>
      <c r="AM28" s="295"/>
      <c r="AN28" s="295"/>
      <c r="AO28" s="295"/>
      <c r="AR28" s="32"/>
      <c r="BE28" s="286"/>
    </row>
    <row r="29" spans="2:71" s="2" customFormat="1" ht="14.5" customHeight="1">
      <c r="B29" s="35"/>
      <c r="D29" s="27" t="s">
        <v>44</v>
      </c>
      <c r="F29" s="27" t="s">
        <v>45</v>
      </c>
      <c r="L29" s="280">
        <v>0.21</v>
      </c>
      <c r="M29" s="279"/>
      <c r="N29" s="279"/>
      <c r="O29" s="279"/>
      <c r="P29" s="279"/>
      <c r="W29" s="278">
        <f>ROUND(AZ54, 2)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ROUND(AV54, 2)</f>
        <v>0</v>
      </c>
      <c r="AL29" s="279"/>
      <c r="AM29" s="279"/>
      <c r="AN29" s="279"/>
      <c r="AO29" s="279"/>
      <c r="AR29" s="35"/>
      <c r="BE29" s="287"/>
    </row>
    <row r="30" spans="2:71" s="2" customFormat="1" ht="14.5" customHeight="1">
      <c r="B30" s="35"/>
      <c r="F30" s="27" t="s">
        <v>46</v>
      </c>
      <c r="L30" s="280">
        <v>0.12</v>
      </c>
      <c r="M30" s="279"/>
      <c r="N30" s="279"/>
      <c r="O30" s="279"/>
      <c r="P30" s="279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ROUND(AW54, 2)</f>
        <v>0</v>
      </c>
      <c r="AL30" s="279"/>
      <c r="AM30" s="279"/>
      <c r="AN30" s="279"/>
      <c r="AO30" s="279"/>
      <c r="AR30" s="35"/>
      <c r="BE30" s="287"/>
    </row>
    <row r="31" spans="2:71" s="2" customFormat="1" ht="14.5" hidden="1" customHeight="1">
      <c r="B31" s="35"/>
      <c r="F31" s="27" t="s">
        <v>47</v>
      </c>
      <c r="L31" s="280">
        <v>0.21</v>
      </c>
      <c r="M31" s="279"/>
      <c r="N31" s="279"/>
      <c r="O31" s="279"/>
      <c r="P31" s="279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5"/>
      <c r="BE31" s="287"/>
    </row>
    <row r="32" spans="2:71" s="2" customFormat="1" ht="14.5" hidden="1" customHeight="1">
      <c r="B32" s="35"/>
      <c r="F32" s="27" t="s">
        <v>48</v>
      </c>
      <c r="L32" s="280">
        <v>0.12</v>
      </c>
      <c r="M32" s="279"/>
      <c r="N32" s="279"/>
      <c r="O32" s="279"/>
      <c r="P32" s="279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5"/>
      <c r="BE32" s="287"/>
    </row>
    <row r="33" spans="2:44" s="2" customFormat="1" ht="14.5" hidden="1" customHeight="1">
      <c r="B33" s="35"/>
      <c r="F33" s="27" t="s">
        <v>49</v>
      </c>
      <c r="L33" s="280">
        <v>0</v>
      </c>
      <c r="M33" s="279"/>
      <c r="N33" s="279"/>
      <c r="O33" s="279"/>
      <c r="P33" s="279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5"/>
    </row>
    <row r="34" spans="2:44" s="1" customFormat="1" ht="7" customHeight="1">
      <c r="B34" s="32"/>
      <c r="AR34" s="32"/>
    </row>
    <row r="35" spans="2:44" s="1" customFormat="1" ht="25.9" customHeight="1">
      <c r="B35" s="32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81" t="s">
        <v>52</v>
      </c>
      <c r="Y35" s="282"/>
      <c r="Z35" s="282"/>
      <c r="AA35" s="282"/>
      <c r="AB35" s="282"/>
      <c r="AC35" s="38"/>
      <c r="AD35" s="38"/>
      <c r="AE35" s="38"/>
      <c r="AF35" s="38"/>
      <c r="AG35" s="38"/>
      <c r="AH35" s="38"/>
      <c r="AI35" s="38"/>
      <c r="AJ35" s="38"/>
      <c r="AK35" s="283">
        <f>SUM(AK26:AK33)</f>
        <v>0</v>
      </c>
      <c r="AL35" s="282"/>
      <c r="AM35" s="282"/>
      <c r="AN35" s="282"/>
      <c r="AO35" s="284"/>
      <c r="AP35" s="36"/>
      <c r="AQ35" s="36"/>
      <c r="AR35" s="32"/>
    </row>
    <row r="36" spans="2:44" s="1" customFormat="1" ht="7" customHeight="1">
      <c r="B36" s="32"/>
      <c r="AR36" s="32"/>
    </row>
    <row r="37" spans="2:44" s="1" customFormat="1" ht="7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7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5" customHeight="1">
      <c r="B42" s="32"/>
      <c r="C42" s="21" t="s">
        <v>53</v>
      </c>
      <c r="AR42" s="32"/>
    </row>
    <row r="43" spans="2:44" s="1" customFormat="1" ht="7" customHeight="1">
      <c r="B43" s="32"/>
      <c r="AR43" s="32"/>
    </row>
    <row r="44" spans="2:44" s="3" customFormat="1" ht="12" customHeight="1">
      <c r="B44" s="44"/>
      <c r="C44" s="27" t="s">
        <v>13</v>
      </c>
      <c r="L44" s="3" t="str">
        <f>K5</f>
        <v>20241109</v>
      </c>
      <c r="AR44" s="44"/>
    </row>
    <row r="45" spans="2:44" s="4" customFormat="1" ht="37" customHeight="1">
      <c r="B45" s="45"/>
      <c r="C45" s="46" t="s">
        <v>16</v>
      </c>
      <c r="L45" s="269" t="str">
        <f>K6</f>
        <v>Oprava zborcené střešní konstrukce portálové haly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5"/>
    </row>
    <row r="46" spans="2:44" s="1" customFormat="1" ht="7" customHeight="1">
      <c r="B46" s="32"/>
      <c r="AR46" s="32"/>
    </row>
    <row r="47" spans="2:44" s="1" customFormat="1" ht="12" customHeight="1">
      <c r="B47" s="32"/>
      <c r="C47" s="27" t="s">
        <v>21</v>
      </c>
      <c r="L47" s="47" t="str">
        <f>IF(K8="","",K8)</f>
        <v>Praha</v>
      </c>
      <c r="AI47" s="27" t="s">
        <v>23</v>
      </c>
      <c r="AM47" s="271" t="str">
        <f>IF(AN8= "","",AN8)</f>
        <v>9. 11. 2024</v>
      </c>
      <c r="AN47" s="271"/>
      <c r="AR47" s="32"/>
    </row>
    <row r="48" spans="2:44" s="1" customFormat="1" ht="7" customHeight="1">
      <c r="B48" s="32"/>
      <c r="AR48" s="32"/>
    </row>
    <row r="49" spans="1:90" s="1" customFormat="1" ht="15.25" customHeight="1">
      <c r="B49" s="32"/>
      <c r="C49" s="27" t="s">
        <v>25</v>
      </c>
      <c r="L49" s="3" t="str">
        <f>IF(E11= "","",E11)</f>
        <v>Výzkumný ústav živočišné výroby, v.v.i., Praha</v>
      </c>
      <c r="AI49" s="27" t="s">
        <v>33</v>
      </c>
      <c r="AM49" s="272" t="str">
        <f>IF(E17="","",E17)</f>
        <v xml:space="preserve"> </v>
      </c>
      <c r="AN49" s="273"/>
      <c r="AO49" s="273"/>
      <c r="AP49" s="273"/>
      <c r="AR49" s="32"/>
      <c r="AS49" s="274" t="s">
        <v>54</v>
      </c>
      <c r="AT49" s="275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5" customHeight="1">
      <c r="B50" s="32"/>
      <c r="C50" s="27" t="s">
        <v>31</v>
      </c>
      <c r="L50" s="3" t="str">
        <f>IF(E14= "Vyplň údaj","",E14)</f>
        <v/>
      </c>
      <c r="AI50" s="27" t="s">
        <v>36</v>
      </c>
      <c r="AM50" s="272" t="str">
        <f>IF(E20="","",E20)</f>
        <v>ing. Mária Párová, Ph.D.</v>
      </c>
      <c r="AN50" s="273"/>
      <c r="AO50" s="273"/>
      <c r="AP50" s="273"/>
      <c r="AR50" s="32"/>
      <c r="AS50" s="276"/>
      <c r="AT50" s="277"/>
      <c r="BD50" s="51"/>
    </row>
    <row r="51" spans="1:90" s="1" customFormat="1" ht="10.9" customHeight="1">
      <c r="B51" s="32"/>
      <c r="AR51" s="32"/>
      <c r="AS51" s="276"/>
      <c r="AT51" s="277"/>
      <c r="BD51" s="51"/>
    </row>
    <row r="52" spans="1:90" s="1" customFormat="1" ht="29.25" customHeight="1">
      <c r="B52" s="32"/>
      <c r="C52" s="260" t="s">
        <v>55</v>
      </c>
      <c r="D52" s="261"/>
      <c r="E52" s="261"/>
      <c r="F52" s="261"/>
      <c r="G52" s="261"/>
      <c r="H52" s="52"/>
      <c r="I52" s="262" t="s">
        <v>56</v>
      </c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3" t="s">
        <v>57</v>
      </c>
      <c r="AH52" s="261"/>
      <c r="AI52" s="261"/>
      <c r="AJ52" s="261"/>
      <c r="AK52" s="261"/>
      <c r="AL52" s="261"/>
      <c r="AM52" s="261"/>
      <c r="AN52" s="262" t="s">
        <v>58</v>
      </c>
      <c r="AO52" s="261"/>
      <c r="AP52" s="261"/>
      <c r="AQ52" s="53" t="s">
        <v>59</v>
      </c>
      <c r="AR52" s="32"/>
      <c r="AS52" s="54" t="s">
        <v>60</v>
      </c>
      <c r="AT52" s="55" t="s">
        <v>61</v>
      </c>
      <c r="AU52" s="55" t="s">
        <v>62</v>
      </c>
      <c r="AV52" s="55" t="s">
        <v>63</v>
      </c>
      <c r="AW52" s="55" t="s">
        <v>64</v>
      </c>
      <c r="AX52" s="55" t="s">
        <v>65</v>
      </c>
      <c r="AY52" s="55" t="s">
        <v>66</v>
      </c>
      <c r="AZ52" s="55" t="s">
        <v>67</v>
      </c>
      <c r="BA52" s="55" t="s">
        <v>68</v>
      </c>
      <c r="BB52" s="55" t="s">
        <v>69</v>
      </c>
      <c r="BC52" s="55" t="s">
        <v>70</v>
      </c>
      <c r="BD52" s="56" t="s">
        <v>71</v>
      </c>
    </row>
    <row r="53" spans="1:90" s="1" customFormat="1" ht="10.9" customHeight="1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5" customHeight="1">
      <c r="B54" s="58"/>
      <c r="C54" s="59" t="s">
        <v>72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67">
        <f>ROUND(AG55,2)</f>
        <v>0</v>
      </c>
      <c r="AH54" s="267"/>
      <c r="AI54" s="267"/>
      <c r="AJ54" s="267"/>
      <c r="AK54" s="267"/>
      <c r="AL54" s="267"/>
      <c r="AM54" s="267"/>
      <c r="AN54" s="268">
        <f>SUM(AG54,AT54)</f>
        <v>0</v>
      </c>
      <c r="AO54" s="268"/>
      <c r="AP54" s="268"/>
      <c r="AQ54" s="62" t="s">
        <v>19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73</v>
      </c>
      <c r="BT54" s="67" t="s">
        <v>74</v>
      </c>
      <c r="BV54" s="67" t="s">
        <v>75</v>
      </c>
      <c r="BW54" s="67" t="s">
        <v>5</v>
      </c>
      <c r="BX54" s="67" t="s">
        <v>76</v>
      </c>
      <c r="CL54" s="67" t="s">
        <v>19</v>
      </c>
    </row>
    <row r="55" spans="1:90" s="6" customFormat="1" ht="24.75" customHeight="1">
      <c r="A55" s="68" t="s">
        <v>77</v>
      </c>
      <c r="B55" s="69"/>
      <c r="C55" s="70"/>
      <c r="D55" s="266" t="s">
        <v>14</v>
      </c>
      <c r="E55" s="266"/>
      <c r="F55" s="266"/>
      <c r="G55" s="266"/>
      <c r="H55" s="266"/>
      <c r="I55" s="71"/>
      <c r="J55" s="266" t="s">
        <v>17</v>
      </c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4">
        <f>'20241109 - Oprava zborcen...'!J28</f>
        <v>0</v>
      </c>
      <c r="AH55" s="265"/>
      <c r="AI55" s="265"/>
      <c r="AJ55" s="265"/>
      <c r="AK55" s="265"/>
      <c r="AL55" s="265"/>
      <c r="AM55" s="265"/>
      <c r="AN55" s="264">
        <f>SUM(AG55,AT55)</f>
        <v>0</v>
      </c>
      <c r="AO55" s="265"/>
      <c r="AP55" s="265"/>
      <c r="AQ55" s="72" t="s">
        <v>78</v>
      </c>
      <c r="AR55" s="69"/>
      <c r="AS55" s="73">
        <v>0</v>
      </c>
      <c r="AT55" s="74">
        <f>ROUND(SUM(AV55:AW55),2)</f>
        <v>0</v>
      </c>
      <c r="AU55" s="75">
        <f>'20241109 - Oprava zborcen...'!P90</f>
        <v>0</v>
      </c>
      <c r="AV55" s="74">
        <f>'20241109 - Oprava zborcen...'!J31</f>
        <v>0</v>
      </c>
      <c r="AW55" s="74">
        <f>'20241109 - Oprava zborcen...'!J32</f>
        <v>0</v>
      </c>
      <c r="AX55" s="74">
        <f>'20241109 - Oprava zborcen...'!J33</f>
        <v>0</v>
      </c>
      <c r="AY55" s="74">
        <f>'20241109 - Oprava zborcen...'!J34</f>
        <v>0</v>
      </c>
      <c r="AZ55" s="74">
        <f>'20241109 - Oprava zborcen...'!F31</f>
        <v>0</v>
      </c>
      <c r="BA55" s="74">
        <f>'20241109 - Oprava zborcen...'!F32</f>
        <v>0</v>
      </c>
      <c r="BB55" s="74">
        <f>'20241109 - Oprava zborcen...'!F33</f>
        <v>0</v>
      </c>
      <c r="BC55" s="74">
        <f>'20241109 - Oprava zborcen...'!F34</f>
        <v>0</v>
      </c>
      <c r="BD55" s="76">
        <f>'20241109 - Oprava zborcen...'!F35</f>
        <v>0</v>
      </c>
      <c r="BT55" s="77" t="s">
        <v>79</v>
      </c>
      <c r="BU55" s="77" t="s">
        <v>80</v>
      </c>
      <c r="BV55" s="77" t="s">
        <v>75</v>
      </c>
      <c r="BW55" s="77" t="s">
        <v>5</v>
      </c>
      <c r="BX55" s="77" t="s">
        <v>76</v>
      </c>
      <c r="CL55" s="77" t="s">
        <v>19</v>
      </c>
    </row>
    <row r="56" spans="1:90" s="1" customFormat="1" ht="30" customHeight="1">
      <c r="B56" s="32"/>
      <c r="AR56" s="32"/>
    </row>
    <row r="57" spans="1:90" s="1" customFormat="1" ht="7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2"/>
    </row>
  </sheetData>
  <sheetProtection algorithmName="SHA-512" hashValue="ZuihqEqj8DgecMlhqtFcatflSmmcXHpsIDbLd275jZZypvKp40eZuxFEqQvV52g2s3VrK6xZ8GDK+TjgGVCCwg==" saltValue="lWQxZtyNYBdZorSWmT5ZQuUvbtJE1BPHlnqOsHJKqLwk0ZHmWG9Co+xi46QRtvsTxTANBWcBTZ3HY+K15aZOq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0241109 - Oprava zborcen...'!C2" display="/" xr:uid="{00000000-0004-0000-0000-000000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6"/>
  <sheetViews>
    <sheetView showGridLines="0" tabSelected="1" topLeftCell="A354" workbookViewId="0">
      <selection activeCell="J15" sqref="J1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7" t="s">
        <v>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5" customHeight="1">
      <c r="B4" s="20"/>
      <c r="D4" s="21" t="s">
        <v>82</v>
      </c>
      <c r="L4" s="20"/>
      <c r="M4" s="78" t="s">
        <v>10</v>
      </c>
      <c r="AT4" s="17" t="s">
        <v>4</v>
      </c>
    </row>
    <row r="5" spans="2:46" ht="7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69" t="s">
        <v>17</v>
      </c>
      <c r="F7" s="296"/>
      <c r="G7" s="296"/>
      <c r="H7" s="296"/>
      <c r="L7" s="32"/>
    </row>
    <row r="8" spans="2:46" s="1" customFormat="1">
      <c r="B8" s="32"/>
      <c r="L8" s="32"/>
    </row>
    <row r="9" spans="2:46" s="1" customFormat="1" ht="12" customHeight="1">
      <c r="B9" s="32"/>
      <c r="D9" s="27" t="s">
        <v>18</v>
      </c>
      <c r="F9" s="25" t="s">
        <v>19</v>
      </c>
      <c r="I9" s="27" t="s">
        <v>20</v>
      </c>
      <c r="J9" s="25" t="s">
        <v>19</v>
      </c>
      <c r="L9" s="32"/>
    </row>
    <row r="10" spans="2:46" s="1" customFormat="1" ht="12" customHeight="1">
      <c r="B10" s="32"/>
      <c r="D10" s="27" t="s">
        <v>21</v>
      </c>
      <c r="F10" s="25" t="s">
        <v>22</v>
      </c>
      <c r="I10" s="27" t="s">
        <v>23</v>
      </c>
      <c r="J10" s="48" t="str">
        <f>'Rekapitulace stavby'!AN8</f>
        <v>9. 11. 2024</v>
      </c>
      <c r="L10" s="32"/>
    </row>
    <row r="11" spans="2:46" s="1" customFormat="1" ht="10.9" customHeight="1">
      <c r="B11" s="32"/>
      <c r="L11" s="32"/>
    </row>
    <row r="12" spans="2:46" s="1" customFormat="1" ht="12" customHeight="1">
      <c r="B12" s="32"/>
      <c r="D12" s="27" t="s">
        <v>25</v>
      </c>
      <c r="I12" s="27" t="s">
        <v>26</v>
      </c>
      <c r="J12" s="25" t="s">
        <v>27</v>
      </c>
      <c r="L12" s="32"/>
    </row>
    <row r="13" spans="2:46" s="1" customFormat="1" ht="18" customHeight="1">
      <c r="B13" s="32"/>
      <c r="E13" s="25" t="s">
        <v>28</v>
      </c>
      <c r="I13" s="27" t="s">
        <v>29</v>
      </c>
      <c r="J13" s="25" t="s">
        <v>30</v>
      </c>
      <c r="L13" s="32"/>
    </row>
    <row r="14" spans="2:46" s="1" customFormat="1" ht="7" customHeight="1">
      <c r="B14" s="32"/>
      <c r="L14" s="32"/>
    </row>
    <row r="15" spans="2:46" s="1" customFormat="1" ht="12" customHeight="1">
      <c r="B15" s="32"/>
      <c r="D15" s="27" t="s">
        <v>31</v>
      </c>
      <c r="I15" s="27" t="s">
        <v>26</v>
      </c>
      <c r="J15" s="28" t="e" cm="1">
        <f t="array" ref="J15">'20241109 - Oprava zborcen...'!sta</f>
        <v>#NAME?</v>
      </c>
      <c r="L15" s="32"/>
    </row>
    <row r="16" spans="2:46" s="1" customFormat="1" ht="18" customHeight="1">
      <c r="B16" s="32"/>
      <c r="E16" s="297" t="str">
        <f>'Rekapitulace stavby'!E14</f>
        <v>Vyplň údaj</v>
      </c>
      <c r="F16" s="288"/>
      <c r="G16" s="288"/>
      <c r="H16" s="288"/>
      <c r="I16" s="27" t="s">
        <v>29</v>
      </c>
      <c r="J16" s="28" t="str">
        <f>'Rekapitulace stavby'!AN14</f>
        <v>Vyplň údaj</v>
      </c>
      <c r="L16" s="32"/>
    </row>
    <row r="17" spans="2:12" s="1" customFormat="1" ht="7" customHeight="1">
      <c r="B17" s="32"/>
      <c r="L17" s="32"/>
    </row>
    <row r="18" spans="2:12" s="1" customFormat="1" ht="12" customHeight="1">
      <c r="B18" s="32"/>
      <c r="D18" s="27" t="s">
        <v>33</v>
      </c>
      <c r="I18" s="27" t="s">
        <v>26</v>
      </c>
      <c r="J18" s="25" t="str">
        <f>IF('Rekapitulace stavby'!AN16="","",'Rekapitulace stavby'!AN16)</f>
        <v/>
      </c>
      <c r="L18" s="32"/>
    </row>
    <row r="19" spans="2:12" s="1" customFormat="1" ht="18" customHeight="1">
      <c r="B19" s="32"/>
      <c r="E19" s="25" t="str">
        <f>IF('Rekapitulace stavby'!E17="","",'Rekapitulace stavby'!E17)</f>
        <v xml:space="preserve"> </v>
      </c>
      <c r="I19" s="27" t="s">
        <v>29</v>
      </c>
      <c r="J19" s="25" t="str">
        <f>IF('Rekapitulace stavby'!AN17="","",'Rekapitulace stavby'!AN17)</f>
        <v/>
      </c>
      <c r="L19" s="32"/>
    </row>
    <row r="20" spans="2:12" s="1" customFormat="1" ht="7" customHeight="1">
      <c r="B20" s="32"/>
      <c r="L20" s="32"/>
    </row>
    <row r="21" spans="2:12" s="1" customFormat="1" ht="12" customHeight="1">
      <c r="B21" s="32"/>
      <c r="D21" s="27" t="s">
        <v>36</v>
      </c>
      <c r="I21" s="27" t="s">
        <v>26</v>
      </c>
      <c r="J21" s="25" t="s">
        <v>19</v>
      </c>
      <c r="L21" s="32"/>
    </row>
    <row r="22" spans="2:12" s="1" customFormat="1" ht="18" customHeight="1">
      <c r="B22" s="32"/>
      <c r="E22" s="25" t="s">
        <v>37</v>
      </c>
      <c r="I22" s="27" t="s">
        <v>29</v>
      </c>
      <c r="J22" s="25" t="s">
        <v>19</v>
      </c>
      <c r="L22" s="32"/>
    </row>
    <row r="23" spans="2:12" s="1" customFormat="1" ht="7" customHeight="1">
      <c r="B23" s="32"/>
      <c r="L23" s="32"/>
    </row>
    <row r="24" spans="2:12" s="1" customFormat="1" ht="12" customHeight="1">
      <c r="B24" s="32"/>
      <c r="D24" s="27" t="s">
        <v>38</v>
      </c>
      <c r="L24" s="32"/>
    </row>
    <row r="25" spans="2:12" s="7" customFormat="1" ht="47.25" customHeight="1">
      <c r="B25" s="79"/>
      <c r="E25" s="292" t="s">
        <v>39</v>
      </c>
      <c r="F25" s="292"/>
      <c r="G25" s="292"/>
      <c r="H25" s="292"/>
      <c r="L25" s="79"/>
    </row>
    <row r="26" spans="2:12" s="1" customFormat="1" ht="7" customHeight="1">
      <c r="B26" s="32"/>
      <c r="L26" s="32"/>
    </row>
    <row r="27" spans="2:12" s="1" customFormat="1" ht="7" customHeight="1">
      <c r="B27" s="32"/>
      <c r="D27" s="49"/>
      <c r="E27" s="49"/>
      <c r="F27" s="49"/>
      <c r="G27" s="49"/>
      <c r="H27" s="49"/>
      <c r="I27" s="49"/>
      <c r="J27" s="49"/>
      <c r="K27" s="49"/>
      <c r="L27" s="32"/>
    </row>
    <row r="28" spans="2:12" s="1" customFormat="1" ht="25.4" customHeight="1">
      <c r="B28" s="32"/>
      <c r="D28" s="80" t="s">
        <v>40</v>
      </c>
      <c r="J28" s="61">
        <f>ROUND(J90, 2)</f>
        <v>0</v>
      </c>
      <c r="L28" s="32"/>
    </row>
    <row r="29" spans="2:12" s="1" customFormat="1" ht="7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14.5" customHeight="1">
      <c r="B30" s="32"/>
      <c r="F30" s="81" t="s">
        <v>42</v>
      </c>
      <c r="I30" s="81" t="s">
        <v>41</v>
      </c>
      <c r="J30" s="81" t="s">
        <v>43</v>
      </c>
      <c r="L30" s="32"/>
    </row>
    <row r="31" spans="2:12" s="1" customFormat="1" ht="14.5" customHeight="1">
      <c r="B31" s="32"/>
      <c r="D31" s="82" t="s">
        <v>44</v>
      </c>
      <c r="E31" s="27" t="s">
        <v>45</v>
      </c>
      <c r="F31" s="83">
        <f>ROUND((SUM(BE90:BE385)),  2)</f>
        <v>0</v>
      </c>
      <c r="I31" s="84">
        <v>0.21</v>
      </c>
      <c r="J31" s="83">
        <f>ROUND(((SUM(BE90:BE385))*I31),  2)</f>
        <v>0</v>
      </c>
      <c r="L31" s="32"/>
    </row>
    <row r="32" spans="2:12" s="1" customFormat="1" ht="14.5" customHeight="1">
      <c r="B32" s="32"/>
      <c r="E32" s="27" t="s">
        <v>46</v>
      </c>
      <c r="F32" s="83">
        <f>ROUND((SUM(BF90:BF385)),  2)</f>
        <v>0</v>
      </c>
      <c r="I32" s="84">
        <v>0.12</v>
      </c>
      <c r="J32" s="83">
        <f>ROUND(((SUM(BF90:BF385))*I32),  2)</f>
        <v>0</v>
      </c>
      <c r="L32" s="32"/>
    </row>
    <row r="33" spans="2:12" s="1" customFormat="1" ht="14.5" hidden="1" customHeight="1">
      <c r="B33" s="32"/>
      <c r="E33" s="27" t="s">
        <v>47</v>
      </c>
      <c r="F33" s="83">
        <f>ROUND((SUM(BG90:BG385)),  2)</f>
        <v>0</v>
      </c>
      <c r="I33" s="84">
        <v>0.21</v>
      </c>
      <c r="J33" s="83">
        <f>0</f>
        <v>0</v>
      </c>
      <c r="L33" s="32"/>
    </row>
    <row r="34" spans="2:12" s="1" customFormat="1" ht="14.5" hidden="1" customHeight="1">
      <c r="B34" s="32"/>
      <c r="E34" s="27" t="s">
        <v>48</v>
      </c>
      <c r="F34" s="83">
        <f>ROUND((SUM(BH90:BH385)),  2)</f>
        <v>0</v>
      </c>
      <c r="I34" s="84">
        <v>0.12</v>
      </c>
      <c r="J34" s="83">
        <f>0</f>
        <v>0</v>
      </c>
      <c r="L34" s="32"/>
    </row>
    <row r="35" spans="2:12" s="1" customFormat="1" ht="14.5" hidden="1" customHeight="1">
      <c r="B35" s="32"/>
      <c r="E35" s="27" t="s">
        <v>49</v>
      </c>
      <c r="F35" s="83">
        <f>ROUND((SUM(BI90:BI385)),  2)</f>
        <v>0</v>
      </c>
      <c r="I35" s="84">
        <v>0</v>
      </c>
      <c r="J35" s="83">
        <f>0</f>
        <v>0</v>
      </c>
      <c r="L35" s="32"/>
    </row>
    <row r="36" spans="2:12" s="1" customFormat="1" ht="7" customHeight="1">
      <c r="B36" s="32"/>
      <c r="L36" s="32"/>
    </row>
    <row r="37" spans="2:12" s="1" customFormat="1" ht="25.4" customHeight="1">
      <c r="B37" s="32"/>
      <c r="C37" s="85"/>
      <c r="D37" s="86" t="s">
        <v>50</v>
      </c>
      <c r="E37" s="52"/>
      <c r="F37" s="52"/>
      <c r="G37" s="87" t="s">
        <v>51</v>
      </c>
      <c r="H37" s="88" t="s">
        <v>52</v>
      </c>
      <c r="I37" s="52"/>
      <c r="J37" s="89">
        <f>SUM(J28:J35)</f>
        <v>0</v>
      </c>
      <c r="K37" s="90"/>
      <c r="L37" s="32"/>
    </row>
    <row r="38" spans="2:12" s="1" customFormat="1" ht="14.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2"/>
    </row>
    <row r="42" spans="2:12" s="1" customFormat="1" ht="7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2"/>
    </row>
    <row r="43" spans="2:12" s="1" customFormat="1" ht="25" customHeight="1">
      <c r="B43" s="32"/>
      <c r="C43" s="21" t="s">
        <v>83</v>
      </c>
      <c r="L43" s="32"/>
    </row>
    <row r="44" spans="2:12" s="1" customFormat="1" ht="7" customHeight="1">
      <c r="B44" s="32"/>
      <c r="L44" s="32"/>
    </row>
    <row r="45" spans="2:12" s="1" customFormat="1" ht="12" customHeight="1">
      <c r="B45" s="32"/>
      <c r="C45" s="27" t="s">
        <v>16</v>
      </c>
      <c r="L45" s="32"/>
    </row>
    <row r="46" spans="2:12" s="1" customFormat="1" ht="16.5" customHeight="1">
      <c r="B46" s="32"/>
      <c r="E46" s="269" t="str">
        <f>E7</f>
        <v>Oprava zborcené střešní konstrukce portálové haly</v>
      </c>
      <c r="F46" s="296"/>
      <c r="G46" s="296"/>
      <c r="H46" s="296"/>
      <c r="L46" s="32"/>
    </row>
    <row r="47" spans="2:12" s="1" customFormat="1" ht="7" customHeight="1">
      <c r="B47" s="32"/>
      <c r="L47" s="32"/>
    </row>
    <row r="48" spans="2:12" s="1" customFormat="1" ht="12" customHeight="1">
      <c r="B48" s="32"/>
      <c r="C48" s="27" t="s">
        <v>21</v>
      </c>
      <c r="F48" s="25" t="str">
        <f>F10</f>
        <v>Praha</v>
      </c>
      <c r="I48" s="27" t="s">
        <v>23</v>
      </c>
      <c r="J48" s="48" t="str">
        <f>IF(J10="","",J10)</f>
        <v>9. 11. 2024</v>
      </c>
      <c r="L48" s="32"/>
    </row>
    <row r="49" spans="2:47" s="1" customFormat="1" ht="7" customHeight="1">
      <c r="B49" s="32"/>
      <c r="L49" s="32"/>
    </row>
    <row r="50" spans="2:47" s="1" customFormat="1" ht="15.25" customHeight="1">
      <c r="B50" s="32"/>
      <c r="C50" s="27" t="s">
        <v>25</v>
      </c>
      <c r="F50" s="25" t="str">
        <f>E13</f>
        <v>Výzkumný ústav živočišné výroby, v.v.i., Praha</v>
      </c>
      <c r="I50" s="27" t="s">
        <v>33</v>
      </c>
      <c r="J50" s="30" t="str">
        <f>E19</f>
        <v xml:space="preserve"> </v>
      </c>
      <c r="L50" s="32"/>
    </row>
    <row r="51" spans="2:47" s="1" customFormat="1" ht="25.75" customHeight="1">
      <c r="B51" s="32"/>
      <c r="C51" s="27" t="s">
        <v>31</v>
      </c>
      <c r="F51" s="25" t="str">
        <f>IF(E16="","",E16)</f>
        <v>Vyplň údaj</v>
      </c>
      <c r="I51" s="27" t="s">
        <v>36</v>
      </c>
      <c r="J51" s="30" t="str">
        <f>E22</f>
        <v>ing. Mária Párová, Ph.D.</v>
      </c>
      <c r="L51" s="32"/>
    </row>
    <row r="52" spans="2:47" s="1" customFormat="1" ht="10.4" customHeight="1">
      <c r="B52" s="32"/>
      <c r="L52" s="32"/>
    </row>
    <row r="53" spans="2:47" s="1" customFormat="1" ht="29.25" customHeight="1">
      <c r="B53" s="32"/>
      <c r="C53" s="91" t="s">
        <v>84</v>
      </c>
      <c r="D53" s="85"/>
      <c r="E53" s="85"/>
      <c r="F53" s="85"/>
      <c r="G53" s="85"/>
      <c r="H53" s="85"/>
      <c r="I53" s="85"/>
      <c r="J53" s="92" t="s">
        <v>85</v>
      </c>
      <c r="K53" s="85"/>
      <c r="L53" s="32"/>
    </row>
    <row r="54" spans="2:47" s="1" customFormat="1" ht="10.4" customHeight="1">
      <c r="B54" s="32"/>
      <c r="L54" s="32"/>
    </row>
    <row r="55" spans="2:47" s="1" customFormat="1" ht="22.9" customHeight="1">
      <c r="B55" s="32"/>
      <c r="C55" s="93" t="s">
        <v>72</v>
      </c>
      <c r="J55" s="61">
        <f>J90</f>
        <v>0</v>
      </c>
      <c r="L55" s="32"/>
      <c r="AU55" s="17" t="s">
        <v>86</v>
      </c>
    </row>
    <row r="56" spans="2:47" s="8" customFormat="1" ht="25" customHeight="1">
      <c r="B56" s="94"/>
      <c r="D56" s="95" t="s">
        <v>87</v>
      </c>
      <c r="E56" s="96"/>
      <c r="F56" s="96"/>
      <c r="G56" s="96"/>
      <c r="H56" s="96"/>
      <c r="I56" s="96"/>
      <c r="J56" s="97">
        <f>J91</f>
        <v>0</v>
      </c>
      <c r="L56" s="94"/>
    </row>
    <row r="57" spans="2:47" s="9" customFormat="1" ht="19.899999999999999" customHeight="1">
      <c r="B57" s="98"/>
      <c r="D57" s="99" t="s">
        <v>88</v>
      </c>
      <c r="E57" s="100"/>
      <c r="F57" s="100"/>
      <c r="G57" s="100"/>
      <c r="H57" s="100"/>
      <c r="I57" s="100"/>
      <c r="J57" s="101">
        <f>J92</f>
        <v>0</v>
      </c>
      <c r="L57" s="98"/>
    </row>
    <row r="58" spans="2:47" s="9" customFormat="1" ht="19.899999999999999" customHeight="1">
      <c r="B58" s="98"/>
      <c r="D58" s="99" t="s">
        <v>89</v>
      </c>
      <c r="E58" s="100"/>
      <c r="F58" s="100"/>
      <c r="G58" s="100"/>
      <c r="H58" s="100"/>
      <c r="I58" s="100"/>
      <c r="J58" s="101">
        <f>J137</f>
        <v>0</v>
      </c>
      <c r="L58" s="98"/>
    </row>
    <row r="59" spans="2:47" s="8" customFormat="1" ht="25" customHeight="1">
      <c r="B59" s="94"/>
      <c r="D59" s="95" t="s">
        <v>90</v>
      </c>
      <c r="E59" s="96"/>
      <c r="F59" s="96"/>
      <c r="G59" s="96"/>
      <c r="H59" s="96"/>
      <c r="I59" s="96"/>
      <c r="J59" s="97">
        <f>J149</f>
        <v>0</v>
      </c>
      <c r="L59" s="94"/>
    </row>
    <row r="60" spans="2:47" s="9" customFormat="1" ht="19.899999999999999" customHeight="1">
      <c r="B60" s="98"/>
      <c r="D60" s="99" t="s">
        <v>91</v>
      </c>
      <c r="E60" s="100"/>
      <c r="F60" s="100"/>
      <c r="G60" s="100"/>
      <c r="H60" s="100"/>
      <c r="I60" s="100"/>
      <c r="J60" s="101">
        <f>J150</f>
        <v>0</v>
      </c>
      <c r="L60" s="98"/>
    </row>
    <row r="61" spans="2:47" s="9" customFormat="1" ht="19.899999999999999" customHeight="1">
      <c r="B61" s="98"/>
      <c r="D61" s="99" t="s">
        <v>92</v>
      </c>
      <c r="E61" s="100"/>
      <c r="F61" s="100"/>
      <c r="G61" s="100"/>
      <c r="H61" s="100"/>
      <c r="I61" s="100"/>
      <c r="J61" s="101">
        <f>J178</f>
        <v>0</v>
      </c>
      <c r="L61" s="98"/>
    </row>
    <row r="62" spans="2:47" s="9" customFormat="1" ht="19.899999999999999" customHeight="1">
      <c r="B62" s="98"/>
      <c r="D62" s="99" t="s">
        <v>93</v>
      </c>
      <c r="E62" s="100"/>
      <c r="F62" s="100"/>
      <c r="G62" s="100"/>
      <c r="H62" s="100"/>
      <c r="I62" s="100"/>
      <c r="J62" s="101">
        <f>J185</f>
        <v>0</v>
      </c>
      <c r="L62" s="98"/>
    </row>
    <row r="63" spans="2:47" s="9" customFormat="1" ht="19.899999999999999" customHeight="1">
      <c r="B63" s="98"/>
      <c r="D63" s="99" t="s">
        <v>94</v>
      </c>
      <c r="E63" s="100"/>
      <c r="F63" s="100"/>
      <c r="G63" s="100"/>
      <c r="H63" s="100"/>
      <c r="I63" s="100"/>
      <c r="J63" s="101">
        <f>J203</f>
        <v>0</v>
      </c>
      <c r="L63" s="98"/>
    </row>
    <row r="64" spans="2:47" s="9" customFormat="1" ht="19.899999999999999" customHeight="1">
      <c r="B64" s="98"/>
      <c r="D64" s="99" t="s">
        <v>95</v>
      </c>
      <c r="E64" s="100"/>
      <c r="F64" s="100"/>
      <c r="G64" s="100"/>
      <c r="H64" s="100"/>
      <c r="I64" s="100"/>
      <c r="J64" s="101">
        <f>J302</f>
        <v>0</v>
      </c>
      <c r="L64" s="98"/>
    </row>
    <row r="65" spans="2:12" s="9" customFormat="1" ht="19.899999999999999" customHeight="1">
      <c r="B65" s="98"/>
      <c r="D65" s="99" t="s">
        <v>96</v>
      </c>
      <c r="E65" s="100"/>
      <c r="F65" s="100"/>
      <c r="G65" s="100"/>
      <c r="H65" s="100"/>
      <c r="I65" s="100"/>
      <c r="J65" s="101">
        <f>J307</f>
        <v>0</v>
      </c>
      <c r="L65" s="98"/>
    </row>
    <row r="66" spans="2:12" s="9" customFormat="1" ht="19.899999999999999" customHeight="1">
      <c r="B66" s="98"/>
      <c r="D66" s="99" t="s">
        <v>97</v>
      </c>
      <c r="E66" s="100"/>
      <c r="F66" s="100"/>
      <c r="G66" s="100"/>
      <c r="H66" s="100"/>
      <c r="I66" s="100"/>
      <c r="J66" s="101">
        <f>J335</f>
        <v>0</v>
      </c>
      <c r="L66" s="98"/>
    </row>
    <row r="67" spans="2:12" s="9" customFormat="1" ht="19.899999999999999" customHeight="1">
      <c r="B67" s="98"/>
      <c r="D67" s="99" t="s">
        <v>98</v>
      </c>
      <c r="E67" s="100"/>
      <c r="F67" s="100"/>
      <c r="G67" s="100"/>
      <c r="H67" s="100"/>
      <c r="I67" s="100"/>
      <c r="J67" s="101">
        <f>J339</f>
        <v>0</v>
      </c>
      <c r="L67" s="98"/>
    </row>
    <row r="68" spans="2:12" s="9" customFormat="1" ht="19.899999999999999" customHeight="1">
      <c r="B68" s="98"/>
      <c r="D68" s="99" t="s">
        <v>99</v>
      </c>
      <c r="E68" s="100"/>
      <c r="F68" s="100"/>
      <c r="G68" s="100"/>
      <c r="H68" s="100"/>
      <c r="I68" s="100"/>
      <c r="J68" s="101">
        <f>J340</f>
        <v>0</v>
      </c>
      <c r="L68" s="98"/>
    </row>
    <row r="69" spans="2:12" s="8" customFormat="1" ht="25" customHeight="1">
      <c r="B69" s="94"/>
      <c r="D69" s="95" t="s">
        <v>100</v>
      </c>
      <c r="E69" s="96"/>
      <c r="F69" s="96"/>
      <c r="G69" s="96"/>
      <c r="H69" s="96"/>
      <c r="I69" s="96"/>
      <c r="J69" s="97">
        <f>J363</f>
        <v>0</v>
      </c>
      <c r="L69" s="94"/>
    </row>
    <row r="70" spans="2:12" s="8" customFormat="1" ht="25" customHeight="1">
      <c r="B70" s="94"/>
      <c r="D70" s="95" t="s">
        <v>101</v>
      </c>
      <c r="E70" s="96"/>
      <c r="F70" s="96"/>
      <c r="G70" s="96"/>
      <c r="H70" s="96"/>
      <c r="I70" s="96"/>
      <c r="J70" s="97">
        <f>J379</f>
        <v>0</v>
      </c>
      <c r="L70" s="94"/>
    </row>
    <row r="71" spans="2:12" s="9" customFormat="1" ht="19.899999999999999" customHeight="1">
      <c r="B71" s="98"/>
      <c r="D71" s="99" t="s">
        <v>102</v>
      </c>
      <c r="E71" s="100"/>
      <c r="F71" s="100"/>
      <c r="G71" s="100"/>
      <c r="H71" s="100"/>
      <c r="I71" s="100"/>
      <c r="J71" s="101">
        <f>J380</f>
        <v>0</v>
      </c>
      <c r="L71" s="98"/>
    </row>
    <row r="72" spans="2:12" s="9" customFormat="1" ht="19.899999999999999" customHeight="1">
      <c r="B72" s="98"/>
      <c r="D72" s="99" t="s">
        <v>103</v>
      </c>
      <c r="E72" s="100"/>
      <c r="F72" s="100"/>
      <c r="G72" s="100"/>
      <c r="H72" s="100"/>
      <c r="I72" s="100"/>
      <c r="J72" s="101">
        <f>J383</f>
        <v>0</v>
      </c>
      <c r="L72" s="98"/>
    </row>
    <row r="73" spans="2:12" s="1" customFormat="1" ht="21.75" customHeight="1">
      <c r="B73" s="32"/>
      <c r="L73" s="32"/>
    </row>
    <row r="74" spans="2:12" s="1" customFormat="1" ht="7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2"/>
    </row>
    <row r="78" spans="2:12" s="1" customFormat="1" ht="7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2"/>
    </row>
    <row r="79" spans="2:12" s="1" customFormat="1" ht="25" customHeight="1">
      <c r="B79" s="32"/>
      <c r="C79" s="21" t="s">
        <v>104</v>
      </c>
      <c r="L79" s="32"/>
    </row>
    <row r="80" spans="2:12" s="1" customFormat="1" ht="7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269" t="str">
        <f>E7</f>
        <v>Oprava zborcené střešní konstrukce portálové haly</v>
      </c>
      <c r="F82" s="296"/>
      <c r="G82" s="296"/>
      <c r="H82" s="296"/>
      <c r="L82" s="32"/>
    </row>
    <row r="83" spans="2:65" s="1" customFormat="1" ht="7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F10</f>
        <v>Praha</v>
      </c>
      <c r="I84" s="27" t="s">
        <v>23</v>
      </c>
      <c r="J84" s="48" t="str">
        <f>IF(J10="","",J10)</f>
        <v>9. 11. 2024</v>
      </c>
      <c r="L84" s="32"/>
    </row>
    <row r="85" spans="2:65" s="1" customFormat="1" ht="7" customHeight="1">
      <c r="B85" s="32"/>
      <c r="L85" s="32"/>
    </row>
    <row r="86" spans="2:65" s="1" customFormat="1" ht="15.25" customHeight="1">
      <c r="B86" s="32"/>
      <c r="C86" s="27" t="s">
        <v>25</v>
      </c>
      <c r="F86" s="25" t="str">
        <f>E13</f>
        <v>Výzkumný ústav živočišné výroby, v.v.i., Praha</v>
      </c>
      <c r="I86" s="27" t="s">
        <v>33</v>
      </c>
      <c r="J86" s="30" t="str">
        <f>E19</f>
        <v xml:space="preserve"> </v>
      </c>
      <c r="L86" s="32"/>
    </row>
    <row r="87" spans="2:65" s="1" customFormat="1" ht="25.75" customHeight="1">
      <c r="B87" s="32"/>
      <c r="C87" s="27" t="s">
        <v>31</v>
      </c>
      <c r="F87" s="25" t="str">
        <f>IF(E16="","",E16)</f>
        <v>Vyplň údaj</v>
      </c>
      <c r="I87" s="27" t="s">
        <v>36</v>
      </c>
      <c r="J87" s="30" t="str">
        <f>E22</f>
        <v>ing. Mária Párová, Ph.D.</v>
      </c>
      <c r="L87" s="32"/>
    </row>
    <row r="88" spans="2:65" s="1" customFormat="1" ht="10.4" customHeight="1">
      <c r="B88" s="32"/>
      <c r="L88" s="32"/>
    </row>
    <row r="89" spans="2:65" s="10" customFormat="1" ht="29.25" customHeight="1">
      <c r="B89" s="102"/>
      <c r="C89" s="103" t="s">
        <v>105</v>
      </c>
      <c r="D89" s="104" t="s">
        <v>59</v>
      </c>
      <c r="E89" s="104" t="s">
        <v>55</v>
      </c>
      <c r="F89" s="104" t="s">
        <v>56</v>
      </c>
      <c r="G89" s="104" t="s">
        <v>106</v>
      </c>
      <c r="H89" s="104" t="s">
        <v>107</v>
      </c>
      <c r="I89" s="104" t="s">
        <v>108</v>
      </c>
      <c r="J89" s="104" t="s">
        <v>85</v>
      </c>
      <c r="K89" s="105" t="s">
        <v>109</v>
      </c>
      <c r="L89" s="102"/>
      <c r="M89" s="54" t="s">
        <v>19</v>
      </c>
      <c r="N89" s="55" t="s">
        <v>44</v>
      </c>
      <c r="O89" s="55" t="s">
        <v>110</v>
      </c>
      <c r="P89" s="55" t="s">
        <v>111</v>
      </c>
      <c r="Q89" s="55" t="s">
        <v>112</v>
      </c>
      <c r="R89" s="55" t="s">
        <v>113</v>
      </c>
      <c r="S89" s="55" t="s">
        <v>114</v>
      </c>
      <c r="T89" s="56" t="s">
        <v>115</v>
      </c>
    </row>
    <row r="90" spans="2:65" s="1" customFormat="1" ht="22.9" customHeight="1">
      <c r="B90" s="32"/>
      <c r="C90" s="59" t="s">
        <v>116</v>
      </c>
      <c r="J90" s="106">
        <f>BK90</f>
        <v>0</v>
      </c>
      <c r="L90" s="32"/>
      <c r="M90" s="57"/>
      <c r="N90" s="49"/>
      <c r="O90" s="49"/>
      <c r="P90" s="107">
        <f>P91+P149+P363+P379</f>
        <v>0</v>
      </c>
      <c r="Q90" s="49"/>
      <c r="R90" s="107">
        <f>R91+R149+R363+R379</f>
        <v>15.29174315</v>
      </c>
      <c r="S90" s="49"/>
      <c r="T90" s="108">
        <f>T91+T149+T363+T379</f>
        <v>7.8772599999999988</v>
      </c>
      <c r="AT90" s="17" t="s">
        <v>73</v>
      </c>
      <c r="AU90" s="17" t="s">
        <v>86</v>
      </c>
      <c r="BK90" s="109">
        <f>BK91+BK149+BK363+BK379</f>
        <v>0</v>
      </c>
    </row>
    <row r="91" spans="2:65" s="11" customFormat="1" ht="25.9" customHeight="1">
      <c r="B91" s="110"/>
      <c r="D91" s="111" t="s">
        <v>73</v>
      </c>
      <c r="E91" s="112" t="s">
        <v>117</v>
      </c>
      <c r="F91" s="112" t="s">
        <v>118</v>
      </c>
      <c r="I91" s="113"/>
      <c r="J91" s="114">
        <f>BK91</f>
        <v>0</v>
      </c>
      <c r="L91" s="110"/>
      <c r="M91" s="115"/>
      <c r="P91" s="116">
        <f>P92+P137</f>
        <v>0</v>
      </c>
      <c r="R91" s="116">
        <f>R92+R137</f>
        <v>1.3963160000000001</v>
      </c>
      <c r="T91" s="117">
        <f>T92+T137</f>
        <v>0</v>
      </c>
      <c r="AR91" s="111" t="s">
        <v>79</v>
      </c>
      <c r="AT91" s="118" t="s">
        <v>73</v>
      </c>
      <c r="AU91" s="118" t="s">
        <v>74</v>
      </c>
      <c r="AY91" s="111" t="s">
        <v>119</v>
      </c>
      <c r="BK91" s="119">
        <f>BK92+BK137</f>
        <v>0</v>
      </c>
    </row>
    <row r="92" spans="2:65" s="11" customFormat="1" ht="22.9" customHeight="1">
      <c r="B92" s="110"/>
      <c r="D92" s="111" t="s">
        <v>73</v>
      </c>
      <c r="E92" s="120" t="s">
        <v>120</v>
      </c>
      <c r="F92" s="120" t="s">
        <v>121</v>
      </c>
      <c r="I92" s="113"/>
      <c r="J92" s="121">
        <f>BK92</f>
        <v>0</v>
      </c>
      <c r="L92" s="110"/>
      <c r="M92" s="115"/>
      <c r="P92" s="116">
        <f>SUM(P93:P136)</f>
        <v>0</v>
      </c>
      <c r="R92" s="116">
        <f>SUM(R93:R136)</f>
        <v>1.3963160000000001</v>
      </c>
      <c r="T92" s="117">
        <f>SUM(T93:T136)</f>
        <v>0</v>
      </c>
      <c r="AR92" s="111" t="s">
        <v>79</v>
      </c>
      <c r="AT92" s="118" t="s">
        <v>73</v>
      </c>
      <c r="AU92" s="118" t="s">
        <v>79</v>
      </c>
      <c r="AY92" s="111" t="s">
        <v>119</v>
      </c>
      <c r="BK92" s="119">
        <f>SUM(BK93:BK136)</f>
        <v>0</v>
      </c>
    </row>
    <row r="93" spans="2:65" s="1" customFormat="1" ht="24.25" customHeight="1">
      <c r="B93" s="32"/>
      <c r="C93" s="122" t="s">
        <v>79</v>
      </c>
      <c r="D93" s="122" t="s">
        <v>122</v>
      </c>
      <c r="E93" s="123" t="s">
        <v>123</v>
      </c>
      <c r="F93" s="124" t="s">
        <v>124</v>
      </c>
      <c r="G93" s="125" t="s">
        <v>125</v>
      </c>
      <c r="H93" s="126">
        <v>480</v>
      </c>
      <c r="I93" s="127"/>
      <c r="J93" s="128">
        <f>ROUND(I93*H93,2)</f>
        <v>0</v>
      </c>
      <c r="K93" s="124" t="s">
        <v>126</v>
      </c>
      <c r="L93" s="32"/>
      <c r="M93" s="129" t="s">
        <v>19</v>
      </c>
      <c r="N93" s="130" t="s">
        <v>45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127</v>
      </c>
      <c r="AT93" s="133" t="s">
        <v>122</v>
      </c>
      <c r="AU93" s="133" t="s">
        <v>81</v>
      </c>
      <c r="AY93" s="17" t="s">
        <v>119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7" t="s">
        <v>79</v>
      </c>
      <c r="BK93" s="134">
        <f>ROUND(I93*H93,2)</f>
        <v>0</v>
      </c>
      <c r="BL93" s="17" t="s">
        <v>127</v>
      </c>
      <c r="BM93" s="133" t="s">
        <v>128</v>
      </c>
    </row>
    <row r="94" spans="2:65" s="1" customFormat="1">
      <c r="B94" s="32"/>
      <c r="D94" s="135" t="s">
        <v>129</v>
      </c>
      <c r="F94" s="136" t="s">
        <v>130</v>
      </c>
      <c r="I94" s="137"/>
      <c r="L94" s="32"/>
      <c r="M94" s="138"/>
      <c r="T94" s="51"/>
      <c r="AT94" s="17" t="s">
        <v>129</v>
      </c>
      <c r="AU94" s="17" t="s">
        <v>81</v>
      </c>
    </row>
    <row r="95" spans="2:65" s="12" customFormat="1">
      <c r="B95" s="139"/>
      <c r="D95" s="140" t="s">
        <v>131</v>
      </c>
      <c r="E95" s="141" t="s">
        <v>19</v>
      </c>
      <c r="F95" s="142" t="s">
        <v>132</v>
      </c>
      <c r="H95" s="143">
        <v>480</v>
      </c>
      <c r="I95" s="144"/>
      <c r="L95" s="139"/>
      <c r="M95" s="145"/>
      <c r="T95" s="146"/>
      <c r="AT95" s="141" t="s">
        <v>131</v>
      </c>
      <c r="AU95" s="141" t="s">
        <v>81</v>
      </c>
      <c r="AV95" s="12" t="s">
        <v>81</v>
      </c>
      <c r="AW95" s="12" t="s">
        <v>35</v>
      </c>
      <c r="AX95" s="12" t="s">
        <v>79</v>
      </c>
      <c r="AY95" s="141" t="s">
        <v>119</v>
      </c>
    </row>
    <row r="96" spans="2:65" s="1" customFormat="1" ht="24.25" customHeight="1">
      <c r="B96" s="32"/>
      <c r="C96" s="122" t="s">
        <v>81</v>
      </c>
      <c r="D96" s="122" t="s">
        <v>122</v>
      </c>
      <c r="E96" s="123" t="s">
        <v>133</v>
      </c>
      <c r="F96" s="124" t="s">
        <v>134</v>
      </c>
      <c r="G96" s="125" t="s">
        <v>125</v>
      </c>
      <c r="H96" s="126">
        <v>4800</v>
      </c>
      <c r="I96" s="127"/>
      <c r="J96" s="128">
        <f>ROUND(I96*H96,2)</f>
        <v>0</v>
      </c>
      <c r="K96" s="124" t="s">
        <v>126</v>
      </c>
      <c r="L96" s="32"/>
      <c r="M96" s="129" t="s">
        <v>19</v>
      </c>
      <c r="N96" s="130" t="s">
        <v>45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127</v>
      </c>
      <c r="AT96" s="133" t="s">
        <v>122</v>
      </c>
      <c r="AU96" s="133" t="s">
        <v>81</v>
      </c>
      <c r="AY96" s="17" t="s">
        <v>119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7" t="s">
        <v>79</v>
      </c>
      <c r="BK96" s="134">
        <f>ROUND(I96*H96,2)</f>
        <v>0</v>
      </c>
      <c r="BL96" s="17" t="s">
        <v>127</v>
      </c>
      <c r="BM96" s="133" t="s">
        <v>135</v>
      </c>
    </row>
    <row r="97" spans="2:65" s="1" customFormat="1">
      <c r="B97" s="32"/>
      <c r="D97" s="135" t="s">
        <v>129</v>
      </c>
      <c r="F97" s="136" t="s">
        <v>136</v>
      </c>
      <c r="I97" s="137"/>
      <c r="L97" s="32"/>
      <c r="M97" s="138"/>
      <c r="T97" s="51"/>
      <c r="AT97" s="17" t="s">
        <v>129</v>
      </c>
      <c r="AU97" s="17" t="s">
        <v>81</v>
      </c>
    </row>
    <row r="98" spans="2:65" s="12" customFormat="1">
      <c r="B98" s="139"/>
      <c r="D98" s="140" t="s">
        <v>131</v>
      </c>
      <c r="E98" s="141" t="s">
        <v>19</v>
      </c>
      <c r="F98" s="142" t="s">
        <v>137</v>
      </c>
      <c r="H98" s="143">
        <v>4800</v>
      </c>
      <c r="I98" s="144"/>
      <c r="L98" s="139"/>
      <c r="M98" s="145"/>
      <c r="T98" s="146"/>
      <c r="AT98" s="141" t="s">
        <v>131</v>
      </c>
      <c r="AU98" s="141" t="s">
        <v>81</v>
      </c>
      <c r="AV98" s="12" t="s">
        <v>81</v>
      </c>
      <c r="AW98" s="12" t="s">
        <v>35</v>
      </c>
      <c r="AX98" s="12" t="s">
        <v>79</v>
      </c>
      <c r="AY98" s="141" t="s">
        <v>119</v>
      </c>
    </row>
    <row r="99" spans="2:65" s="1" customFormat="1" ht="24.25" customHeight="1">
      <c r="B99" s="32"/>
      <c r="C99" s="122" t="s">
        <v>138</v>
      </c>
      <c r="D99" s="122" t="s">
        <v>122</v>
      </c>
      <c r="E99" s="123" t="s">
        <v>139</v>
      </c>
      <c r="F99" s="124" t="s">
        <v>140</v>
      </c>
      <c r="G99" s="125" t="s">
        <v>125</v>
      </c>
      <c r="H99" s="126">
        <v>480</v>
      </c>
      <c r="I99" s="127"/>
      <c r="J99" s="128">
        <f>ROUND(I99*H99,2)</f>
        <v>0</v>
      </c>
      <c r="K99" s="124" t="s">
        <v>126</v>
      </c>
      <c r="L99" s="32"/>
      <c r="M99" s="129" t="s">
        <v>19</v>
      </c>
      <c r="N99" s="130" t="s">
        <v>45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127</v>
      </c>
      <c r="AT99" s="133" t="s">
        <v>122</v>
      </c>
      <c r="AU99" s="133" t="s">
        <v>81</v>
      </c>
      <c r="AY99" s="17" t="s">
        <v>119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7" t="s">
        <v>79</v>
      </c>
      <c r="BK99" s="134">
        <f>ROUND(I99*H99,2)</f>
        <v>0</v>
      </c>
      <c r="BL99" s="17" t="s">
        <v>127</v>
      </c>
      <c r="BM99" s="133" t="s">
        <v>141</v>
      </c>
    </row>
    <row r="100" spans="2:65" s="1" customFormat="1">
      <c r="B100" s="32"/>
      <c r="D100" s="135" t="s">
        <v>129</v>
      </c>
      <c r="F100" s="136" t="s">
        <v>142</v>
      </c>
      <c r="I100" s="137"/>
      <c r="L100" s="32"/>
      <c r="M100" s="138"/>
      <c r="T100" s="51"/>
      <c r="AT100" s="17" t="s">
        <v>129</v>
      </c>
      <c r="AU100" s="17" t="s">
        <v>81</v>
      </c>
    </row>
    <row r="101" spans="2:65" s="12" customFormat="1">
      <c r="B101" s="139"/>
      <c r="D101" s="140" t="s">
        <v>131</v>
      </c>
      <c r="E101" s="141" t="s">
        <v>19</v>
      </c>
      <c r="F101" s="142" t="s">
        <v>132</v>
      </c>
      <c r="H101" s="143">
        <v>480</v>
      </c>
      <c r="I101" s="144"/>
      <c r="L101" s="139"/>
      <c r="M101" s="145"/>
      <c r="T101" s="146"/>
      <c r="AT101" s="141" t="s">
        <v>131</v>
      </c>
      <c r="AU101" s="141" t="s">
        <v>81</v>
      </c>
      <c r="AV101" s="12" t="s">
        <v>81</v>
      </c>
      <c r="AW101" s="12" t="s">
        <v>35</v>
      </c>
      <c r="AX101" s="12" t="s">
        <v>79</v>
      </c>
      <c r="AY101" s="141" t="s">
        <v>119</v>
      </c>
    </row>
    <row r="102" spans="2:65" s="1" customFormat="1" ht="24.25" customHeight="1">
      <c r="B102" s="32"/>
      <c r="C102" s="122" t="s">
        <v>127</v>
      </c>
      <c r="D102" s="122" t="s">
        <v>122</v>
      </c>
      <c r="E102" s="123" t="s">
        <v>143</v>
      </c>
      <c r="F102" s="124" t="s">
        <v>144</v>
      </c>
      <c r="G102" s="125" t="s">
        <v>145</v>
      </c>
      <c r="H102" s="126">
        <v>1</v>
      </c>
      <c r="I102" s="127"/>
      <c r="J102" s="128">
        <f>ROUND(I102*H102,2)</f>
        <v>0</v>
      </c>
      <c r="K102" s="124" t="s">
        <v>126</v>
      </c>
      <c r="L102" s="32"/>
      <c r="M102" s="129" t="s">
        <v>19</v>
      </c>
      <c r="N102" s="130" t="s">
        <v>45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127</v>
      </c>
      <c r="AT102" s="133" t="s">
        <v>122</v>
      </c>
      <c r="AU102" s="133" t="s">
        <v>81</v>
      </c>
      <c r="AY102" s="17" t="s">
        <v>119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7" t="s">
        <v>79</v>
      </c>
      <c r="BK102" s="134">
        <f>ROUND(I102*H102,2)</f>
        <v>0</v>
      </c>
      <c r="BL102" s="17" t="s">
        <v>127</v>
      </c>
      <c r="BM102" s="133" t="s">
        <v>146</v>
      </c>
    </row>
    <row r="103" spans="2:65" s="1" customFormat="1">
      <c r="B103" s="32"/>
      <c r="D103" s="135" t="s">
        <v>129</v>
      </c>
      <c r="F103" s="136" t="s">
        <v>147</v>
      </c>
      <c r="I103" s="137"/>
      <c r="L103" s="32"/>
      <c r="M103" s="138"/>
      <c r="T103" s="51"/>
      <c r="AT103" s="17" t="s">
        <v>129</v>
      </c>
      <c r="AU103" s="17" t="s">
        <v>81</v>
      </c>
    </row>
    <row r="104" spans="2:65" s="13" customFormat="1">
      <c r="B104" s="147"/>
      <c r="D104" s="140" t="s">
        <v>131</v>
      </c>
      <c r="E104" s="148" t="s">
        <v>19</v>
      </c>
      <c r="F104" s="149" t="s">
        <v>148</v>
      </c>
      <c r="H104" s="148" t="s">
        <v>19</v>
      </c>
      <c r="I104" s="150"/>
      <c r="L104" s="147"/>
      <c r="M104" s="151"/>
      <c r="T104" s="152"/>
      <c r="AT104" s="148" t="s">
        <v>131</v>
      </c>
      <c r="AU104" s="148" t="s">
        <v>81</v>
      </c>
      <c r="AV104" s="13" t="s">
        <v>79</v>
      </c>
      <c r="AW104" s="13" t="s">
        <v>35</v>
      </c>
      <c r="AX104" s="13" t="s">
        <v>74</v>
      </c>
      <c r="AY104" s="148" t="s">
        <v>119</v>
      </c>
    </row>
    <row r="105" spans="2:65" s="12" customFormat="1">
      <c r="B105" s="139"/>
      <c r="D105" s="140" t="s">
        <v>131</v>
      </c>
      <c r="E105" s="141" t="s">
        <v>19</v>
      </c>
      <c r="F105" s="142" t="s">
        <v>79</v>
      </c>
      <c r="H105" s="143">
        <v>1</v>
      </c>
      <c r="I105" s="144"/>
      <c r="L105" s="139"/>
      <c r="M105" s="145"/>
      <c r="T105" s="146"/>
      <c r="AT105" s="141" t="s">
        <v>131</v>
      </c>
      <c r="AU105" s="141" t="s">
        <v>81</v>
      </c>
      <c r="AV105" s="12" t="s">
        <v>81</v>
      </c>
      <c r="AW105" s="12" t="s">
        <v>35</v>
      </c>
      <c r="AX105" s="12" t="s">
        <v>79</v>
      </c>
      <c r="AY105" s="141" t="s">
        <v>119</v>
      </c>
    </row>
    <row r="106" spans="2:65" s="1" customFormat="1" ht="33" customHeight="1">
      <c r="B106" s="32"/>
      <c r="C106" s="122" t="s">
        <v>149</v>
      </c>
      <c r="D106" s="122" t="s">
        <v>122</v>
      </c>
      <c r="E106" s="123" t="s">
        <v>150</v>
      </c>
      <c r="F106" s="124" t="s">
        <v>151</v>
      </c>
      <c r="G106" s="125" t="s">
        <v>145</v>
      </c>
      <c r="H106" s="126">
        <v>3</v>
      </c>
      <c r="I106" s="127"/>
      <c r="J106" s="128">
        <f>ROUND(I106*H106,2)</f>
        <v>0</v>
      </c>
      <c r="K106" s="124" t="s">
        <v>126</v>
      </c>
      <c r="L106" s="32"/>
      <c r="M106" s="129" t="s">
        <v>19</v>
      </c>
      <c r="N106" s="130" t="s">
        <v>45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127</v>
      </c>
      <c r="AT106" s="133" t="s">
        <v>122</v>
      </c>
      <c r="AU106" s="133" t="s">
        <v>81</v>
      </c>
      <c r="AY106" s="17" t="s">
        <v>119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7" t="s">
        <v>79</v>
      </c>
      <c r="BK106" s="134">
        <f>ROUND(I106*H106,2)</f>
        <v>0</v>
      </c>
      <c r="BL106" s="17" t="s">
        <v>127</v>
      </c>
      <c r="BM106" s="133" t="s">
        <v>152</v>
      </c>
    </row>
    <row r="107" spans="2:65" s="1" customFormat="1">
      <c r="B107" s="32"/>
      <c r="D107" s="135" t="s">
        <v>129</v>
      </c>
      <c r="F107" s="136" t="s">
        <v>153</v>
      </c>
      <c r="I107" s="137"/>
      <c r="L107" s="32"/>
      <c r="M107" s="138"/>
      <c r="T107" s="51"/>
      <c r="AT107" s="17" t="s">
        <v>129</v>
      </c>
      <c r="AU107" s="17" t="s">
        <v>81</v>
      </c>
    </row>
    <row r="108" spans="2:65" s="12" customFormat="1">
      <c r="B108" s="139"/>
      <c r="D108" s="140" t="s">
        <v>131</v>
      </c>
      <c r="E108" s="141" t="s">
        <v>19</v>
      </c>
      <c r="F108" s="142" t="s">
        <v>138</v>
      </c>
      <c r="H108" s="143">
        <v>3</v>
      </c>
      <c r="I108" s="144"/>
      <c r="L108" s="139"/>
      <c r="M108" s="145"/>
      <c r="T108" s="146"/>
      <c r="AT108" s="141" t="s">
        <v>131</v>
      </c>
      <c r="AU108" s="141" t="s">
        <v>81</v>
      </c>
      <c r="AV108" s="12" t="s">
        <v>81</v>
      </c>
      <c r="AW108" s="12" t="s">
        <v>35</v>
      </c>
      <c r="AX108" s="12" t="s">
        <v>79</v>
      </c>
      <c r="AY108" s="141" t="s">
        <v>119</v>
      </c>
    </row>
    <row r="109" spans="2:65" s="1" customFormat="1" ht="24.25" customHeight="1">
      <c r="B109" s="32"/>
      <c r="C109" s="122" t="s">
        <v>154</v>
      </c>
      <c r="D109" s="122" t="s">
        <v>122</v>
      </c>
      <c r="E109" s="123" t="s">
        <v>155</v>
      </c>
      <c r="F109" s="124" t="s">
        <v>156</v>
      </c>
      <c r="G109" s="125" t="s">
        <v>145</v>
      </c>
      <c r="H109" s="126">
        <v>1</v>
      </c>
      <c r="I109" s="127"/>
      <c r="J109" s="128">
        <f>ROUND(I109*H109,2)</f>
        <v>0</v>
      </c>
      <c r="K109" s="124" t="s">
        <v>126</v>
      </c>
      <c r="L109" s="32"/>
      <c r="M109" s="129" t="s">
        <v>19</v>
      </c>
      <c r="N109" s="130" t="s">
        <v>45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127</v>
      </c>
      <c r="AT109" s="133" t="s">
        <v>122</v>
      </c>
      <c r="AU109" s="133" t="s">
        <v>81</v>
      </c>
      <c r="AY109" s="17" t="s">
        <v>119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7" t="s">
        <v>79</v>
      </c>
      <c r="BK109" s="134">
        <f>ROUND(I109*H109,2)</f>
        <v>0</v>
      </c>
      <c r="BL109" s="17" t="s">
        <v>127</v>
      </c>
      <c r="BM109" s="133" t="s">
        <v>157</v>
      </c>
    </row>
    <row r="110" spans="2:65" s="1" customFormat="1">
      <c r="B110" s="32"/>
      <c r="D110" s="135" t="s">
        <v>129</v>
      </c>
      <c r="F110" s="136" t="s">
        <v>158</v>
      </c>
      <c r="I110" s="137"/>
      <c r="L110" s="32"/>
      <c r="M110" s="138"/>
      <c r="T110" s="51"/>
      <c r="AT110" s="17" t="s">
        <v>129</v>
      </c>
      <c r="AU110" s="17" t="s">
        <v>81</v>
      </c>
    </row>
    <row r="111" spans="2:65" s="12" customFormat="1">
      <c r="B111" s="139"/>
      <c r="D111" s="140" t="s">
        <v>131</v>
      </c>
      <c r="E111" s="141" t="s">
        <v>19</v>
      </c>
      <c r="F111" s="142" t="s">
        <v>79</v>
      </c>
      <c r="H111" s="143">
        <v>1</v>
      </c>
      <c r="I111" s="144"/>
      <c r="L111" s="139"/>
      <c r="M111" s="145"/>
      <c r="T111" s="146"/>
      <c r="AT111" s="141" t="s">
        <v>131</v>
      </c>
      <c r="AU111" s="141" t="s">
        <v>81</v>
      </c>
      <c r="AV111" s="12" t="s">
        <v>81</v>
      </c>
      <c r="AW111" s="12" t="s">
        <v>35</v>
      </c>
      <c r="AX111" s="12" t="s">
        <v>79</v>
      </c>
      <c r="AY111" s="141" t="s">
        <v>119</v>
      </c>
    </row>
    <row r="112" spans="2:65" s="1" customFormat="1" ht="16.5" customHeight="1">
      <c r="B112" s="32"/>
      <c r="C112" s="122" t="s">
        <v>159</v>
      </c>
      <c r="D112" s="122" t="s">
        <v>122</v>
      </c>
      <c r="E112" s="123" t="s">
        <v>160</v>
      </c>
      <c r="F112" s="124" t="s">
        <v>161</v>
      </c>
      <c r="G112" s="125" t="s">
        <v>162</v>
      </c>
      <c r="H112" s="126">
        <v>100</v>
      </c>
      <c r="I112" s="127"/>
      <c r="J112" s="128">
        <f>ROUND(I112*H112,2)</f>
        <v>0</v>
      </c>
      <c r="K112" s="124" t="s">
        <v>126</v>
      </c>
      <c r="L112" s="32"/>
      <c r="M112" s="129" t="s">
        <v>19</v>
      </c>
      <c r="N112" s="130" t="s">
        <v>45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127</v>
      </c>
      <c r="AT112" s="133" t="s">
        <v>122</v>
      </c>
      <c r="AU112" s="133" t="s">
        <v>81</v>
      </c>
      <c r="AY112" s="17" t="s">
        <v>119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7" t="s">
        <v>79</v>
      </c>
      <c r="BK112" s="134">
        <f>ROUND(I112*H112,2)</f>
        <v>0</v>
      </c>
      <c r="BL112" s="17" t="s">
        <v>127</v>
      </c>
      <c r="BM112" s="133" t="s">
        <v>163</v>
      </c>
    </row>
    <row r="113" spans="2:65" s="1" customFormat="1">
      <c r="B113" s="32"/>
      <c r="D113" s="135" t="s">
        <v>129</v>
      </c>
      <c r="F113" s="136" t="s">
        <v>164</v>
      </c>
      <c r="I113" s="137"/>
      <c r="L113" s="32"/>
      <c r="M113" s="138"/>
      <c r="T113" s="51"/>
      <c r="AT113" s="17" t="s">
        <v>129</v>
      </c>
      <c r="AU113" s="17" t="s">
        <v>81</v>
      </c>
    </row>
    <row r="114" spans="2:65" s="13" customFormat="1">
      <c r="B114" s="147"/>
      <c r="D114" s="140" t="s">
        <v>131</v>
      </c>
      <c r="E114" s="148" t="s">
        <v>19</v>
      </c>
      <c r="F114" s="149" t="s">
        <v>165</v>
      </c>
      <c r="H114" s="148" t="s">
        <v>19</v>
      </c>
      <c r="I114" s="150"/>
      <c r="L114" s="147"/>
      <c r="M114" s="151"/>
      <c r="T114" s="152"/>
      <c r="AT114" s="148" t="s">
        <v>131</v>
      </c>
      <c r="AU114" s="148" t="s">
        <v>81</v>
      </c>
      <c r="AV114" s="13" t="s">
        <v>79</v>
      </c>
      <c r="AW114" s="13" t="s">
        <v>35</v>
      </c>
      <c r="AX114" s="13" t="s">
        <v>74</v>
      </c>
      <c r="AY114" s="148" t="s">
        <v>119</v>
      </c>
    </row>
    <row r="115" spans="2:65" s="12" customFormat="1">
      <c r="B115" s="139"/>
      <c r="D115" s="140" t="s">
        <v>131</v>
      </c>
      <c r="E115" s="141" t="s">
        <v>19</v>
      </c>
      <c r="F115" s="142" t="s">
        <v>166</v>
      </c>
      <c r="H115" s="143">
        <v>100</v>
      </c>
      <c r="I115" s="144"/>
      <c r="L115" s="139"/>
      <c r="M115" s="145"/>
      <c r="T115" s="146"/>
      <c r="AT115" s="141" t="s">
        <v>131</v>
      </c>
      <c r="AU115" s="141" t="s">
        <v>81</v>
      </c>
      <c r="AV115" s="12" t="s">
        <v>81</v>
      </c>
      <c r="AW115" s="12" t="s">
        <v>35</v>
      </c>
      <c r="AX115" s="12" t="s">
        <v>79</v>
      </c>
      <c r="AY115" s="141" t="s">
        <v>119</v>
      </c>
    </row>
    <row r="116" spans="2:65" s="1" customFormat="1" ht="16.5" customHeight="1">
      <c r="B116" s="32"/>
      <c r="C116" s="122" t="s">
        <v>167</v>
      </c>
      <c r="D116" s="122" t="s">
        <v>122</v>
      </c>
      <c r="E116" s="123" t="s">
        <v>168</v>
      </c>
      <c r="F116" s="124" t="s">
        <v>169</v>
      </c>
      <c r="G116" s="125" t="s">
        <v>170</v>
      </c>
      <c r="H116" s="126">
        <v>16</v>
      </c>
      <c r="I116" s="127"/>
      <c r="J116" s="128">
        <f>ROUND(I116*H116,2)</f>
        <v>0</v>
      </c>
      <c r="K116" s="124" t="s">
        <v>126</v>
      </c>
      <c r="L116" s="32"/>
      <c r="M116" s="129" t="s">
        <v>19</v>
      </c>
      <c r="N116" s="130" t="s">
        <v>45</v>
      </c>
      <c r="P116" s="131">
        <f>O116*H116</f>
        <v>0</v>
      </c>
      <c r="Q116" s="131">
        <v>1.2999999999999999E-3</v>
      </c>
      <c r="R116" s="131">
        <f>Q116*H116</f>
        <v>2.0799999999999999E-2</v>
      </c>
      <c r="S116" s="131">
        <v>0</v>
      </c>
      <c r="T116" s="132">
        <f>S116*H116</f>
        <v>0</v>
      </c>
      <c r="AR116" s="133" t="s">
        <v>127</v>
      </c>
      <c r="AT116" s="133" t="s">
        <v>122</v>
      </c>
      <c r="AU116" s="133" t="s">
        <v>81</v>
      </c>
      <c r="AY116" s="17" t="s">
        <v>119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7" t="s">
        <v>79</v>
      </c>
      <c r="BK116" s="134">
        <f>ROUND(I116*H116,2)</f>
        <v>0</v>
      </c>
      <c r="BL116" s="17" t="s">
        <v>127</v>
      </c>
      <c r="BM116" s="133" t="s">
        <v>171</v>
      </c>
    </row>
    <row r="117" spans="2:65" s="1" customFormat="1">
      <c r="B117" s="32"/>
      <c r="D117" s="135" t="s">
        <v>129</v>
      </c>
      <c r="F117" s="136" t="s">
        <v>172</v>
      </c>
      <c r="I117" s="137"/>
      <c r="L117" s="32"/>
      <c r="M117" s="138"/>
      <c r="T117" s="51"/>
      <c r="AT117" s="17" t="s">
        <v>129</v>
      </c>
      <c r="AU117" s="17" t="s">
        <v>81</v>
      </c>
    </row>
    <row r="118" spans="2:65" s="13" customFormat="1">
      <c r="B118" s="147"/>
      <c r="D118" s="140" t="s">
        <v>131</v>
      </c>
      <c r="E118" s="148" t="s">
        <v>19</v>
      </c>
      <c r="F118" s="149" t="s">
        <v>173</v>
      </c>
      <c r="H118" s="148" t="s">
        <v>19</v>
      </c>
      <c r="I118" s="150"/>
      <c r="L118" s="147"/>
      <c r="M118" s="151"/>
      <c r="T118" s="152"/>
      <c r="AT118" s="148" t="s">
        <v>131</v>
      </c>
      <c r="AU118" s="148" t="s">
        <v>81</v>
      </c>
      <c r="AV118" s="13" t="s">
        <v>79</v>
      </c>
      <c r="AW118" s="13" t="s">
        <v>35</v>
      </c>
      <c r="AX118" s="13" t="s">
        <v>74</v>
      </c>
      <c r="AY118" s="148" t="s">
        <v>119</v>
      </c>
    </row>
    <row r="119" spans="2:65" s="12" customFormat="1">
      <c r="B119" s="139"/>
      <c r="D119" s="140" t="s">
        <v>131</v>
      </c>
      <c r="E119" s="141" t="s">
        <v>19</v>
      </c>
      <c r="F119" s="142" t="s">
        <v>174</v>
      </c>
      <c r="H119" s="143">
        <v>16</v>
      </c>
      <c r="I119" s="144"/>
      <c r="L119" s="139"/>
      <c r="M119" s="145"/>
      <c r="T119" s="146"/>
      <c r="AT119" s="141" t="s">
        <v>131</v>
      </c>
      <c r="AU119" s="141" t="s">
        <v>81</v>
      </c>
      <c r="AV119" s="12" t="s">
        <v>81</v>
      </c>
      <c r="AW119" s="12" t="s">
        <v>35</v>
      </c>
      <c r="AX119" s="12" t="s">
        <v>79</v>
      </c>
      <c r="AY119" s="141" t="s">
        <v>119</v>
      </c>
    </row>
    <row r="120" spans="2:65" s="1" customFormat="1" ht="16.5" customHeight="1">
      <c r="B120" s="32"/>
      <c r="C120" s="153" t="s">
        <v>120</v>
      </c>
      <c r="D120" s="153" t="s">
        <v>175</v>
      </c>
      <c r="E120" s="154" t="s">
        <v>176</v>
      </c>
      <c r="F120" s="155" t="s">
        <v>177</v>
      </c>
      <c r="G120" s="156" t="s">
        <v>178</v>
      </c>
      <c r="H120" s="157">
        <v>0.313</v>
      </c>
      <c r="I120" s="158"/>
      <c r="J120" s="159">
        <f>ROUND(I120*H120,2)</f>
        <v>0</v>
      </c>
      <c r="K120" s="155" t="s">
        <v>126</v>
      </c>
      <c r="L120" s="160"/>
      <c r="M120" s="161" t="s">
        <v>19</v>
      </c>
      <c r="N120" s="162" t="s">
        <v>45</v>
      </c>
      <c r="P120" s="131">
        <f>O120*H120</f>
        <v>0</v>
      </c>
      <c r="Q120" s="131">
        <v>1</v>
      </c>
      <c r="R120" s="131">
        <f>Q120*H120</f>
        <v>0.313</v>
      </c>
      <c r="S120" s="131">
        <v>0</v>
      </c>
      <c r="T120" s="132">
        <f>S120*H120</f>
        <v>0</v>
      </c>
      <c r="AR120" s="133" t="s">
        <v>167</v>
      </c>
      <c r="AT120" s="133" t="s">
        <v>175</v>
      </c>
      <c r="AU120" s="133" t="s">
        <v>81</v>
      </c>
      <c r="AY120" s="17" t="s">
        <v>119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7" t="s">
        <v>79</v>
      </c>
      <c r="BK120" s="134">
        <f>ROUND(I120*H120,2)</f>
        <v>0</v>
      </c>
      <c r="BL120" s="17" t="s">
        <v>127</v>
      </c>
      <c r="BM120" s="133" t="s">
        <v>179</v>
      </c>
    </row>
    <row r="121" spans="2:65" s="13" customFormat="1">
      <c r="B121" s="147"/>
      <c r="D121" s="140" t="s">
        <v>131</v>
      </c>
      <c r="E121" s="148" t="s">
        <v>19</v>
      </c>
      <c r="F121" s="149" t="s">
        <v>173</v>
      </c>
      <c r="H121" s="148" t="s">
        <v>19</v>
      </c>
      <c r="I121" s="150"/>
      <c r="L121" s="147"/>
      <c r="M121" s="151"/>
      <c r="T121" s="152"/>
      <c r="AT121" s="148" t="s">
        <v>131</v>
      </c>
      <c r="AU121" s="148" t="s">
        <v>81</v>
      </c>
      <c r="AV121" s="13" t="s">
        <v>79</v>
      </c>
      <c r="AW121" s="13" t="s">
        <v>35</v>
      </c>
      <c r="AX121" s="13" t="s">
        <v>74</v>
      </c>
      <c r="AY121" s="148" t="s">
        <v>119</v>
      </c>
    </row>
    <row r="122" spans="2:65" s="12" customFormat="1">
      <c r="B122" s="139"/>
      <c r="D122" s="140" t="s">
        <v>131</v>
      </c>
      <c r="E122" s="141" t="s">
        <v>19</v>
      </c>
      <c r="F122" s="142" t="s">
        <v>180</v>
      </c>
      <c r="H122" s="143">
        <v>0.28499999999999998</v>
      </c>
      <c r="I122" s="144"/>
      <c r="L122" s="139"/>
      <c r="M122" s="145"/>
      <c r="T122" s="146"/>
      <c r="AT122" s="141" t="s">
        <v>131</v>
      </c>
      <c r="AU122" s="141" t="s">
        <v>81</v>
      </c>
      <c r="AV122" s="12" t="s">
        <v>81</v>
      </c>
      <c r="AW122" s="12" t="s">
        <v>35</v>
      </c>
      <c r="AX122" s="12" t="s">
        <v>74</v>
      </c>
      <c r="AY122" s="141" t="s">
        <v>119</v>
      </c>
    </row>
    <row r="123" spans="2:65" s="13" customFormat="1">
      <c r="B123" s="147"/>
      <c r="D123" s="140" t="s">
        <v>131</v>
      </c>
      <c r="E123" s="148" t="s">
        <v>19</v>
      </c>
      <c r="F123" s="149" t="s">
        <v>181</v>
      </c>
      <c r="H123" s="148" t="s">
        <v>19</v>
      </c>
      <c r="I123" s="150"/>
      <c r="L123" s="147"/>
      <c r="M123" s="151"/>
      <c r="T123" s="152"/>
      <c r="AT123" s="148" t="s">
        <v>131</v>
      </c>
      <c r="AU123" s="148" t="s">
        <v>81</v>
      </c>
      <c r="AV123" s="13" t="s">
        <v>79</v>
      </c>
      <c r="AW123" s="13" t="s">
        <v>35</v>
      </c>
      <c r="AX123" s="13" t="s">
        <v>74</v>
      </c>
      <c r="AY123" s="148" t="s">
        <v>119</v>
      </c>
    </row>
    <row r="124" spans="2:65" s="12" customFormat="1">
      <c r="B124" s="139"/>
      <c r="D124" s="140" t="s">
        <v>131</v>
      </c>
      <c r="E124" s="141" t="s">
        <v>19</v>
      </c>
      <c r="F124" s="142" t="s">
        <v>182</v>
      </c>
      <c r="H124" s="143">
        <v>2.8000000000000001E-2</v>
      </c>
      <c r="I124" s="144"/>
      <c r="L124" s="139"/>
      <c r="M124" s="145"/>
      <c r="T124" s="146"/>
      <c r="AT124" s="141" t="s">
        <v>131</v>
      </c>
      <c r="AU124" s="141" t="s">
        <v>81</v>
      </c>
      <c r="AV124" s="12" t="s">
        <v>81</v>
      </c>
      <c r="AW124" s="12" t="s">
        <v>35</v>
      </c>
      <c r="AX124" s="12" t="s">
        <v>74</v>
      </c>
      <c r="AY124" s="141" t="s">
        <v>119</v>
      </c>
    </row>
    <row r="125" spans="2:65" s="14" customFormat="1">
      <c r="B125" s="163"/>
      <c r="D125" s="140" t="s">
        <v>131</v>
      </c>
      <c r="E125" s="164" t="s">
        <v>19</v>
      </c>
      <c r="F125" s="165" t="s">
        <v>183</v>
      </c>
      <c r="H125" s="166">
        <v>0.313</v>
      </c>
      <c r="I125" s="167"/>
      <c r="L125" s="163"/>
      <c r="M125" s="168"/>
      <c r="T125" s="169"/>
      <c r="AT125" s="164" t="s">
        <v>131</v>
      </c>
      <c r="AU125" s="164" t="s">
        <v>81</v>
      </c>
      <c r="AV125" s="14" t="s">
        <v>127</v>
      </c>
      <c r="AW125" s="14" t="s">
        <v>35</v>
      </c>
      <c r="AX125" s="14" t="s">
        <v>79</v>
      </c>
      <c r="AY125" s="164" t="s">
        <v>119</v>
      </c>
    </row>
    <row r="126" spans="2:65" s="1" customFormat="1" ht="24.25" customHeight="1">
      <c r="B126" s="32"/>
      <c r="C126" s="122" t="s">
        <v>184</v>
      </c>
      <c r="D126" s="122" t="s">
        <v>122</v>
      </c>
      <c r="E126" s="123" t="s">
        <v>185</v>
      </c>
      <c r="F126" s="124" t="s">
        <v>186</v>
      </c>
      <c r="G126" s="125" t="s">
        <v>170</v>
      </c>
      <c r="H126" s="126">
        <v>109.2</v>
      </c>
      <c r="I126" s="127"/>
      <c r="J126" s="128">
        <f>ROUND(I126*H126,2)</f>
        <v>0</v>
      </c>
      <c r="K126" s="124" t="s">
        <v>126</v>
      </c>
      <c r="L126" s="32"/>
      <c r="M126" s="129" t="s">
        <v>19</v>
      </c>
      <c r="N126" s="130" t="s">
        <v>45</v>
      </c>
      <c r="P126" s="131">
        <f>O126*H126</f>
        <v>0</v>
      </c>
      <c r="Q126" s="131">
        <v>9.7300000000000008E-3</v>
      </c>
      <c r="R126" s="131">
        <f>Q126*H126</f>
        <v>1.062516</v>
      </c>
      <c r="S126" s="131">
        <v>0</v>
      </c>
      <c r="T126" s="132">
        <f>S126*H126</f>
        <v>0</v>
      </c>
      <c r="AR126" s="133" t="s">
        <v>127</v>
      </c>
      <c r="AT126" s="133" t="s">
        <v>122</v>
      </c>
      <c r="AU126" s="133" t="s">
        <v>81</v>
      </c>
      <c r="AY126" s="17" t="s">
        <v>119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7" t="s">
        <v>79</v>
      </c>
      <c r="BK126" s="134">
        <f>ROUND(I126*H126,2)</f>
        <v>0</v>
      </c>
      <c r="BL126" s="17" t="s">
        <v>127</v>
      </c>
      <c r="BM126" s="133" t="s">
        <v>187</v>
      </c>
    </row>
    <row r="127" spans="2:65" s="1" customFormat="1">
      <c r="B127" s="32"/>
      <c r="D127" s="135" t="s">
        <v>129</v>
      </c>
      <c r="F127" s="136" t="s">
        <v>188</v>
      </c>
      <c r="I127" s="137"/>
      <c r="L127" s="32"/>
      <c r="M127" s="138"/>
      <c r="T127" s="51"/>
      <c r="AT127" s="17" t="s">
        <v>129</v>
      </c>
      <c r="AU127" s="17" t="s">
        <v>81</v>
      </c>
    </row>
    <row r="128" spans="2:65" s="13" customFormat="1">
      <c r="B128" s="147"/>
      <c r="D128" s="140" t="s">
        <v>131</v>
      </c>
      <c r="E128" s="148" t="s">
        <v>19</v>
      </c>
      <c r="F128" s="149" t="s">
        <v>189</v>
      </c>
      <c r="H128" s="148" t="s">
        <v>19</v>
      </c>
      <c r="I128" s="150"/>
      <c r="L128" s="147"/>
      <c r="M128" s="151"/>
      <c r="T128" s="152"/>
      <c r="AT128" s="148" t="s">
        <v>131</v>
      </c>
      <c r="AU128" s="148" t="s">
        <v>81</v>
      </c>
      <c r="AV128" s="13" t="s">
        <v>79</v>
      </c>
      <c r="AW128" s="13" t="s">
        <v>35</v>
      </c>
      <c r="AX128" s="13" t="s">
        <v>74</v>
      </c>
      <c r="AY128" s="148" t="s">
        <v>119</v>
      </c>
    </row>
    <row r="129" spans="2:65" s="12" customFormat="1">
      <c r="B129" s="139"/>
      <c r="D129" s="140" t="s">
        <v>131</v>
      </c>
      <c r="E129" s="141" t="s">
        <v>19</v>
      </c>
      <c r="F129" s="142" t="s">
        <v>190</v>
      </c>
      <c r="H129" s="143">
        <v>48</v>
      </c>
      <c r="I129" s="144"/>
      <c r="L129" s="139"/>
      <c r="M129" s="145"/>
      <c r="T129" s="146"/>
      <c r="AT129" s="141" t="s">
        <v>131</v>
      </c>
      <c r="AU129" s="141" t="s">
        <v>81</v>
      </c>
      <c r="AV129" s="12" t="s">
        <v>81</v>
      </c>
      <c r="AW129" s="12" t="s">
        <v>35</v>
      </c>
      <c r="AX129" s="12" t="s">
        <v>74</v>
      </c>
      <c r="AY129" s="141" t="s">
        <v>119</v>
      </c>
    </row>
    <row r="130" spans="2:65" s="13" customFormat="1">
      <c r="B130" s="147"/>
      <c r="D130" s="140" t="s">
        <v>131</v>
      </c>
      <c r="E130" s="148" t="s">
        <v>19</v>
      </c>
      <c r="F130" s="149" t="s">
        <v>191</v>
      </c>
      <c r="H130" s="148" t="s">
        <v>19</v>
      </c>
      <c r="I130" s="150"/>
      <c r="L130" s="147"/>
      <c r="M130" s="151"/>
      <c r="T130" s="152"/>
      <c r="AT130" s="148" t="s">
        <v>131</v>
      </c>
      <c r="AU130" s="148" t="s">
        <v>81</v>
      </c>
      <c r="AV130" s="13" t="s">
        <v>79</v>
      </c>
      <c r="AW130" s="13" t="s">
        <v>35</v>
      </c>
      <c r="AX130" s="13" t="s">
        <v>74</v>
      </c>
      <c r="AY130" s="148" t="s">
        <v>119</v>
      </c>
    </row>
    <row r="131" spans="2:65" s="12" customFormat="1">
      <c r="B131" s="139"/>
      <c r="D131" s="140" t="s">
        <v>131</v>
      </c>
      <c r="E131" s="141" t="s">
        <v>19</v>
      </c>
      <c r="F131" s="142" t="s">
        <v>190</v>
      </c>
      <c r="H131" s="143">
        <v>48</v>
      </c>
      <c r="I131" s="144"/>
      <c r="L131" s="139"/>
      <c r="M131" s="145"/>
      <c r="T131" s="146"/>
      <c r="AT131" s="141" t="s">
        <v>131</v>
      </c>
      <c r="AU131" s="141" t="s">
        <v>81</v>
      </c>
      <c r="AV131" s="12" t="s">
        <v>81</v>
      </c>
      <c r="AW131" s="12" t="s">
        <v>35</v>
      </c>
      <c r="AX131" s="12" t="s">
        <v>74</v>
      </c>
      <c r="AY131" s="141" t="s">
        <v>119</v>
      </c>
    </row>
    <row r="132" spans="2:65" s="13" customFormat="1">
      <c r="B132" s="147"/>
      <c r="D132" s="140" t="s">
        <v>131</v>
      </c>
      <c r="E132" s="148" t="s">
        <v>19</v>
      </c>
      <c r="F132" s="149" t="s">
        <v>192</v>
      </c>
      <c r="H132" s="148" t="s">
        <v>19</v>
      </c>
      <c r="I132" s="150"/>
      <c r="L132" s="147"/>
      <c r="M132" s="151"/>
      <c r="T132" s="152"/>
      <c r="AT132" s="148" t="s">
        <v>131</v>
      </c>
      <c r="AU132" s="148" t="s">
        <v>81</v>
      </c>
      <c r="AV132" s="13" t="s">
        <v>79</v>
      </c>
      <c r="AW132" s="13" t="s">
        <v>35</v>
      </c>
      <c r="AX132" s="13" t="s">
        <v>74</v>
      </c>
      <c r="AY132" s="148" t="s">
        <v>119</v>
      </c>
    </row>
    <row r="133" spans="2:65" s="12" customFormat="1">
      <c r="B133" s="139"/>
      <c r="D133" s="140" t="s">
        <v>131</v>
      </c>
      <c r="E133" s="141" t="s">
        <v>19</v>
      </c>
      <c r="F133" s="142" t="s">
        <v>193</v>
      </c>
      <c r="H133" s="143">
        <v>13.2</v>
      </c>
      <c r="I133" s="144"/>
      <c r="L133" s="139"/>
      <c r="M133" s="145"/>
      <c r="T133" s="146"/>
      <c r="AT133" s="141" t="s">
        <v>131</v>
      </c>
      <c r="AU133" s="141" t="s">
        <v>81</v>
      </c>
      <c r="AV133" s="12" t="s">
        <v>81</v>
      </c>
      <c r="AW133" s="12" t="s">
        <v>35</v>
      </c>
      <c r="AX133" s="12" t="s">
        <v>74</v>
      </c>
      <c r="AY133" s="141" t="s">
        <v>119</v>
      </c>
    </row>
    <row r="134" spans="2:65" s="14" customFormat="1">
      <c r="B134" s="163"/>
      <c r="D134" s="140" t="s">
        <v>131</v>
      </c>
      <c r="E134" s="164" t="s">
        <v>19</v>
      </c>
      <c r="F134" s="165" t="s">
        <v>183</v>
      </c>
      <c r="H134" s="166">
        <v>109.2</v>
      </c>
      <c r="I134" s="167"/>
      <c r="L134" s="163"/>
      <c r="M134" s="168"/>
      <c r="T134" s="169"/>
      <c r="AT134" s="164" t="s">
        <v>131</v>
      </c>
      <c r="AU134" s="164" t="s">
        <v>81</v>
      </c>
      <c r="AV134" s="14" t="s">
        <v>127</v>
      </c>
      <c r="AW134" s="14" t="s">
        <v>35</v>
      </c>
      <c r="AX134" s="14" t="s">
        <v>79</v>
      </c>
      <c r="AY134" s="164" t="s">
        <v>119</v>
      </c>
    </row>
    <row r="135" spans="2:65" s="1" customFormat="1" ht="16.5" customHeight="1">
      <c r="B135" s="32"/>
      <c r="C135" s="122" t="s">
        <v>194</v>
      </c>
      <c r="D135" s="122" t="s">
        <v>122</v>
      </c>
      <c r="E135" s="123" t="s">
        <v>195</v>
      </c>
      <c r="F135" s="124" t="s">
        <v>196</v>
      </c>
      <c r="G135" s="125" t="s">
        <v>125</v>
      </c>
      <c r="H135" s="126">
        <v>480</v>
      </c>
      <c r="I135" s="127"/>
      <c r="J135" s="128">
        <f>ROUND(I135*H135,2)</f>
        <v>0</v>
      </c>
      <c r="K135" s="124" t="s">
        <v>126</v>
      </c>
      <c r="L135" s="32"/>
      <c r="M135" s="129" t="s">
        <v>19</v>
      </c>
      <c r="N135" s="130" t="s">
        <v>45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127</v>
      </c>
      <c r="AT135" s="133" t="s">
        <v>122</v>
      </c>
      <c r="AU135" s="133" t="s">
        <v>81</v>
      </c>
      <c r="AY135" s="17" t="s">
        <v>119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7" t="s">
        <v>79</v>
      </c>
      <c r="BK135" s="134">
        <f>ROUND(I135*H135,2)</f>
        <v>0</v>
      </c>
      <c r="BL135" s="17" t="s">
        <v>127</v>
      </c>
      <c r="BM135" s="133" t="s">
        <v>197</v>
      </c>
    </row>
    <row r="136" spans="2:65" s="1" customFormat="1">
      <c r="B136" s="32"/>
      <c r="D136" s="135" t="s">
        <v>129</v>
      </c>
      <c r="F136" s="136" t="s">
        <v>198</v>
      </c>
      <c r="I136" s="137"/>
      <c r="L136" s="32"/>
      <c r="M136" s="138"/>
      <c r="T136" s="51"/>
      <c r="AT136" s="17" t="s">
        <v>129</v>
      </c>
      <c r="AU136" s="17" t="s">
        <v>81</v>
      </c>
    </row>
    <row r="137" spans="2:65" s="11" customFormat="1" ht="22.9" customHeight="1">
      <c r="B137" s="110"/>
      <c r="D137" s="111" t="s">
        <v>73</v>
      </c>
      <c r="E137" s="120" t="s">
        <v>199</v>
      </c>
      <c r="F137" s="120" t="s">
        <v>200</v>
      </c>
      <c r="I137" s="113"/>
      <c r="J137" s="121">
        <f>BK137</f>
        <v>0</v>
      </c>
      <c r="L137" s="110"/>
      <c r="M137" s="115"/>
      <c r="P137" s="116">
        <f>SUM(P138:P148)</f>
        <v>0</v>
      </c>
      <c r="R137" s="116">
        <f>SUM(R138:R148)</f>
        <v>0</v>
      </c>
      <c r="T137" s="117">
        <f>SUM(T138:T148)</f>
        <v>0</v>
      </c>
      <c r="AR137" s="111" t="s">
        <v>79</v>
      </c>
      <c r="AT137" s="118" t="s">
        <v>73</v>
      </c>
      <c r="AU137" s="118" t="s">
        <v>79</v>
      </c>
      <c r="AY137" s="111" t="s">
        <v>119</v>
      </c>
      <c r="BK137" s="119">
        <f>SUM(BK138:BK148)</f>
        <v>0</v>
      </c>
    </row>
    <row r="138" spans="2:65" s="1" customFormat="1" ht="24.25" customHeight="1">
      <c r="B138" s="32"/>
      <c r="C138" s="122" t="s">
        <v>8</v>
      </c>
      <c r="D138" s="122" t="s">
        <v>122</v>
      </c>
      <c r="E138" s="123" t="s">
        <v>201</v>
      </c>
      <c r="F138" s="124" t="s">
        <v>202</v>
      </c>
      <c r="G138" s="125" t="s">
        <v>178</v>
      </c>
      <c r="H138" s="126">
        <v>7.8769999999999998</v>
      </c>
      <c r="I138" s="127"/>
      <c r="J138" s="128">
        <f>ROUND(I138*H138,2)</f>
        <v>0</v>
      </c>
      <c r="K138" s="124" t="s">
        <v>126</v>
      </c>
      <c r="L138" s="32"/>
      <c r="M138" s="129" t="s">
        <v>19</v>
      </c>
      <c r="N138" s="130" t="s">
        <v>45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127</v>
      </c>
      <c r="AT138" s="133" t="s">
        <v>122</v>
      </c>
      <c r="AU138" s="133" t="s">
        <v>81</v>
      </c>
      <c r="AY138" s="17" t="s">
        <v>119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7" t="s">
        <v>79</v>
      </c>
      <c r="BK138" s="134">
        <f>ROUND(I138*H138,2)</f>
        <v>0</v>
      </c>
      <c r="BL138" s="17" t="s">
        <v>127</v>
      </c>
      <c r="BM138" s="133" t="s">
        <v>203</v>
      </c>
    </row>
    <row r="139" spans="2:65" s="1" customFormat="1">
      <c r="B139" s="32"/>
      <c r="D139" s="135" t="s">
        <v>129</v>
      </c>
      <c r="F139" s="136" t="s">
        <v>204</v>
      </c>
      <c r="I139" s="137"/>
      <c r="L139" s="32"/>
      <c r="M139" s="138"/>
      <c r="T139" s="51"/>
      <c r="AT139" s="17" t="s">
        <v>129</v>
      </c>
      <c r="AU139" s="17" t="s">
        <v>81</v>
      </c>
    </row>
    <row r="140" spans="2:65" s="1" customFormat="1" ht="24.25" customHeight="1">
      <c r="B140" s="32"/>
      <c r="C140" s="122" t="s">
        <v>205</v>
      </c>
      <c r="D140" s="122" t="s">
        <v>122</v>
      </c>
      <c r="E140" s="123" t="s">
        <v>206</v>
      </c>
      <c r="F140" s="124" t="s">
        <v>207</v>
      </c>
      <c r="G140" s="125" t="s">
        <v>178</v>
      </c>
      <c r="H140" s="126">
        <v>155.80000000000001</v>
      </c>
      <c r="I140" s="127"/>
      <c r="J140" s="128">
        <f>ROUND(I140*H140,2)</f>
        <v>0</v>
      </c>
      <c r="K140" s="124" t="s">
        <v>126</v>
      </c>
      <c r="L140" s="32"/>
      <c r="M140" s="129" t="s">
        <v>19</v>
      </c>
      <c r="N140" s="130" t="s">
        <v>45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127</v>
      </c>
      <c r="AT140" s="133" t="s">
        <v>122</v>
      </c>
      <c r="AU140" s="133" t="s">
        <v>81</v>
      </c>
      <c r="AY140" s="17" t="s">
        <v>119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7" t="s">
        <v>79</v>
      </c>
      <c r="BK140" s="134">
        <f>ROUND(I140*H140,2)</f>
        <v>0</v>
      </c>
      <c r="BL140" s="17" t="s">
        <v>127</v>
      </c>
      <c r="BM140" s="133" t="s">
        <v>208</v>
      </c>
    </row>
    <row r="141" spans="2:65" s="1" customFormat="1">
      <c r="B141" s="32"/>
      <c r="D141" s="135" t="s">
        <v>129</v>
      </c>
      <c r="F141" s="136" t="s">
        <v>209</v>
      </c>
      <c r="I141" s="137"/>
      <c r="L141" s="32"/>
      <c r="M141" s="138"/>
      <c r="T141" s="51"/>
      <c r="AT141" s="17" t="s">
        <v>129</v>
      </c>
      <c r="AU141" s="17" t="s">
        <v>81</v>
      </c>
    </row>
    <row r="142" spans="2:65" s="12" customFormat="1">
      <c r="B142" s="139"/>
      <c r="D142" s="140" t="s">
        <v>131</v>
      </c>
      <c r="E142" s="141" t="s">
        <v>19</v>
      </c>
      <c r="F142" s="142" t="s">
        <v>210</v>
      </c>
      <c r="H142" s="143">
        <v>155.80000000000001</v>
      </c>
      <c r="I142" s="144"/>
      <c r="L142" s="139"/>
      <c r="M142" s="145"/>
      <c r="T142" s="146"/>
      <c r="AT142" s="141" t="s">
        <v>131</v>
      </c>
      <c r="AU142" s="141" t="s">
        <v>81</v>
      </c>
      <c r="AV142" s="12" t="s">
        <v>81</v>
      </c>
      <c r="AW142" s="12" t="s">
        <v>35</v>
      </c>
      <c r="AX142" s="12" t="s">
        <v>79</v>
      </c>
      <c r="AY142" s="141" t="s">
        <v>119</v>
      </c>
    </row>
    <row r="143" spans="2:65" s="1" customFormat="1" ht="21.75" customHeight="1">
      <c r="B143" s="32"/>
      <c r="C143" s="122" t="s">
        <v>211</v>
      </c>
      <c r="D143" s="122" t="s">
        <v>122</v>
      </c>
      <c r="E143" s="123" t="s">
        <v>212</v>
      </c>
      <c r="F143" s="124" t="s">
        <v>213</v>
      </c>
      <c r="G143" s="125" t="s">
        <v>178</v>
      </c>
      <c r="H143" s="126">
        <v>7.8769999999999998</v>
      </c>
      <c r="I143" s="127"/>
      <c r="J143" s="128">
        <f>ROUND(I143*H143,2)</f>
        <v>0</v>
      </c>
      <c r="K143" s="124" t="s">
        <v>126</v>
      </c>
      <c r="L143" s="32"/>
      <c r="M143" s="129" t="s">
        <v>19</v>
      </c>
      <c r="N143" s="130" t="s">
        <v>45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127</v>
      </c>
      <c r="AT143" s="133" t="s">
        <v>122</v>
      </c>
      <c r="AU143" s="133" t="s">
        <v>81</v>
      </c>
      <c r="AY143" s="17" t="s">
        <v>119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7" t="s">
        <v>79</v>
      </c>
      <c r="BK143" s="134">
        <f>ROUND(I143*H143,2)</f>
        <v>0</v>
      </c>
      <c r="BL143" s="17" t="s">
        <v>127</v>
      </c>
      <c r="BM143" s="133" t="s">
        <v>214</v>
      </c>
    </row>
    <row r="144" spans="2:65" s="1" customFormat="1">
      <c r="B144" s="32"/>
      <c r="D144" s="135" t="s">
        <v>129</v>
      </c>
      <c r="F144" s="136" t="s">
        <v>215</v>
      </c>
      <c r="I144" s="137"/>
      <c r="L144" s="32"/>
      <c r="M144" s="138"/>
      <c r="T144" s="51"/>
      <c r="AT144" s="17" t="s">
        <v>129</v>
      </c>
      <c r="AU144" s="17" t="s">
        <v>81</v>
      </c>
    </row>
    <row r="145" spans="2:65" s="1" customFormat="1" ht="24.25" customHeight="1">
      <c r="B145" s="32"/>
      <c r="C145" s="122" t="s">
        <v>216</v>
      </c>
      <c r="D145" s="122" t="s">
        <v>122</v>
      </c>
      <c r="E145" s="123" t="s">
        <v>217</v>
      </c>
      <c r="F145" s="124" t="s">
        <v>218</v>
      </c>
      <c r="G145" s="125" t="s">
        <v>178</v>
      </c>
      <c r="H145" s="126">
        <v>1.96</v>
      </c>
      <c r="I145" s="127"/>
      <c r="J145" s="128">
        <f>ROUND(I145*H145,2)</f>
        <v>0</v>
      </c>
      <c r="K145" s="124" t="s">
        <v>126</v>
      </c>
      <c r="L145" s="32"/>
      <c r="M145" s="129" t="s">
        <v>19</v>
      </c>
      <c r="N145" s="130" t="s">
        <v>45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127</v>
      </c>
      <c r="AT145" s="133" t="s">
        <v>122</v>
      </c>
      <c r="AU145" s="133" t="s">
        <v>81</v>
      </c>
      <c r="AY145" s="17" t="s">
        <v>119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7" t="s">
        <v>79</v>
      </c>
      <c r="BK145" s="134">
        <f>ROUND(I145*H145,2)</f>
        <v>0</v>
      </c>
      <c r="BL145" s="17" t="s">
        <v>127</v>
      </c>
      <c r="BM145" s="133" t="s">
        <v>219</v>
      </c>
    </row>
    <row r="146" spans="2:65" s="1" customFormat="1">
      <c r="B146" s="32"/>
      <c r="D146" s="135" t="s">
        <v>129</v>
      </c>
      <c r="F146" s="136" t="s">
        <v>220</v>
      </c>
      <c r="I146" s="137"/>
      <c r="L146" s="32"/>
      <c r="M146" s="138"/>
      <c r="T146" s="51"/>
      <c r="AT146" s="17" t="s">
        <v>129</v>
      </c>
      <c r="AU146" s="17" t="s">
        <v>81</v>
      </c>
    </row>
    <row r="147" spans="2:65" s="1" customFormat="1" ht="24.25" customHeight="1">
      <c r="B147" s="32"/>
      <c r="C147" s="122" t="s">
        <v>221</v>
      </c>
      <c r="D147" s="122" t="s">
        <v>122</v>
      </c>
      <c r="E147" s="123" t="s">
        <v>222</v>
      </c>
      <c r="F147" s="124" t="s">
        <v>223</v>
      </c>
      <c r="G147" s="125" t="s">
        <v>178</v>
      </c>
      <c r="H147" s="126">
        <v>5.83</v>
      </c>
      <c r="I147" s="127"/>
      <c r="J147" s="128">
        <f>ROUND(I147*H147,2)</f>
        <v>0</v>
      </c>
      <c r="K147" s="124" t="s">
        <v>126</v>
      </c>
      <c r="L147" s="32"/>
      <c r="M147" s="129" t="s">
        <v>19</v>
      </c>
      <c r="N147" s="130" t="s">
        <v>45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127</v>
      </c>
      <c r="AT147" s="133" t="s">
        <v>122</v>
      </c>
      <c r="AU147" s="133" t="s">
        <v>81</v>
      </c>
      <c r="AY147" s="17" t="s">
        <v>119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7" t="s">
        <v>79</v>
      </c>
      <c r="BK147" s="134">
        <f>ROUND(I147*H147,2)</f>
        <v>0</v>
      </c>
      <c r="BL147" s="17" t="s">
        <v>127</v>
      </c>
      <c r="BM147" s="133" t="s">
        <v>224</v>
      </c>
    </row>
    <row r="148" spans="2:65" s="1" customFormat="1">
      <c r="B148" s="32"/>
      <c r="D148" s="135" t="s">
        <v>129</v>
      </c>
      <c r="F148" s="136" t="s">
        <v>225</v>
      </c>
      <c r="I148" s="137"/>
      <c r="L148" s="32"/>
      <c r="M148" s="138"/>
      <c r="T148" s="51"/>
      <c r="AT148" s="17" t="s">
        <v>129</v>
      </c>
      <c r="AU148" s="17" t="s">
        <v>81</v>
      </c>
    </row>
    <row r="149" spans="2:65" s="11" customFormat="1" ht="25.9" customHeight="1">
      <c r="B149" s="110"/>
      <c r="D149" s="111" t="s">
        <v>73</v>
      </c>
      <c r="E149" s="112" t="s">
        <v>226</v>
      </c>
      <c r="F149" s="112" t="s">
        <v>227</v>
      </c>
      <c r="I149" s="113"/>
      <c r="J149" s="114">
        <f>BK149</f>
        <v>0</v>
      </c>
      <c r="L149" s="110"/>
      <c r="M149" s="115"/>
      <c r="P149" s="116">
        <f>P150+P178+P185+P203+P302+P307+P335+P339+P340</f>
        <v>0</v>
      </c>
      <c r="R149" s="116">
        <f>R150+R178+R185+R203+R302+R307+R335+R339+R340</f>
        <v>13.89542715</v>
      </c>
      <c r="T149" s="117">
        <f>T150+T178+T185+T203+T302+T307+T335+T339+T340</f>
        <v>7.8772599999999988</v>
      </c>
      <c r="AR149" s="111" t="s">
        <v>81</v>
      </c>
      <c r="AT149" s="118" t="s">
        <v>73</v>
      </c>
      <c r="AU149" s="118" t="s">
        <v>74</v>
      </c>
      <c r="AY149" s="111" t="s">
        <v>119</v>
      </c>
      <c r="BK149" s="119">
        <f>BK150+BK178+BK185+BK203+BK302+BK307+BK335+BK339+BK340</f>
        <v>0</v>
      </c>
    </row>
    <row r="150" spans="2:65" s="11" customFormat="1" ht="22.9" customHeight="1">
      <c r="B150" s="110"/>
      <c r="D150" s="111" t="s">
        <v>73</v>
      </c>
      <c r="E150" s="120" t="s">
        <v>228</v>
      </c>
      <c r="F150" s="120" t="s">
        <v>229</v>
      </c>
      <c r="I150" s="113"/>
      <c r="J150" s="121">
        <f>BK150</f>
        <v>0</v>
      </c>
      <c r="L150" s="110"/>
      <c r="M150" s="115"/>
      <c r="P150" s="116">
        <f>SUM(P151:P177)</f>
        <v>0</v>
      </c>
      <c r="R150" s="116">
        <f>SUM(R151:R177)</f>
        <v>1.3301288</v>
      </c>
      <c r="T150" s="117">
        <f>SUM(T151:T177)</f>
        <v>1.9601999999999999</v>
      </c>
      <c r="AR150" s="111" t="s">
        <v>81</v>
      </c>
      <c r="AT150" s="118" t="s">
        <v>73</v>
      </c>
      <c r="AU150" s="118" t="s">
        <v>79</v>
      </c>
      <c r="AY150" s="111" t="s">
        <v>119</v>
      </c>
      <c r="BK150" s="119">
        <f>SUM(BK151:BK177)</f>
        <v>0</v>
      </c>
    </row>
    <row r="151" spans="2:65" s="1" customFormat="1" ht="21.75" customHeight="1">
      <c r="B151" s="32"/>
      <c r="C151" s="122" t="s">
        <v>230</v>
      </c>
      <c r="D151" s="122" t="s">
        <v>122</v>
      </c>
      <c r="E151" s="123" t="s">
        <v>231</v>
      </c>
      <c r="F151" s="124" t="s">
        <v>232</v>
      </c>
      <c r="G151" s="125" t="s">
        <v>162</v>
      </c>
      <c r="H151" s="126">
        <v>118.8</v>
      </c>
      <c r="I151" s="127"/>
      <c r="J151" s="128">
        <f>ROUND(I151*H151,2)</f>
        <v>0</v>
      </c>
      <c r="K151" s="124" t="s">
        <v>126</v>
      </c>
      <c r="L151" s="32"/>
      <c r="M151" s="129" t="s">
        <v>19</v>
      </c>
      <c r="N151" s="130" t="s">
        <v>45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221</v>
      </c>
      <c r="AT151" s="133" t="s">
        <v>122</v>
      </c>
      <c r="AU151" s="133" t="s">
        <v>81</v>
      </c>
      <c r="AY151" s="17" t="s">
        <v>119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7" t="s">
        <v>79</v>
      </c>
      <c r="BK151" s="134">
        <f>ROUND(I151*H151,2)</f>
        <v>0</v>
      </c>
      <c r="BL151" s="17" t="s">
        <v>221</v>
      </c>
      <c r="BM151" s="133" t="s">
        <v>233</v>
      </c>
    </row>
    <row r="152" spans="2:65" s="1" customFormat="1">
      <c r="B152" s="32"/>
      <c r="D152" s="135" t="s">
        <v>129</v>
      </c>
      <c r="F152" s="136" t="s">
        <v>234</v>
      </c>
      <c r="I152" s="137"/>
      <c r="L152" s="32"/>
      <c r="M152" s="138"/>
      <c r="T152" s="51"/>
      <c r="AT152" s="17" t="s">
        <v>129</v>
      </c>
      <c r="AU152" s="17" t="s">
        <v>81</v>
      </c>
    </row>
    <row r="153" spans="2:65" s="13" customFormat="1">
      <c r="B153" s="147"/>
      <c r="D153" s="140" t="s">
        <v>131</v>
      </c>
      <c r="E153" s="148" t="s">
        <v>19</v>
      </c>
      <c r="F153" s="149" t="s">
        <v>235</v>
      </c>
      <c r="H153" s="148" t="s">
        <v>19</v>
      </c>
      <c r="I153" s="150"/>
      <c r="L153" s="147"/>
      <c r="M153" s="151"/>
      <c r="T153" s="152"/>
      <c r="AT153" s="148" t="s">
        <v>131</v>
      </c>
      <c r="AU153" s="148" t="s">
        <v>81</v>
      </c>
      <c r="AV153" s="13" t="s">
        <v>79</v>
      </c>
      <c r="AW153" s="13" t="s">
        <v>35</v>
      </c>
      <c r="AX153" s="13" t="s">
        <v>74</v>
      </c>
      <c r="AY153" s="148" t="s">
        <v>119</v>
      </c>
    </row>
    <row r="154" spans="2:65" s="12" customFormat="1">
      <c r="B154" s="139"/>
      <c r="D154" s="140" t="s">
        <v>131</v>
      </c>
      <c r="E154" s="141" t="s">
        <v>19</v>
      </c>
      <c r="F154" s="142" t="s">
        <v>236</v>
      </c>
      <c r="H154" s="143">
        <v>105.6</v>
      </c>
      <c r="I154" s="144"/>
      <c r="L154" s="139"/>
      <c r="M154" s="145"/>
      <c r="T154" s="146"/>
      <c r="AT154" s="141" t="s">
        <v>131</v>
      </c>
      <c r="AU154" s="141" t="s">
        <v>81</v>
      </c>
      <c r="AV154" s="12" t="s">
        <v>81</v>
      </c>
      <c r="AW154" s="12" t="s">
        <v>35</v>
      </c>
      <c r="AX154" s="12" t="s">
        <v>74</v>
      </c>
      <c r="AY154" s="141" t="s">
        <v>119</v>
      </c>
    </row>
    <row r="155" spans="2:65" s="13" customFormat="1">
      <c r="B155" s="147"/>
      <c r="D155" s="140" t="s">
        <v>131</v>
      </c>
      <c r="E155" s="148" t="s">
        <v>19</v>
      </c>
      <c r="F155" s="149" t="s">
        <v>237</v>
      </c>
      <c r="H155" s="148" t="s">
        <v>19</v>
      </c>
      <c r="I155" s="150"/>
      <c r="L155" s="147"/>
      <c r="M155" s="151"/>
      <c r="T155" s="152"/>
      <c r="AT155" s="148" t="s">
        <v>131</v>
      </c>
      <c r="AU155" s="148" t="s">
        <v>81</v>
      </c>
      <c r="AV155" s="13" t="s">
        <v>79</v>
      </c>
      <c r="AW155" s="13" t="s">
        <v>35</v>
      </c>
      <c r="AX155" s="13" t="s">
        <v>74</v>
      </c>
      <c r="AY155" s="148" t="s">
        <v>119</v>
      </c>
    </row>
    <row r="156" spans="2:65" s="12" customFormat="1">
      <c r="B156" s="139"/>
      <c r="D156" s="140" t="s">
        <v>131</v>
      </c>
      <c r="E156" s="141" t="s">
        <v>19</v>
      </c>
      <c r="F156" s="142" t="s">
        <v>238</v>
      </c>
      <c r="H156" s="143">
        <v>13.2</v>
      </c>
      <c r="I156" s="144"/>
      <c r="L156" s="139"/>
      <c r="M156" s="145"/>
      <c r="T156" s="146"/>
      <c r="AT156" s="141" t="s">
        <v>131</v>
      </c>
      <c r="AU156" s="141" t="s">
        <v>81</v>
      </c>
      <c r="AV156" s="12" t="s">
        <v>81</v>
      </c>
      <c r="AW156" s="12" t="s">
        <v>35</v>
      </c>
      <c r="AX156" s="12" t="s">
        <v>74</v>
      </c>
      <c r="AY156" s="141" t="s">
        <v>119</v>
      </c>
    </row>
    <row r="157" spans="2:65" s="14" customFormat="1">
      <c r="B157" s="163"/>
      <c r="D157" s="140" t="s">
        <v>131</v>
      </c>
      <c r="E157" s="164" t="s">
        <v>19</v>
      </c>
      <c r="F157" s="165" t="s">
        <v>183</v>
      </c>
      <c r="H157" s="166">
        <v>118.8</v>
      </c>
      <c r="I157" s="167"/>
      <c r="L157" s="163"/>
      <c r="M157" s="168"/>
      <c r="T157" s="169"/>
      <c r="AT157" s="164" t="s">
        <v>131</v>
      </c>
      <c r="AU157" s="164" t="s">
        <v>81</v>
      </c>
      <c r="AV157" s="14" t="s">
        <v>127</v>
      </c>
      <c r="AW157" s="14" t="s">
        <v>35</v>
      </c>
      <c r="AX157" s="14" t="s">
        <v>79</v>
      </c>
      <c r="AY157" s="164" t="s">
        <v>119</v>
      </c>
    </row>
    <row r="158" spans="2:65" s="1" customFormat="1" ht="24.25" customHeight="1">
      <c r="B158" s="32"/>
      <c r="C158" s="153" t="s">
        <v>239</v>
      </c>
      <c r="D158" s="153" t="s">
        <v>175</v>
      </c>
      <c r="E158" s="154" t="s">
        <v>240</v>
      </c>
      <c r="F158" s="155" t="s">
        <v>241</v>
      </c>
      <c r="G158" s="156" t="s">
        <v>162</v>
      </c>
      <c r="H158" s="157">
        <v>138.46100000000001</v>
      </c>
      <c r="I158" s="158"/>
      <c r="J158" s="159">
        <f>ROUND(I158*H158,2)</f>
        <v>0</v>
      </c>
      <c r="K158" s="155" t="s">
        <v>126</v>
      </c>
      <c r="L158" s="160"/>
      <c r="M158" s="161" t="s">
        <v>19</v>
      </c>
      <c r="N158" s="162" t="s">
        <v>45</v>
      </c>
      <c r="P158" s="131">
        <f>O158*H158</f>
        <v>0</v>
      </c>
      <c r="Q158" s="131">
        <v>3.3999999999999998E-3</v>
      </c>
      <c r="R158" s="131">
        <f>Q158*H158</f>
        <v>0.4707674</v>
      </c>
      <c r="S158" s="131">
        <v>0</v>
      </c>
      <c r="T158" s="132">
        <f>S158*H158</f>
        <v>0</v>
      </c>
      <c r="AR158" s="133" t="s">
        <v>242</v>
      </c>
      <c r="AT158" s="133" t="s">
        <v>175</v>
      </c>
      <c r="AU158" s="133" t="s">
        <v>81</v>
      </c>
      <c r="AY158" s="17" t="s">
        <v>119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7" t="s">
        <v>79</v>
      </c>
      <c r="BK158" s="134">
        <f>ROUND(I158*H158,2)</f>
        <v>0</v>
      </c>
      <c r="BL158" s="17" t="s">
        <v>221</v>
      </c>
      <c r="BM158" s="133" t="s">
        <v>243</v>
      </c>
    </row>
    <row r="159" spans="2:65" s="12" customFormat="1">
      <c r="B159" s="139"/>
      <c r="D159" s="140" t="s">
        <v>131</v>
      </c>
      <c r="F159" s="142" t="s">
        <v>244</v>
      </c>
      <c r="H159" s="143">
        <v>138.46100000000001</v>
      </c>
      <c r="I159" s="144"/>
      <c r="L159" s="139"/>
      <c r="M159" s="145"/>
      <c r="T159" s="146"/>
      <c r="AT159" s="141" t="s">
        <v>131</v>
      </c>
      <c r="AU159" s="141" t="s">
        <v>81</v>
      </c>
      <c r="AV159" s="12" t="s">
        <v>81</v>
      </c>
      <c r="AW159" s="12" t="s">
        <v>4</v>
      </c>
      <c r="AX159" s="12" t="s">
        <v>79</v>
      </c>
      <c r="AY159" s="141" t="s">
        <v>119</v>
      </c>
    </row>
    <row r="160" spans="2:65" s="1" customFormat="1" ht="21.75" customHeight="1">
      <c r="B160" s="32"/>
      <c r="C160" s="122" t="s">
        <v>245</v>
      </c>
      <c r="D160" s="122" t="s">
        <v>122</v>
      </c>
      <c r="E160" s="123" t="s">
        <v>246</v>
      </c>
      <c r="F160" s="124" t="s">
        <v>247</v>
      </c>
      <c r="G160" s="125" t="s">
        <v>162</v>
      </c>
      <c r="H160" s="126">
        <v>118.8</v>
      </c>
      <c r="I160" s="127"/>
      <c r="J160" s="128">
        <f>ROUND(I160*H160,2)</f>
        <v>0</v>
      </c>
      <c r="K160" s="124" t="s">
        <v>126</v>
      </c>
      <c r="L160" s="32"/>
      <c r="M160" s="129" t="s">
        <v>19</v>
      </c>
      <c r="N160" s="130" t="s">
        <v>45</v>
      </c>
      <c r="P160" s="131">
        <f>O160*H160</f>
        <v>0</v>
      </c>
      <c r="Q160" s="131">
        <v>0</v>
      </c>
      <c r="R160" s="131">
        <f>Q160*H160</f>
        <v>0</v>
      </c>
      <c r="S160" s="131">
        <v>1.6500000000000001E-2</v>
      </c>
      <c r="T160" s="132">
        <f>S160*H160</f>
        <v>1.9601999999999999</v>
      </c>
      <c r="AR160" s="133" t="s">
        <v>221</v>
      </c>
      <c r="AT160" s="133" t="s">
        <v>122</v>
      </c>
      <c r="AU160" s="133" t="s">
        <v>81</v>
      </c>
      <c r="AY160" s="17" t="s">
        <v>119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7" t="s">
        <v>79</v>
      </c>
      <c r="BK160" s="134">
        <f>ROUND(I160*H160,2)</f>
        <v>0</v>
      </c>
      <c r="BL160" s="17" t="s">
        <v>221</v>
      </c>
      <c r="BM160" s="133" t="s">
        <v>248</v>
      </c>
    </row>
    <row r="161" spans="2:65" s="1" customFormat="1">
      <c r="B161" s="32"/>
      <c r="D161" s="135" t="s">
        <v>129</v>
      </c>
      <c r="F161" s="136" t="s">
        <v>249</v>
      </c>
      <c r="I161" s="137"/>
      <c r="L161" s="32"/>
      <c r="M161" s="138"/>
      <c r="T161" s="51"/>
      <c r="AT161" s="17" t="s">
        <v>129</v>
      </c>
      <c r="AU161" s="17" t="s">
        <v>81</v>
      </c>
    </row>
    <row r="162" spans="2:65" s="13" customFormat="1">
      <c r="B162" s="147"/>
      <c r="D162" s="140" t="s">
        <v>131</v>
      </c>
      <c r="E162" s="148" t="s">
        <v>19</v>
      </c>
      <c r="F162" s="149" t="s">
        <v>235</v>
      </c>
      <c r="H162" s="148" t="s">
        <v>19</v>
      </c>
      <c r="I162" s="150"/>
      <c r="L162" s="147"/>
      <c r="M162" s="151"/>
      <c r="T162" s="152"/>
      <c r="AT162" s="148" t="s">
        <v>131</v>
      </c>
      <c r="AU162" s="148" t="s">
        <v>81</v>
      </c>
      <c r="AV162" s="13" t="s">
        <v>79</v>
      </c>
      <c r="AW162" s="13" t="s">
        <v>35</v>
      </c>
      <c r="AX162" s="13" t="s">
        <v>74</v>
      </c>
      <c r="AY162" s="148" t="s">
        <v>119</v>
      </c>
    </row>
    <row r="163" spans="2:65" s="12" customFormat="1">
      <c r="B163" s="139"/>
      <c r="D163" s="140" t="s">
        <v>131</v>
      </c>
      <c r="E163" s="141" t="s">
        <v>19</v>
      </c>
      <c r="F163" s="142" t="s">
        <v>236</v>
      </c>
      <c r="H163" s="143">
        <v>105.6</v>
      </c>
      <c r="I163" s="144"/>
      <c r="L163" s="139"/>
      <c r="M163" s="145"/>
      <c r="T163" s="146"/>
      <c r="AT163" s="141" t="s">
        <v>131</v>
      </c>
      <c r="AU163" s="141" t="s">
        <v>81</v>
      </c>
      <c r="AV163" s="12" t="s">
        <v>81</v>
      </c>
      <c r="AW163" s="12" t="s">
        <v>35</v>
      </c>
      <c r="AX163" s="12" t="s">
        <v>74</v>
      </c>
      <c r="AY163" s="141" t="s">
        <v>119</v>
      </c>
    </row>
    <row r="164" spans="2:65" s="13" customFormat="1">
      <c r="B164" s="147"/>
      <c r="D164" s="140" t="s">
        <v>131</v>
      </c>
      <c r="E164" s="148" t="s">
        <v>19</v>
      </c>
      <c r="F164" s="149" t="s">
        <v>237</v>
      </c>
      <c r="H164" s="148" t="s">
        <v>19</v>
      </c>
      <c r="I164" s="150"/>
      <c r="L164" s="147"/>
      <c r="M164" s="151"/>
      <c r="T164" s="152"/>
      <c r="AT164" s="148" t="s">
        <v>131</v>
      </c>
      <c r="AU164" s="148" t="s">
        <v>81</v>
      </c>
      <c r="AV164" s="13" t="s">
        <v>79</v>
      </c>
      <c r="AW164" s="13" t="s">
        <v>35</v>
      </c>
      <c r="AX164" s="13" t="s">
        <v>74</v>
      </c>
      <c r="AY164" s="148" t="s">
        <v>119</v>
      </c>
    </row>
    <row r="165" spans="2:65" s="12" customFormat="1">
      <c r="B165" s="139"/>
      <c r="D165" s="140" t="s">
        <v>131</v>
      </c>
      <c r="E165" s="141" t="s">
        <v>19</v>
      </c>
      <c r="F165" s="142" t="s">
        <v>238</v>
      </c>
      <c r="H165" s="143">
        <v>13.2</v>
      </c>
      <c r="I165" s="144"/>
      <c r="L165" s="139"/>
      <c r="M165" s="145"/>
      <c r="T165" s="146"/>
      <c r="AT165" s="141" t="s">
        <v>131</v>
      </c>
      <c r="AU165" s="141" t="s">
        <v>81</v>
      </c>
      <c r="AV165" s="12" t="s">
        <v>81</v>
      </c>
      <c r="AW165" s="12" t="s">
        <v>35</v>
      </c>
      <c r="AX165" s="12" t="s">
        <v>74</v>
      </c>
      <c r="AY165" s="141" t="s">
        <v>119</v>
      </c>
    </row>
    <row r="166" spans="2:65" s="14" customFormat="1">
      <c r="B166" s="163"/>
      <c r="D166" s="140" t="s">
        <v>131</v>
      </c>
      <c r="E166" s="164" t="s">
        <v>19</v>
      </c>
      <c r="F166" s="165" t="s">
        <v>183</v>
      </c>
      <c r="H166" s="166">
        <v>118.8</v>
      </c>
      <c r="I166" s="167"/>
      <c r="L166" s="163"/>
      <c r="M166" s="168"/>
      <c r="T166" s="169"/>
      <c r="AT166" s="164" t="s">
        <v>131</v>
      </c>
      <c r="AU166" s="164" t="s">
        <v>81</v>
      </c>
      <c r="AV166" s="14" t="s">
        <v>127</v>
      </c>
      <c r="AW166" s="14" t="s">
        <v>35</v>
      </c>
      <c r="AX166" s="14" t="s">
        <v>79</v>
      </c>
      <c r="AY166" s="164" t="s">
        <v>119</v>
      </c>
    </row>
    <row r="167" spans="2:65" s="1" customFormat="1" ht="16.5" customHeight="1">
      <c r="B167" s="32"/>
      <c r="C167" s="122" t="s">
        <v>250</v>
      </c>
      <c r="D167" s="122" t="s">
        <v>122</v>
      </c>
      <c r="E167" s="123" t="s">
        <v>251</v>
      </c>
      <c r="F167" s="124" t="s">
        <v>252</v>
      </c>
      <c r="G167" s="125" t="s">
        <v>162</v>
      </c>
      <c r="H167" s="126">
        <v>118.8</v>
      </c>
      <c r="I167" s="127"/>
      <c r="J167" s="128">
        <f>ROUND(I167*H167,2)</f>
        <v>0</v>
      </c>
      <c r="K167" s="124" t="s">
        <v>126</v>
      </c>
      <c r="L167" s="32"/>
      <c r="M167" s="129" t="s">
        <v>19</v>
      </c>
      <c r="N167" s="130" t="s">
        <v>45</v>
      </c>
      <c r="P167" s="131">
        <f>O167*H167</f>
        <v>0</v>
      </c>
      <c r="Q167" s="131">
        <v>9.3999999999999997E-4</v>
      </c>
      <c r="R167" s="131">
        <f>Q167*H167</f>
        <v>0.11167199999999999</v>
      </c>
      <c r="S167" s="131">
        <v>0</v>
      </c>
      <c r="T167" s="132">
        <f>S167*H167</f>
        <v>0</v>
      </c>
      <c r="AR167" s="133" t="s">
        <v>221</v>
      </c>
      <c r="AT167" s="133" t="s">
        <v>122</v>
      </c>
      <c r="AU167" s="133" t="s">
        <v>81</v>
      </c>
      <c r="AY167" s="17" t="s">
        <v>119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7" t="s">
        <v>79</v>
      </c>
      <c r="BK167" s="134">
        <f>ROUND(I167*H167,2)</f>
        <v>0</v>
      </c>
      <c r="BL167" s="17" t="s">
        <v>221</v>
      </c>
      <c r="BM167" s="133" t="s">
        <v>253</v>
      </c>
    </row>
    <row r="168" spans="2:65" s="1" customFormat="1">
      <c r="B168" s="32"/>
      <c r="D168" s="135" t="s">
        <v>129</v>
      </c>
      <c r="F168" s="136" t="s">
        <v>254</v>
      </c>
      <c r="I168" s="137"/>
      <c r="L168" s="32"/>
      <c r="M168" s="138"/>
      <c r="T168" s="51"/>
      <c r="AT168" s="17" t="s">
        <v>129</v>
      </c>
      <c r="AU168" s="17" t="s">
        <v>81</v>
      </c>
    </row>
    <row r="169" spans="2:65" s="13" customFormat="1">
      <c r="B169" s="147"/>
      <c r="D169" s="140" t="s">
        <v>131</v>
      </c>
      <c r="E169" s="148" t="s">
        <v>19</v>
      </c>
      <c r="F169" s="149" t="s">
        <v>235</v>
      </c>
      <c r="H169" s="148" t="s">
        <v>19</v>
      </c>
      <c r="I169" s="150"/>
      <c r="L169" s="147"/>
      <c r="M169" s="151"/>
      <c r="T169" s="152"/>
      <c r="AT169" s="148" t="s">
        <v>131</v>
      </c>
      <c r="AU169" s="148" t="s">
        <v>81</v>
      </c>
      <c r="AV169" s="13" t="s">
        <v>79</v>
      </c>
      <c r="AW169" s="13" t="s">
        <v>35</v>
      </c>
      <c r="AX169" s="13" t="s">
        <v>74</v>
      </c>
      <c r="AY169" s="148" t="s">
        <v>119</v>
      </c>
    </row>
    <row r="170" spans="2:65" s="12" customFormat="1">
      <c r="B170" s="139"/>
      <c r="D170" s="140" t="s">
        <v>131</v>
      </c>
      <c r="E170" s="141" t="s">
        <v>19</v>
      </c>
      <c r="F170" s="142" t="s">
        <v>236</v>
      </c>
      <c r="H170" s="143">
        <v>105.6</v>
      </c>
      <c r="I170" s="144"/>
      <c r="L170" s="139"/>
      <c r="M170" s="145"/>
      <c r="T170" s="146"/>
      <c r="AT170" s="141" t="s">
        <v>131</v>
      </c>
      <c r="AU170" s="141" t="s">
        <v>81</v>
      </c>
      <c r="AV170" s="12" t="s">
        <v>81</v>
      </c>
      <c r="AW170" s="12" t="s">
        <v>35</v>
      </c>
      <c r="AX170" s="12" t="s">
        <v>74</v>
      </c>
      <c r="AY170" s="141" t="s">
        <v>119</v>
      </c>
    </row>
    <row r="171" spans="2:65" s="13" customFormat="1">
      <c r="B171" s="147"/>
      <c r="D171" s="140" t="s">
        <v>131</v>
      </c>
      <c r="E171" s="148" t="s">
        <v>19</v>
      </c>
      <c r="F171" s="149" t="s">
        <v>237</v>
      </c>
      <c r="H171" s="148" t="s">
        <v>19</v>
      </c>
      <c r="I171" s="150"/>
      <c r="L171" s="147"/>
      <c r="M171" s="151"/>
      <c r="T171" s="152"/>
      <c r="AT171" s="148" t="s">
        <v>131</v>
      </c>
      <c r="AU171" s="148" t="s">
        <v>81</v>
      </c>
      <c r="AV171" s="13" t="s">
        <v>79</v>
      </c>
      <c r="AW171" s="13" t="s">
        <v>35</v>
      </c>
      <c r="AX171" s="13" t="s">
        <v>74</v>
      </c>
      <c r="AY171" s="148" t="s">
        <v>119</v>
      </c>
    </row>
    <row r="172" spans="2:65" s="12" customFormat="1">
      <c r="B172" s="139"/>
      <c r="D172" s="140" t="s">
        <v>131</v>
      </c>
      <c r="E172" s="141" t="s">
        <v>19</v>
      </c>
      <c r="F172" s="142" t="s">
        <v>238</v>
      </c>
      <c r="H172" s="143">
        <v>13.2</v>
      </c>
      <c r="I172" s="144"/>
      <c r="L172" s="139"/>
      <c r="M172" s="145"/>
      <c r="T172" s="146"/>
      <c r="AT172" s="141" t="s">
        <v>131</v>
      </c>
      <c r="AU172" s="141" t="s">
        <v>81</v>
      </c>
      <c r="AV172" s="12" t="s">
        <v>81</v>
      </c>
      <c r="AW172" s="12" t="s">
        <v>35</v>
      </c>
      <c r="AX172" s="12" t="s">
        <v>74</v>
      </c>
      <c r="AY172" s="141" t="s">
        <v>119</v>
      </c>
    </row>
    <row r="173" spans="2:65" s="14" customFormat="1">
      <c r="B173" s="163"/>
      <c r="D173" s="140" t="s">
        <v>131</v>
      </c>
      <c r="E173" s="164" t="s">
        <v>19</v>
      </c>
      <c r="F173" s="165" t="s">
        <v>183</v>
      </c>
      <c r="H173" s="166">
        <v>118.8</v>
      </c>
      <c r="I173" s="167"/>
      <c r="L173" s="163"/>
      <c r="M173" s="168"/>
      <c r="T173" s="169"/>
      <c r="AT173" s="164" t="s">
        <v>131</v>
      </c>
      <c r="AU173" s="164" t="s">
        <v>81</v>
      </c>
      <c r="AV173" s="14" t="s">
        <v>127</v>
      </c>
      <c r="AW173" s="14" t="s">
        <v>35</v>
      </c>
      <c r="AX173" s="14" t="s">
        <v>79</v>
      </c>
      <c r="AY173" s="164" t="s">
        <v>119</v>
      </c>
    </row>
    <row r="174" spans="2:65" s="1" customFormat="1" ht="24.25" customHeight="1">
      <c r="B174" s="32"/>
      <c r="C174" s="153" t="s">
        <v>7</v>
      </c>
      <c r="D174" s="153" t="s">
        <v>175</v>
      </c>
      <c r="E174" s="154" t="s">
        <v>255</v>
      </c>
      <c r="F174" s="155" t="s">
        <v>256</v>
      </c>
      <c r="G174" s="156" t="s">
        <v>162</v>
      </c>
      <c r="H174" s="157">
        <v>138.46100000000001</v>
      </c>
      <c r="I174" s="158"/>
      <c r="J174" s="159">
        <f>ROUND(I174*H174,2)</f>
        <v>0</v>
      </c>
      <c r="K174" s="155" t="s">
        <v>126</v>
      </c>
      <c r="L174" s="160"/>
      <c r="M174" s="161" t="s">
        <v>19</v>
      </c>
      <c r="N174" s="162" t="s">
        <v>45</v>
      </c>
      <c r="P174" s="131">
        <f>O174*H174</f>
        <v>0</v>
      </c>
      <c r="Q174" s="131">
        <v>5.4000000000000003E-3</v>
      </c>
      <c r="R174" s="131">
        <f>Q174*H174</f>
        <v>0.74768940000000006</v>
      </c>
      <c r="S174" s="131">
        <v>0</v>
      </c>
      <c r="T174" s="132">
        <f>S174*H174</f>
        <v>0</v>
      </c>
      <c r="AR174" s="133" t="s">
        <v>242</v>
      </c>
      <c r="AT174" s="133" t="s">
        <v>175</v>
      </c>
      <c r="AU174" s="133" t="s">
        <v>81</v>
      </c>
      <c r="AY174" s="17" t="s">
        <v>119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7" t="s">
        <v>79</v>
      </c>
      <c r="BK174" s="134">
        <f>ROUND(I174*H174,2)</f>
        <v>0</v>
      </c>
      <c r="BL174" s="17" t="s">
        <v>221</v>
      </c>
      <c r="BM174" s="133" t="s">
        <v>257</v>
      </c>
    </row>
    <row r="175" spans="2:65" s="12" customFormat="1">
      <c r="B175" s="139"/>
      <c r="D175" s="140" t="s">
        <v>131</v>
      </c>
      <c r="F175" s="142" t="s">
        <v>244</v>
      </c>
      <c r="H175" s="143">
        <v>138.46100000000001</v>
      </c>
      <c r="I175" s="144"/>
      <c r="L175" s="139"/>
      <c r="M175" s="145"/>
      <c r="T175" s="146"/>
      <c r="AT175" s="141" t="s">
        <v>131</v>
      </c>
      <c r="AU175" s="141" t="s">
        <v>81</v>
      </c>
      <c r="AV175" s="12" t="s">
        <v>81</v>
      </c>
      <c r="AW175" s="12" t="s">
        <v>4</v>
      </c>
      <c r="AX175" s="12" t="s">
        <v>79</v>
      </c>
      <c r="AY175" s="141" t="s">
        <v>119</v>
      </c>
    </row>
    <row r="176" spans="2:65" s="1" customFormat="1" ht="24.25" customHeight="1">
      <c r="B176" s="32"/>
      <c r="C176" s="122" t="s">
        <v>258</v>
      </c>
      <c r="D176" s="122" t="s">
        <v>122</v>
      </c>
      <c r="E176" s="123" t="s">
        <v>259</v>
      </c>
      <c r="F176" s="124" t="s">
        <v>260</v>
      </c>
      <c r="G176" s="125" t="s">
        <v>178</v>
      </c>
      <c r="H176" s="126">
        <v>1.33</v>
      </c>
      <c r="I176" s="127"/>
      <c r="J176" s="128">
        <f>ROUND(I176*H176,2)</f>
        <v>0</v>
      </c>
      <c r="K176" s="124" t="s">
        <v>126</v>
      </c>
      <c r="L176" s="32"/>
      <c r="M176" s="129" t="s">
        <v>19</v>
      </c>
      <c r="N176" s="130" t="s">
        <v>45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221</v>
      </c>
      <c r="AT176" s="133" t="s">
        <v>122</v>
      </c>
      <c r="AU176" s="133" t="s">
        <v>81</v>
      </c>
      <c r="AY176" s="17" t="s">
        <v>119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7" t="s">
        <v>79</v>
      </c>
      <c r="BK176" s="134">
        <f>ROUND(I176*H176,2)</f>
        <v>0</v>
      </c>
      <c r="BL176" s="17" t="s">
        <v>221</v>
      </c>
      <c r="BM176" s="133" t="s">
        <v>261</v>
      </c>
    </row>
    <row r="177" spans="2:65" s="1" customFormat="1">
      <c r="B177" s="32"/>
      <c r="D177" s="135" t="s">
        <v>129</v>
      </c>
      <c r="F177" s="136" t="s">
        <v>262</v>
      </c>
      <c r="I177" s="137"/>
      <c r="L177" s="32"/>
      <c r="M177" s="138"/>
      <c r="T177" s="51"/>
      <c r="AT177" s="17" t="s">
        <v>129</v>
      </c>
      <c r="AU177" s="17" t="s">
        <v>81</v>
      </c>
    </row>
    <row r="178" spans="2:65" s="11" customFormat="1" ht="22.9" customHeight="1">
      <c r="B178" s="110"/>
      <c r="D178" s="111" t="s">
        <v>73</v>
      </c>
      <c r="E178" s="120" t="s">
        <v>263</v>
      </c>
      <c r="F178" s="120" t="s">
        <v>264</v>
      </c>
      <c r="I178" s="113"/>
      <c r="J178" s="121">
        <f>BK178</f>
        <v>0</v>
      </c>
      <c r="L178" s="110"/>
      <c r="M178" s="115"/>
      <c r="P178" s="116">
        <f>SUM(P179:P184)</f>
        <v>0</v>
      </c>
      <c r="R178" s="116">
        <f>SUM(R179:R184)</f>
        <v>1.5E-3</v>
      </c>
      <c r="T178" s="117">
        <f>SUM(T179:T184)</f>
        <v>4.0640000000000003E-2</v>
      </c>
      <c r="AR178" s="111" t="s">
        <v>81</v>
      </c>
      <c r="AT178" s="118" t="s">
        <v>73</v>
      </c>
      <c r="AU178" s="118" t="s">
        <v>79</v>
      </c>
      <c r="AY178" s="111" t="s">
        <v>119</v>
      </c>
      <c r="BK178" s="119">
        <f>SUM(BK179:BK184)</f>
        <v>0</v>
      </c>
    </row>
    <row r="179" spans="2:65" s="1" customFormat="1" ht="16.5" customHeight="1">
      <c r="B179" s="32"/>
      <c r="C179" s="122" t="s">
        <v>265</v>
      </c>
      <c r="D179" s="122" t="s">
        <v>122</v>
      </c>
      <c r="E179" s="123" t="s">
        <v>266</v>
      </c>
      <c r="F179" s="124" t="s">
        <v>267</v>
      </c>
      <c r="G179" s="125" t="s">
        <v>170</v>
      </c>
      <c r="H179" s="126">
        <v>16</v>
      </c>
      <c r="I179" s="127"/>
      <c r="J179" s="128">
        <f>ROUND(I179*H179,2)</f>
        <v>0</v>
      </c>
      <c r="K179" s="124" t="s">
        <v>126</v>
      </c>
      <c r="L179" s="32"/>
      <c r="M179" s="129" t="s">
        <v>19</v>
      </c>
      <c r="N179" s="130" t="s">
        <v>45</v>
      </c>
      <c r="P179" s="131">
        <f>O179*H179</f>
        <v>0</v>
      </c>
      <c r="Q179" s="131">
        <v>4.0000000000000003E-5</v>
      </c>
      <c r="R179" s="131">
        <f>Q179*H179</f>
        <v>6.4000000000000005E-4</v>
      </c>
      <c r="S179" s="131">
        <v>2.5400000000000002E-3</v>
      </c>
      <c r="T179" s="132">
        <f>S179*H179</f>
        <v>4.0640000000000003E-2</v>
      </c>
      <c r="AR179" s="133" t="s">
        <v>221</v>
      </c>
      <c r="AT179" s="133" t="s">
        <v>122</v>
      </c>
      <c r="AU179" s="133" t="s">
        <v>81</v>
      </c>
      <c r="AY179" s="17" t="s">
        <v>119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7" t="s">
        <v>79</v>
      </c>
      <c r="BK179" s="134">
        <f>ROUND(I179*H179,2)</f>
        <v>0</v>
      </c>
      <c r="BL179" s="17" t="s">
        <v>221</v>
      </c>
      <c r="BM179" s="133" t="s">
        <v>268</v>
      </c>
    </row>
    <row r="180" spans="2:65" s="1" customFormat="1">
      <c r="B180" s="32"/>
      <c r="D180" s="135" t="s">
        <v>129</v>
      </c>
      <c r="F180" s="136" t="s">
        <v>269</v>
      </c>
      <c r="I180" s="137"/>
      <c r="L180" s="32"/>
      <c r="M180" s="138"/>
      <c r="T180" s="51"/>
      <c r="AT180" s="17" t="s">
        <v>129</v>
      </c>
      <c r="AU180" s="17" t="s">
        <v>81</v>
      </c>
    </row>
    <row r="181" spans="2:65" s="13" customFormat="1">
      <c r="B181" s="147"/>
      <c r="D181" s="140" t="s">
        <v>131</v>
      </c>
      <c r="E181" s="148" t="s">
        <v>19</v>
      </c>
      <c r="F181" s="149" t="s">
        <v>270</v>
      </c>
      <c r="H181" s="148" t="s">
        <v>19</v>
      </c>
      <c r="I181" s="150"/>
      <c r="L181" s="147"/>
      <c r="M181" s="151"/>
      <c r="T181" s="152"/>
      <c r="AT181" s="148" t="s">
        <v>131</v>
      </c>
      <c r="AU181" s="148" t="s">
        <v>81</v>
      </c>
      <c r="AV181" s="13" t="s">
        <v>79</v>
      </c>
      <c r="AW181" s="13" t="s">
        <v>35</v>
      </c>
      <c r="AX181" s="13" t="s">
        <v>74</v>
      </c>
      <c r="AY181" s="148" t="s">
        <v>119</v>
      </c>
    </row>
    <row r="182" spans="2:65" s="12" customFormat="1">
      <c r="B182" s="139"/>
      <c r="D182" s="140" t="s">
        <v>131</v>
      </c>
      <c r="E182" s="141" t="s">
        <v>19</v>
      </c>
      <c r="F182" s="142" t="s">
        <v>271</v>
      </c>
      <c r="H182" s="143">
        <v>16</v>
      </c>
      <c r="I182" s="144"/>
      <c r="L182" s="139"/>
      <c r="M182" s="145"/>
      <c r="T182" s="146"/>
      <c r="AT182" s="141" t="s">
        <v>131</v>
      </c>
      <c r="AU182" s="141" t="s">
        <v>81</v>
      </c>
      <c r="AV182" s="12" t="s">
        <v>81</v>
      </c>
      <c r="AW182" s="12" t="s">
        <v>35</v>
      </c>
      <c r="AX182" s="12" t="s">
        <v>79</v>
      </c>
      <c r="AY182" s="141" t="s">
        <v>119</v>
      </c>
    </row>
    <row r="183" spans="2:65" s="1" customFormat="1" ht="24.25" customHeight="1">
      <c r="B183" s="32"/>
      <c r="C183" s="122" t="s">
        <v>272</v>
      </c>
      <c r="D183" s="122" t="s">
        <v>122</v>
      </c>
      <c r="E183" s="123" t="s">
        <v>273</v>
      </c>
      <c r="F183" s="124" t="s">
        <v>274</v>
      </c>
      <c r="G183" s="125" t="s">
        <v>145</v>
      </c>
      <c r="H183" s="126">
        <v>2</v>
      </c>
      <c r="I183" s="127"/>
      <c r="J183" s="128">
        <f>ROUND(I183*H183,2)</f>
        <v>0</v>
      </c>
      <c r="K183" s="124" t="s">
        <v>126</v>
      </c>
      <c r="L183" s="32"/>
      <c r="M183" s="129" t="s">
        <v>19</v>
      </c>
      <c r="N183" s="130" t="s">
        <v>45</v>
      </c>
      <c r="P183" s="131">
        <f>O183*H183</f>
        <v>0</v>
      </c>
      <c r="Q183" s="131">
        <v>4.2999999999999999E-4</v>
      </c>
      <c r="R183" s="131">
        <f>Q183*H183</f>
        <v>8.5999999999999998E-4</v>
      </c>
      <c r="S183" s="131">
        <v>0</v>
      </c>
      <c r="T183" s="132">
        <f>S183*H183</f>
        <v>0</v>
      </c>
      <c r="AR183" s="133" t="s">
        <v>221</v>
      </c>
      <c r="AT183" s="133" t="s">
        <v>122</v>
      </c>
      <c r="AU183" s="133" t="s">
        <v>81</v>
      </c>
      <c r="AY183" s="17" t="s">
        <v>119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7" t="s">
        <v>79</v>
      </c>
      <c r="BK183" s="134">
        <f>ROUND(I183*H183,2)</f>
        <v>0</v>
      </c>
      <c r="BL183" s="17" t="s">
        <v>221</v>
      </c>
      <c r="BM183" s="133" t="s">
        <v>275</v>
      </c>
    </row>
    <row r="184" spans="2:65" s="1" customFormat="1">
      <c r="B184" s="32"/>
      <c r="D184" s="135" t="s">
        <v>129</v>
      </c>
      <c r="F184" s="136" t="s">
        <v>276</v>
      </c>
      <c r="I184" s="137"/>
      <c r="L184" s="32"/>
      <c r="M184" s="138"/>
      <c r="T184" s="51"/>
      <c r="AT184" s="17" t="s">
        <v>129</v>
      </c>
      <c r="AU184" s="17" t="s">
        <v>81</v>
      </c>
    </row>
    <row r="185" spans="2:65" s="11" customFormat="1" ht="22.9" customHeight="1">
      <c r="B185" s="110"/>
      <c r="D185" s="111" t="s">
        <v>73</v>
      </c>
      <c r="E185" s="120" t="s">
        <v>277</v>
      </c>
      <c r="F185" s="120" t="s">
        <v>278</v>
      </c>
      <c r="I185" s="113"/>
      <c r="J185" s="121">
        <f>BK185</f>
        <v>0</v>
      </c>
      <c r="L185" s="110"/>
      <c r="M185" s="115"/>
      <c r="P185" s="116">
        <f>SUM(P186:P202)</f>
        <v>0</v>
      </c>
      <c r="R185" s="116">
        <f>SUM(R186:R202)</f>
        <v>1.2199999999999999E-3</v>
      </c>
      <c r="T185" s="117">
        <f>SUM(T186:T202)</f>
        <v>7.4999999999999997E-3</v>
      </c>
      <c r="AR185" s="111" t="s">
        <v>81</v>
      </c>
      <c r="AT185" s="118" t="s">
        <v>73</v>
      </c>
      <c r="AU185" s="118" t="s">
        <v>79</v>
      </c>
      <c r="AY185" s="111" t="s">
        <v>119</v>
      </c>
      <c r="BK185" s="119">
        <f>SUM(BK186:BK202)</f>
        <v>0</v>
      </c>
    </row>
    <row r="186" spans="2:65" s="1" customFormat="1" ht="24.25" customHeight="1">
      <c r="B186" s="32"/>
      <c r="C186" s="122" t="s">
        <v>279</v>
      </c>
      <c r="D186" s="122" t="s">
        <v>122</v>
      </c>
      <c r="E186" s="123" t="s">
        <v>280</v>
      </c>
      <c r="F186" s="124" t="s">
        <v>281</v>
      </c>
      <c r="G186" s="125" t="s">
        <v>145</v>
      </c>
      <c r="H186" s="126">
        <v>1</v>
      </c>
      <c r="I186" s="127"/>
      <c r="J186" s="128">
        <f>ROUND(I186*H186,2)</f>
        <v>0</v>
      </c>
      <c r="K186" s="124" t="s">
        <v>126</v>
      </c>
      <c r="L186" s="32"/>
      <c r="M186" s="129" t="s">
        <v>19</v>
      </c>
      <c r="N186" s="130" t="s">
        <v>45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221</v>
      </c>
      <c r="AT186" s="133" t="s">
        <v>122</v>
      </c>
      <c r="AU186" s="133" t="s">
        <v>81</v>
      </c>
      <c r="AY186" s="17" t="s">
        <v>119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7" t="s">
        <v>79</v>
      </c>
      <c r="BK186" s="134">
        <f>ROUND(I186*H186,2)</f>
        <v>0</v>
      </c>
      <c r="BL186" s="17" t="s">
        <v>221</v>
      </c>
      <c r="BM186" s="133" t="s">
        <v>282</v>
      </c>
    </row>
    <row r="187" spans="2:65" s="1" customFormat="1">
      <c r="B187" s="32"/>
      <c r="D187" s="135" t="s">
        <v>129</v>
      </c>
      <c r="F187" s="136" t="s">
        <v>283</v>
      </c>
      <c r="I187" s="137"/>
      <c r="L187" s="32"/>
      <c r="M187" s="138"/>
      <c r="T187" s="51"/>
      <c r="AT187" s="17" t="s">
        <v>129</v>
      </c>
      <c r="AU187" s="17" t="s">
        <v>81</v>
      </c>
    </row>
    <row r="188" spans="2:65" s="13" customFormat="1">
      <c r="B188" s="147"/>
      <c r="D188" s="140" t="s">
        <v>131</v>
      </c>
      <c r="E188" s="148" t="s">
        <v>19</v>
      </c>
      <c r="F188" s="149" t="s">
        <v>284</v>
      </c>
      <c r="H188" s="148" t="s">
        <v>19</v>
      </c>
      <c r="I188" s="150"/>
      <c r="L188" s="147"/>
      <c r="M188" s="151"/>
      <c r="T188" s="152"/>
      <c r="AT188" s="148" t="s">
        <v>131</v>
      </c>
      <c r="AU188" s="148" t="s">
        <v>81</v>
      </c>
      <c r="AV188" s="13" t="s">
        <v>79</v>
      </c>
      <c r="AW188" s="13" t="s">
        <v>35</v>
      </c>
      <c r="AX188" s="13" t="s">
        <v>74</v>
      </c>
      <c r="AY188" s="148" t="s">
        <v>119</v>
      </c>
    </row>
    <row r="189" spans="2:65" s="12" customFormat="1">
      <c r="B189" s="139"/>
      <c r="D189" s="140" t="s">
        <v>131</v>
      </c>
      <c r="E189" s="141" t="s">
        <v>19</v>
      </c>
      <c r="F189" s="142" t="s">
        <v>79</v>
      </c>
      <c r="H189" s="143">
        <v>1</v>
      </c>
      <c r="I189" s="144"/>
      <c r="L189" s="139"/>
      <c r="M189" s="145"/>
      <c r="T189" s="146"/>
      <c r="AT189" s="141" t="s">
        <v>131</v>
      </c>
      <c r="AU189" s="141" t="s">
        <v>81</v>
      </c>
      <c r="AV189" s="12" t="s">
        <v>81</v>
      </c>
      <c r="AW189" s="12" t="s">
        <v>35</v>
      </c>
      <c r="AX189" s="12" t="s">
        <v>79</v>
      </c>
      <c r="AY189" s="141" t="s">
        <v>119</v>
      </c>
    </row>
    <row r="190" spans="2:65" s="1" customFormat="1" ht="16.5" customHeight="1">
      <c r="B190" s="32"/>
      <c r="C190" s="153" t="s">
        <v>285</v>
      </c>
      <c r="D190" s="153" t="s">
        <v>175</v>
      </c>
      <c r="E190" s="154" t="s">
        <v>286</v>
      </c>
      <c r="F190" s="155" t="s">
        <v>287</v>
      </c>
      <c r="G190" s="156" t="s">
        <v>145</v>
      </c>
      <c r="H190" s="157">
        <v>1</v>
      </c>
      <c r="I190" s="158"/>
      <c r="J190" s="159">
        <f>ROUND(I190*H190,2)</f>
        <v>0</v>
      </c>
      <c r="K190" s="155" t="s">
        <v>126</v>
      </c>
      <c r="L190" s="160"/>
      <c r="M190" s="161" t="s">
        <v>19</v>
      </c>
      <c r="N190" s="162" t="s">
        <v>45</v>
      </c>
      <c r="P190" s="131">
        <f>O190*H190</f>
        <v>0</v>
      </c>
      <c r="Q190" s="131">
        <v>1.2199999999999999E-3</v>
      </c>
      <c r="R190" s="131">
        <f>Q190*H190</f>
        <v>1.2199999999999999E-3</v>
      </c>
      <c r="S190" s="131">
        <v>0</v>
      </c>
      <c r="T190" s="132">
        <f>S190*H190</f>
        <v>0</v>
      </c>
      <c r="AR190" s="133" t="s">
        <v>242</v>
      </c>
      <c r="AT190" s="133" t="s">
        <v>175</v>
      </c>
      <c r="AU190" s="133" t="s">
        <v>81</v>
      </c>
      <c r="AY190" s="17" t="s">
        <v>119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7" t="s">
        <v>79</v>
      </c>
      <c r="BK190" s="134">
        <f>ROUND(I190*H190,2)</f>
        <v>0</v>
      </c>
      <c r="BL190" s="17" t="s">
        <v>221</v>
      </c>
      <c r="BM190" s="133" t="s">
        <v>288</v>
      </c>
    </row>
    <row r="191" spans="2:65" s="1" customFormat="1" ht="24.25" customHeight="1">
      <c r="B191" s="32"/>
      <c r="C191" s="122" t="s">
        <v>289</v>
      </c>
      <c r="D191" s="122" t="s">
        <v>122</v>
      </c>
      <c r="E191" s="123" t="s">
        <v>290</v>
      </c>
      <c r="F191" s="124" t="s">
        <v>291</v>
      </c>
      <c r="G191" s="125" t="s">
        <v>145</v>
      </c>
      <c r="H191" s="126">
        <v>3</v>
      </c>
      <c r="I191" s="127"/>
      <c r="J191" s="128">
        <f>ROUND(I191*H191,2)</f>
        <v>0</v>
      </c>
      <c r="K191" s="124" t="s">
        <v>126</v>
      </c>
      <c r="L191" s="32"/>
      <c r="M191" s="129" t="s">
        <v>19</v>
      </c>
      <c r="N191" s="130" t="s">
        <v>45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221</v>
      </c>
      <c r="AT191" s="133" t="s">
        <v>122</v>
      </c>
      <c r="AU191" s="133" t="s">
        <v>81</v>
      </c>
      <c r="AY191" s="17" t="s">
        <v>119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7" t="s">
        <v>79</v>
      </c>
      <c r="BK191" s="134">
        <f>ROUND(I191*H191,2)</f>
        <v>0</v>
      </c>
      <c r="BL191" s="17" t="s">
        <v>221</v>
      </c>
      <c r="BM191" s="133" t="s">
        <v>292</v>
      </c>
    </row>
    <row r="192" spans="2:65" s="1" customFormat="1">
      <c r="B192" s="32"/>
      <c r="D192" s="135" t="s">
        <v>129</v>
      </c>
      <c r="F192" s="136" t="s">
        <v>293</v>
      </c>
      <c r="I192" s="137"/>
      <c r="L192" s="32"/>
      <c r="M192" s="138"/>
      <c r="T192" s="51"/>
      <c r="AT192" s="17" t="s">
        <v>129</v>
      </c>
      <c r="AU192" s="17" t="s">
        <v>81</v>
      </c>
    </row>
    <row r="193" spans="2:65" s="13" customFormat="1">
      <c r="B193" s="147"/>
      <c r="D193" s="140" t="s">
        <v>131</v>
      </c>
      <c r="E193" s="148" t="s">
        <v>19</v>
      </c>
      <c r="F193" s="149" t="s">
        <v>294</v>
      </c>
      <c r="H193" s="148" t="s">
        <v>19</v>
      </c>
      <c r="I193" s="150"/>
      <c r="L193" s="147"/>
      <c r="M193" s="151"/>
      <c r="T193" s="152"/>
      <c r="AT193" s="148" t="s">
        <v>131</v>
      </c>
      <c r="AU193" s="148" t="s">
        <v>81</v>
      </c>
      <c r="AV193" s="13" t="s">
        <v>79</v>
      </c>
      <c r="AW193" s="13" t="s">
        <v>35</v>
      </c>
      <c r="AX193" s="13" t="s">
        <v>74</v>
      </c>
      <c r="AY193" s="148" t="s">
        <v>119</v>
      </c>
    </row>
    <row r="194" spans="2:65" s="12" customFormat="1">
      <c r="B194" s="139"/>
      <c r="D194" s="140" t="s">
        <v>131</v>
      </c>
      <c r="E194" s="141" t="s">
        <v>19</v>
      </c>
      <c r="F194" s="142" t="s">
        <v>138</v>
      </c>
      <c r="H194" s="143">
        <v>3</v>
      </c>
      <c r="I194" s="144"/>
      <c r="L194" s="139"/>
      <c r="M194" s="145"/>
      <c r="T194" s="146"/>
      <c r="AT194" s="141" t="s">
        <v>131</v>
      </c>
      <c r="AU194" s="141" t="s">
        <v>81</v>
      </c>
      <c r="AV194" s="12" t="s">
        <v>81</v>
      </c>
      <c r="AW194" s="12" t="s">
        <v>35</v>
      </c>
      <c r="AX194" s="12" t="s">
        <v>79</v>
      </c>
      <c r="AY194" s="141" t="s">
        <v>119</v>
      </c>
    </row>
    <row r="195" spans="2:65" s="1" customFormat="1" ht="21.75" customHeight="1">
      <c r="B195" s="32"/>
      <c r="C195" s="122" t="s">
        <v>295</v>
      </c>
      <c r="D195" s="122" t="s">
        <v>122</v>
      </c>
      <c r="E195" s="123" t="s">
        <v>296</v>
      </c>
      <c r="F195" s="124" t="s">
        <v>297</v>
      </c>
      <c r="G195" s="125" t="s">
        <v>145</v>
      </c>
      <c r="H195" s="126">
        <v>1</v>
      </c>
      <c r="I195" s="127"/>
      <c r="J195" s="128">
        <f>ROUND(I195*H195,2)</f>
        <v>0</v>
      </c>
      <c r="K195" s="124" t="s">
        <v>126</v>
      </c>
      <c r="L195" s="32"/>
      <c r="M195" s="129" t="s">
        <v>19</v>
      </c>
      <c r="N195" s="130" t="s">
        <v>45</v>
      </c>
      <c r="P195" s="131">
        <f>O195*H195</f>
        <v>0</v>
      </c>
      <c r="Q195" s="131">
        <v>0</v>
      </c>
      <c r="R195" s="131">
        <f>Q195*H195</f>
        <v>0</v>
      </c>
      <c r="S195" s="131">
        <v>7.4999999999999997E-3</v>
      </c>
      <c r="T195" s="132">
        <f>S195*H195</f>
        <v>7.4999999999999997E-3</v>
      </c>
      <c r="AR195" s="133" t="s">
        <v>127</v>
      </c>
      <c r="AT195" s="133" t="s">
        <v>122</v>
      </c>
      <c r="AU195" s="133" t="s">
        <v>81</v>
      </c>
      <c r="AY195" s="17" t="s">
        <v>119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7" t="s">
        <v>79</v>
      </c>
      <c r="BK195" s="134">
        <f>ROUND(I195*H195,2)</f>
        <v>0</v>
      </c>
      <c r="BL195" s="17" t="s">
        <v>127</v>
      </c>
      <c r="BM195" s="133" t="s">
        <v>298</v>
      </c>
    </row>
    <row r="196" spans="2:65" s="1" customFormat="1">
      <c r="B196" s="32"/>
      <c r="D196" s="135" t="s">
        <v>129</v>
      </c>
      <c r="F196" s="136" t="s">
        <v>299</v>
      </c>
      <c r="I196" s="137"/>
      <c r="L196" s="32"/>
      <c r="M196" s="138"/>
      <c r="T196" s="51"/>
      <c r="AT196" s="17" t="s">
        <v>129</v>
      </c>
      <c r="AU196" s="17" t="s">
        <v>81</v>
      </c>
    </row>
    <row r="197" spans="2:65" s="13" customFormat="1">
      <c r="B197" s="147"/>
      <c r="D197" s="140" t="s">
        <v>131</v>
      </c>
      <c r="E197" s="148" t="s">
        <v>19</v>
      </c>
      <c r="F197" s="149" t="s">
        <v>300</v>
      </c>
      <c r="H197" s="148" t="s">
        <v>19</v>
      </c>
      <c r="I197" s="150"/>
      <c r="L197" s="147"/>
      <c r="M197" s="151"/>
      <c r="T197" s="152"/>
      <c r="AT197" s="148" t="s">
        <v>131</v>
      </c>
      <c r="AU197" s="148" t="s">
        <v>81</v>
      </c>
      <c r="AV197" s="13" t="s">
        <v>79</v>
      </c>
      <c r="AW197" s="13" t="s">
        <v>35</v>
      </c>
      <c r="AX197" s="13" t="s">
        <v>74</v>
      </c>
      <c r="AY197" s="148" t="s">
        <v>119</v>
      </c>
    </row>
    <row r="198" spans="2:65" s="12" customFormat="1">
      <c r="B198" s="139"/>
      <c r="D198" s="140" t="s">
        <v>131</v>
      </c>
      <c r="E198" s="141" t="s">
        <v>19</v>
      </c>
      <c r="F198" s="142" t="s">
        <v>79</v>
      </c>
      <c r="H198" s="143">
        <v>1</v>
      </c>
      <c r="I198" s="144"/>
      <c r="L198" s="139"/>
      <c r="M198" s="145"/>
      <c r="T198" s="146"/>
      <c r="AT198" s="141" t="s">
        <v>131</v>
      </c>
      <c r="AU198" s="141" t="s">
        <v>81</v>
      </c>
      <c r="AV198" s="12" t="s">
        <v>81</v>
      </c>
      <c r="AW198" s="12" t="s">
        <v>35</v>
      </c>
      <c r="AX198" s="12" t="s">
        <v>79</v>
      </c>
      <c r="AY198" s="141" t="s">
        <v>119</v>
      </c>
    </row>
    <row r="199" spans="2:65" s="1" customFormat="1" ht="24.25" customHeight="1">
      <c r="B199" s="32"/>
      <c r="C199" s="122" t="s">
        <v>301</v>
      </c>
      <c r="D199" s="122" t="s">
        <v>122</v>
      </c>
      <c r="E199" s="123" t="s">
        <v>302</v>
      </c>
      <c r="F199" s="124" t="s">
        <v>303</v>
      </c>
      <c r="G199" s="125" t="s">
        <v>145</v>
      </c>
      <c r="H199" s="126">
        <v>3</v>
      </c>
      <c r="I199" s="127"/>
      <c r="J199" s="128">
        <f>ROUND(I199*H199,2)</f>
        <v>0</v>
      </c>
      <c r="K199" s="124" t="s">
        <v>126</v>
      </c>
      <c r="L199" s="32"/>
      <c r="M199" s="129" t="s">
        <v>19</v>
      </c>
      <c r="N199" s="130" t="s">
        <v>45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221</v>
      </c>
      <c r="AT199" s="133" t="s">
        <v>122</v>
      </c>
      <c r="AU199" s="133" t="s">
        <v>81</v>
      </c>
      <c r="AY199" s="17" t="s">
        <v>119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7" t="s">
        <v>79</v>
      </c>
      <c r="BK199" s="134">
        <f>ROUND(I199*H199,2)</f>
        <v>0</v>
      </c>
      <c r="BL199" s="17" t="s">
        <v>221</v>
      </c>
      <c r="BM199" s="133" t="s">
        <v>304</v>
      </c>
    </row>
    <row r="200" spans="2:65" s="1" customFormat="1">
      <c r="B200" s="32"/>
      <c r="D200" s="135" t="s">
        <v>129</v>
      </c>
      <c r="F200" s="136" t="s">
        <v>305</v>
      </c>
      <c r="I200" s="137"/>
      <c r="L200" s="32"/>
      <c r="M200" s="138"/>
      <c r="T200" s="51"/>
      <c r="AT200" s="17" t="s">
        <v>129</v>
      </c>
      <c r="AU200" s="17" t="s">
        <v>81</v>
      </c>
    </row>
    <row r="201" spans="2:65" s="13" customFormat="1">
      <c r="B201" s="147"/>
      <c r="D201" s="140" t="s">
        <v>131</v>
      </c>
      <c r="E201" s="148" t="s">
        <v>19</v>
      </c>
      <c r="F201" s="149" t="s">
        <v>306</v>
      </c>
      <c r="H201" s="148" t="s">
        <v>19</v>
      </c>
      <c r="I201" s="150"/>
      <c r="L201" s="147"/>
      <c r="M201" s="151"/>
      <c r="T201" s="152"/>
      <c r="AT201" s="148" t="s">
        <v>131</v>
      </c>
      <c r="AU201" s="148" t="s">
        <v>81</v>
      </c>
      <c r="AV201" s="13" t="s">
        <v>79</v>
      </c>
      <c r="AW201" s="13" t="s">
        <v>35</v>
      </c>
      <c r="AX201" s="13" t="s">
        <v>74</v>
      </c>
      <c r="AY201" s="148" t="s">
        <v>119</v>
      </c>
    </row>
    <row r="202" spans="2:65" s="12" customFormat="1">
      <c r="B202" s="139"/>
      <c r="D202" s="140" t="s">
        <v>131</v>
      </c>
      <c r="E202" s="141" t="s">
        <v>19</v>
      </c>
      <c r="F202" s="142" t="s">
        <v>138</v>
      </c>
      <c r="H202" s="143">
        <v>3</v>
      </c>
      <c r="I202" s="144"/>
      <c r="L202" s="139"/>
      <c r="M202" s="145"/>
      <c r="T202" s="146"/>
      <c r="AT202" s="141" t="s">
        <v>131</v>
      </c>
      <c r="AU202" s="141" t="s">
        <v>81</v>
      </c>
      <c r="AV202" s="12" t="s">
        <v>81</v>
      </c>
      <c r="AW202" s="12" t="s">
        <v>35</v>
      </c>
      <c r="AX202" s="12" t="s">
        <v>79</v>
      </c>
      <c r="AY202" s="141" t="s">
        <v>119</v>
      </c>
    </row>
    <row r="203" spans="2:65" s="11" customFormat="1" ht="22.9" customHeight="1">
      <c r="B203" s="110"/>
      <c r="D203" s="111" t="s">
        <v>73</v>
      </c>
      <c r="E203" s="120" t="s">
        <v>307</v>
      </c>
      <c r="F203" s="120" t="s">
        <v>308</v>
      </c>
      <c r="I203" s="113"/>
      <c r="J203" s="121">
        <f>BK203</f>
        <v>0</v>
      </c>
      <c r="L203" s="110"/>
      <c r="M203" s="115"/>
      <c r="P203" s="116">
        <f>SUM(P204:P301)</f>
        <v>0</v>
      </c>
      <c r="R203" s="116">
        <f>SUM(R204:R301)</f>
        <v>12.39865912</v>
      </c>
      <c r="T203" s="117">
        <f>SUM(T204:T301)</f>
        <v>5.3311999999999991</v>
      </c>
      <c r="AR203" s="111" t="s">
        <v>81</v>
      </c>
      <c r="AT203" s="118" t="s">
        <v>73</v>
      </c>
      <c r="AU203" s="118" t="s">
        <v>79</v>
      </c>
      <c r="AY203" s="111" t="s">
        <v>119</v>
      </c>
      <c r="BK203" s="119">
        <f>SUM(BK204:BK301)</f>
        <v>0</v>
      </c>
    </row>
    <row r="204" spans="2:65" s="1" customFormat="1" ht="24.25" customHeight="1">
      <c r="B204" s="32"/>
      <c r="C204" s="122" t="s">
        <v>309</v>
      </c>
      <c r="D204" s="122" t="s">
        <v>122</v>
      </c>
      <c r="E204" s="123" t="s">
        <v>310</v>
      </c>
      <c r="F204" s="124" t="s">
        <v>311</v>
      </c>
      <c r="G204" s="125" t="s">
        <v>125</v>
      </c>
      <c r="H204" s="126">
        <v>9.2899999999999991</v>
      </c>
      <c r="I204" s="127"/>
      <c r="J204" s="128">
        <f>ROUND(I204*H204,2)</f>
        <v>0</v>
      </c>
      <c r="K204" s="124" t="s">
        <v>126</v>
      </c>
      <c r="L204" s="32"/>
      <c r="M204" s="129" t="s">
        <v>19</v>
      </c>
      <c r="N204" s="130" t="s">
        <v>45</v>
      </c>
      <c r="P204" s="131">
        <f>O204*H204</f>
        <v>0</v>
      </c>
      <c r="Q204" s="131">
        <v>1.08E-3</v>
      </c>
      <c r="R204" s="131">
        <f>Q204*H204</f>
        <v>1.0033199999999999E-2</v>
      </c>
      <c r="S204" s="131">
        <v>0</v>
      </c>
      <c r="T204" s="132">
        <f>S204*H204</f>
        <v>0</v>
      </c>
      <c r="AR204" s="133" t="s">
        <v>221</v>
      </c>
      <c r="AT204" s="133" t="s">
        <v>122</v>
      </c>
      <c r="AU204" s="133" t="s">
        <v>81</v>
      </c>
      <c r="AY204" s="17" t="s">
        <v>119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7" t="s">
        <v>79</v>
      </c>
      <c r="BK204" s="134">
        <f>ROUND(I204*H204,2)</f>
        <v>0</v>
      </c>
      <c r="BL204" s="17" t="s">
        <v>221</v>
      </c>
      <c r="BM204" s="133" t="s">
        <v>312</v>
      </c>
    </row>
    <row r="205" spans="2:65" s="1" customFormat="1">
      <c r="B205" s="32"/>
      <c r="D205" s="135" t="s">
        <v>129</v>
      </c>
      <c r="F205" s="136" t="s">
        <v>313</v>
      </c>
      <c r="I205" s="137"/>
      <c r="L205" s="32"/>
      <c r="M205" s="138"/>
      <c r="T205" s="51"/>
      <c r="AT205" s="17" t="s">
        <v>129</v>
      </c>
      <c r="AU205" s="17" t="s">
        <v>81</v>
      </c>
    </row>
    <row r="206" spans="2:65" s="13" customFormat="1">
      <c r="B206" s="147"/>
      <c r="D206" s="140" t="s">
        <v>131</v>
      </c>
      <c r="E206" s="148" t="s">
        <v>19</v>
      </c>
      <c r="F206" s="149" t="s">
        <v>314</v>
      </c>
      <c r="H206" s="148" t="s">
        <v>19</v>
      </c>
      <c r="I206" s="150"/>
      <c r="L206" s="147"/>
      <c r="M206" s="151"/>
      <c r="T206" s="152"/>
      <c r="AT206" s="148" t="s">
        <v>131</v>
      </c>
      <c r="AU206" s="148" t="s">
        <v>81</v>
      </c>
      <c r="AV206" s="13" t="s">
        <v>79</v>
      </c>
      <c r="AW206" s="13" t="s">
        <v>35</v>
      </c>
      <c r="AX206" s="13" t="s">
        <v>74</v>
      </c>
      <c r="AY206" s="148" t="s">
        <v>119</v>
      </c>
    </row>
    <row r="207" spans="2:65" s="12" customFormat="1">
      <c r="B207" s="139"/>
      <c r="D207" s="140" t="s">
        <v>131</v>
      </c>
      <c r="E207" s="141" t="s">
        <v>19</v>
      </c>
      <c r="F207" s="142" t="s">
        <v>315</v>
      </c>
      <c r="H207" s="143">
        <v>8.6020000000000003</v>
      </c>
      <c r="I207" s="144"/>
      <c r="L207" s="139"/>
      <c r="M207" s="145"/>
      <c r="T207" s="146"/>
      <c r="AT207" s="141" t="s">
        <v>131</v>
      </c>
      <c r="AU207" s="141" t="s">
        <v>81</v>
      </c>
      <c r="AV207" s="12" t="s">
        <v>81</v>
      </c>
      <c r="AW207" s="12" t="s">
        <v>35</v>
      </c>
      <c r="AX207" s="12" t="s">
        <v>74</v>
      </c>
      <c r="AY207" s="141" t="s">
        <v>119</v>
      </c>
    </row>
    <row r="208" spans="2:65" s="13" customFormat="1">
      <c r="B208" s="147"/>
      <c r="D208" s="140" t="s">
        <v>131</v>
      </c>
      <c r="E208" s="148" t="s">
        <v>19</v>
      </c>
      <c r="F208" s="149" t="s">
        <v>316</v>
      </c>
      <c r="H208" s="148" t="s">
        <v>19</v>
      </c>
      <c r="I208" s="150"/>
      <c r="L208" s="147"/>
      <c r="M208" s="151"/>
      <c r="T208" s="152"/>
      <c r="AT208" s="148" t="s">
        <v>131</v>
      </c>
      <c r="AU208" s="148" t="s">
        <v>81</v>
      </c>
      <c r="AV208" s="13" t="s">
        <v>79</v>
      </c>
      <c r="AW208" s="13" t="s">
        <v>35</v>
      </c>
      <c r="AX208" s="13" t="s">
        <v>74</v>
      </c>
      <c r="AY208" s="148" t="s">
        <v>119</v>
      </c>
    </row>
    <row r="209" spans="2:65" s="12" customFormat="1">
      <c r="B209" s="139"/>
      <c r="D209" s="140" t="s">
        <v>131</v>
      </c>
      <c r="E209" s="141" t="s">
        <v>19</v>
      </c>
      <c r="F209" s="142" t="s">
        <v>317</v>
      </c>
      <c r="H209" s="143">
        <v>0.68799999999999994</v>
      </c>
      <c r="I209" s="144"/>
      <c r="L209" s="139"/>
      <c r="M209" s="145"/>
      <c r="T209" s="146"/>
      <c r="AT209" s="141" t="s">
        <v>131</v>
      </c>
      <c r="AU209" s="141" t="s">
        <v>81</v>
      </c>
      <c r="AV209" s="12" t="s">
        <v>81</v>
      </c>
      <c r="AW209" s="12" t="s">
        <v>35</v>
      </c>
      <c r="AX209" s="12" t="s">
        <v>74</v>
      </c>
      <c r="AY209" s="141" t="s">
        <v>119</v>
      </c>
    </row>
    <row r="210" spans="2:65" s="14" customFormat="1">
      <c r="B210" s="163"/>
      <c r="D210" s="140" t="s">
        <v>131</v>
      </c>
      <c r="E210" s="164" t="s">
        <v>19</v>
      </c>
      <c r="F210" s="165" t="s">
        <v>183</v>
      </c>
      <c r="H210" s="166">
        <v>9.2900000000000009</v>
      </c>
      <c r="I210" s="167"/>
      <c r="L210" s="163"/>
      <c r="M210" s="168"/>
      <c r="T210" s="169"/>
      <c r="AT210" s="164" t="s">
        <v>131</v>
      </c>
      <c r="AU210" s="164" t="s">
        <v>81</v>
      </c>
      <c r="AV210" s="14" t="s">
        <v>127</v>
      </c>
      <c r="AW210" s="14" t="s">
        <v>35</v>
      </c>
      <c r="AX210" s="14" t="s">
        <v>79</v>
      </c>
      <c r="AY210" s="164" t="s">
        <v>119</v>
      </c>
    </row>
    <row r="211" spans="2:65" s="1" customFormat="1" ht="24.25" customHeight="1">
      <c r="B211" s="32"/>
      <c r="C211" s="122" t="s">
        <v>318</v>
      </c>
      <c r="D211" s="122" t="s">
        <v>122</v>
      </c>
      <c r="E211" s="123" t="s">
        <v>319</v>
      </c>
      <c r="F211" s="124" t="s">
        <v>320</v>
      </c>
      <c r="G211" s="125" t="s">
        <v>145</v>
      </c>
      <c r="H211" s="126">
        <v>176</v>
      </c>
      <c r="I211" s="127"/>
      <c r="J211" s="128">
        <f>ROUND(I211*H211,2)</f>
        <v>0</v>
      </c>
      <c r="K211" s="124" t="s">
        <v>126</v>
      </c>
      <c r="L211" s="32"/>
      <c r="M211" s="129" t="s">
        <v>19</v>
      </c>
      <c r="N211" s="130" t="s">
        <v>45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221</v>
      </c>
      <c r="AT211" s="133" t="s">
        <v>122</v>
      </c>
      <c r="AU211" s="133" t="s">
        <v>81</v>
      </c>
      <c r="AY211" s="17" t="s">
        <v>119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7" t="s">
        <v>79</v>
      </c>
      <c r="BK211" s="134">
        <f>ROUND(I211*H211,2)</f>
        <v>0</v>
      </c>
      <c r="BL211" s="17" t="s">
        <v>221</v>
      </c>
      <c r="BM211" s="133" t="s">
        <v>321</v>
      </c>
    </row>
    <row r="212" spans="2:65" s="1" customFormat="1">
      <c r="B212" s="32"/>
      <c r="D212" s="135" t="s">
        <v>129</v>
      </c>
      <c r="F212" s="136" t="s">
        <v>322</v>
      </c>
      <c r="I212" s="137"/>
      <c r="L212" s="32"/>
      <c r="M212" s="138"/>
      <c r="T212" s="51"/>
      <c r="AT212" s="17" t="s">
        <v>129</v>
      </c>
      <c r="AU212" s="17" t="s">
        <v>81</v>
      </c>
    </row>
    <row r="213" spans="2:65" s="13" customFormat="1">
      <c r="B213" s="147"/>
      <c r="D213" s="140" t="s">
        <v>131</v>
      </c>
      <c r="E213" s="148" t="s">
        <v>19</v>
      </c>
      <c r="F213" s="149" t="s">
        <v>323</v>
      </c>
      <c r="H213" s="148" t="s">
        <v>19</v>
      </c>
      <c r="I213" s="150"/>
      <c r="L213" s="147"/>
      <c r="M213" s="151"/>
      <c r="T213" s="152"/>
      <c r="AT213" s="148" t="s">
        <v>131</v>
      </c>
      <c r="AU213" s="148" t="s">
        <v>81</v>
      </c>
      <c r="AV213" s="13" t="s">
        <v>79</v>
      </c>
      <c r="AW213" s="13" t="s">
        <v>35</v>
      </c>
      <c r="AX213" s="13" t="s">
        <v>74</v>
      </c>
      <c r="AY213" s="148" t="s">
        <v>119</v>
      </c>
    </row>
    <row r="214" spans="2:65" s="13" customFormat="1">
      <c r="B214" s="147"/>
      <c r="D214" s="140" t="s">
        <v>131</v>
      </c>
      <c r="E214" s="148" t="s">
        <v>19</v>
      </c>
      <c r="F214" s="149" t="s">
        <v>324</v>
      </c>
      <c r="H214" s="148" t="s">
        <v>19</v>
      </c>
      <c r="I214" s="150"/>
      <c r="L214" s="147"/>
      <c r="M214" s="151"/>
      <c r="T214" s="152"/>
      <c r="AT214" s="148" t="s">
        <v>131</v>
      </c>
      <c r="AU214" s="148" t="s">
        <v>81</v>
      </c>
      <c r="AV214" s="13" t="s">
        <v>79</v>
      </c>
      <c r="AW214" s="13" t="s">
        <v>35</v>
      </c>
      <c r="AX214" s="13" t="s">
        <v>74</v>
      </c>
      <c r="AY214" s="148" t="s">
        <v>119</v>
      </c>
    </row>
    <row r="215" spans="2:65" s="12" customFormat="1">
      <c r="B215" s="139"/>
      <c r="D215" s="140" t="s">
        <v>131</v>
      </c>
      <c r="E215" s="141" t="s">
        <v>19</v>
      </c>
      <c r="F215" s="142" t="s">
        <v>325</v>
      </c>
      <c r="H215" s="143">
        <v>52</v>
      </c>
      <c r="I215" s="144"/>
      <c r="L215" s="139"/>
      <c r="M215" s="145"/>
      <c r="T215" s="146"/>
      <c r="AT215" s="141" t="s">
        <v>131</v>
      </c>
      <c r="AU215" s="141" t="s">
        <v>81</v>
      </c>
      <c r="AV215" s="12" t="s">
        <v>81</v>
      </c>
      <c r="AW215" s="12" t="s">
        <v>35</v>
      </c>
      <c r="AX215" s="12" t="s">
        <v>74</v>
      </c>
      <c r="AY215" s="141" t="s">
        <v>119</v>
      </c>
    </row>
    <row r="216" spans="2:65" s="13" customFormat="1">
      <c r="B216" s="147"/>
      <c r="D216" s="140" t="s">
        <v>131</v>
      </c>
      <c r="E216" s="148" t="s">
        <v>19</v>
      </c>
      <c r="F216" s="149" t="s">
        <v>326</v>
      </c>
      <c r="H216" s="148" t="s">
        <v>19</v>
      </c>
      <c r="I216" s="150"/>
      <c r="L216" s="147"/>
      <c r="M216" s="151"/>
      <c r="T216" s="152"/>
      <c r="AT216" s="148" t="s">
        <v>131</v>
      </c>
      <c r="AU216" s="148" t="s">
        <v>81</v>
      </c>
      <c r="AV216" s="13" t="s">
        <v>79</v>
      </c>
      <c r="AW216" s="13" t="s">
        <v>35</v>
      </c>
      <c r="AX216" s="13" t="s">
        <v>74</v>
      </c>
      <c r="AY216" s="148" t="s">
        <v>119</v>
      </c>
    </row>
    <row r="217" spans="2:65" s="12" customFormat="1">
      <c r="B217" s="139"/>
      <c r="D217" s="140" t="s">
        <v>131</v>
      </c>
      <c r="E217" s="141" t="s">
        <v>19</v>
      </c>
      <c r="F217" s="142" t="s">
        <v>325</v>
      </c>
      <c r="H217" s="143">
        <v>52</v>
      </c>
      <c r="I217" s="144"/>
      <c r="L217" s="139"/>
      <c r="M217" s="145"/>
      <c r="T217" s="146"/>
      <c r="AT217" s="141" t="s">
        <v>131</v>
      </c>
      <c r="AU217" s="141" t="s">
        <v>81</v>
      </c>
      <c r="AV217" s="12" t="s">
        <v>81</v>
      </c>
      <c r="AW217" s="12" t="s">
        <v>35</v>
      </c>
      <c r="AX217" s="12" t="s">
        <v>74</v>
      </c>
      <c r="AY217" s="141" t="s">
        <v>119</v>
      </c>
    </row>
    <row r="218" spans="2:65" s="13" customFormat="1">
      <c r="B218" s="147"/>
      <c r="D218" s="140" t="s">
        <v>131</v>
      </c>
      <c r="E218" s="148" t="s">
        <v>19</v>
      </c>
      <c r="F218" s="149" t="s">
        <v>327</v>
      </c>
      <c r="H218" s="148" t="s">
        <v>19</v>
      </c>
      <c r="I218" s="150"/>
      <c r="L218" s="147"/>
      <c r="M218" s="151"/>
      <c r="T218" s="152"/>
      <c r="AT218" s="148" t="s">
        <v>131</v>
      </c>
      <c r="AU218" s="148" t="s">
        <v>81</v>
      </c>
      <c r="AV218" s="13" t="s">
        <v>79</v>
      </c>
      <c r="AW218" s="13" t="s">
        <v>35</v>
      </c>
      <c r="AX218" s="13" t="s">
        <v>74</v>
      </c>
      <c r="AY218" s="148" t="s">
        <v>119</v>
      </c>
    </row>
    <row r="219" spans="2:65" s="12" customFormat="1">
      <c r="B219" s="139"/>
      <c r="D219" s="140" t="s">
        <v>131</v>
      </c>
      <c r="E219" s="141" t="s">
        <v>19</v>
      </c>
      <c r="F219" s="142" t="s">
        <v>328</v>
      </c>
      <c r="H219" s="143">
        <v>72</v>
      </c>
      <c r="I219" s="144"/>
      <c r="L219" s="139"/>
      <c r="M219" s="145"/>
      <c r="T219" s="146"/>
      <c r="AT219" s="141" t="s">
        <v>131</v>
      </c>
      <c r="AU219" s="141" t="s">
        <v>81</v>
      </c>
      <c r="AV219" s="12" t="s">
        <v>81</v>
      </c>
      <c r="AW219" s="12" t="s">
        <v>35</v>
      </c>
      <c r="AX219" s="12" t="s">
        <v>74</v>
      </c>
      <c r="AY219" s="141" t="s">
        <v>119</v>
      </c>
    </row>
    <row r="220" spans="2:65" s="14" customFormat="1">
      <c r="B220" s="163"/>
      <c r="D220" s="140" t="s">
        <v>131</v>
      </c>
      <c r="E220" s="164" t="s">
        <v>19</v>
      </c>
      <c r="F220" s="165" t="s">
        <v>183</v>
      </c>
      <c r="H220" s="166">
        <v>176</v>
      </c>
      <c r="I220" s="167"/>
      <c r="L220" s="163"/>
      <c r="M220" s="168"/>
      <c r="T220" s="169"/>
      <c r="AT220" s="164" t="s">
        <v>131</v>
      </c>
      <c r="AU220" s="164" t="s">
        <v>81</v>
      </c>
      <c r="AV220" s="14" t="s">
        <v>127</v>
      </c>
      <c r="AW220" s="14" t="s">
        <v>35</v>
      </c>
      <c r="AX220" s="14" t="s">
        <v>79</v>
      </c>
      <c r="AY220" s="164" t="s">
        <v>119</v>
      </c>
    </row>
    <row r="221" spans="2:65" s="1" customFormat="1" ht="24.25" customHeight="1">
      <c r="B221" s="32"/>
      <c r="C221" s="153" t="s">
        <v>242</v>
      </c>
      <c r="D221" s="153" t="s">
        <v>175</v>
      </c>
      <c r="E221" s="154" t="s">
        <v>329</v>
      </c>
      <c r="F221" s="155" t="s">
        <v>330</v>
      </c>
      <c r="G221" s="156" t="s">
        <v>331</v>
      </c>
      <c r="H221" s="157">
        <v>2</v>
      </c>
      <c r="I221" s="158"/>
      <c r="J221" s="159">
        <f>ROUND(I221*H221,2)</f>
        <v>0</v>
      </c>
      <c r="K221" s="155" t="s">
        <v>126</v>
      </c>
      <c r="L221" s="160"/>
      <c r="M221" s="161" t="s">
        <v>19</v>
      </c>
      <c r="N221" s="162" t="s">
        <v>45</v>
      </c>
      <c r="P221" s="131">
        <f>O221*H221</f>
        <v>0</v>
      </c>
      <c r="Q221" s="131">
        <v>6.8999999999999997E-4</v>
      </c>
      <c r="R221" s="131">
        <f>Q221*H221</f>
        <v>1.3799999999999999E-3</v>
      </c>
      <c r="S221" s="131">
        <v>0</v>
      </c>
      <c r="T221" s="132">
        <f>S221*H221</f>
        <v>0</v>
      </c>
      <c r="AR221" s="133" t="s">
        <v>242</v>
      </c>
      <c r="AT221" s="133" t="s">
        <v>175</v>
      </c>
      <c r="AU221" s="133" t="s">
        <v>81</v>
      </c>
      <c r="AY221" s="17" t="s">
        <v>119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7" t="s">
        <v>79</v>
      </c>
      <c r="BK221" s="134">
        <f>ROUND(I221*H221,2)</f>
        <v>0</v>
      </c>
      <c r="BL221" s="17" t="s">
        <v>221</v>
      </c>
      <c r="BM221" s="133" t="s">
        <v>332</v>
      </c>
    </row>
    <row r="222" spans="2:65" s="1" customFormat="1" ht="24.25" customHeight="1">
      <c r="B222" s="32"/>
      <c r="C222" s="122" t="s">
        <v>333</v>
      </c>
      <c r="D222" s="122" t="s">
        <v>122</v>
      </c>
      <c r="E222" s="123" t="s">
        <v>334</v>
      </c>
      <c r="F222" s="124" t="s">
        <v>335</v>
      </c>
      <c r="G222" s="125" t="s">
        <v>170</v>
      </c>
      <c r="H222" s="126">
        <v>12</v>
      </c>
      <c r="I222" s="127"/>
      <c r="J222" s="128">
        <f>ROUND(I222*H222,2)</f>
        <v>0</v>
      </c>
      <c r="K222" s="124" t="s">
        <v>126</v>
      </c>
      <c r="L222" s="32"/>
      <c r="M222" s="129" t="s">
        <v>19</v>
      </c>
      <c r="N222" s="130" t="s">
        <v>45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221</v>
      </c>
      <c r="AT222" s="133" t="s">
        <v>122</v>
      </c>
      <c r="AU222" s="133" t="s">
        <v>81</v>
      </c>
      <c r="AY222" s="17" t="s">
        <v>119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7" t="s">
        <v>79</v>
      </c>
      <c r="BK222" s="134">
        <f>ROUND(I222*H222,2)</f>
        <v>0</v>
      </c>
      <c r="BL222" s="17" t="s">
        <v>221</v>
      </c>
      <c r="BM222" s="133" t="s">
        <v>336</v>
      </c>
    </row>
    <row r="223" spans="2:65" s="1" customFormat="1">
      <c r="B223" s="32"/>
      <c r="D223" s="135" t="s">
        <v>129</v>
      </c>
      <c r="F223" s="136" t="s">
        <v>337</v>
      </c>
      <c r="I223" s="137"/>
      <c r="L223" s="32"/>
      <c r="M223" s="138"/>
      <c r="T223" s="51"/>
      <c r="AT223" s="17" t="s">
        <v>129</v>
      </c>
      <c r="AU223" s="17" t="s">
        <v>81</v>
      </c>
    </row>
    <row r="224" spans="2:65" s="13" customFormat="1">
      <c r="B224" s="147"/>
      <c r="D224" s="140" t="s">
        <v>131</v>
      </c>
      <c r="E224" s="148" t="s">
        <v>19</v>
      </c>
      <c r="F224" s="149" t="s">
        <v>338</v>
      </c>
      <c r="H224" s="148" t="s">
        <v>19</v>
      </c>
      <c r="I224" s="150"/>
      <c r="L224" s="147"/>
      <c r="M224" s="151"/>
      <c r="T224" s="152"/>
      <c r="AT224" s="148" t="s">
        <v>131</v>
      </c>
      <c r="AU224" s="148" t="s">
        <v>81</v>
      </c>
      <c r="AV224" s="13" t="s">
        <v>79</v>
      </c>
      <c r="AW224" s="13" t="s">
        <v>35</v>
      </c>
      <c r="AX224" s="13" t="s">
        <v>74</v>
      </c>
      <c r="AY224" s="148" t="s">
        <v>119</v>
      </c>
    </row>
    <row r="225" spans="2:65" s="12" customFormat="1">
      <c r="B225" s="139"/>
      <c r="D225" s="140" t="s">
        <v>131</v>
      </c>
      <c r="E225" s="141" t="s">
        <v>19</v>
      </c>
      <c r="F225" s="142" t="s">
        <v>339</v>
      </c>
      <c r="H225" s="143">
        <v>12</v>
      </c>
      <c r="I225" s="144"/>
      <c r="L225" s="139"/>
      <c r="M225" s="145"/>
      <c r="T225" s="146"/>
      <c r="AT225" s="141" t="s">
        <v>131</v>
      </c>
      <c r="AU225" s="141" t="s">
        <v>81</v>
      </c>
      <c r="AV225" s="12" t="s">
        <v>81</v>
      </c>
      <c r="AW225" s="12" t="s">
        <v>35</v>
      </c>
      <c r="AX225" s="12" t="s">
        <v>79</v>
      </c>
      <c r="AY225" s="141" t="s">
        <v>119</v>
      </c>
    </row>
    <row r="226" spans="2:65" s="1" customFormat="1" ht="16.5" customHeight="1">
      <c r="B226" s="32"/>
      <c r="C226" s="153" t="s">
        <v>340</v>
      </c>
      <c r="D226" s="153" t="s">
        <v>175</v>
      </c>
      <c r="E226" s="154" t="s">
        <v>341</v>
      </c>
      <c r="F226" s="155" t="s">
        <v>342</v>
      </c>
      <c r="G226" s="156" t="s">
        <v>125</v>
      </c>
      <c r="H226" s="157">
        <v>0.25900000000000001</v>
      </c>
      <c r="I226" s="158"/>
      <c r="J226" s="159">
        <f>ROUND(I226*H226,2)</f>
        <v>0</v>
      </c>
      <c r="K226" s="155" t="s">
        <v>126</v>
      </c>
      <c r="L226" s="160"/>
      <c r="M226" s="161" t="s">
        <v>19</v>
      </c>
      <c r="N226" s="162" t="s">
        <v>45</v>
      </c>
      <c r="P226" s="131">
        <f>O226*H226</f>
        <v>0</v>
      </c>
      <c r="Q226" s="131">
        <v>0.55000000000000004</v>
      </c>
      <c r="R226" s="131">
        <f>Q226*H226</f>
        <v>0.14245000000000002</v>
      </c>
      <c r="S226" s="131">
        <v>0</v>
      </c>
      <c r="T226" s="132">
        <f>S226*H226</f>
        <v>0</v>
      </c>
      <c r="AR226" s="133" t="s">
        <v>242</v>
      </c>
      <c r="AT226" s="133" t="s">
        <v>175</v>
      </c>
      <c r="AU226" s="133" t="s">
        <v>81</v>
      </c>
      <c r="AY226" s="17" t="s">
        <v>119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7" t="s">
        <v>79</v>
      </c>
      <c r="BK226" s="134">
        <f>ROUND(I226*H226,2)</f>
        <v>0</v>
      </c>
      <c r="BL226" s="17" t="s">
        <v>221</v>
      </c>
      <c r="BM226" s="133" t="s">
        <v>343</v>
      </c>
    </row>
    <row r="227" spans="2:65" s="13" customFormat="1">
      <c r="B227" s="147"/>
      <c r="D227" s="140" t="s">
        <v>131</v>
      </c>
      <c r="E227" s="148" t="s">
        <v>19</v>
      </c>
      <c r="F227" s="149" t="s">
        <v>338</v>
      </c>
      <c r="H227" s="148" t="s">
        <v>19</v>
      </c>
      <c r="I227" s="150"/>
      <c r="L227" s="147"/>
      <c r="M227" s="151"/>
      <c r="T227" s="152"/>
      <c r="AT227" s="148" t="s">
        <v>131</v>
      </c>
      <c r="AU227" s="148" t="s">
        <v>81</v>
      </c>
      <c r="AV227" s="13" t="s">
        <v>79</v>
      </c>
      <c r="AW227" s="13" t="s">
        <v>35</v>
      </c>
      <c r="AX227" s="13" t="s">
        <v>74</v>
      </c>
      <c r="AY227" s="148" t="s">
        <v>119</v>
      </c>
    </row>
    <row r="228" spans="2:65" s="12" customFormat="1">
      <c r="B228" s="139"/>
      <c r="D228" s="140" t="s">
        <v>131</v>
      </c>
      <c r="E228" s="141" t="s">
        <v>19</v>
      </c>
      <c r="F228" s="142" t="s">
        <v>344</v>
      </c>
      <c r="H228" s="143">
        <v>0.216</v>
      </c>
      <c r="I228" s="144"/>
      <c r="L228" s="139"/>
      <c r="M228" s="145"/>
      <c r="T228" s="146"/>
      <c r="AT228" s="141" t="s">
        <v>131</v>
      </c>
      <c r="AU228" s="141" t="s">
        <v>81</v>
      </c>
      <c r="AV228" s="12" t="s">
        <v>81</v>
      </c>
      <c r="AW228" s="12" t="s">
        <v>35</v>
      </c>
      <c r="AX228" s="12" t="s">
        <v>74</v>
      </c>
      <c r="AY228" s="141" t="s">
        <v>119</v>
      </c>
    </row>
    <row r="229" spans="2:65" s="13" customFormat="1">
      <c r="B229" s="147"/>
      <c r="D229" s="140" t="s">
        <v>131</v>
      </c>
      <c r="E229" s="148" t="s">
        <v>19</v>
      </c>
      <c r="F229" s="149" t="s">
        <v>345</v>
      </c>
      <c r="H229" s="148" t="s">
        <v>19</v>
      </c>
      <c r="I229" s="150"/>
      <c r="L229" s="147"/>
      <c r="M229" s="151"/>
      <c r="T229" s="152"/>
      <c r="AT229" s="148" t="s">
        <v>131</v>
      </c>
      <c r="AU229" s="148" t="s">
        <v>81</v>
      </c>
      <c r="AV229" s="13" t="s">
        <v>79</v>
      </c>
      <c r="AW229" s="13" t="s">
        <v>35</v>
      </c>
      <c r="AX229" s="13" t="s">
        <v>74</v>
      </c>
      <c r="AY229" s="148" t="s">
        <v>119</v>
      </c>
    </row>
    <row r="230" spans="2:65" s="12" customFormat="1">
      <c r="B230" s="139"/>
      <c r="D230" s="140" t="s">
        <v>131</v>
      </c>
      <c r="E230" s="141" t="s">
        <v>19</v>
      </c>
      <c r="F230" s="142" t="s">
        <v>346</v>
      </c>
      <c r="H230" s="143">
        <v>4.2999999999999997E-2</v>
      </c>
      <c r="I230" s="144"/>
      <c r="L230" s="139"/>
      <c r="M230" s="145"/>
      <c r="T230" s="146"/>
      <c r="AT230" s="141" t="s">
        <v>131</v>
      </c>
      <c r="AU230" s="141" t="s">
        <v>81</v>
      </c>
      <c r="AV230" s="12" t="s">
        <v>81</v>
      </c>
      <c r="AW230" s="12" t="s">
        <v>35</v>
      </c>
      <c r="AX230" s="12" t="s">
        <v>74</v>
      </c>
      <c r="AY230" s="141" t="s">
        <v>119</v>
      </c>
    </row>
    <row r="231" spans="2:65" s="14" customFormat="1">
      <c r="B231" s="163"/>
      <c r="D231" s="140" t="s">
        <v>131</v>
      </c>
      <c r="E231" s="164" t="s">
        <v>19</v>
      </c>
      <c r="F231" s="165" t="s">
        <v>183</v>
      </c>
      <c r="H231" s="166">
        <v>0.25900000000000001</v>
      </c>
      <c r="I231" s="167"/>
      <c r="L231" s="163"/>
      <c r="M231" s="168"/>
      <c r="T231" s="169"/>
      <c r="AT231" s="164" t="s">
        <v>131</v>
      </c>
      <c r="AU231" s="164" t="s">
        <v>81</v>
      </c>
      <c r="AV231" s="14" t="s">
        <v>127</v>
      </c>
      <c r="AW231" s="14" t="s">
        <v>35</v>
      </c>
      <c r="AX231" s="14" t="s">
        <v>79</v>
      </c>
      <c r="AY231" s="164" t="s">
        <v>119</v>
      </c>
    </row>
    <row r="232" spans="2:65" s="1" customFormat="1" ht="16.5" customHeight="1">
      <c r="B232" s="32"/>
      <c r="C232" s="122" t="s">
        <v>347</v>
      </c>
      <c r="D232" s="122" t="s">
        <v>122</v>
      </c>
      <c r="E232" s="123" t="s">
        <v>348</v>
      </c>
      <c r="F232" s="124" t="s">
        <v>349</v>
      </c>
      <c r="G232" s="125" t="s">
        <v>170</v>
      </c>
      <c r="H232" s="126">
        <v>40</v>
      </c>
      <c r="I232" s="127"/>
      <c r="J232" s="128">
        <f>ROUND(I232*H232,2)</f>
        <v>0</v>
      </c>
      <c r="K232" s="124" t="s">
        <v>126</v>
      </c>
      <c r="L232" s="32"/>
      <c r="M232" s="129" t="s">
        <v>19</v>
      </c>
      <c r="N232" s="130" t="s">
        <v>45</v>
      </c>
      <c r="P232" s="131">
        <f>O232*H232</f>
        <v>0</v>
      </c>
      <c r="Q232" s="131">
        <v>7.1799999999999998E-3</v>
      </c>
      <c r="R232" s="131">
        <f>Q232*H232</f>
        <v>0.28720000000000001</v>
      </c>
      <c r="S232" s="131">
        <v>0</v>
      </c>
      <c r="T232" s="132">
        <f>S232*H232</f>
        <v>0</v>
      </c>
      <c r="AR232" s="133" t="s">
        <v>221</v>
      </c>
      <c r="AT232" s="133" t="s">
        <v>122</v>
      </c>
      <c r="AU232" s="133" t="s">
        <v>81</v>
      </c>
      <c r="AY232" s="17" t="s">
        <v>119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7" t="s">
        <v>79</v>
      </c>
      <c r="BK232" s="134">
        <f>ROUND(I232*H232,2)</f>
        <v>0</v>
      </c>
      <c r="BL232" s="17" t="s">
        <v>221</v>
      </c>
      <c r="BM232" s="133" t="s">
        <v>350</v>
      </c>
    </row>
    <row r="233" spans="2:65" s="1" customFormat="1">
      <c r="B233" s="32"/>
      <c r="D233" s="135" t="s">
        <v>129</v>
      </c>
      <c r="F233" s="136" t="s">
        <v>351</v>
      </c>
      <c r="I233" s="137"/>
      <c r="L233" s="32"/>
      <c r="M233" s="138"/>
      <c r="T233" s="51"/>
      <c r="AT233" s="17" t="s">
        <v>129</v>
      </c>
      <c r="AU233" s="17" t="s">
        <v>81</v>
      </c>
    </row>
    <row r="234" spans="2:65" s="13" customFormat="1">
      <c r="B234" s="147"/>
      <c r="D234" s="140" t="s">
        <v>131</v>
      </c>
      <c r="E234" s="148" t="s">
        <v>19</v>
      </c>
      <c r="F234" s="149" t="s">
        <v>352</v>
      </c>
      <c r="H234" s="148" t="s">
        <v>19</v>
      </c>
      <c r="I234" s="150"/>
      <c r="L234" s="147"/>
      <c r="M234" s="151"/>
      <c r="T234" s="152"/>
      <c r="AT234" s="148" t="s">
        <v>131</v>
      </c>
      <c r="AU234" s="148" t="s">
        <v>81</v>
      </c>
      <c r="AV234" s="13" t="s">
        <v>79</v>
      </c>
      <c r="AW234" s="13" t="s">
        <v>35</v>
      </c>
      <c r="AX234" s="13" t="s">
        <v>74</v>
      </c>
      <c r="AY234" s="148" t="s">
        <v>119</v>
      </c>
    </row>
    <row r="235" spans="2:65" s="12" customFormat="1">
      <c r="B235" s="139"/>
      <c r="D235" s="140" t="s">
        <v>131</v>
      </c>
      <c r="E235" s="141" t="s">
        <v>19</v>
      </c>
      <c r="F235" s="142" t="s">
        <v>353</v>
      </c>
      <c r="H235" s="143">
        <v>40</v>
      </c>
      <c r="I235" s="144"/>
      <c r="L235" s="139"/>
      <c r="M235" s="145"/>
      <c r="T235" s="146"/>
      <c r="AT235" s="141" t="s">
        <v>131</v>
      </c>
      <c r="AU235" s="141" t="s">
        <v>81</v>
      </c>
      <c r="AV235" s="12" t="s">
        <v>81</v>
      </c>
      <c r="AW235" s="12" t="s">
        <v>35</v>
      </c>
      <c r="AX235" s="12" t="s">
        <v>79</v>
      </c>
      <c r="AY235" s="141" t="s">
        <v>119</v>
      </c>
    </row>
    <row r="236" spans="2:65" s="1" customFormat="1" ht="16.5" customHeight="1">
      <c r="B236" s="32"/>
      <c r="C236" s="153" t="s">
        <v>354</v>
      </c>
      <c r="D236" s="153" t="s">
        <v>175</v>
      </c>
      <c r="E236" s="154" t="s">
        <v>355</v>
      </c>
      <c r="F236" s="155" t="s">
        <v>356</v>
      </c>
      <c r="G236" s="156" t="s">
        <v>125</v>
      </c>
      <c r="H236" s="157">
        <v>1.728</v>
      </c>
      <c r="I236" s="158"/>
      <c r="J236" s="159">
        <f>ROUND(I236*H236,2)</f>
        <v>0</v>
      </c>
      <c r="K236" s="155" t="s">
        <v>126</v>
      </c>
      <c r="L236" s="160"/>
      <c r="M236" s="161" t="s">
        <v>19</v>
      </c>
      <c r="N236" s="162" t="s">
        <v>45</v>
      </c>
      <c r="P236" s="131">
        <f>O236*H236</f>
        <v>0</v>
      </c>
      <c r="Q236" s="131">
        <v>0.44</v>
      </c>
      <c r="R236" s="131">
        <f>Q236*H236</f>
        <v>0.76032</v>
      </c>
      <c r="S236" s="131">
        <v>0</v>
      </c>
      <c r="T236" s="132">
        <f>S236*H236</f>
        <v>0</v>
      </c>
      <c r="AR236" s="133" t="s">
        <v>242</v>
      </c>
      <c r="AT236" s="133" t="s">
        <v>175</v>
      </c>
      <c r="AU236" s="133" t="s">
        <v>81</v>
      </c>
      <c r="AY236" s="17" t="s">
        <v>119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7" t="s">
        <v>79</v>
      </c>
      <c r="BK236" s="134">
        <f>ROUND(I236*H236,2)</f>
        <v>0</v>
      </c>
      <c r="BL236" s="17" t="s">
        <v>221</v>
      </c>
      <c r="BM236" s="133" t="s">
        <v>357</v>
      </c>
    </row>
    <row r="237" spans="2:65" s="13" customFormat="1">
      <c r="B237" s="147"/>
      <c r="D237" s="140" t="s">
        <v>131</v>
      </c>
      <c r="E237" s="148" t="s">
        <v>19</v>
      </c>
      <c r="F237" s="149" t="s">
        <v>352</v>
      </c>
      <c r="H237" s="148" t="s">
        <v>19</v>
      </c>
      <c r="I237" s="150"/>
      <c r="L237" s="147"/>
      <c r="M237" s="151"/>
      <c r="T237" s="152"/>
      <c r="AT237" s="148" t="s">
        <v>131</v>
      </c>
      <c r="AU237" s="148" t="s">
        <v>81</v>
      </c>
      <c r="AV237" s="13" t="s">
        <v>79</v>
      </c>
      <c r="AW237" s="13" t="s">
        <v>35</v>
      </c>
      <c r="AX237" s="13" t="s">
        <v>74</v>
      </c>
      <c r="AY237" s="148" t="s">
        <v>119</v>
      </c>
    </row>
    <row r="238" spans="2:65" s="12" customFormat="1">
      <c r="B238" s="139"/>
      <c r="D238" s="140" t="s">
        <v>131</v>
      </c>
      <c r="E238" s="141" t="s">
        <v>19</v>
      </c>
      <c r="F238" s="142" t="s">
        <v>358</v>
      </c>
      <c r="H238" s="143">
        <v>1.728</v>
      </c>
      <c r="I238" s="144"/>
      <c r="L238" s="139"/>
      <c r="M238" s="145"/>
      <c r="T238" s="146"/>
      <c r="AT238" s="141" t="s">
        <v>131</v>
      </c>
      <c r="AU238" s="141" t="s">
        <v>81</v>
      </c>
      <c r="AV238" s="12" t="s">
        <v>81</v>
      </c>
      <c r="AW238" s="12" t="s">
        <v>35</v>
      </c>
      <c r="AX238" s="12" t="s">
        <v>79</v>
      </c>
      <c r="AY238" s="141" t="s">
        <v>119</v>
      </c>
    </row>
    <row r="239" spans="2:65" s="1" customFormat="1" ht="37.9" customHeight="1">
      <c r="B239" s="32"/>
      <c r="C239" s="122" t="s">
        <v>359</v>
      </c>
      <c r="D239" s="122" t="s">
        <v>122</v>
      </c>
      <c r="E239" s="123" t="s">
        <v>360</v>
      </c>
      <c r="F239" s="124" t="s">
        <v>361</v>
      </c>
      <c r="G239" s="125" t="s">
        <v>170</v>
      </c>
      <c r="H239" s="126">
        <v>224</v>
      </c>
      <c r="I239" s="127"/>
      <c r="J239" s="128">
        <f>ROUND(I239*H239,2)</f>
        <v>0</v>
      </c>
      <c r="K239" s="124" t="s">
        <v>126</v>
      </c>
      <c r="L239" s="32"/>
      <c r="M239" s="129" t="s">
        <v>19</v>
      </c>
      <c r="N239" s="130" t="s">
        <v>45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221</v>
      </c>
      <c r="AT239" s="133" t="s">
        <v>122</v>
      </c>
      <c r="AU239" s="133" t="s">
        <v>81</v>
      </c>
      <c r="AY239" s="17" t="s">
        <v>119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7" t="s">
        <v>79</v>
      </c>
      <c r="BK239" s="134">
        <f>ROUND(I239*H239,2)</f>
        <v>0</v>
      </c>
      <c r="BL239" s="17" t="s">
        <v>221</v>
      </c>
      <c r="BM239" s="133" t="s">
        <v>362</v>
      </c>
    </row>
    <row r="240" spans="2:65" s="1" customFormat="1">
      <c r="B240" s="32"/>
      <c r="D240" s="135" t="s">
        <v>129</v>
      </c>
      <c r="F240" s="136" t="s">
        <v>363</v>
      </c>
      <c r="I240" s="137"/>
      <c r="L240" s="32"/>
      <c r="M240" s="138"/>
      <c r="T240" s="51"/>
      <c r="AT240" s="17" t="s">
        <v>129</v>
      </c>
      <c r="AU240" s="17" t="s">
        <v>81</v>
      </c>
    </row>
    <row r="241" spans="2:65" s="13" customFormat="1">
      <c r="B241" s="147"/>
      <c r="D241" s="140" t="s">
        <v>131</v>
      </c>
      <c r="E241" s="148" t="s">
        <v>19</v>
      </c>
      <c r="F241" s="149" t="s">
        <v>364</v>
      </c>
      <c r="H241" s="148" t="s">
        <v>19</v>
      </c>
      <c r="I241" s="150"/>
      <c r="L241" s="147"/>
      <c r="M241" s="151"/>
      <c r="T241" s="152"/>
      <c r="AT241" s="148" t="s">
        <v>131</v>
      </c>
      <c r="AU241" s="148" t="s">
        <v>81</v>
      </c>
      <c r="AV241" s="13" t="s">
        <v>79</v>
      </c>
      <c r="AW241" s="13" t="s">
        <v>35</v>
      </c>
      <c r="AX241" s="13" t="s">
        <v>74</v>
      </c>
      <c r="AY241" s="148" t="s">
        <v>119</v>
      </c>
    </row>
    <row r="242" spans="2:65" s="12" customFormat="1">
      <c r="B242" s="139"/>
      <c r="D242" s="140" t="s">
        <v>131</v>
      </c>
      <c r="E242" s="141" t="s">
        <v>19</v>
      </c>
      <c r="F242" s="142" t="s">
        <v>365</v>
      </c>
      <c r="H242" s="143">
        <v>224</v>
      </c>
      <c r="I242" s="144"/>
      <c r="L242" s="139"/>
      <c r="M242" s="145"/>
      <c r="T242" s="146"/>
      <c r="AT242" s="141" t="s">
        <v>131</v>
      </c>
      <c r="AU242" s="141" t="s">
        <v>81</v>
      </c>
      <c r="AV242" s="12" t="s">
        <v>81</v>
      </c>
      <c r="AW242" s="12" t="s">
        <v>35</v>
      </c>
      <c r="AX242" s="12" t="s">
        <v>79</v>
      </c>
      <c r="AY242" s="141" t="s">
        <v>119</v>
      </c>
    </row>
    <row r="243" spans="2:65" s="1" customFormat="1" ht="16.5" customHeight="1">
      <c r="B243" s="32"/>
      <c r="C243" s="153" t="s">
        <v>366</v>
      </c>
      <c r="D243" s="153" t="s">
        <v>175</v>
      </c>
      <c r="E243" s="154" t="s">
        <v>367</v>
      </c>
      <c r="F243" s="155" t="s">
        <v>368</v>
      </c>
      <c r="G243" s="156" t="s">
        <v>125</v>
      </c>
      <c r="H243" s="157">
        <v>9.2899999999999991</v>
      </c>
      <c r="I243" s="158"/>
      <c r="J243" s="159">
        <f>ROUND(I243*H243,2)</f>
        <v>0</v>
      </c>
      <c r="K243" s="155" t="s">
        <v>19</v>
      </c>
      <c r="L243" s="160"/>
      <c r="M243" s="161" t="s">
        <v>19</v>
      </c>
      <c r="N243" s="162" t="s">
        <v>45</v>
      </c>
      <c r="P243" s="131">
        <f>O243*H243</f>
        <v>0</v>
      </c>
      <c r="Q243" s="131">
        <v>0.55000000000000004</v>
      </c>
      <c r="R243" s="131">
        <f>Q243*H243</f>
        <v>5.1094999999999997</v>
      </c>
      <c r="S243" s="131">
        <v>0</v>
      </c>
      <c r="T243" s="132">
        <f>S243*H243</f>
        <v>0</v>
      </c>
      <c r="AR243" s="133" t="s">
        <v>242</v>
      </c>
      <c r="AT243" s="133" t="s">
        <v>175</v>
      </c>
      <c r="AU243" s="133" t="s">
        <v>81</v>
      </c>
      <c r="AY243" s="17" t="s">
        <v>119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7" t="s">
        <v>79</v>
      </c>
      <c r="BK243" s="134">
        <f>ROUND(I243*H243,2)</f>
        <v>0</v>
      </c>
      <c r="BL243" s="17" t="s">
        <v>221</v>
      </c>
      <c r="BM243" s="133" t="s">
        <v>369</v>
      </c>
    </row>
    <row r="244" spans="2:65" s="13" customFormat="1">
      <c r="B244" s="147"/>
      <c r="D244" s="140" t="s">
        <v>131</v>
      </c>
      <c r="E244" s="148" t="s">
        <v>19</v>
      </c>
      <c r="F244" s="149" t="s">
        <v>314</v>
      </c>
      <c r="H244" s="148" t="s">
        <v>19</v>
      </c>
      <c r="I244" s="150"/>
      <c r="L244" s="147"/>
      <c r="M244" s="151"/>
      <c r="T244" s="152"/>
      <c r="AT244" s="148" t="s">
        <v>131</v>
      </c>
      <c r="AU244" s="148" t="s">
        <v>81</v>
      </c>
      <c r="AV244" s="13" t="s">
        <v>79</v>
      </c>
      <c r="AW244" s="13" t="s">
        <v>35</v>
      </c>
      <c r="AX244" s="13" t="s">
        <v>74</v>
      </c>
      <c r="AY244" s="148" t="s">
        <v>119</v>
      </c>
    </row>
    <row r="245" spans="2:65" s="12" customFormat="1">
      <c r="B245" s="139"/>
      <c r="D245" s="140" t="s">
        <v>131</v>
      </c>
      <c r="E245" s="141" t="s">
        <v>19</v>
      </c>
      <c r="F245" s="142" t="s">
        <v>315</v>
      </c>
      <c r="H245" s="143">
        <v>8.6020000000000003</v>
      </c>
      <c r="I245" s="144"/>
      <c r="L245" s="139"/>
      <c r="M245" s="145"/>
      <c r="T245" s="146"/>
      <c r="AT245" s="141" t="s">
        <v>131</v>
      </c>
      <c r="AU245" s="141" t="s">
        <v>81</v>
      </c>
      <c r="AV245" s="12" t="s">
        <v>81</v>
      </c>
      <c r="AW245" s="12" t="s">
        <v>35</v>
      </c>
      <c r="AX245" s="12" t="s">
        <v>74</v>
      </c>
      <c r="AY245" s="141" t="s">
        <v>119</v>
      </c>
    </row>
    <row r="246" spans="2:65" s="13" customFormat="1">
      <c r="B246" s="147"/>
      <c r="D246" s="140" t="s">
        <v>131</v>
      </c>
      <c r="E246" s="148" t="s">
        <v>19</v>
      </c>
      <c r="F246" s="149" t="s">
        <v>316</v>
      </c>
      <c r="H246" s="148" t="s">
        <v>19</v>
      </c>
      <c r="I246" s="150"/>
      <c r="L246" s="147"/>
      <c r="M246" s="151"/>
      <c r="T246" s="152"/>
      <c r="AT246" s="148" t="s">
        <v>131</v>
      </c>
      <c r="AU246" s="148" t="s">
        <v>81</v>
      </c>
      <c r="AV246" s="13" t="s">
        <v>79</v>
      </c>
      <c r="AW246" s="13" t="s">
        <v>35</v>
      </c>
      <c r="AX246" s="13" t="s">
        <v>74</v>
      </c>
      <c r="AY246" s="148" t="s">
        <v>119</v>
      </c>
    </row>
    <row r="247" spans="2:65" s="12" customFormat="1">
      <c r="B247" s="139"/>
      <c r="D247" s="140" t="s">
        <v>131</v>
      </c>
      <c r="E247" s="141" t="s">
        <v>19</v>
      </c>
      <c r="F247" s="142" t="s">
        <v>317</v>
      </c>
      <c r="H247" s="143">
        <v>0.68799999999999994</v>
      </c>
      <c r="I247" s="144"/>
      <c r="L247" s="139"/>
      <c r="M247" s="145"/>
      <c r="T247" s="146"/>
      <c r="AT247" s="141" t="s">
        <v>131</v>
      </c>
      <c r="AU247" s="141" t="s">
        <v>81</v>
      </c>
      <c r="AV247" s="12" t="s">
        <v>81</v>
      </c>
      <c r="AW247" s="12" t="s">
        <v>35</v>
      </c>
      <c r="AX247" s="12" t="s">
        <v>74</v>
      </c>
      <c r="AY247" s="141" t="s">
        <v>119</v>
      </c>
    </row>
    <row r="248" spans="2:65" s="14" customFormat="1">
      <c r="B248" s="163"/>
      <c r="D248" s="140" t="s">
        <v>131</v>
      </c>
      <c r="E248" s="164" t="s">
        <v>19</v>
      </c>
      <c r="F248" s="165" t="s">
        <v>183</v>
      </c>
      <c r="H248" s="166">
        <v>9.2900000000000009</v>
      </c>
      <c r="I248" s="167"/>
      <c r="L248" s="163"/>
      <c r="M248" s="168"/>
      <c r="T248" s="169"/>
      <c r="AT248" s="164" t="s">
        <v>131</v>
      </c>
      <c r="AU248" s="164" t="s">
        <v>81</v>
      </c>
      <c r="AV248" s="14" t="s">
        <v>127</v>
      </c>
      <c r="AW248" s="14" t="s">
        <v>35</v>
      </c>
      <c r="AX248" s="14" t="s">
        <v>79</v>
      </c>
      <c r="AY248" s="164" t="s">
        <v>119</v>
      </c>
    </row>
    <row r="249" spans="2:65" s="1" customFormat="1" ht="24.25" customHeight="1">
      <c r="B249" s="32"/>
      <c r="C249" s="122" t="s">
        <v>370</v>
      </c>
      <c r="D249" s="122" t="s">
        <v>122</v>
      </c>
      <c r="E249" s="123" t="s">
        <v>371</v>
      </c>
      <c r="F249" s="124" t="s">
        <v>372</v>
      </c>
      <c r="G249" s="125" t="s">
        <v>162</v>
      </c>
      <c r="H249" s="126">
        <v>105.6</v>
      </c>
      <c r="I249" s="127"/>
      <c r="J249" s="128">
        <f>ROUND(I249*H249,2)</f>
        <v>0</v>
      </c>
      <c r="K249" s="124" t="s">
        <v>126</v>
      </c>
      <c r="L249" s="32"/>
      <c r="M249" s="129" t="s">
        <v>19</v>
      </c>
      <c r="N249" s="130" t="s">
        <v>45</v>
      </c>
      <c r="P249" s="131">
        <f>O249*H249</f>
        <v>0</v>
      </c>
      <c r="Q249" s="131">
        <v>2.8209999999999999E-2</v>
      </c>
      <c r="R249" s="131">
        <f>Q249*H249</f>
        <v>2.9789759999999998</v>
      </c>
      <c r="S249" s="131">
        <v>0</v>
      </c>
      <c r="T249" s="132">
        <f>S249*H249</f>
        <v>0</v>
      </c>
      <c r="AR249" s="133" t="s">
        <v>221</v>
      </c>
      <c r="AT249" s="133" t="s">
        <v>122</v>
      </c>
      <c r="AU249" s="133" t="s">
        <v>81</v>
      </c>
      <c r="AY249" s="17" t="s">
        <v>119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7" t="s">
        <v>79</v>
      </c>
      <c r="BK249" s="134">
        <f>ROUND(I249*H249,2)</f>
        <v>0</v>
      </c>
      <c r="BL249" s="17" t="s">
        <v>221</v>
      </c>
      <c r="BM249" s="133" t="s">
        <v>373</v>
      </c>
    </row>
    <row r="250" spans="2:65" s="1" customFormat="1">
      <c r="B250" s="32"/>
      <c r="D250" s="135" t="s">
        <v>129</v>
      </c>
      <c r="F250" s="136" t="s">
        <v>374</v>
      </c>
      <c r="I250" s="137"/>
      <c r="L250" s="32"/>
      <c r="M250" s="138"/>
      <c r="T250" s="51"/>
      <c r="AT250" s="17" t="s">
        <v>129</v>
      </c>
      <c r="AU250" s="17" t="s">
        <v>81</v>
      </c>
    </row>
    <row r="251" spans="2:65" s="13" customFormat="1">
      <c r="B251" s="147"/>
      <c r="D251" s="140" t="s">
        <v>131</v>
      </c>
      <c r="E251" s="148" t="s">
        <v>19</v>
      </c>
      <c r="F251" s="149" t="s">
        <v>375</v>
      </c>
      <c r="H251" s="148" t="s">
        <v>19</v>
      </c>
      <c r="I251" s="150"/>
      <c r="L251" s="147"/>
      <c r="M251" s="151"/>
      <c r="T251" s="152"/>
      <c r="AT251" s="148" t="s">
        <v>131</v>
      </c>
      <c r="AU251" s="148" t="s">
        <v>81</v>
      </c>
      <c r="AV251" s="13" t="s">
        <v>79</v>
      </c>
      <c r="AW251" s="13" t="s">
        <v>35</v>
      </c>
      <c r="AX251" s="13" t="s">
        <v>74</v>
      </c>
      <c r="AY251" s="148" t="s">
        <v>119</v>
      </c>
    </row>
    <row r="252" spans="2:65" s="12" customFormat="1">
      <c r="B252" s="139"/>
      <c r="D252" s="140" t="s">
        <v>131</v>
      </c>
      <c r="E252" s="141" t="s">
        <v>19</v>
      </c>
      <c r="F252" s="142" t="s">
        <v>376</v>
      </c>
      <c r="H252" s="143">
        <v>105.6</v>
      </c>
      <c r="I252" s="144"/>
      <c r="L252" s="139"/>
      <c r="M252" s="145"/>
      <c r="T252" s="146"/>
      <c r="AT252" s="141" t="s">
        <v>131</v>
      </c>
      <c r="AU252" s="141" t="s">
        <v>81</v>
      </c>
      <c r="AV252" s="12" t="s">
        <v>81</v>
      </c>
      <c r="AW252" s="12" t="s">
        <v>35</v>
      </c>
      <c r="AX252" s="12" t="s">
        <v>79</v>
      </c>
      <c r="AY252" s="141" t="s">
        <v>119</v>
      </c>
    </row>
    <row r="253" spans="2:65" s="1" customFormat="1" ht="24.25" customHeight="1">
      <c r="B253" s="32"/>
      <c r="C253" s="122" t="s">
        <v>377</v>
      </c>
      <c r="D253" s="122" t="s">
        <v>122</v>
      </c>
      <c r="E253" s="123" t="s">
        <v>378</v>
      </c>
      <c r="F253" s="124" t="s">
        <v>379</v>
      </c>
      <c r="G253" s="125" t="s">
        <v>162</v>
      </c>
      <c r="H253" s="126">
        <v>105.6</v>
      </c>
      <c r="I253" s="127"/>
      <c r="J253" s="128">
        <f>ROUND(I253*H253,2)</f>
        <v>0</v>
      </c>
      <c r="K253" s="124" t="s">
        <v>126</v>
      </c>
      <c r="L253" s="32"/>
      <c r="M253" s="129" t="s">
        <v>19</v>
      </c>
      <c r="N253" s="130" t="s">
        <v>45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221</v>
      </c>
      <c r="AT253" s="133" t="s">
        <v>122</v>
      </c>
      <c r="AU253" s="133" t="s">
        <v>81</v>
      </c>
      <c r="AY253" s="17" t="s">
        <v>119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7" t="s">
        <v>79</v>
      </c>
      <c r="BK253" s="134">
        <f>ROUND(I253*H253,2)</f>
        <v>0</v>
      </c>
      <c r="BL253" s="17" t="s">
        <v>221</v>
      </c>
      <c r="BM253" s="133" t="s">
        <v>380</v>
      </c>
    </row>
    <row r="254" spans="2:65" s="1" customFormat="1">
      <c r="B254" s="32"/>
      <c r="D254" s="135" t="s">
        <v>129</v>
      </c>
      <c r="F254" s="136" t="s">
        <v>381</v>
      </c>
      <c r="I254" s="137"/>
      <c r="L254" s="32"/>
      <c r="M254" s="138"/>
      <c r="T254" s="51"/>
      <c r="AT254" s="17" t="s">
        <v>129</v>
      </c>
      <c r="AU254" s="17" t="s">
        <v>81</v>
      </c>
    </row>
    <row r="255" spans="2:65" s="13" customFormat="1">
      <c r="B255" s="147"/>
      <c r="D255" s="140" t="s">
        <v>131</v>
      </c>
      <c r="E255" s="148" t="s">
        <v>19</v>
      </c>
      <c r="F255" s="149" t="s">
        <v>375</v>
      </c>
      <c r="H255" s="148" t="s">
        <v>19</v>
      </c>
      <c r="I255" s="150"/>
      <c r="L255" s="147"/>
      <c r="M255" s="151"/>
      <c r="T255" s="152"/>
      <c r="AT255" s="148" t="s">
        <v>131</v>
      </c>
      <c r="AU255" s="148" t="s">
        <v>81</v>
      </c>
      <c r="AV255" s="13" t="s">
        <v>79</v>
      </c>
      <c r="AW255" s="13" t="s">
        <v>35</v>
      </c>
      <c r="AX255" s="13" t="s">
        <v>74</v>
      </c>
      <c r="AY255" s="148" t="s">
        <v>119</v>
      </c>
    </row>
    <row r="256" spans="2:65" s="12" customFormat="1">
      <c r="B256" s="139"/>
      <c r="D256" s="140" t="s">
        <v>131</v>
      </c>
      <c r="E256" s="141" t="s">
        <v>19</v>
      </c>
      <c r="F256" s="142" t="s">
        <v>376</v>
      </c>
      <c r="H256" s="143">
        <v>105.6</v>
      </c>
      <c r="I256" s="144"/>
      <c r="L256" s="139"/>
      <c r="M256" s="145"/>
      <c r="T256" s="146"/>
      <c r="AT256" s="141" t="s">
        <v>131</v>
      </c>
      <c r="AU256" s="141" t="s">
        <v>81</v>
      </c>
      <c r="AV256" s="12" t="s">
        <v>81</v>
      </c>
      <c r="AW256" s="12" t="s">
        <v>35</v>
      </c>
      <c r="AX256" s="12" t="s">
        <v>79</v>
      </c>
      <c r="AY256" s="141" t="s">
        <v>119</v>
      </c>
    </row>
    <row r="257" spans="2:65" s="1" customFormat="1" ht="16.5" customHeight="1">
      <c r="B257" s="32"/>
      <c r="C257" s="153" t="s">
        <v>382</v>
      </c>
      <c r="D257" s="153" t="s">
        <v>175</v>
      </c>
      <c r="E257" s="154" t="s">
        <v>383</v>
      </c>
      <c r="F257" s="155" t="s">
        <v>384</v>
      </c>
      <c r="G257" s="156" t="s">
        <v>125</v>
      </c>
      <c r="H257" s="157">
        <v>3.7170000000000001</v>
      </c>
      <c r="I257" s="158"/>
      <c r="J257" s="159">
        <f>ROUND(I257*H257,2)</f>
        <v>0</v>
      </c>
      <c r="K257" s="155" t="s">
        <v>126</v>
      </c>
      <c r="L257" s="160"/>
      <c r="M257" s="161" t="s">
        <v>19</v>
      </c>
      <c r="N257" s="162" t="s">
        <v>45</v>
      </c>
      <c r="P257" s="131">
        <f>O257*H257</f>
        <v>0</v>
      </c>
      <c r="Q257" s="131">
        <v>0.55000000000000004</v>
      </c>
      <c r="R257" s="131">
        <f>Q257*H257</f>
        <v>2.0443500000000001</v>
      </c>
      <c r="S257" s="131">
        <v>0</v>
      </c>
      <c r="T257" s="132">
        <f>S257*H257</f>
        <v>0</v>
      </c>
      <c r="AR257" s="133" t="s">
        <v>242</v>
      </c>
      <c r="AT257" s="133" t="s">
        <v>175</v>
      </c>
      <c r="AU257" s="133" t="s">
        <v>81</v>
      </c>
      <c r="AY257" s="17" t="s">
        <v>119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7" t="s">
        <v>79</v>
      </c>
      <c r="BK257" s="134">
        <f>ROUND(I257*H257,2)</f>
        <v>0</v>
      </c>
      <c r="BL257" s="17" t="s">
        <v>221</v>
      </c>
      <c r="BM257" s="133" t="s">
        <v>385</v>
      </c>
    </row>
    <row r="258" spans="2:65" s="13" customFormat="1">
      <c r="B258" s="147"/>
      <c r="D258" s="140" t="s">
        <v>131</v>
      </c>
      <c r="E258" s="148" t="s">
        <v>19</v>
      </c>
      <c r="F258" s="149" t="s">
        <v>386</v>
      </c>
      <c r="H258" s="148" t="s">
        <v>19</v>
      </c>
      <c r="I258" s="150"/>
      <c r="L258" s="147"/>
      <c r="M258" s="151"/>
      <c r="T258" s="152"/>
      <c r="AT258" s="148" t="s">
        <v>131</v>
      </c>
      <c r="AU258" s="148" t="s">
        <v>81</v>
      </c>
      <c r="AV258" s="13" t="s">
        <v>79</v>
      </c>
      <c r="AW258" s="13" t="s">
        <v>35</v>
      </c>
      <c r="AX258" s="13" t="s">
        <v>74</v>
      </c>
      <c r="AY258" s="148" t="s">
        <v>119</v>
      </c>
    </row>
    <row r="259" spans="2:65" s="12" customFormat="1">
      <c r="B259" s="139"/>
      <c r="D259" s="140" t="s">
        <v>131</v>
      </c>
      <c r="E259" s="141" t="s">
        <v>19</v>
      </c>
      <c r="F259" s="142" t="s">
        <v>387</v>
      </c>
      <c r="H259" s="143">
        <v>3.379</v>
      </c>
      <c r="I259" s="144"/>
      <c r="L259" s="139"/>
      <c r="M259" s="145"/>
      <c r="T259" s="146"/>
      <c r="AT259" s="141" t="s">
        <v>131</v>
      </c>
      <c r="AU259" s="141" t="s">
        <v>81</v>
      </c>
      <c r="AV259" s="12" t="s">
        <v>81</v>
      </c>
      <c r="AW259" s="12" t="s">
        <v>35</v>
      </c>
      <c r="AX259" s="12" t="s">
        <v>74</v>
      </c>
      <c r="AY259" s="141" t="s">
        <v>119</v>
      </c>
    </row>
    <row r="260" spans="2:65" s="13" customFormat="1">
      <c r="B260" s="147"/>
      <c r="D260" s="140" t="s">
        <v>131</v>
      </c>
      <c r="E260" s="148" t="s">
        <v>19</v>
      </c>
      <c r="F260" s="149" t="s">
        <v>388</v>
      </c>
      <c r="H260" s="148" t="s">
        <v>19</v>
      </c>
      <c r="I260" s="150"/>
      <c r="L260" s="147"/>
      <c r="M260" s="151"/>
      <c r="T260" s="152"/>
      <c r="AT260" s="148" t="s">
        <v>131</v>
      </c>
      <c r="AU260" s="148" t="s">
        <v>81</v>
      </c>
      <c r="AV260" s="13" t="s">
        <v>79</v>
      </c>
      <c r="AW260" s="13" t="s">
        <v>35</v>
      </c>
      <c r="AX260" s="13" t="s">
        <v>74</v>
      </c>
      <c r="AY260" s="148" t="s">
        <v>119</v>
      </c>
    </row>
    <row r="261" spans="2:65" s="12" customFormat="1">
      <c r="B261" s="139"/>
      <c r="D261" s="140" t="s">
        <v>131</v>
      </c>
      <c r="E261" s="141" t="s">
        <v>19</v>
      </c>
      <c r="F261" s="142" t="s">
        <v>389</v>
      </c>
      <c r="H261" s="143">
        <v>0.33800000000000002</v>
      </c>
      <c r="I261" s="144"/>
      <c r="L261" s="139"/>
      <c r="M261" s="145"/>
      <c r="T261" s="146"/>
      <c r="AT261" s="141" t="s">
        <v>131</v>
      </c>
      <c r="AU261" s="141" t="s">
        <v>81</v>
      </c>
      <c r="AV261" s="12" t="s">
        <v>81</v>
      </c>
      <c r="AW261" s="12" t="s">
        <v>35</v>
      </c>
      <c r="AX261" s="12" t="s">
        <v>74</v>
      </c>
      <c r="AY261" s="141" t="s">
        <v>119</v>
      </c>
    </row>
    <row r="262" spans="2:65" s="14" customFormat="1">
      <c r="B262" s="163"/>
      <c r="D262" s="140" t="s">
        <v>131</v>
      </c>
      <c r="E262" s="164" t="s">
        <v>19</v>
      </c>
      <c r="F262" s="165" t="s">
        <v>183</v>
      </c>
      <c r="H262" s="166">
        <v>3.7170000000000001</v>
      </c>
      <c r="I262" s="167"/>
      <c r="L262" s="163"/>
      <c r="M262" s="168"/>
      <c r="T262" s="169"/>
      <c r="AT262" s="164" t="s">
        <v>131</v>
      </c>
      <c r="AU262" s="164" t="s">
        <v>81</v>
      </c>
      <c r="AV262" s="14" t="s">
        <v>127</v>
      </c>
      <c r="AW262" s="14" t="s">
        <v>35</v>
      </c>
      <c r="AX262" s="14" t="s">
        <v>79</v>
      </c>
      <c r="AY262" s="164" t="s">
        <v>119</v>
      </c>
    </row>
    <row r="263" spans="2:65" s="1" customFormat="1" ht="24.25" customHeight="1">
      <c r="B263" s="32"/>
      <c r="C263" s="122" t="s">
        <v>390</v>
      </c>
      <c r="D263" s="122" t="s">
        <v>122</v>
      </c>
      <c r="E263" s="123" t="s">
        <v>391</v>
      </c>
      <c r="F263" s="124" t="s">
        <v>392</v>
      </c>
      <c r="G263" s="125" t="s">
        <v>162</v>
      </c>
      <c r="H263" s="126">
        <v>105.6</v>
      </c>
      <c r="I263" s="127"/>
      <c r="J263" s="128">
        <f>ROUND(I263*H263,2)</f>
        <v>0</v>
      </c>
      <c r="K263" s="124" t="s">
        <v>126</v>
      </c>
      <c r="L263" s="32"/>
      <c r="M263" s="129" t="s">
        <v>19</v>
      </c>
      <c r="N263" s="130" t="s">
        <v>45</v>
      </c>
      <c r="P263" s="131">
        <f>O263*H263</f>
        <v>0</v>
      </c>
      <c r="Q263" s="131">
        <v>0</v>
      </c>
      <c r="R263" s="131">
        <f>Q263*H263</f>
        <v>0</v>
      </c>
      <c r="S263" s="131">
        <v>1.4999999999999999E-2</v>
      </c>
      <c r="T263" s="132">
        <f>S263*H263</f>
        <v>1.5839999999999999</v>
      </c>
      <c r="AR263" s="133" t="s">
        <v>221</v>
      </c>
      <c r="AT263" s="133" t="s">
        <v>122</v>
      </c>
      <c r="AU263" s="133" t="s">
        <v>81</v>
      </c>
      <c r="AY263" s="17" t="s">
        <v>119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7" t="s">
        <v>79</v>
      </c>
      <c r="BK263" s="134">
        <f>ROUND(I263*H263,2)</f>
        <v>0</v>
      </c>
      <c r="BL263" s="17" t="s">
        <v>221</v>
      </c>
      <c r="BM263" s="133" t="s">
        <v>393</v>
      </c>
    </row>
    <row r="264" spans="2:65" s="1" customFormat="1">
      <c r="B264" s="32"/>
      <c r="D264" s="135" t="s">
        <v>129</v>
      </c>
      <c r="F264" s="136" t="s">
        <v>394</v>
      </c>
      <c r="I264" s="137"/>
      <c r="L264" s="32"/>
      <c r="M264" s="138"/>
      <c r="T264" s="51"/>
      <c r="AT264" s="17" t="s">
        <v>129</v>
      </c>
      <c r="AU264" s="17" t="s">
        <v>81</v>
      </c>
    </row>
    <row r="265" spans="2:65" s="13" customFormat="1">
      <c r="B265" s="147"/>
      <c r="D265" s="140" t="s">
        <v>131</v>
      </c>
      <c r="E265" s="148" t="s">
        <v>19</v>
      </c>
      <c r="F265" s="149" t="s">
        <v>395</v>
      </c>
      <c r="H265" s="148" t="s">
        <v>19</v>
      </c>
      <c r="I265" s="150"/>
      <c r="L265" s="147"/>
      <c r="M265" s="151"/>
      <c r="T265" s="152"/>
      <c r="AT265" s="148" t="s">
        <v>131</v>
      </c>
      <c r="AU265" s="148" t="s">
        <v>81</v>
      </c>
      <c r="AV265" s="13" t="s">
        <v>79</v>
      </c>
      <c r="AW265" s="13" t="s">
        <v>35</v>
      </c>
      <c r="AX265" s="13" t="s">
        <v>74</v>
      </c>
      <c r="AY265" s="148" t="s">
        <v>119</v>
      </c>
    </row>
    <row r="266" spans="2:65" s="12" customFormat="1">
      <c r="B266" s="139"/>
      <c r="D266" s="140" t="s">
        <v>131</v>
      </c>
      <c r="E266" s="141" t="s">
        <v>19</v>
      </c>
      <c r="F266" s="142" t="s">
        <v>236</v>
      </c>
      <c r="H266" s="143">
        <v>105.6</v>
      </c>
      <c r="I266" s="144"/>
      <c r="L266" s="139"/>
      <c r="M266" s="145"/>
      <c r="T266" s="146"/>
      <c r="AT266" s="141" t="s">
        <v>131</v>
      </c>
      <c r="AU266" s="141" t="s">
        <v>81</v>
      </c>
      <c r="AV266" s="12" t="s">
        <v>81</v>
      </c>
      <c r="AW266" s="12" t="s">
        <v>35</v>
      </c>
      <c r="AX266" s="12" t="s">
        <v>79</v>
      </c>
      <c r="AY266" s="141" t="s">
        <v>119</v>
      </c>
    </row>
    <row r="267" spans="2:65" s="1" customFormat="1" ht="24.25" customHeight="1">
      <c r="B267" s="32"/>
      <c r="C267" s="122" t="s">
        <v>396</v>
      </c>
      <c r="D267" s="122" t="s">
        <v>122</v>
      </c>
      <c r="E267" s="123" t="s">
        <v>397</v>
      </c>
      <c r="F267" s="124" t="s">
        <v>398</v>
      </c>
      <c r="G267" s="125" t="s">
        <v>162</v>
      </c>
      <c r="H267" s="126">
        <v>105.6</v>
      </c>
      <c r="I267" s="127"/>
      <c r="J267" s="128">
        <f>ROUND(I267*H267,2)</f>
        <v>0</v>
      </c>
      <c r="K267" s="124" t="s">
        <v>126</v>
      </c>
      <c r="L267" s="32"/>
      <c r="M267" s="129" t="s">
        <v>19</v>
      </c>
      <c r="N267" s="130" t="s">
        <v>45</v>
      </c>
      <c r="P267" s="131">
        <f>O267*H267</f>
        <v>0</v>
      </c>
      <c r="Q267" s="131">
        <v>0</v>
      </c>
      <c r="R267" s="131">
        <f>Q267*H267</f>
        <v>0</v>
      </c>
      <c r="S267" s="131">
        <v>3.1E-2</v>
      </c>
      <c r="T267" s="132">
        <f>S267*H267</f>
        <v>3.2735999999999996</v>
      </c>
      <c r="AR267" s="133" t="s">
        <v>221</v>
      </c>
      <c r="AT267" s="133" t="s">
        <v>122</v>
      </c>
      <c r="AU267" s="133" t="s">
        <v>81</v>
      </c>
      <c r="AY267" s="17" t="s">
        <v>119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7" t="s">
        <v>79</v>
      </c>
      <c r="BK267" s="134">
        <f>ROUND(I267*H267,2)</f>
        <v>0</v>
      </c>
      <c r="BL267" s="17" t="s">
        <v>221</v>
      </c>
      <c r="BM267" s="133" t="s">
        <v>399</v>
      </c>
    </row>
    <row r="268" spans="2:65" s="1" customFormat="1">
      <c r="B268" s="32"/>
      <c r="D268" s="135" t="s">
        <v>129</v>
      </c>
      <c r="F268" s="136" t="s">
        <v>400</v>
      </c>
      <c r="I268" s="137"/>
      <c r="L268" s="32"/>
      <c r="M268" s="138"/>
      <c r="T268" s="51"/>
      <c r="AT268" s="17" t="s">
        <v>129</v>
      </c>
      <c r="AU268" s="17" t="s">
        <v>81</v>
      </c>
    </row>
    <row r="269" spans="2:65" s="13" customFormat="1">
      <c r="B269" s="147"/>
      <c r="D269" s="140" t="s">
        <v>131</v>
      </c>
      <c r="E269" s="148" t="s">
        <v>19</v>
      </c>
      <c r="F269" s="149" t="s">
        <v>401</v>
      </c>
      <c r="H269" s="148" t="s">
        <v>19</v>
      </c>
      <c r="I269" s="150"/>
      <c r="L269" s="147"/>
      <c r="M269" s="151"/>
      <c r="T269" s="152"/>
      <c r="AT269" s="148" t="s">
        <v>131</v>
      </c>
      <c r="AU269" s="148" t="s">
        <v>81</v>
      </c>
      <c r="AV269" s="13" t="s">
        <v>79</v>
      </c>
      <c r="AW269" s="13" t="s">
        <v>35</v>
      </c>
      <c r="AX269" s="13" t="s">
        <v>74</v>
      </c>
      <c r="AY269" s="148" t="s">
        <v>119</v>
      </c>
    </row>
    <row r="270" spans="2:65" s="12" customFormat="1">
      <c r="B270" s="139"/>
      <c r="D270" s="140" t="s">
        <v>131</v>
      </c>
      <c r="E270" s="141" t="s">
        <v>19</v>
      </c>
      <c r="F270" s="142" t="s">
        <v>402</v>
      </c>
      <c r="H270" s="143">
        <v>105.6</v>
      </c>
      <c r="I270" s="144"/>
      <c r="L270" s="139"/>
      <c r="M270" s="145"/>
      <c r="T270" s="146"/>
      <c r="AT270" s="141" t="s">
        <v>131</v>
      </c>
      <c r="AU270" s="141" t="s">
        <v>81</v>
      </c>
      <c r="AV270" s="12" t="s">
        <v>81</v>
      </c>
      <c r="AW270" s="12" t="s">
        <v>35</v>
      </c>
      <c r="AX270" s="12" t="s">
        <v>79</v>
      </c>
      <c r="AY270" s="141" t="s">
        <v>119</v>
      </c>
    </row>
    <row r="271" spans="2:65" s="1" customFormat="1" ht="24.25" customHeight="1">
      <c r="B271" s="32"/>
      <c r="C271" s="122" t="s">
        <v>403</v>
      </c>
      <c r="D271" s="122" t="s">
        <v>122</v>
      </c>
      <c r="E271" s="123" t="s">
        <v>404</v>
      </c>
      <c r="F271" s="124" t="s">
        <v>405</v>
      </c>
      <c r="G271" s="125" t="s">
        <v>162</v>
      </c>
      <c r="H271" s="126">
        <v>105.6</v>
      </c>
      <c r="I271" s="127"/>
      <c r="J271" s="128">
        <f>ROUND(I271*H271,2)</f>
        <v>0</v>
      </c>
      <c r="K271" s="124" t="s">
        <v>126</v>
      </c>
      <c r="L271" s="32"/>
      <c r="M271" s="129" t="s">
        <v>19</v>
      </c>
      <c r="N271" s="130" t="s">
        <v>45</v>
      </c>
      <c r="P271" s="131">
        <f>O271*H271</f>
        <v>0</v>
      </c>
      <c r="Q271" s="131">
        <v>0</v>
      </c>
      <c r="R271" s="131">
        <f>Q271*H271</f>
        <v>0</v>
      </c>
      <c r="S271" s="131">
        <v>3.0000000000000001E-3</v>
      </c>
      <c r="T271" s="132">
        <f>S271*H271</f>
        <v>0.31679999999999997</v>
      </c>
      <c r="AR271" s="133" t="s">
        <v>221</v>
      </c>
      <c r="AT271" s="133" t="s">
        <v>122</v>
      </c>
      <c r="AU271" s="133" t="s">
        <v>81</v>
      </c>
      <c r="AY271" s="17" t="s">
        <v>119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7" t="s">
        <v>79</v>
      </c>
      <c r="BK271" s="134">
        <f>ROUND(I271*H271,2)</f>
        <v>0</v>
      </c>
      <c r="BL271" s="17" t="s">
        <v>221</v>
      </c>
      <c r="BM271" s="133" t="s">
        <v>406</v>
      </c>
    </row>
    <row r="272" spans="2:65" s="1" customFormat="1">
      <c r="B272" s="32"/>
      <c r="D272" s="135" t="s">
        <v>129</v>
      </c>
      <c r="F272" s="136" t="s">
        <v>407</v>
      </c>
      <c r="I272" s="137"/>
      <c r="L272" s="32"/>
      <c r="M272" s="138"/>
      <c r="T272" s="51"/>
      <c r="AT272" s="17" t="s">
        <v>129</v>
      </c>
      <c r="AU272" s="17" t="s">
        <v>81</v>
      </c>
    </row>
    <row r="273" spans="2:65" s="13" customFormat="1">
      <c r="B273" s="147"/>
      <c r="D273" s="140" t="s">
        <v>131</v>
      </c>
      <c r="E273" s="148" t="s">
        <v>19</v>
      </c>
      <c r="F273" s="149" t="s">
        <v>375</v>
      </c>
      <c r="H273" s="148" t="s">
        <v>19</v>
      </c>
      <c r="I273" s="150"/>
      <c r="L273" s="147"/>
      <c r="M273" s="151"/>
      <c r="T273" s="152"/>
      <c r="AT273" s="148" t="s">
        <v>131</v>
      </c>
      <c r="AU273" s="148" t="s">
        <v>81</v>
      </c>
      <c r="AV273" s="13" t="s">
        <v>79</v>
      </c>
      <c r="AW273" s="13" t="s">
        <v>35</v>
      </c>
      <c r="AX273" s="13" t="s">
        <v>74</v>
      </c>
      <c r="AY273" s="148" t="s">
        <v>119</v>
      </c>
    </row>
    <row r="274" spans="2:65" s="12" customFormat="1">
      <c r="B274" s="139"/>
      <c r="D274" s="140" t="s">
        <v>131</v>
      </c>
      <c r="E274" s="141" t="s">
        <v>19</v>
      </c>
      <c r="F274" s="142" t="s">
        <v>376</v>
      </c>
      <c r="H274" s="143">
        <v>105.6</v>
      </c>
      <c r="I274" s="144"/>
      <c r="L274" s="139"/>
      <c r="M274" s="145"/>
      <c r="T274" s="146"/>
      <c r="AT274" s="141" t="s">
        <v>131</v>
      </c>
      <c r="AU274" s="141" t="s">
        <v>81</v>
      </c>
      <c r="AV274" s="12" t="s">
        <v>81</v>
      </c>
      <c r="AW274" s="12" t="s">
        <v>35</v>
      </c>
      <c r="AX274" s="12" t="s">
        <v>79</v>
      </c>
      <c r="AY274" s="141" t="s">
        <v>119</v>
      </c>
    </row>
    <row r="275" spans="2:65" s="1" customFormat="1" ht="33" customHeight="1">
      <c r="B275" s="32"/>
      <c r="C275" s="122" t="s">
        <v>408</v>
      </c>
      <c r="D275" s="122" t="s">
        <v>122</v>
      </c>
      <c r="E275" s="123" t="s">
        <v>409</v>
      </c>
      <c r="F275" s="124" t="s">
        <v>410</v>
      </c>
      <c r="G275" s="125" t="s">
        <v>162</v>
      </c>
      <c r="H275" s="126">
        <v>11.2</v>
      </c>
      <c r="I275" s="127"/>
      <c r="J275" s="128">
        <f>ROUND(I275*H275,2)</f>
        <v>0</v>
      </c>
      <c r="K275" s="124" t="s">
        <v>126</v>
      </c>
      <c r="L275" s="32"/>
      <c r="M275" s="129" t="s">
        <v>19</v>
      </c>
      <c r="N275" s="130" t="s">
        <v>45</v>
      </c>
      <c r="P275" s="131">
        <f>O275*H275</f>
        <v>0</v>
      </c>
      <c r="Q275" s="131">
        <v>0</v>
      </c>
      <c r="R275" s="131">
        <f>Q275*H275</f>
        <v>0</v>
      </c>
      <c r="S275" s="131">
        <v>1.4E-2</v>
      </c>
      <c r="T275" s="132">
        <f>S275*H275</f>
        <v>0.15679999999999999</v>
      </c>
      <c r="AR275" s="133" t="s">
        <v>221</v>
      </c>
      <c r="AT275" s="133" t="s">
        <v>122</v>
      </c>
      <c r="AU275" s="133" t="s">
        <v>81</v>
      </c>
      <c r="AY275" s="17" t="s">
        <v>119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7" t="s">
        <v>79</v>
      </c>
      <c r="BK275" s="134">
        <f>ROUND(I275*H275,2)</f>
        <v>0</v>
      </c>
      <c r="BL275" s="17" t="s">
        <v>221</v>
      </c>
      <c r="BM275" s="133" t="s">
        <v>411</v>
      </c>
    </row>
    <row r="276" spans="2:65" s="1" customFormat="1">
      <c r="B276" s="32"/>
      <c r="D276" s="135" t="s">
        <v>129</v>
      </c>
      <c r="F276" s="136" t="s">
        <v>412</v>
      </c>
      <c r="I276" s="137"/>
      <c r="L276" s="32"/>
      <c r="M276" s="138"/>
      <c r="T276" s="51"/>
      <c r="AT276" s="17" t="s">
        <v>129</v>
      </c>
      <c r="AU276" s="17" t="s">
        <v>81</v>
      </c>
    </row>
    <row r="277" spans="2:65" s="13" customFormat="1">
      <c r="B277" s="147"/>
      <c r="D277" s="140" t="s">
        <v>131</v>
      </c>
      <c r="E277" s="148" t="s">
        <v>19</v>
      </c>
      <c r="F277" s="149" t="s">
        <v>413</v>
      </c>
      <c r="H277" s="148" t="s">
        <v>19</v>
      </c>
      <c r="I277" s="150"/>
      <c r="L277" s="147"/>
      <c r="M277" s="151"/>
      <c r="T277" s="152"/>
      <c r="AT277" s="148" t="s">
        <v>131</v>
      </c>
      <c r="AU277" s="148" t="s">
        <v>81</v>
      </c>
      <c r="AV277" s="13" t="s">
        <v>79</v>
      </c>
      <c r="AW277" s="13" t="s">
        <v>35</v>
      </c>
      <c r="AX277" s="13" t="s">
        <v>74</v>
      </c>
      <c r="AY277" s="148" t="s">
        <v>119</v>
      </c>
    </row>
    <row r="278" spans="2:65" s="12" customFormat="1">
      <c r="B278" s="139"/>
      <c r="D278" s="140" t="s">
        <v>131</v>
      </c>
      <c r="E278" s="141" t="s">
        <v>19</v>
      </c>
      <c r="F278" s="142" t="s">
        <v>414</v>
      </c>
      <c r="H278" s="143">
        <v>11.2</v>
      </c>
      <c r="I278" s="144"/>
      <c r="L278" s="139"/>
      <c r="M278" s="145"/>
      <c r="T278" s="146"/>
      <c r="AT278" s="141" t="s">
        <v>131</v>
      </c>
      <c r="AU278" s="141" t="s">
        <v>81</v>
      </c>
      <c r="AV278" s="12" t="s">
        <v>81</v>
      </c>
      <c r="AW278" s="12" t="s">
        <v>35</v>
      </c>
      <c r="AX278" s="12" t="s">
        <v>79</v>
      </c>
      <c r="AY278" s="141" t="s">
        <v>119</v>
      </c>
    </row>
    <row r="279" spans="2:65" s="1" customFormat="1" ht="24.25" customHeight="1">
      <c r="B279" s="32"/>
      <c r="C279" s="122" t="s">
        <v>415</v>
      </c>
      <c r="D279" s="122" t="s">
        <v>122</v>
      </c>
      <c r="E279" s="123" t="s">
        <v>416</v>
      </c>
      <c r="F279" s="124" t="s">
        <v>417</v>
      </c>
      <c r="G279" s="125" t="s">
        <v>162</v>
      </c>
      <c r="H279" s="126">
        <v>19.007999999999999</v>
      </c>
      <c r="I279" s="127"/>
      <c r="J279" s="128">
        <f>ROUND(I279*H279,2)</f>
        <v>0</v>
      </c>
      <c r="K279" s="124" t="s">
        <v>19</v>
      </c>
      <c r="L279" s="32"/>
      <c r="M279" s="129" t="s">
        <v>19</v>
      </c>
      <c r="N279" s="130" t="s">
        <v>45</v>
      </c>
      <c r="P279" s="131">
        <f>O279*H279</f>
        <v>0</v>
      </c>
      <c r="Q279" s="131">
        <v>1.882E-2</v>
      </c>
      <c r="R279" s="131">
        <f>Q279*H279</f>
        <v>0.35773055999999998</v>
      </c>
      <c r="S279" s="131">
        <v>0</v>
      </c>
      <c r="T279" s="132">
        <f>S279*H279</f>
        <v>0</v>
      </c>
      <c r="AR279" s="133" t="s">
        <v>221</v>
      </c>
      <c r="AT279" s="133" t="s">
        <v>122</v>
      </c>
      <c r="AU279" s="133" t="s">
        <v>81</v>
      </c>
      <c r="AY279" s="17" t="s">
        <v>119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7" t="s">
        <v>79</v>
      </c>
      <c r="BK279" s="134">
        <f>ROUND(I279*H279,2)</f>
        <v>0</v>
      </c>
      <c r="BL279" s="17" t="s">
        <v>221</v>
      </c>
      <c r="BM279" s="133" t="s">
        <v>418</v>
      </c>
    </row>
    <row r="280" spans="2:65" s="13" customFormat="1">
      <c r="B280" s="147"/>
      <c r="D280" s="140" t="s">
        <v>131</v>
      </c>
      <c r="E280" s="148" t="s">
        <v>19</v>
      </c>
      <c r="F280" s="149" t="s">
        <v>419</v>
      </c>
      <c r="H280" s="148" t="s">
        <v>19</v>
      </c>
      <c r="I280" s="150"/>
      <c r="L280" s="147"/>
      <c r="M280" s="151"/>
      <c r="T280" s="152"/>
      <c r="AT280" s="148" t="s">
        <v>131</v>
      </c>
      <c r="AU280" s="148" t="s">
        <v>81</v>
      </c>
      <c r="AV280" s="13" t="s">
        <v>79</v>
      </c>
      <c r="AW280" s="13" t="s">
        <v>35</v>
      </c>
      <c r="AX280" s="13" t="s">
        <v>74</v>
      </c>
      <c r="AY280" s="148" t="s">
        <v>119</v>
      </c>
    </row>
    <row r="281" spans="2:65" s="12" customFormat="1">
      <c r="B281" s="139"/>
      <c r="D281" s="140" t="s">
        <v>131</v>
      </c>
      <c r="E281" s="141" t="s">
        <v>19</v>
      </c>
      <c r="F281" s="142" t="s">
        <v>420</v>
      </c>
      <c r="H281" s="143">
        <v>15.84</v>
      </c>
      <c r="I281" s="144"/>
      <c r="L281" s="139"/>
      <c r="M281" s="145"/>
      <c r="T281" s="146"/>
      <c r="AT281" s="141" t="s">
        <v>131</v>
      </c>
      <c r="AU281" s="141" t="s">
        <v>81</v>
      </c>
      <c r="AV281" s="12" t="s">
        <v>81</v>
      </c>
      <c r="AW281" s="12" t="s">
        <v>35</v>
      </c>
      <c r="AX281" s="12" t="s">
        <v>74</v>
      </c>
      <c r="AY281" s="141" t="s">
        <v>119</v>
      </c>
    </row>
    <row r="282" spans="2:65" s="13" customFormat="1">
      <c r="B282" s="147"/>
      <c r="D282" s="140" t="s">
        <v>131</v>
      </c>
      <c r="E282" s="148" t="s">
        <v>19</v>
      </c>
      <c r="F282" s="149" t="s">
        <v>421</v>
      </c>
      <c r="H282" s="148" t="s">
        <v>19</v>
      </c>
      <c r="I282" s="150"/>
      <c r="L282" s="147"/>
      <c r="M282" s="151"/>
      <c r="T282" s="152"/>
      <c r="AT282" s="148" t="s">
        <v>131</v>
      </c>
      <c r="AU282" s="148" t="s">
        <v>81</v>
      </c>
      <c r="AV282" s="13" t="s">
        <v>79</v>
      </c>
      <c r="AW282" s="13" t="s">
        <v>35</v>
      </c>
      <c r="AX282" s="13" t="s">
        <v>74</v>
      </c>
      <c r="AY282" s="148" t="s">
        <v>119</v>
      </c>
    </row>
    <row r="283" spans="2:65" s="12" customFormat="1">
      <c r="B283" s="139"/>
      <c r="D283" s="140" t="s">
        <v>131</v>
      </c>
      <c r="E283" s="141" t="s">
        <v>19</v>
      </c>
      <c r="F283" s="142" t="s">
        <v>422</v>
      </c>
      <c r="H283" s="143">
        <v>3.1680000000000001</v>
      </c>
      <c r="I283" s="144"/>
      <c r="L283" s="139"/>
      <c r="M283" s="145"/>
      <c r="T283" s="146"/>
      <c r="AT283" s="141" t="s">
        <v>131</v>
      </c>
      <c r="AU283" s="141" t="s">
        <v>81</v>
      </c>
      <c r="AV283" s="12" t="s">
        <v>81</v>
      </c>
      <c r="AW283" s="12" t="s">
        <v>35</v>
      </c>
      <c r="AX283" s="12" t="s">
        <v>74</v>
      </c>
      <c r="AY283" s="141" t="s">
        <v>119</v>
      </c>
    </row>
    <row r="284" spans="2:65" s="14" customFormat="1">
      <c r="B284" s="163"/>
      <c r="D284" s="140" t="s">
        <v>131</v>
      </c>
      <c r="E284" s="164" t="s">
        <v>19</v>
      </c>
      <c r="F284" s="165" t="s">
        <v>183</v>
      </c>
      <c r="H284" s="166">
        <v>19.007999999999999</v>
      </c>
      <c r="I284" s="167"/>
      <c r="L284" s="163"/>
      <c r="M284" s="168"/>
      <c r="T284" s="169"/>
      <c r="AT284" s="164" t="s">
        <v>131</v>
      </c>
      <c r="AU284" s="164" t="s">
        <v>81</v>
      </c>
      <c r="AV284" s="14" t="s">
        <v>127</v>
      </c>
      <c r="AW284" s="14" t="s">
        <v>35</v>
      </c>
      <c r="AX284" s="14" t="s">
        <v>79</v>
      </c>
      <c r="AY284" s="164" t="s">
        <v>119</v>
      </c>
    </row>
    <row r="285" spans="2:65" s="1" customFormat="1" ht="24.25" customHeight="1">
      <c r="B285" s="32"/>
      <c r="C285" s="122" t="s">
        <v>423</v>
      </c>
      <c r="D285" s="122" t="s">
        <v>122</v>
      </c>
      <c r="E285" s="123" t="s">
        <v>424</v>
      </c>
      <c r="F285" s="124" t="s">
        <v>425</v>
      </c>
      <c r="G285" s="125" t="s">
        <v>125</v>
      </c>
      <c r="H285" s="126">
        <v>17.103999999999999</v>
      </c>
      <c r="I285" s="127"/>
      <c r="J285" s="128">
        <f>ROUND(I285*H285,2)</f>
        <v>0</v>
      </c>
      <c r="K285" s="124" t="s">
        <v>126</v>
      </c>
      <c r="L285" s="32"/>
      <c r="M285" s="129" t="s">
        <v>19</v>
      </c>
      <c r="N285" s="130" t="s">
        <v>45</v>
      </c>
      <c r="P285" s="131">
        <f>O285*H285</f>
        <v>0</v>
      </c>
      <c r="Q285" s="131">
        <v>2.2839999999999999E-2</v>
      </c>
      <c r="R285" s="131">
        <f>Q285*H285</f>
        <v>0.39065535999999995</v>
      </c>
      <c r="S285" s="131">
        <v>0</v>
      </c>
      <c r="T285" s="132">
        <f>S285*H285</f>
        <v>0</v>
      </c>
      <c r="AR285" s="133" t="s">
        <v>221</v>
      </c>
      <c r="AT285" s="133" t="s">
        <v>122</v>
      </c>
      <c r="AU285" s="133" t="s">
        <v>81</v>
      </c>
      <c r="AY285" s="17" t="s">
        <v>119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7" t="s">
        <v>79</v>
      </c>
      <c r="BK285" s="134">
        <f>ROUND(I285*H285,2)</f>
        <v>0</v>
      </c>
      <c r="BL285" s="17" t="s">
        <v>221</v>
      </c>
      <c r="BM285" s="133" t="s">
        <v>426</v>
      </c>
    </row>
    <row r="286" spans="2:65" s="1" customFormat="1">
      <c r="B286" s="32"/>
      <c r="D286" s="135" t="s">
        <v>129</v>
      </c>
      <c r="F286" s="136" t="s">
        <v>427</v>
      </c>
      <c r="I286" s="137"/>
      <c r="L286" s="32"/>
      <c r="M286" s="138"/>
      <c r="T286" s="51"/>
      <c r="AT286" s="17" t="s">
        <v>129</v>
      </c>
      <c r="AU286" s="17" t="s">
        <v>81</v>
      </c>
    </row>
    <row r="287" spans="2:65" s="13" customFormat="1">
      <c r="B287" s="147"/>
      <c r="D287" s="140" t="s">
        <v>131</v>
      </c>
      <c r="E287" s="148" t="s">
        <v>19</v>
      </c>
      <c r="F287" s="149" t="s">
        <v>419</v>
      </c>
      <c r="H287" s="148" t="s">
        <v>19</v>
      </c>
      <c r="I287" s="150"/>
      <c r="L287" s="147"/>
      <c r="M287" s="151"/>
      <c r="T287" s="152"/>
      <c r="AT287" s="148" t="s">
        <v>131</v>
      </c>
      <c r="AU287" s="148" t="s">
        <v>81</v>
      </c>
      <c r="AV287" s="13" t="s">
        <v>79</v>
      </c>
      <c r="AW287" s="13" t="s">
        <v>35</v>
      </c>
      <c r="AX287" s="13" t="s">
        <v>74</v>
      </c>
      <c r="AY287" s="148" t="s">
        <v>119</v>
      </c>
    </row>
    <row r="288" spans="2:65" s="12" customFormat="1">
      <c r="B288" s="139"/>
      <c r="D288" s="140" t="s">
        <v>131</v>
      </c>
      <c r="E288" s="141" t="s">
        <v>19</v>
      </c>
      <c r="F288" s="142" t="s">
        <v>428</v>
      </c>
      <c r="H288" s="143">
        <v>0.38</v>
      </c>
      <c r="I288" s="144"/>
      <c r="L288" s="139"/>
      <c r="M288" s="145"/>
      <c r="T288" s="146"/>
      <c r="AT288" s="141" t="s">
        <v>131</v>
      </c>
      <c r="AU288" s="141" t="s">
        <v>81</v>
      </c>
      <c r="AV288" s="12" t="s">
        <v>81</v>
      </c>
      <c r="AW288" s="12" t="s">
        <v>35</v>
      </c>
      <c r="AX288" s="12" t="s">
        <v>74</v>
      </c>
      <c r="AY288" s="141" t="s">
        <v>119</v>
      </c>
    </row>
    <row r="289" spans="2:65" s="13" customFormat="1">
      <c r="B289" s="147"/>
      <c r="D289" s="140" t="s">
        <v>131</v>
      </c>
      <c r="E289" s="148" t="s">
        <v>19</v>
      </c>
      <c r="F289" s="149" t="s">
        <v>314</v>
      </c>
      <c r="H289" s="148" t="s">
        <v>19</v>
      </c>
      <c r="I289" s="150"/>
      <c r="L289" s="147"/>
      <c r="M289" s="151"/>
      <c r="T289" s="152"/>
      <c r="AT289" s="148" t="s">
        <v>131</v>
      </c>
      <c r="AU289" s="148" t="s">
        <v>81</v>
      </c>
      <c r="AV289" s="13" t="s">
        <v>79</v>
      </c>
      <c r="AW289" s="13" t="s">
        <v>35</v>
      </c>
      <c r="AX289" s="13" t="s">
        <v>74</v>
      </c>
      <c r="AY289" s="148" t="s">
        <v>119</v>
      </c>
    </row>
    <row r="290" spans="2:65" s="12" customFormat="1">
      <c r="B290" s="139"/>
      <c r="D290" s="140" t="s">
        <v>131</v>
      </c>
      <c r="E290" s="141" t="s">
        <v>19</v>
      </c>
      <c r="F290" s="142" t="s">
        <v>315</v>
      </c>
      <c r="H290" s="143">
        <v>8.6020000000000003</v>
      </c>
      <c r="I290" s="144"/>
      <c r="L290" s="139"/>
      <c r="M290" s="145"/>
      <c r="T290" s="146"/>
      <c r="AT290" s="141" t="s">
        <v>131</v>
      </c>
      <c r="AU290" s="141" t="s">
        <v>81</v>
      </c>
      <c r="AV290" s="12" t="s">
        <v>81</v>
      </c>
      <c r="AW290" s="12" t="s">
        <v>35</v>
      </c>
      <c r="AX290" s="12" t="s">
        <v>74</v>
      </c>
      <c r="AY290" s="141" t="s">
        <v>119</v>
      </c>
    </row>
    <row r="291" spans="2:65" s="13" customFormat="1">
      <c r="B291" s="147"/>
      <c r="D291" s="140" t="s">
        <v>131</v>
      </c>
      <c r="E291" s="148" t="s">
        <v>19</v>
      </c>
      <c r="F291" s="149" t="s">
        <v>316</v>
      </c>
      <c r="H291" s="148" t="s">
        <v>19</v>
      </c>
      <c r="I291" s="150"/>
      <c r="L291" s="147"/>
      <c r="M291" s="151"/>
      <c r="T291" s="152"/>
      <c r="AT291" s="148" t="s">
        <v>131</v>
      </c>
      <c r="AU291" s="148" t="s">
        <v>81</v>
      </c>
      <c r="AV291" s="13" t="s">
        <v>79</v>
      </c>
      <c r="AW291" s="13" t="s">
        <v>35</v>
      </c>
      <c r="AX291" s="13" t="s">
        <v>74</v>
      </c>
      <c r="AY291" s="148" t="s">
        <v>119</v>
      </c>
    </row>
    <row r="292" spans="2:65" s="12" customFormat="1">
      <c r="B292" s="139"/>
      <c r="D292" s="140" t="s">
        <v>131</v>
      </c>
      <c r="E292" s="141" t="s">
        <v>19</v>
      </c>
      <c r="F292" s="142" t="s">
        <v>317</v>
      </c>
      <c r="H292" s="143">
        <v>0.68799999999999994</v>
      </c>
      <c r="I292" s="144"/>
      <c r="L292" s="139"/>
      <c r="M292" s="145"/>
      <c r="T292" s="146"/>
      <c r="AT292" s="141" t="s">
        <v>131</v>
      </c>
      <c r="AU292" s="141" t="s">
        <v>81</v>
      </c>
      <c r="AV292" s="12" t="s">
        <v>81</v>
      </c>
      <c r="AW292" s="12" t="s">
        <v>35</v>
      </c>
      <c r="AX292" s="12" t="s">
        <v>74</v>
      </c>
      <c r="AY292" s="141" t="s">
        <v>119</v>
      </c>
    </row>
    <row r="293" spans="2:65" s="13" customFormat="1">
      <c r="B293" s="147"/>
      <c r="D293" s="140" t="s">
        <v>131</v>
      </c>
      <c r="E293" s="148" t="s">
        <v>19</v>
      </c>
      <c r="F293" s="149" t="s">
        <v>429</v>
      </c>
      <c r="H293" s="148" t="s">
        <v>19</v>
      </c>
      <c r="I293" s="150"/>
      <c r="L293" s="147"/>
      <c r="M293" s="151"/>
      <c r="T293" s="152"/>
      <c r="AT293" s="148" t="s">
        <v>131</v>
      </c>
      <c r="AU293" s="148" t="s">
        <v>81</v>
      </c>
      <c r="AV293" s="13" t="s">
        <v>79</v>
      </c>
      <c r="AW293" s="13" t="s">
        <v>35</v>
      </c>
      <c r="AX293" s="13" t="s">
        <v>74</v>
      </c>
      <c r="AY293" s="148" t="s">
        <v>119</v>
      </c>
    </row>
    <row r="294" spans="2:65" s="12" customFormat="1">
      <c r="B294" s="139"/>
      <c r="D294" s="140" t="s">
        <v>131</v>
      </c>
      <c r="E294" s="141" t="s">
        <v>19</v>
      </c>
      <c r="F294" s="142" t="s">
        <v>430</v>
      </c>
      <c r="H294" s="143">
        <v>7.4340000000000002</v>
      </c>
      <c r="I294" s="144"/>
      <c r="L294" s="139"/>
      <c r="M294" s="145"/>
      <c r="T294" s="146"/>
      <c r="AT294" s="141" t="s">
        <v>131</v>
      </c>
      <c r="AU294" s="141" t="s">
        <v>81</v>
      </c>
      <c r="AV294" s="12" t="s">
        <v>81</v>
      </c>
      <c r="AW294" s="12" t="s">
        <v>35</v>
      </c>
      <c r="AX294" s="12" t="s">
        <v>74</v>
      </c>
      <c r="AY294" s="141" t="s">
        <v>119</v>
      </c>
    </row>
    <row r="295" spans="2:65" s="14" customFormat="1">
      <c r="B295" s="163"/>
      <c r="D295" s="140" t="s">
        <v>131</v>
      </c>
      <c r="E295" s="164" t="s">
        <v>19</v>
      </c>
      <c r="F295" s="165" t="s">
        <v>183</v>
      </c>
      <c r="H295" s="166">
        <v>17.104000000000003</v>
      </c>
      <c r="I295" s="167"/>
      <c r="L295" s="163"/>
      <c r="M295" s="168"/>
      <c r="T295" s="169"/>
      <c r="AT295" s="164" t="s">
        <v>131</v>
      </c>
      <c r="AU295" s="164" t="s">
        <v>81</v>
      </c>
      <c r="AV295" s="14" t="s">
        <v>127</v>
      </c>
      <c r="AW295" s="14" t="s">
        <v>35</v>
      </c>
      <c r="AX295" s="14" t="s">
        <v>79</v>
      </c>
      <c r="AY295" s="164" t="s">
        <v>119</v>
      </c>
    </row>
    <row r="296" spans="2:65" s="1" customFormat="1" ht="24.25" customHeight="1">
      <c r="B296" s="32"/>
      <c r="C296" s="122" t="s">
        <v>431</v>
      </c>
      <c r="D296" s="122" t="s">
        <v>122</v>
      </c>
      <c r="E296" s="123" t="s">
        <v>432</v>
      </c>
      <c r="F296" s="124" t="s">
        <v>433</v>
      </c>
      <c r="G296" s="125" t="s">
        <v>162</v>
      </c>
      <c r="H296" s="126">
        <v>11.2</v>
      </c>
      <c r="I296" s="127"/>
      <c r="J296" s="128">
        <f>ROUND(I296*H296,2)</f>
        <v>0</v>
      </c>
      <c r="K296" s="124" t="s">
        <v>126</v>
      </c>
      <c r="L296" s="32"/>
      <c r="M296" s="129" t="s">
        <v>19</v>
      </c>
      <c r="N296" s="130" t="s">
        <v>45</v>
      </c>
      <c r="P296" s="131">
        <f>O296*H296</f>
        <v>0</v>
      </c>
      <c r="Q296" s="131">
        <v>2.8219999999999999E-2</v>
      </c>
      <c r="R296" s="131">
        <f>Q296*H296</f>
        <v>0.31606399999999996</v>
      </c>
      <c r="S296" s="131">
        <v>0</v>
      </c>
      <c r="T296" s="132">
        <f>S296*H296</f>
        <v>0</v>
      </c>
      <c r="AR296" s="133" t="s">
        <v>221</v>
      </c>
      <c r="AT296" s="133" t="s">
        <v>122</v>
      </c>
      <c r="AU296" s="133" t="s">
        <v>81</v>
      </c>
      <c r="AY296" s="17" t="s">
        <v>119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7" t="s">
        <v>79</v>
      </c>
      <c r="BK296" s="134">
        <f>ROUND(I296*H296,2)</f>
        <v>0</v>
      </c>
      <c r="BL296" s="17" t="s">
        <v>221</v>
      </c>
      <c r="BM296" s="133" t="s">
        <v>434</v>
      </c>
    </row>
    <row r="297" spans="2:65" s="1" customFormat="1">
      <c r="B297" s="32"/>
      <c r="D297" s="135" t="s">
        <v>129</v>
      </c>
      <c r="F297" s="136" t="s">
        <v>435</v>
      </c>
      <c r="I297" s="137"/>
      <c r="L297" s="32"/>
      <c r="M297" s="138"/>
      <c r="T297" s="51"/>
      <c r="AT297" s="17" t="s">
        <v>129</v>
      </c>
      <c r="AU297" s="17" t="s">
        <v>81</v>
      </c>
    </row>
    <row r="298" spans="2:65" s="13" customFormat="1">
      <c r="B298" s="147"/>
      <c r="D298" s="140" t="s">
        <v>131</v>
      </c>
      <c r="E298" s="148" t="s">
        <v>19</v>
      </c>
      <c r="F298" s="149" t="s">
        <v>413</v>
      </c>
      <c r="H298" s="148" t="s">
        <v>19</v>
      </c>
      <c r="I298" s="150"/>
      <c r="L298" s="147"/>
      <c r="M298" s="151"/>
      <c r="T298" s="152"/>
      <c r="AT298" s="148" t="s">
        <v>131</v>
      </c>
      <c r="AU298" s="148" t="s">
        <v>81</v>
      </c>
      <c r="AV298" s="13" t="s">
        <v>79</v>
      </c>
      <c r="AW298" s="13" t="s">
        <v>35</v>
      </c>
      <c r="AX298" s="13" t="s">
        <v>74</v>
      </c>
      <c r="AY298" s="148" t="s">
        <v>119</v>
      </c>
    </row>
    <row r="299" spans="2:65" s="12" customFormat="1">
      <c r="B299" s="139"/>
      <c r="D299" s="140" t="s">
        <v>131</v>
      </c>
      <c r="E299" s="141" t="s">
        <v>19</v>
      </c>
      <c r="F299" s="142" t="s">
        <v>414</v>
      </c>
      <c r="H299" s="143">
        <v>11.2</v>
      </c>
      <c r="I299" s="144"/>
      <c r="L299" s="139"/>
      <c r="M299" s="145"/>
      <c r="T299" s="146"/>
      <c r="AT299" s="141" t="s">
        <v>131</v>
      </c>
      <c r="AU299" s="141" t="s">
        <v>81</v>
      </c>
      <c r="AV299" s="12" t="s">
        <v>81</v>
      </c>
      <c r="AW299" s="12" t="s">
        <v>35</v>
      </c>
      <c r="AX299" s="12" t="s">
        <v>79</v>
      </c>
      <c r="AY299" s="141" t="s">
        <v>119</v>
      </c>
    </row>
    <row r="300" spans="2:65" s="1" customFormat="1" ht="24.25" customHeight="1">
      <c r="B300" s="32"/>
      <c r="C300" s="122" t="s">
        <v>436</v>
      </c>
      <c r="D300" s="122" t="s">
        <v>122</v>
      </c>
      <c r="E300" s="123" t="s">
        <v>437</v>
      </c>
      <c r="F300" s="124" t="s">
        <v>438</v>
      </c>
      <c r="G300" s="125" t="s">
        <v>178</v>
      </c>
      <c r="H300" s="126">
        <v>12.398999999999999</v>
      </c>
      <c r="I300" s="127"/>
      <c r="J300" s="128">
        <f>ROUND(I300*H300,2)</f>
        <v>0</v>
      </c>
      <c r="K300" s="124" t="s">
        <v>126</v>
      </c>
      <c r="L300" s="32"/>
      <c r="M300" s="129" t="s">
        <v>19</v>
      </c>
      <c r="N300" s="130" t="s">
        <v>45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221</v>
      </c>
      <c r="AT300" s="133" t="s">
        <v>122</v>
      </c>
      <c r="AU300" s="133" t="s">
        <v>81</v>
      </c>
      <c r="AY300" s="17" t="s">
        <v>119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7" t="s">
        <v>79</v>
      </c>
      <c r="BK300" s="134">
        <f>ROUND(I300*H300,2)</f>
        <v>0</v>
      </c>
      <c r="BL300" s="17" t="s">
        <v>221</v>
      </c>
      <c r="BM300" s="133" t="s">
        <v>439</v>
      </c>
    </row>
    <row r="301" spans="2:65" s="1" customFormat="1">
      <c r="B301" s="32"/>
      <c r="D301" s="135" t="s">
        <v>129</v>
      </c>
      <c r="F301" s="136" t="s">
        <v>440</v>
      </c>
      <c r="I301" s="137"/>
      <c r="L301" s="32"/>
      <c r="M301" s="138"/>
      <c r="T301" s="51"/>
      <c r="AT301" s="17" t="s">
        <v>129</v>
      </c>
      <c r="AU301" s="17" t="s">
        <v>81</v>
      </c>
    </row>
    <row r="302" spans="2:65" s="11" customFormat="1" ht="22.9" customHeight="1">
      <c r="B302" s="110"/>
      <c r="D302" s="111" t="s">
        <v>73</v>
      </c>
      <c r="E302" s="120" t="s">
        <v>441</v>
      </c>
      <c r="F302" s="120" t="s">
        <v>442</v>
      </c>
      <c r="I302" s="113"/>
      <c r="J302" s="121">
        <f>BK302</f>
        <v>0</v>
      </c>
      <c r="L302" s="110"/>
      <c r="M302" s="115"/>
      <c r="P302" s="116">
        <f>SUM(P303:P306)</f>
        <v>0</v>
      </c>
      <c r="R302" s="116">
        <f>SUM(R303:R306)</f>
        <v>0</v>
      </c>
      <c r="T302" s="117">
        <f>SUM(T303:T306)</f>
        <v>0.32500000000000001</v>
      </c>
      <c r="AR302" s="111" t="s">
        <v>81</v>
      </c>
      <c r="AT302" s="118" t="s">
        <v>73</v>
      </c>
      <c r="AU302" s="118" t="s">
        <v>79</v>
      </c>
      <c r="AY302" s="111" t="s">
        <v>119</v>
      </c>
      <c r="BK302" s="119">
        <f>SUM(BK303:BK306)</f>
        <v>0</v>
      </c>
    </row>
    <row r="303" spans="2:65" s="1" customFormat="1" ht="16.5" customHeight="1">
      <c r="B303" s="32"/>
      <c r="C303" s="122" t="s">
        <v>443</v>
      </c>
      <c r="D303" s="122" t="s">
        <v>122</v>
      </c>
      <c r="E303" s="123" t="s">
        <v>444</v>
      </c>
      <c r="F303" s="124" t="s">
        <v>445</v>
      </c>
      <c r="G303" s="125" t="s">
        <v>170</v>
      </c>
      <c r="H303" s="126">
        <v>13</v>
      </c>
      <c r="I303" s="127"/>
      <c r="J303" s="128">
        <f>ROUND(I303*H303,2)</f>
        <v>0</v>
      </c>
      <c r="K303" s="124" t="s">
        <v>126</v>
      </c>
      <c r="L303" s="32"/>
      <c r="M303" s="129" t="s">
        <v>19</v>
      </c>
      <c r="N303" s="130" t="s">
        <v>45</v>
      </c>
      <c r="P303" s="131">
        <f>O303*H303</f>
        <v>0</v>
      </c>
      <c r="Q303" s="131">
        <v>0</v>
      </c>
      <c r="R303" s="131">
        <f>Q303*H303</f>
        <v>0</v>
      </c>
      <c r="S303" s="131">
        <v>2.5000000000000001E-2</v>
      </c>
      <c r="T303" s="132">
        <f>S303*H303</f>
        <v>0.32500000000000001</v>
      </c>
      <c r="AR303" s="133" t="s">
        <v>221</v>
      </c>
      <c r="AT303" s="133" t="s">
        <v>122</v>
      </c>
      <c r="AU303" s="133" t="s">
        <v>81</v>
      </c>
      <c r="AY303" s="17" t="s">
        <v>119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7" t="s">
        <v>79</v>
      </c>
      <c r="BK303" s="134">
        <f>ROUND(I303*H303,2)</f>
        <v>0</v>
      </c>
      <c r="BL303" s="17" t="s">
        <v>221</v>
      </c>
      <c r="BM303" s="133" t="s">
        <v>446</v>
      </c>
    </row>
    <row r="304" spans="2:65" s="1" customFormat="1">
      <c r="B304" s="32"/>
      <c r="D304" s="135" t="s">
        <v>129</v>
      </c>
      <c r="F304" s="136" t="s">
        <v>447</v>
      </c>
      <c r="I304" s="137"/>
      <c r="L304" s="32"/>
      <c r="M304" s="138"/>
      <c r="T304" s="51"/>
      <c r="AT304" s="17" t="s">
        <v>129</v>
      </c>
      <c r="AU304" s="17" t="s">
        <v>81</v>
      </c>
    </row>
    <row r="305" spans="2:65" s="13" customFormat="1">
      <c r="B305" s="147"/>
      <c r="D305" s="140" t="s">
        <v>131</v>
      </c>
      <c r="E305" s="148" t="s">
        <v>19</v>
      </c>
      <c r="F305" s="149" t="s">
        <v>448</v>
      </c>
      <c r="H305" s="148" t="s">
        <v>19</v>
      </c>
      <c r="I305" s="150"/>
      <c r="L305" s="147"/>
      <c r="M305" s="151"/>
      <c r="T305" s="152"/>
      <c r="AT305" s="148" t="s">
        <v>131</v>
      </c>
      <c r="AU305" s="148" t="s">
        <v>81</v>
      </c>
      <c r="AV305" s="13" t="s">
        <v>79</v>
      </c>
      <c r="AW305" s="13" t="s">
        <v>35</v>
      </c>
      <c r="AX305" s="13" t="s">
        <v>74</v>
      </c>
      <c r="AY305" s="148" t="s">
        <v>119</v>
      </c>
    </row>
    <row r="306" spans="2:65" s="12" customFormat="1">
      <c r="B306" s="139"/>
      <c r="D306" s="140" t="s">
        <v>131</v>
      </c>
      <c r="E306" s="141" t="s">
        <v>19</v>
      </c>
      <c r="F306" s="142" t="s">
        <v>449</v>
      </c>
      <c r="H306" s="143">
        <v>13</v>
      </c>
      <c r="I306" s="144"/>
      <c r="L306" s="139"/>
      <c r="M306" s="145"/>
      <c r="T306" s="146"/>
      <c r="AT306" s="141" t="s">
        <v>131</v>
      </c>
      <c r="AU306" s="141" t="s">
        <v>81</v>
      </c>
      <c r="AV306" s="12" t="s">
        <v>81</v>
      </c>
      <c r="AW306" s="12" t="s">
        <v>35</v>
      </c>
      <c r="AX306" s="12" t="s">
        <v>79</v>
      </c>
      <c r="AY306" s="141" t="s">
        <v>119</v>
      </c>
    </row>
    <row r="307" spans="2:65" s="11" customFormat="1" ht="22.9" customHeight="1">
      <c r="B307" s="110"/>
      <c r="D307" s="111" t="s">
        <v>73</v>
      </c>
      <c r="E307" s="120" t="s">
        <v>450</v>
      </c>
      <c r="F307" s="120" t="s">
        <v>451</v>
      </c>
      <c r="I307" s="113"/>
      <c r="J307" s="121">
        <f>BK307</f>
        <v>0</v>
      </c>
      <c r="L307" s="110"/>
      <c r="M307" s="115"/>
      <c r="P307" s="116">
        <f>SUM(P308:P334)</f>
        <v>0</v>
      </c>
      <c r="R307" s="116">
        <f>SUM(R308:R334)</f>
        <v>0.11228</v>
      </c>
      <c r="T307" s="117">
        <f>SUM(T308:T334)</f>
        <v>0.16592000000000001</v>
      </c>
      <c r="AR307" s="111" t="s">
        <v>81</v>
      </c>
      <c r="AT307" s="118" t="s">
        <v>73</v>
      </c>
      <c r="AU307" s="118" t="s">
        <v>79</v>
      </c>
      <c r="AY307" s="111" t="s">
        <v>119</v>
      </c>
      <c r="BK307" s="119">
        <f>SUM(BK308:BK334)</f>
        <v>0</v>
      </c>
    </row>
    <row r="308" spans="2:65" s="1" customFormat="1" ht="16.5" customHeight="1">
      <c r="B308" s="32"/>
      <c r="C308" s="122" t="s">
        <v>452</v>
      </c>
      <c r="D308" s="122" t="s">
        <v>122</v>
      </c>
      <c r="E308" s="123" t="s">
        <v>453</v>
      </c>
      <c r="F308" s="124" t="s">
        <v>454</v>
      </c>
      <c r="G308" s="125" t="s">
        <v>145</v>
      </c>
      <c r="H308" s="126">
        <v>2</v>
      </c>
      <c r="I308" s="127"/>
      <c r="J308" s="128">
        <f>ROUND(I308*H308,2)</f>
        <v>0</v>
      </c>
      <c r="K308" s="124" t="s">
        <v>126</v>
      </c>
      <c r="L308" s="32"/>
      <c r="M308" s="129" t="s">
        <v>19</v>
      </c>
      <c r="N308" s="130" t="s">
        <v>45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221</v>
      </c>
      <c r="AT308" s="133" t="s">
        <v>122</v>
      </c>
      <c r="AU308" s="133" t="s">
        <v>81</v>
      </c>
      <c r="AY308" s="17" t="s">
        <v>119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7" t="s">
        <v>79</v>
      </c>
      <c r="BK308" s="134">
        <f>ROUND(I308*H308,2)</f>
        <v>0</v>
      </c>
      <c r="BL308" s="17" t="s">
        <v>221</v>
      </c>
      <c r="BM308" s="133" t="s">
        <v>455</v>
      </c>
    </row>
    <row r="309" spans="2:65" s="1" customFormat="1">
      <c r="B309" s="32"/>
      <c r="D309" s="135" t="s">
        <v>129</v>
      </c>
      <c r="F309" s="136" t="s">
        <v>456</v>
      </c>
      <c r="I309" s="137"/>
      <c r="L309" s="32"/>
      <c r="M309" s="138"/>
      <c r="T309" s="51"/>
      <c r="AT309" s="17" t="s">
        <v>129</v>
      </c>
      <c r="AU309" s="17" t="s">
        <v>81</v>
      </c>
    </row>
    <row r="310" spans="2:65" s="13" customFormat="1">
      <c r="B310" s="147"/>
      <c r="D310" s="140" t="s">
        <v>131</v>
      </c>
      <c r="E310" s="148" t="s">
        <v>19</v>
      </c>
      <c r="F310" s="149" t="s">
        <v>457</v>
      </c>
      <c r="H310" s="148" t="s">
        <v>19</v>
      </c>
      <c r="I310" s="150"/>
      <c r="L310" s="147"/>
      <c r="M310" s="151"/>
      <c r="T310" s="152"/>
      <c r="AT310" s="148" t="s">
        <v>131</v>
      </c>
      <c r="AU310" s="148" t="s">
        <v>81</v>
      </c>
      <c r="AV310" s="13" t="s">
        <v>79</v>
      </c>
      <c r="AW310" s="13" t="s">
        <v>35</v>
      </c>
      <c r="AX310" s="13" t="s">
        <v>74</v>
      </c>
      <c r="AY310" s="148" t="s">
        <v>119</v>
      </c>
    </row>
    <row r="311" spans="2:65" s="12" customFormat="1">
      <c r="B311" s="139"/>
      <c r="D311" s="140" t="s">
        <v>131</v>
      </c>
      <c r="E311" s="141" t="s">
        <v>19</v>
      </c>
      <c r="F311" s="142" t="s">
        <v>458</v>
      </c>
      <c r="H311" s="143">
        <v>2</v>
      </c>
      <c r="I311" s="144"/>
      <c r="L311" s="139"/>
      <c r="M311" s="145"/>
      <c r="T311" s="146"/>
      <c r="AT311" s="141" t="s">
        <v>131</v>
      </c>
      <c r="AU311" s="141" t="s">
        <v>81</v>
      </c>
      <c r="AV311" s="12" t="s">
        <v>81</v>
      </c>
      <c r="AW311" s="12" t="s">
        <v>35</v>
      </c>
      <c r="AX311" s="12" t="s">
        <v>79</v>
      </c>
      <c r="AY311" s="141" t="s">
        <v>119</v>
      </c>
    </row>
    <row r="312" spans="2:65" s="1" customFormat="1" ht="16.5" customHeight="1">
      <c r="B312" s="32"/>
      <c r="C312" s="122" t="s">
        <v>459</v>
      </c>
      <c r="D312" s="122" t="s">
        <v>122</v>
      </c>
      <c r="E312" s="123" t="s">
        <v>460</v>
      </c>
      <c r="F312" s="124" t="s">
        <v>461</v>
      </c>
      <c r="G312" s="125" t="s">
        <v>170</v>
      </c>
      <c r="H312" s="126">
        <v>16</v>
      </c>
      <c r="I312" s="127"/>
      <c r="J312" s="128">
        <f>ROUND(I312*H312,2)</f>
        <v>0</v>
      </c>
      <c r="K312" s="124" t="s">
        <v>126</v>
      </c>
      <c r="L312" s="32"/>
      <c r="M312" s="129" t="s">
        <v>19</v>
      </c>
      <c r="N312" s="130" t="s">
        <v>45</v>
      </c>
      <c r="P312" s="131">
        <f>O312*H312</f>
        <v>0</v>
      </c>
      <c r="Q312" s="131">
        <v>0</v>
      </c>
      <c r="R312" s="131">
        <f>Q312*H312</f>
        <v>0</v>
      </c>
      <c r="S312" s="131">
        <v>1.7700000000000001E-3</v>
      </c>
      <c r="T312" s="132">
        <f>S312*H312</f>
        <v>2.8320000000000001E-2</v>
      </c>
      <c r="AR312" s="133" t="s">
        <v>221</v>
      </c>
      <c r="AT312" s="133" t="s">
        <v>122</v>
      </c>
      <c r="AU312" s="133" t="s">
        <v>81</v>
      </c>
      <c r="AY312" s="17" t="s">
        <v>119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7" t="s">
        <v>79</v>
      </c>
      <c r="BK312" s="134">
        <f>ROUND(I312*H312,2)</f>
        <v>0</v>
      </c>
      <c r="BL312" s="17" t="s">
        <v>221</v>
      </c>
      <c r="BM312" s="133" t="s">
        <v>462</v>
      </c>
    </row>
    <row r="313" spans="2:65" s="1" customFormat="1">
      <c r="B313" s="32"/>
      <c r="D313" s="135" t="s">
        <v>129</v>
      </c>
      <c r="F313" s="136" t="s">
        <v>463</v>
      </c>
      <c r="I313" s="137"/>
      <c r="L313" s="32"/>
      <c r="M313" s="138"/>
      <c r="T313" s="51"/>
      <c r="AT313" s="17" t="s">
        <v>129</v>
      </c>
      <c r="AU313" s="17" t="s">
        <v>81</v>
      </c>
    </row>
    <row r="314" spans="2:65" s="13" customFormat="1">
      <c r="B314" s="147"/>
      <c r="D314" s="140" t="s">
        <v>131</v>
      </c>
      <c r="E314" s="148" t="s">
        <v>19</v>
      </c>
      <c r="F314" s="149" t="s">
        <v>464</v>
      </c>
      <c r="H314" s="148" t="s">
        <v>19</v>
      </c>
      <c r="I314" s="150"/>
      <c r="L314" s="147"/>
      <c r="M314" s="151"/>
      <c r="T314" s="152"/>
      <c r="AT314" s="148" t="s">
        <v>131</v>
      </c>
      <c r="AU314" s="148" t="s">
        <v>81</v>
      </c>
      <c r="AV314" s="13" t="s">
        <v>79</v>
      </c>
      <c r="AW314" s="13" t="s">
        <v>35</v>
      </c>
      <c r="AX314" s="13" t="s">
        <v>74</v>
      </c>
      <c r="AY314" s="148" t="s">
        <v>119</v>
      </c>
    </row>
    <row r="315" spans="2:65" s="12" customFormat="1">
      <c r="B315" s="139"/>
      <c r="D315" s="140" t="s">
        <v>131</v>
      </c>
      <c r="E315" s="141" t="s">
        <v>19</v>
      </c>
      <c r="F315" s="142" t="s">
        <v>465</v>
      </c>
      <c r="H315" s="143">
        <v>16</v>
      </c>
      <c r="I315" s="144"/>
      <c r="L315" s="139"/>
      <c r="M315" s="145"/>
      <c r="T315" s="146"/>
      <c r="AT315" s="141" t="s">
        <v>131</v>
      </c>
      <c r="AU315" s="141" t="s">
        <v>81</v>
      </c>
      <c r="AV315" s="12" t="s">
        <v>81</v>
      </c>
      <c r="AW315" s="12" t="s">
        <v>35</v>
      </c>
      <c r="AX315" s="12" t="s">
        <v>79</v>
      </c>
      <c r="AY315" s="141" t="s">
        <v>119</v>
      </c>
    </row>
    <row r="316" spans="2:65" s="1" customFormat="1" ht="16.5" customHeight="1">
      <c r="B316" s="32"/>
      <c r="C316" s="122" t="s">
        <v>466</v>
      </c>
      <c r="D316" s="122" t="s">
        <v>122</v>
      </c>
      <c r="E316" s="123" t="s">
        <v>467</v>
      </c>
      <c r="F316" s="124" t="s">
        <v>468</v>
      </c>
      <c r="G316" s="125" t="s">
        <v>170</v>
      </c>
      <c r="H316" s="126">
        <v>24</v>
      </c>
      <c r="I316" s="127"/>
      <c r="J316" s="128">
        <f>ROUND(I316*H316,2)</f>
        <v>0</v>
      </c>
      <c r="K316" s="124" t="s">
        <v>126</v>
      </c>
      <c r="L316" s="32"/>
      <c r="M316" s="129" t="s">
        <v>19</v>
      </c>
      <c r="N316" s="130" t="s">
        <v>45</v>
      </c>
      <c r="P316" s="131">
        <f>O316*H316</f>
        <v>0</v>
      </c>
      <c r="Q316" s="131">
        <v>0</v>
      </c>
      <c r="R316" s="131">
        <f>Q316*H316</f>
        <v>0</v>
      </c>
      <c r="S316" s="131">
        <v>2.5999999999999999E-3</v>
      </c>
      <c r="T316" s="132">
        <f>S316*H316</f>
        <v>6.2399999999999997E-2</v>
      </c>
      <c r="AR316" s="133" t="s">
        <v>221</v>
      </c>
      <c r="AT316" s="133" t="s">
        <v>122</v>
      </c>
      <c r="AU316" s="133" t="s">
        <v>81</v>
      </c>
      <c r="AY316" s="17" t="s">
        <v>119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7" t="s">
        <v>79</v>
      </c>
      <c r="BK316" s="134">
        <f>ROUND(I316*H316,2)</f>
        <v>0</v>
      </c>
      <c r="BL316" s="17" t="s">
        <v>221</v>
      </c>
      <c r="BM316" s="133" t="s">
        <v>469</v>
      </c>
    </row>
    <row r="317" spans="2:65" s="1" customFormat="1">
      <c r="B317" s="32"/>
      <c r="D317" s="135" t="s">
        <v>129</v>
      </c>
      <c r="F317" s="136" t="s">
        <v>470</v>
      </c>
      <c r="I317" s="137"/>
      <c r="L317" s="32"/>
      <c r="M317" s="138"/>
      <c r="T317" s="51"/>
      <c r="AT317" s="17" t="s">
        <v>129</v>
      </c>
      <c r="AU317" s="17" t="s">
        <v>81</v>
      </c>
    </row>
    <row r="318" spans="2:65" s="13" customFormat="1">
      <c r="B318" s="147"/>
      <c r="D318" s="140" t="s">
        <v>131</v>
      </c>
      <c r="E318" s="148" t="s">
        <v>19</v>
      </c>
      <c r="F318" s="149" t="s">
        <v>471</v>
      </c>
      <c r="H318" s="148" t="s">
        <v>19</v>
      </c>
      <c r="I318" s="150"/>
      <c r="L318" s="147"/>
      <c r="M318" s="151"/>
      <c r="T318" s="152"/>
      <c r="AT318" s="148" t="s">
        <v>131</v>
      </c>
      <c r="AU318" s="148" t="s">
        <v>81</v>
      </c>
      <c r="AV318" s="13" t="s">
        <v>79</v>
      </c>
      <c r="AW318" s="13" t="s">
        <v>35</v>
      </c>
      <c r="AX318" s="13" t="s">
        <v>74</v>
      </c>
      <c r="AY318" s="148" t="s">
        <v>119</v>
      </c>
    </row>
    <row r="319" spans="2:65" s="12" customFormat="1">
      <c r="B319" s="139"/>
      <c r="D319" s="140" t="s">
        <v>131</v>
      </c>
      <c r="E319" s="141" t="s">
        <v>19</v>
      </c>
      <c r="F319" s="142" t="s">
        <v>472</v>
      </c>
      <c r="H319" s="143">
        <v>24</v>
      </c>
      <c r="I319" s="144"/>
      <c r="L319" s="139"/>
      <c r="M319" s="145"/>
      <c r="T319" s="146"/>
      <c r="AT319" s="141" t="s">
        <v>131</v>
      </c>
      <c r="AU319" s="141" t="s">
        <v>81</v>
      </c>
      <c r="AV319" s="12" t="s">
        <v>81</v>
      </c>
      <c r="AW319" s="12" t="s">
        <v>35</v>
      </c>
      <c r="AX319" s="12" t="s">
        <v>79</v>
      </c>
      <c r="AY319" s="141" t="s">
        <v>119</v>
      </c>
    </row>
    <row r="320" spans="2:65" s="1" customFormat="1" ht="16.5" customHeight="1">
      <c r="B320" s="32"/>
      <c r="C320" s="122" t="s">
        <v>473</v>
      </c>
      <c r="D320" s="122" t="s">
        <v>122</v>
      </c>
      <c r="E320" s="123" t="s">
        <v>474</v>
      </c>
      <c r="F320" s="124" t="s">
        <v>475</v>
      </c>
      <c r="G320" s="125" t="s">
        <v>145</v>
      </c>
      <c r="H320" s="126">
        <v>8</v>
      </c>
      <c r="I320" s="127"/>
      <c r="J320" s="128">
        <f>ROUND(I320*H320,2)</f>
        <v>0</v>
      </c>
      <c r="K320" s="124" t="s">
        <v>126</v>
      </c>
      <c r="L320" s="32"/>
      <c r="M320" s="129" t="s">
        <v>19</v>
      </c>
      <c r="N320" s="130" t="s">
        <v>45</v>
      </c>
      <c r="P320" s="131">
        <f>O320*H320</f>
        <v>0</v>
      </c>
      <c r="Q320" s="131">
        <v>0</v>
      </c>
      <c r="R320" s="131">
        <f>Q320*H320</f>
        <v>0</v>
      </c>
      <c r="S320" s="131">
        <v>9.4000000000000004E-3</v>
      </c>
      <c r="T320" s="132">
        <f>S320*H320</f>
        <v>7.5200000000000003E-2</v>
      </c>
      <c r="AR320" s="133" t="s">
        <v>221</v>
      </c>
      <c r="AT320" s="133" t="s">
        <v>122</v>
      </c>
      <c r="AU320" s="133" t="s">
        <v>81</v>
      </c>
      <c r="AY320" s="17" t="s">
        <v>119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7" t="s">
        <v>79</v>
      </c>
      <c r="BK320" s="134">
        <f>ROUND(I320*H320,2)</f>
        <v>0</v>
      </c>
      <c r="BL320" s="17" t="s">
        <v>221</v>
      </c>
      <c r="BM320" s="133" t="s">
        <v>476</v>
      </c>
    </row>
    <row r="321" spans="2:65" s="1" customFormat="1">
      <c r="B321" s="32"/>
      <c r="D321" s="135" t="s">
        <v>129</v>
      </c>
      <c r="F321" s="136" t="s">
        <v>477</v>
      </c>
      <c r="I321" s="137"/>
      <c r="L321" s="32"/>
      <c r="M321" s="138"/>
      <c r="T321" s="51"/>
      <c r="AT321" s="17" t="s">
        <v>129</v>
      </c>
      <c r="AU321" s="17" t="s">
        <v>81</v>
      </c>
    </row>
    <row r="322" spans="2:65" s="13" customFormat="1">
      <c r="B322" s="147"/>
      <c r="D322" s="140" t="s">
        <v>131</v>
      </c>
      <c r="E322" s="148" t="s">
        <v>19</v>
      </c>
      <c r="F322" s="149" t="s">
        <v>478</v>
      </c>
      <c r="H322" s="148" t="s">
        <v>19</v>
      </c>
      <c r="I322" s="150"/>
      <c r="L322" s="147"/>
      <c r="M322" s="151"/>
      <c r="T322" s="152"/>
      <c r="AT322" s="148" t="s">
        <v>131</v>
      </c>
      <c r="AU322" s="148" t="s">
        <v>81</v>
      </c>
      <c r="AV322" s="13" t="s">
        <v>79</v>
      </c>
      <c r="AW322" s="13" t="s">
        <v>35</v>
      </c>
      <c r="AX322" s="13" t="s">
        <v>74</v>
      </c>
      <c r="AY322" s="148" t="s">
        <v>119</v>
      </c>
    </row>
    <row r="323" spans="2:65" s="12" customFormat="1">
      <c r="B323" s="139"/>
      <c r="D323" s="140" t="s">
        <v>131</v>
      </c>
      <c r="E323" s="141" t="s">
        <v>19</v>
      </c>
      <c r="F323" s="142" t="s">
        <v>479</v>
      </c>
      <c r="H323" s="143">
        <v>8</v>
      </c>
      <c r="I323" s="144"/>
      <c r="L323" s="139"/>
      <c r="M323" s="145"/>
      <c r="T323" s="146"/>
      <c r="AT323" s="141" t="s">
        <v>131</v>
      </c>
      <c r="AU323" s="141" t="s">
        <v>81</v>
      </c>
      <c r="AV323" s="12" t="s">
        <v>81</v>
      </c>
      <c r="AW323" s="12" t="s">
        <v>35</v>
      </c>
      <c r="AX323" s="12" t="s">
        <v>79</v>
      </c>
      <c r="AY323" s="141" t="s">
        <v>119</v>
      </c>
    </row>
    <row r="324" spans="2:65" s="1" customFormat="1" ht="16.5" customHeight="1">
      <c r="B324" s="32"/>
      <c r="C324" s="122" t="s">
        <v>480</v>
      </c>
      <c r="D324" s="122" t="s">
        <v>122</v>
      </c>
      <c r="E324" s="123" t="s">
        <v>481</v>
      </c>
      <c r="F324" s="124" t="s">
        <v>482</v>
      </c>
      <c r="G324" s="125" t="s">
        <v>170</v>
      </c>
      <c r="H324" s="126">
        <v>16</v>
      </c>
      <c r="I324" s="127"/>
      <c r="J324" s="128">
        <f>ROUND(I324*H324,2)</f>
        <v>0</v>
      </c>
      <c r="K324" s="124" t="s">
        <v>126</v>
      </c>
      <c r="L324" s="32"/>
      <c r="M324" s="129" t="s">
        <v>19</v>
      </c>
      <c r="N324" s="130" t="s">
        <v>45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221</v>
      </c>
      <c r="AT324" s="133" t="s">
        <v>122</v>
      </c>
      <c r="AU324" s="133" t="s">
        <v>81</v>
      </c>
      <c r="AY324" s="17" t="s">
        <v>119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7" t="s">
        <v>79</v>
      </c>
      <c r="BK324" s="134">
        <f>ROUND(I324*H324,2)</f>
        <v>0</v>
      </c>
      <c r="BL324" s="17" t="s">
        <v>221</v>
      </c>
      <c r="BM324" s="133" t="s">
        <v>483</v>
      </c>
    </row>
    <row r="325" spans="2:65" s="1" customFormat="1">
      <c r="B325" s="32"/>
      <c r="D325" s="135" t="s">
        <v>129</v>
      </c>
      <c r="F325" s="136" t="s">
        <v>484</v>
      </c>
      <c r="I325" s="137"/>
      <c r="L325" s="32"/>
      <c r="M325" s="138"/>
      <c r="T325" s="51"/>
      <c r="AT325" s="17" t="s">
        <v>129</v>
      </c>
      <c r="AU325" s="17" t="s">
        <v>81</v>
      </c>
    </row>
    <row r="326" spans="2:65" s="12" customFormat="1">
      <c r="B326" s="139"/>
      <c r="D326" s="140" t="s">
        <v>131</v>
      </c>
      <c r="E326" s="141" t="s">
        <v>19</v>
      </c>
      <c r="F326" s="142" t="s">
        <v>465</v>
      </c>
      <c r="H326" s="143">
        <v>16</v>
      </c>
      <c r="I326" s="144"/>
      <c r="L326" s="139"/>
      <c r="M326" s="145"/>
      <c r="T326" s="146"/>
      <c r="AT326" s="141" t="s">
        <v>131</v>
      </c>
      <c r="AU326" s="141" t="s">
        <v>81</v>
      </c>
      <c r="AV326" s="12" t="s">
        <v>81</v>
      </c>
      <c r="AW326" s="12" t="s">
        <v>35</v>
      </c>
      <c r="AX326" s="12" t="s">
        <v>79</v>
      </c>
      <c r="AY326" s="141" t="s">
        <v>119</v>
      </c>
    </row>
    <row r="327" spans="2:65" s="1" customFormat="1" ht="16.5" customHeight="1">
      <c r="B327" s="32"/>
      <c r="C327" s="153" t="s">
        <v>485</v>
      </c>
      <c r="D327" s="153" t="s">
        <v>175</v>
      </c>
      <c r="E327" s="154" t="s">
        <v>486</v>
      </c>
      <c r="F327" s="155" t="s">
        <v>487</v>
      </c>
      <c r="G327" s="156" t="s">
        <v>178</v>
      </c>
      <c r="H327" s="157">
        <v>3.5000000000000003E-2</v>
      </c>
      <c r="I327" s="158"/>
      <c r="J327" s="159">
        <f>ROUND(I327*H327,2)</f>
        <v>0</v>
      </c>
      <c r="K327" s="155" t="s">
        <v>126</v>
      </c>
      <c r="L327" s="160"/>
      <c r="M327" s="161" t="s">
        <v>19</v>
      </c>
      <c r="N327" s="162" t="s">
        <v>45</v>
      </c>
      <c r="P327" s="131">
        <f>O327*H327</f>
        <v>0</v>
      </c>
      <c r="Q327" s="131">
        <v>1</v>
      </c>
      <c r="R327" s="131">
        <f>Q327*H327</f>
        <v>3.5000000000000003E-2</v>
      </c>
      <c r="S327" s="131">
        <v>0</v>
      </c>
      <c r="T327" s="132">
        <f>S327*H327</f>
        <v>0</v>
      </c>
      <c r="AR327" s="133" t="s">
        <v>242</v>
      </c>
      <c r="AT327" s="133" t="s">
        <v>175</v>
      </c>
      <c r="AU327" s="133" t="s">
        <v>81</v>
      </c>
      <c r="AY327" s="17" t="s">
        <v>119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7" t="s">
        <v>79</v>
      </c>
      <c r="BK327" s="134">
        <f>ROUND(I327*H327,2)</f>
        <v>0</v>
      </c>
      <c r="BL327" s="17" t="s">
        <v>221</v>
      </c>
      <c r="BM327" s="133" t="s">
        <v>488</v>
      </c>
    </row>
    <row r="328" spans="2:65" s="12" customFormat="1">
      <c r="B328" s="139"/>
      <c r="D328" s="140" t="s">
        <v>131</v>
      </c>
      <c r="E328" s="141" t="s">
        <v>19</v>
      </c>
      <c r="F328" s="142" t="s">
        <v>489</v>
      </c>
      <c r="H328" s="143">
        <v>3.5000000000000003E-2</v>
      </c>
      <c r="I328" s="144"/>
      <c r="L328" s="139"/>
      <c r="M328" s="145"/>
      <c r="T328" s="146"/>
      <c r="AT328" s="141" t="s">
        <v>131</v>
      </c>
      <c r="AU328" s="141" t="s">
        <v>81</v>
      </c>
      <c r="AV328" s="12" t="s">
        <v>81</v>
      </c>
      <c r="AW328" s="12" t="s">
        <v>35</v>
      </c>
      <c r="AX328" s="12" t="s">
        <v>79</v>
      </c>
      <c r="AY328" s="141" t="s">
        <v>119</v>
      </c>
    </row>
    <row r="329" spans="2:65" s="1" customFormat="1" ht="21.75" customHeight="1">
      <c r="B329" s="32"/>
      <c r="C329" s="122" t="s">
        <v>490</v>
      </c>
      <c r="D329" s="122" t="s">
        <v>122</v>
      </c>
      <c r="E329" s="123" t="s">
        <v>491</v>
      </c>
      <c r="F329" s="124" t="s">
        <v>492</v>
      </c>
      <c r="G329" s="125" t="s">
        <v>170</v>
      </c>
      <c r="H329" s="126">
        <v>24</v>
      </c>
      <c r="I329" s="127"/>
      <c r="J329" s="128">
        <f>ROUND(I329*H329,2)</f>
        <v>0</v>
      </c>
      <c r="K329" s="124" t="s">
        <v>126</v>
      </c>
      <c r="L329" s="32"/>
      <c r="M329" s="129" t="s">
        <v>19</v>
      </c>
      <c r="N329" s="130" t="s">
        <v>45</v>
      </c>
      <c r="P329" s="131">
        <f>O329*H329</f>
        <v>0</v>
      </c>
      <c r="Q329" s="131">
        <v>3.2200000000000002E-3</v>
      </c>
      <c r="R329" s="131">
        <f>Q329*H329</f>
        <v>7.7280000000000001E-2</v>
      </c>
      <c r="S329" s="131">
        <v>0</v>
      </c>
      <c r="T329" s="132">
        <f>S329*H329</f>
        <v>0</v>
      </c>
      <c r="AR329" s="133" t="s">
        <v>221</v>
      </c>
      <c r="AT329" s="133" t="s">
        <v>122</v>
      </c>
      <c r="AU329" s="133" t="s">
        <v>81</v>
      </c>
      <c r="AY329" s="17" t="s">
        <v>119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7" t="s">
        <v>79</v>
      </c>
      <c r="BK329" s="134">
        <f>ROUND(I329*H329,2)</f>
        <v>0</v>
      </c>
      <c r="BL329" s="17" t="s">
        <v>221</v>
      </c>
      <c r="BM329" s="133" t="s">
        <v>493</v>
      </c>
    </row>
    <row r="330" spans="2:65" s="1" customFormat="1">
      <c r="B330" s="32"/>
      <c r="D330" s="135" t="s">
        <v>129</v>
      </c>
      <c r="F330" s="136" t="s">
        <v>494</v>
      </c>
      <c r="I330" s="137"/>
      <c r="L330" s="32"/>
      <c r="M330" s="138"/>
      <c r="T330" s="51"/>
      <c r="AT330" s="17" t="s">
        <v>129</v>
      </c>
      <c r="AU330" s="17" t="s">
        <v>81</v>
      </c>
    </row>
    <row r="331" spans="2:65" s="13" customFormat="1">
      <c r="B331" s="147"/>
      <c r="D331" s="140" t="s">
        <v>131</v>
      </c>
      <c r="E331" s="148" t="s">
        <v>19</v>
      </c>
      <c r="F331" s="149" t="s">
        <v>471</v>
      </c>
      <c r="H331" s="148" t="s">
        <v>19</v>
      </c>
      <c r="I331" s="150"/>
      <c r="L331" s="147"/>
      <c r="M331" s="151"/>
      <c r="T331" s="152"/>
      <c r="AT331" s="148" t="s">
        <v>131</v>
      </c>
      <c r="AU331" s="148" t="s">
        <v>81</v>
      </c>
      <c r="AV331" s="13" t="s">
        <v>79</v>
      </c>
      <c r="AW331" s="13" t="s">
        <v>35</v>
      </c>
      <c r="AX331" s="13" t="s">
        <v>74</v>
      </c>
      <c r="AY331" s="148" t="s">
        <v>119</v>
      </c>
    </row>
    <row r="332" spans="2:65" s="12" customFormat="1">
      <c r="B332" s="139"/>
      <c r="D332" s="140" t="s">
        <v>131</v>
      </c>
      <c r="E332" s="141" t="s">
        <v>19</v>
      </c>
      <c r="F332" s="142" t="s">
        <v>472</v>
      </c>
      <c r="H332" s="143">
        <v>24</v>
      </c>
      <c r="I332" s="144"/>
      <c r="L332" s="139"/>
      <c r="M332" s="145"/>
      <c r="T332" s="146"/>
      <c r="AT332" s="141" t="s">
        <v>131</v>
      </c>
      <c r="AU332" s="141" t="s">
        <v>81</v>
      </c>
      <c r="AV332" s="12" t="s">
        <v>81</v>
      </c>
      <c r="AW332" s="12" t="s">
        <v>35</v>
      </c>
      <c r="AX332" s="12" t="s">
        <v>79</v>
      </c>
      <c r="AY332" s="141" t="s">
        <v>119</v>
      </c>
    </row>
    <row r="333" spans="2:65" s="1" customFormat="1" ht="24.25" customHeight="1">
      <c r="B333" s="32"/>
      <c r="C333" s="122" t="s">
        <v>495</v>
      </c>
      <c r="D333" s="122" t="s">
        <v>122</v>
      </c>
      <c r="E333" s="123" t="s">
        <v>496</v>
      </c>
      <c r="F333" s="124" t="s">
        <v>497</v>
      </c>
      <c r="G333" s="125" t="s">
        <v>178</v>
      </c>
      <c r="H333" s="126">
        <v>0.112</v>
      </c>
      <c r="I333" s="127"/>
      <c r="J333" s="128">
        <f>ROUND(I333*H333,2)</f>
        <v>0</v>
      </c>
      <c r="K333" s="124" t="s">
        <v>126</v>
      </c>
      <c r="L333" s="32"/>
      <c r="M333" s="129" t="s">
        <v>19</v>
      </c>
      <c r="N333" s="130" t="s">
        <v>45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221</v>
      </c>
      <c r="AT333" s="133" t="s">
        <v>122</v>
      </c>
      <c r="AU333" s="133" t="s">
        <v>81</v>
      </c>
      <c r="AY333" s="17" t="s">
        <v>119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7" t="s">
        <v>79</v>
      </c>
      <c r="BK333" s="134">
        <f>ROUND(I333*H333,2)</f>
        <v>0</v>
      </c>
      <c r="BL333" s="17" t="s">
        <v>221</v>
      </c>
      <c r="BM333" s="133" t="s">
        <v>498</v>
      </c>
    </row>
    <row r="334" spans="2:65" s="1" customFormat="1">
      <c r="B334" s="32"/>
      <c r="D334" s="135" t="s">
        <v>129</v>
      </c>
      <c r="F334" s="136" t="s">
        <v>499</v>
      </c>
      <c r="I334" s="137"/>
      <c r="L334" s="32"/>
      <c r="M334" s="138"/>
      <c r="T334" s="51"/>
      <c r="AT334" s="17" t="s">
        <v>129</v>
      </c>
      <c r="AU334" s="17" t="s">
        <v>81</v>
      </c>
    </row>
    <row r="335" spans="2:65" s="11" customFormat="1" ht="22.9" customHeight="1">
      <c r="B335" s="110"/>
      <c r="D335" s="111" t="s">
        <v>73</v>
      </c>
      <c r="E335" s="120" t="s">
        <v>500</v>
      </c>
      <c r="F335" s="120" t="s">
        <v>501</v>
      </c>
      <c r="I335" s="113"/>
      <c r="J335" s="121">
        <f>BK335</f>
        <v>0</v>
      </c>
      <c r="L335" s="110"/>
      <c r="M335" s="115"/>
      <c r="P335" s="116">
        <f>SUM(P336:P338)</f>
        <v>0</v>
      </c>
      <c r="R335" s="116">
        <f>SUM(R336:R338)</f>
        <v>4.6799999999999994E-2</v>
      </c>
      <c r="T335" s="117">
        <f>SUM(T336:T338)</f>
        <v>4.6799999999999994E-2</v>
      </c>
      <c r="AR335" s="111" t="s">
        <v>81</v>
      </c>
      <c r="AT335" s="118" t="s">
        <v>73</v>
      </c>
      <c r="AU335" s="118" t="s">
        <v>79</v>
      </c>
      <c r="AY335" s="111" t="s">
        <v>119</v>
      </c>
      <c r="BK335" s="119">
        <f>SUM(BK336:BK338)</f>
        <v>0</v>
      </c>
    </row>
    <row r="336" spans="2:65" s="1" customFormat="1" ht="16.5" customHeight="1">
      <c r="B336" s="32"/>
      <c r="C336" s="122" t="s">
        <v>502</v>
      </c>
      <c r="D336" s="122" t="s">
        <v>122</v>
      </c>
      <c r="E336" s="123" t="s">
        <v>503</v>
      </c>
      <c r="F336" s="124" t="s">
        <v>504</v>
      </c>
      <c r="G336" s="125" t="s">
        <v>162</v>
      </c>
      <c r="H336" s="126">
        <v>180</v>
      </c>
      <c r="I336" s="127"/>
      <c r="J336" s="128">
        <f>ROUND(I336*H336,2)</f>
        <v>0</v>
      </c>
      <c r="K336" s="124" t="s">
        <v>126</v>
      </c>
      <c r="L336" s="32"/>
      <c r="M336" s="129" t="s">
        <v>19</v>
      </c>
      <c r="N336" s="130" t="s">
        <v>45</v>
      </c>
      <c r="P336" s="131">
        <f>O336*H336</f>
        <v>0</v>
      </c>
      <c r="Q336" s="131">
        <v>2.5999999999999998E-4</v>
      </c>
      <c r="R336" s="131">
        <f>Q336*H336</f>
        <v>4.6799999999999994E-2</v>
      </c>
      <c r="S336" s="131">
        <v>2.5999999999999998E-4</v>
      </c>
      <c r="T336" s="132">
        <f>S336*H336</f>
        <v>4.6799999999999994E-2</v>
      </c>
      <c r="AR336" s="133" t="s">
        <v>221</v>
      </c>
      <c r="AT336" s="133" t="s">
        <v>122</v>
      </c>
      <c r="AU336" s="133" t="s">
        <v>81</v>
      </c>
      <c r="AY336" s="17" t="s">
        <v>119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7" t="s">
        <v>79</v>
      </c>
      <c r="BK336" s="134">
        <f>ROUND(I336*H336,2)</f>
        <v>0</v>
      </c>
      <c r="BL336" s="17" t="s">
        <v>221</v>
      </c>
      <c r="BM336" s="133" t="s">
        <v>505</v>
      </c>
    </row>
    <row r="337" spans="2:65" s="1" customFormat="1">
      <c r="B337" s="32"/>
      <c r="D337" s="135" t="s">
        <v>129</v>
      </c>
      <c r="F337" s="136" t="s">
        <v>506</v>
      </c>
      <c r="I337" s="137"/>
      <c r="L337" s="32"/>
      <c r="M337" s="138"/>
      <c r="T337" s="51"/>
      <c r="AT337" s="17" t="s">
        <v>129</v>
      </c>
      <c r="AU337" s="17" t="s">
        <v>81</v>
      </c>
    </row>
    <row r="338" spans="2:65" s="12" customFormat="1">
      <c r="B338" s="139"/>
      <c r="D338" s="140" t="s">
        <v>131</v>
      </c>
      <c r="E338" s="141" t="s">
        <v>19</v>
      </c>
      <c r="F338" s="142" t="s">
        <v>507</v>
      </c>
      <c r="H338" s="143">
        <v>180</v>
      </c>
      <c r="I338" s="144"/>
      <c r="L338" s="139"/>
      <c r="M338" s="145"/>
      <c r="T338" s="146"/>
      <c r="AT338" s="141" t="s">
        <v>131</v>
      </c>
      <c r="AU338" s="141" t="s">
        <v>81</v>
      </c>
      <c r="AV338" s="12" t="s">
        <v>81</v>
      </c>
      <c r="AW338" s="12" t="s">
        <v>35</v>
      </c>
      <c r="AX338" s="12" t="s">
        <v>79</v>
      </c>
      <c r="AY338" s="141" t="s">
        <v>119</v>
      </c>
    </row>
    <row r="339" spans="2:65" s="11" customFormat="1" ht="22.9" customHeight="1">
      <c r="B339" s="110"/>
      <c r="D339" s="111" t="s">
        <v>73</v>
      </c>
      <c r="E339" s="120" t="s">
        <v>508</v>
      </c>
      <c r="F339" s="120" t="s">
        <v>509</v>
      </c>
      <c r="I339" s="113"/>
      <c r="J339" s="121">
        <f>BK339</f>
        <v>0</v>
      </c>
      <c r="L339" s="110"/>
      <c r="M339" s="115"/>
      <c r="P339" s="116">
        <v>0</v>
      </c>
      <c r="R339" s="116">
        <v>0</v>
      </c>
      <c r="T339" s="117">
        <v>0</v>
      </c>
      <c r="AR339" s="111" t="s">
        <v>81</v>
      </c>
      <c r="AT339" s="118" t="s">
        <v>73</v>
      </c>
      <c r="AU339" s="118" t="s">
        <v>79</v>
      </c>
      <c r="AY339" s="111" t="s">
        <v>119</v>
      </c>
      <c r="BK339" s="119">
        <v>0</v>
      </c>
    </row>
    <row r="340" spans="2:65" s="11" customFormat="1" ht="22.9" customHeight="1">
      <c r="B340" s="110"/>
      <c r="D340" s="111" t="s">
        <v>73</v>
      </c>
      <c r="E340" s="120" t="s">
        <v>510</v>
      </c>
      <c r="F340" s="120" t="s">
        <v>511</v>
      </c>
      <c r="I340" s="113"/>
      <c r="J340" s="121">
        <f>BK340</f>
        <v>0</v>
      </c>
      <c r="L340" s="110"/>
      <c r="M340" s="115"/>
      <c r="P340" s="116">
        <f>SUM(P341:P362)</f>
        <v>0</v>
      </c>
      <c r="R340" s="116">
        <f>SUM(R341:R362)</f>
        <v>4.8392299999999999E-3</v>
      </c>
      <c r="T340" s="117">
        <f>SUM(T341:T362)</f>
        <v>0</v>
      </c>
      <c r="AR340" s="111" t="s">
        <v>81</v>
      </c>
      <c r="AT340" s="118" t="s">
        <v>73</v>
      </c>
      <c r="AU340" s="118" t="s">
        <v>79</v>
      </c>
      <c r="AY340" s="111" t="s">
        <v>119</v>
      </c>
      <c r="BK340" s="119">
        <f>SUM(BK341:BK362)</f>
        <v>0</v>
      </c>
    </row>
    <row r="341" spans="2:65" s="1" customFormat="1" ht="21.75" customHeight="1">
      <c r="B341" s="32"/>
      <c r="C341" s="122" t="s">
        <v>512</v>
      </c>
      <c r="D341" s="122" t="s">
        <v>122</v>
      </c>
      <c r="E341" s="123" t="s">
        <v>513</v>
      </c>
      <c r="F341" s="124" t="s">
        <v>514</v>
      </c>
      <c r="G341" s="125" t="s">
        <v>162</v>
      </c>
      <c r="H341" s="126">
        <v>16.687000000000001</v>
      </c>
      <c r="I341" s="127"/>
      <c r="J341" s="128">
        <f>ROUND(I341*H341,2)</f>
        <v>0</v>
      </c>
      <c r="K341" s="124" t="s">
        <v>126</v>
      </c>
      <c r="L341" s="32"/>
      <c r="M341" s="129" t="s">
        <v>19</v>
      </c>
      <c r="N341" s="130" t="s">
        <v>45</v>
      </c>
      <c r="P341" s="131">
        <f>O341*H341</f>
        <v>0</v>
      </c>
      <c r="Q341" s="131">
        <v>6.9999999999999994E-5</v>
      </c>
      <c r="R341" s="131">
        <f>Q341*H341</f>
        <v>1.1680899999999999E-3</v>
      </c>
      <c r="S341" s="131">
        <v>0</v>
      </c>
      <c r="T341" s="132">
        <f>S341*H341</f>
        <v>0</v>
      </c>
      <c r="AR341" s="133" t="s">
        <v>221</v>
      </c>
      <c r="AT341" s="133" t="s">
        <v>122</v>
      </c>
      <c r="AU341" s="133" t="s">
        <v>81</v>
      </c>
      <c r="AY341" s="17" t="s">
        <v>119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7" t="s">
        <v>79</v>
      </c>
      <c r="BK341" s="134">
        <f>ROUND(I341*H341,2)</f>
        <v>0</v>
      </c>
      <c r="BL341" s="17" t="s">
        <v>221</v>
      </c>
      <c r="BM341" s="133" t="s">
        <v>515</v>
      </c>
    </row>
    <row r="342" spans="2:65" s="1" customFormat="1">
      <c r="B342" s="32"/>
      <c r="D342" s="135" t="s">
        <v>129</v>
      </c>
      <c r="F342" s="136" t="s">
        <v>516</v>
      </c>
      <c r="I342" s="137"/>
      <c r="L342" s="32"/>
      <c r="M342" s="138"/>
      <c r="T342" s="51"/>
      <c r="AT342" s="17" t="s">
        <v>129</v>
      </c>
      <c r="AU342" s="17" t="s">
        <v>81</v>
      </c>
    </row>
    <row r="343" spans="2:65" s="13" customFormat="1">
      <c r="B343" s="147"/>
      <c r="D343" s="140" t="s">
        <v>131</v>
      </c>
      <c r="E343" s="148" t="s">
        <v>19</v>
      </c>
      <c r="F343" s="149" t="s">
        <v>189</v>
      </c>
      <c r="H343" s="148" t="s">
        <v>19</v>
      </c>
      <c r="I343" s="150"/>
      <c r="L343" s="147"/>
      <c r="M343" s="151"/>
      <c r="T343" s="152"/>
      <c r="AT343" s="148" t="s">
        <v>131</v>
      </c>
      <c r="AU343" s="148" t="s">
        <v>81</v>
      </c>
      <c r="AV343" s="13" t="s">
        <v>79</v>
      </c>
      <c r="AW343" s="13" t="s">
        <v>35</v>
      </c>
      <c r="AX343" s="13" t="s">
        <v>74</v>
      </c>
      <c r="AY343" s="148" t="s">
        <v>119</v>
      </c>
    </row>
    <row r="344" spans="2:65" s="12" customFormat="1">
      <c r="B344" s="139"/>
      <c r="D344" s="140" t="s">
        <v>131</v>
      </c>
      <c r="E344" s="141" t="s">
        <v>19</v>
      </c>
      <c r="F344" s="142" t="s">
        <v>517</v>
      </c>
      <c r="H344" s="143">
        <v>4.5220000000000002</v>
      </c>
      <c r="I344" s="144"/>
      <c r="L344" s="139"/>
      <c r="M344" s="145"/>
      <c r="T344" s="146"/>
      <c r="AT344" s="141" t="s">
        <v>131</v>
      </c>
      <c r="AU344" s="141" t="s">
        <v>81</v>
      </c>
      <c r="AV344" s="12" t="s">
        <v>81</v>
      </c>
      <c r="AW344" s="12" t="s">
        <v>35</v>
      </c>
      <c r="AX344" s="12" t="s">
        <v>74</v>
      </c>
      <c r="AY344" s="141" t="s">
        <v>119</v>
      </c>
    </row>
    <row r="345" spans="2:65" s="13" customFormat="1">
      <c r="B345" s="147"/>
      <c r="D345" s="140" t="s">
        <v>131</v>
      </c>
      <c r="E345" s="148" t="s">
        <v>19</v>
      </c>
      <c r="F345" s="149" t="s">
        <v>191</v>
      </c>
      <c r="H345" s="148" t="s">
        <v>19</v>
      </c>
      <c r="I345" s="150"/>
      <c r="L345" s="147"/>
      <c r="M345" s="151"/>
      <c r="T345" s="152"/>
      <c r="AT345" s="148" t="s">
        <v>131</v>
      </c>
      <c r="AU345" s="148" t="s">
        <v>81</v>
      </c>
      <c r="AV345" s="13" t="s">
        <v>79</v>
      </c>
      <c r="AW345" s="13" t="s">
        <v>35</v>
      </c>
      <c r="AX345" s="13" t="s">
        <v>74</v>
      </c>
      <c r="AY345" s="148" t="s">
        <v>119</v>
      </c>
    </row>
    <row r="346" spans="2:65" s="12" customFormat="1">
      <c r="B346" s="139"/>
      <c r="D346" s="140" t="s">
        <v>131</v>
      </c>
      <c r="E346" s="141" t="s">
        <v>19</v>
      </c>
      <c r="F346" s="142" t="s">
        <v>517</v>
      </c>
      <c r="H346" s="143">
        <v>4.5220000000000002</v>
      </c>
      <c r="I346" s="144"/>
      <c r="L346" s="139"/>
      <c r="M346" s="145"/>
      <c r="T346" s="146"/>
      <c r="AT346" s="141" t="s">
        <v>131</v>
      </c>
      <c r="AU346" s="141" t="s">
        <v>81</v>
      </c>
      <c r="AV346" s="12" t="s">
        <v>81</v>
      </c>
      <c r="AW346" s="12" t="s">
        <v>35</v>
      </c>
      <c r="AX346" s="12" t="s">
        <v>74</v>
      </c>
      <c r="AY346" s="141" t="s">
        <v>119</v>
      </c>
    </row>
    <row r="347" spans="2:65" s="13" customFormat="1">
      <c r="B347" s="147"/>
      <c r="D347" s="140" t="s">
        <v>131</v>
      </c>
      <c r="E347" s="148" t="s">
        <v>19</v>
      </c>
      <c r="F347" s="149" t="s">
        <v>192</v>
      </c>
      <c r="H347" s="148" t="s">
        <v>19</v>
      </c>
      <c r="I347" s="150"/>
      <c r="L347" s="147"/>
      <c r="M347" s="151"/>
      <c r="T347" s="152"/>
      <c r="AT347" s="148" t="s">
        <v>131</v>
      </c>
      <c r="AU347" s="148" t="s">
        <v>81</v>
      </c>
      <c r="AV347" s="13" t="s">
        <v>79</v>
      </c>
      <c r="AW347" s="13" t="s">
        <v>35</v>
      </c>
      <c r="AX347" s="13" t="s">
        <v>74</v>
      </c>
      <c r="AY347" s="148" t="s">
        <v>119</v>
      </c>
    </row>
    <row r="348" spans="2:65" s="12" customFormat="1">
      <c r="B348" s="139"/>
      <c r="D348" s="140" t="s">
        <v>131</v>
      </c>
      <c r="E348" s="141" t="s">
        <v>19</v>
      </c>
      <c r="F348" s="142" t="s">
        <v>518</v>
      </c>
      <c r="H348" s="143">
        <v>1.2430000000000001</v>
      </c>
      <c r="I348" s="144"/>
      <c r="L348" s="139"/>
      <c r="M348" s="145"/>
      <c r="T348" s="146"/>
      <c r="AT348" s="141" t="s">
        <v>131</v>
      </c>
      <c r="AU348" s="141" t="s">
        <v>81</v>
      </c>
      <c r="AV348" s="12" t="s">
        <v>81</v>
      </c>
      <c r="AW348" s="12" t="s">
        <v>35</v>
      </c>
      <c r="AX348" s="12" t="s">
        <v>74</v>
      </c>
      <c r="AY348" s="141" t="s">
        <v>119</v>
      </c>
    </row>
    <row r="349" spans="2:65" s="13" customFormat="1">
      <c r="B349" s="147"/>
      <c r="D349" s="140" t="s">
        <v>131</v>
      </c>
      <c r="E349" s="148" t="s">
        <v>19</v>
      </c>
      <c r="F349" s="149" t="s">
        <v>173</v>
      </c>
      <c r="H349" s="148" t="s">
        <v>19</v>
      </c>
      <c r="I349" s="150"/>
      <c r="L349" s="147"/>
      <c r="M349" s="151"/>
      <c r="T349" s="152"/>
      <c r="AT349" s="148" t="s">
        <v>131</v>
      </c>
      <c r="AU349" s="148" t="s">
        <v>81</v>
      </c>
      <c r="AV349" s="13" t="s">
        <v>79</v>
      </c>
      <c r="AW349" s="13" t="s">
        <v>35</v>
      </c>
      <c r="AX349" s="13" t="s">
        <v>74</v>
      </c>
      <c r="AY349" s="148" t="s">
        <v>119</v>
      </c>
    </row>
    <row r="350" spans="2:65" s="12" customFormat="1">
      <c r="B350" s="139"/>
      <c r="D350" s="140" t="s">
        <v>131</v>
      </c>
      <c r="E350" s="141" t="s">
        <v>19</v>
      </c>
      <c r="F350" s="142" t="s">
        <v>519</v>
      </c>
      <c r="H350" s="143">
        <v>6.4</v>
      </c>
      <c r="I350" s="144"/>
      <c r="L350" s="139"/>
      <c r="M350" s="145"/>
      <c r="T350" s="146"/>
      <c r="AT350" s="141" t="s">
        <v>131</v>
      </c>
      <c r="AU350" s="141" t="s">
        <v>81</v>
      </c>
      <c r="AV350" s="12" t="s">
        <v>81</v>
      </c>
      <c r="AW350" s="12" t="s">
        <v>35</v>
      </c>
      <c r="AX350" s="12" t="s">
        <v>74</v>
      </c>
      <c r="AY350" s="141" t="s">
        <v>119</v>
      </c>
    </row>
    <row r="351" spans="2:65" s="14" customFormat="1">
      <c r="B351" s="163"/>
      <c r="D351" s="140" t="s">
        <v>131</v>
      </c>
      <c r="E351" s="164" t="s">
        <v>19</v>
      </c>
      <c r="F351" s="165" t="s">
        <v>183</v>
      </c>
      <c r="H351" s="166">
        <v>16.687000000000001</v>
      </c>
      <c r="I351" s="167"/>
      <c r="L351" s="163"/>
      <c r="M351" s="168"/>
      <c r="T351" s="169"/>
      <c r="AT351" s="164" t="s">
        <v>131</v>
      </c>
      <c r="AU351" s="164" t="s">
        <v>81</v>
      </c>
      <c r="AV351" s="14" t="s">
        <v>127</v>
      </c>
      <c r="AW351" s="14" t="s">
        <v>35</v>
      </c>
      <c r="AX351" s="14" t="s">
        <v>79</v>
      </c>
      <c r="AY351" s="164" t="s">
        <v>119</v>
      </c>
    </row>
    <row r="352" spans="2:65" s="1" customFormat="1" ht="24.25" customHeight="1">
      <c r="B352" s="32"/>
      <c r="C352" s="122" t="s">
        <v>520</v>
      </c>
      <c r="D352" s="122" t="s">
        <v>122</v>
      </c>
      <c r="E352" s="123" t="s">
        <v>521</v>
      </c>
      <c r="F352" s="124" t="s">
        <v>522</v>
      </c>
      <c r="G352" s="125" t="s">
        <v>162</v>
      </c>
      <c r="H352" s="126">
        <v>16.687000000000001</v>
      </c>
      <c r="I352" s="127"/>
      <c r="J352" s="128">
        <f>ROUND(I352*H352,2)</f>
        <v>0</v>
      </c>
      <c r="K352" s="124" t="s">
        <v>126</v>
      </c>
      <c r="L352" s="32"/>
      <c r="M352" s="129" t="s">
        <v>19</v>
      </c>
      <c r="N352" s="130" t="s">
        <v>45</v>
      </c>
      <c r="P352" s="131">
        <f>O352*H352</f>
        <v>0</v>
      </c>
      <c r="Q352" s="131">
        <v>2.2000000000000001E-4</v>
      </c>
      <c r="R352" s="131">
        <f>Q352*H352</f>
        <v>3.6711400000000003E-3</v>
      </c>
      <c r="S352" s="131">
        <v>0</v>
      </c>
      <c r="T352" s="132">
        <f>S352*H352</f>
        <v>0</v>
      </c>
      <c r="AR352" s="133" t="s">
        <v>221</v>
      </c>
      <c r="AT352" s="133" t="s">
        <v>122</v>
      </c>
      <c r="AU352" s="133" t="s">
        <v>81</v>
      </c>
      <c r="AY352" s="17" t="s">
        <v>119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7" t="s">
        <v>79</v>
      </c>
      <c r="BK352" s="134">
        <f>ROUND(I352*H352,2)</f>
        <v>0</v>
      </c>
      <c r="BL352" s="17" t="s">
        <v>221</v>
      </c>
      <c r="BM352" s="133" t="s">
        <v>523</v>
      </c>
    </row>
    <row r="353" spans="2:65" s="1" customFormat="1">
      <c r="B353" s="32"/>
      <c r="D353" s="135" t="s">
        <v>129</v>
      </c>
      <c r="F353" s="136" t="s">
        <v>524</v>
      </c>
      <c r="I353" s="137"/>
      <c r="L353" s="32"/>
      <c r="M353" s="138"/>
      <c r="T353" s="51"/>
      <c r="AT353" s="17" t="s">
        <v>129</v>
      </c>
      <c r="AU353" s="17" t="s">
        <v>81</v>
      </c>
    </row>
    <row r="354" spans="2:65" s="13" customFormat="1">
      <c r="B354" s="147"/>
      <c r="D354" s="140" t="s">
        <v>131</v>
      </c>
      <c r="E354" s="148" t="s">
        <v>19</v>
      </c>
      <c r="F354" s="149" t="s">
        <v>189</v>
      </c>
      <c r="H354" s="148" t="s">
        <v>19</v>
      </c>
      <c r="I354" s="150"/>
      <c r="L354" s="147"/>
      <c r="M354" s="151"/>
      <c r="T354" s="152"/>
      <c r="AT354" s="148" t="s">
        <v>131</v>
      </c>
      <c r="AU354" s="148" t="s">
        <v>81</v>
      </c>
      <c r="AV354" s="13" t="s">
        <v>79</v>
      </c>
      <c r="AW354" s="13" t="s">
        <v>35</v>
      </c>
      <c r="AX354" s="13" t="s">
        <v>74</v>
      </c>
      <c r="AY354" s="148" t="s">
        <v>119</v>
      </c>
    </row>
    <row r="355" spans="2:65" s="12" customFormat="1">
      <c r="B355" s="139"/>
      <c r="D355" s="140" t="s">
        <v>131</v>
      </c>
      <c r="E355" s="141" t="s">
        <v>19</v>
      </c>
      <c r="F355" s="142" t="s">
        <v>517</v>
      </c>
      <c r="H355" s="143">
        <v>4.5220000000000002</v>
      </c>
      <c r="I355" s="144"/>
      <c r="L355" s="139"/>
      <c r="M355" s="145"/>
      <c r="T355" s="146"/>
      <c r="AT355" s="141" t="s">
        <v>131</v>
      </c>
      <c r="AU355" s="141" t="s">
        <v>81</v>
      </c>
      <c r="AV355" s="12" t="s">
        <v>81</v>
      </c>
      <c r="AW355" s="12" t="s">
        <v>35</v>
      </c>
      <c r="AX355" s="12" t="s">
        <v>74</v>
      </c>
      <c r="AY355" s="141" t="s">
        <v>119</v>
      </c>
    </row>
    <row r="356" spans="2:65" s="13" customFormat="1">
      <c r="B356" s="147"/>
      <c r="D356" s="140" t="s">
        <v>131</v>
      </c>
      <c r="E356" s="148" t="s">
        <v>19</v>
      </c>
      <c r="F356" s="149" t="s">
        <v>191</v>
      </c>
      <c r="H356" s="148" t="s">
        <v>19</v>
      </c>
      <c r="I356" s="150"/>
      <c r="L356" s="147"/>
      <c r="M356" s="151"/>
      <c r="T356" s="152"/>
      <c r="AT356" s="148" t="s">
        <v>131</v>
      </c>
      <c r="AU356" s="148" t="s">
        <v>81</v>
      </c>
      <c r="AV356" s="13" t="s">
        <v>79</v>
      </c>
      <c r="AW356" s="13" t="s">
        <v>35</v>
      </c>
      <c r="AX356" s="13" t="s">
        <v>74</v>
      </c>
      <c r="AY356" s="148" t="s">
        <v>119</v>
      </c>
    </row>
    <row r="357" spans="2:65" s="12" customFormat="1">
      <c r="B357" s="139"/>
      <c r="D357" s="140" t="s">
        <v>131</v>
      </c>
      <c r="E357" s="141" t="s">
        <v>19</v>
      </c>
      <c r="F357" s="142" t="s">
        <v>517</v>
      </c>
      <c r="H357" s="143">
        <v>4.5220000000000002</v>
      </c>
      <c r="I357" s="144"/>
      <c r="L357" s="139"/>
      <c r="M357" s="145"/>
      <c r="T357" s="146"/>
      <c r="AT357" s="141" t="s">
        <v>131</v>
      </c>
      <c r="AU357" s="141" t="s">
        <v>81</v>
      </c>
      <c r="AV357" s="12" t="s">
        <v>81</v>
      </c>
      <c r="AW357" s="12" t="s">
        <v>35</v>
      </c>
      <c r="AX357" s="12" t="s">
        <v>74</v>
      </c>
      <c r="AY357" s="141" t="s">
        <v>119</v>
      </c>
    </row>
    <row r="358" spans="2:65" s="13" customFormat="1">
      <c r="B358" s="147"/>
      <c r="D358" s="140" t="s">
        <v>131</v>
      </c>
      <c r="E358" s="148" t="s">
        <v>19</v>
      </c>
      <c r="F358" s="149" t="s">
        <v>192</v>
      </c>
      <c r="H358" s="148" t="s">
        <v>19</v>
      </c>
      <c r="I358" s="150"/>
      <c r="L358" s="147"/>
      <c r="M358" s="151"/>
      <c r="T358" s="152"/>
      <c r="AT358" s="148" t="s">
        <v>131</v>
      </c>
      <c r="AU358" s="148" t="s">
        <v>81</v>
      </c>
      <c r="AV358" s="13" t="s">
        <v>79</v>
      </c>
      <c r="AW358" s="13" t="s">
        <v>35</v>
      </c>
      <c r="AX358" s="13" t="s">
        <v>74</v>
      </c>
      <c r="AY358" s="148" t="s">
        <v>119</v>
      </c>
    </row>
    <row r="359" spans="2:65" s="12" customFormat="1">
      <c r="B359" s="139"/>
      <c r="D359" s="140" t="s">
        <v>131</v>
      </c>
      <c r="E359" s="141" t="s">
        <v>19</v>
      </c>
      <c r="F359" s="142" t="s">
        <v>518</v>
      </c>
      <c r="H359" s="143">
        <v>1.2430000000000001</v>
      </c>
      <c r="I359" s="144"/>
      <c r="L359" s="139"/>
      <c r="M359" s="145"/>
      <c r="T359" s="146"/>
      <c r="AT359" s="141" t="s">
        <v>131</v>
      </c>
      <c r="AU359" s="141" t="s">
        <v>81</v>
      </c>
      <c r="AV359" s="12" t="s">
        <v>81</v>
      </c>
      <c r="AW359" s="12" t="s">
        <v>35</v>
      </c>
      <c r="AX359" s="12" t="s">
        <v>74</v>
      </c>
      <c r="AY359" s="141" t="s">
        <v>119</v>
      </c>
    </row>
    <row r="360" spans="2:65" s="13" customFormat="1">
      <c r="B360" s="147"/>
      <c r="D360" s="140" t="s">
        <v>131</v>
      </c>
      <c r="E360" s="148" t="s">
        <v>19</v>
      </c>
      <c r="F360" s="149" t="s">
        <v>173</v>
      </c>
      <c r="H360" s="148" t="s">
        <v>19</v>
      </c>
      <c r="I360" s="150"/>
      <c r="L360" s="147"/>
      <c r="M360" s="151"/>
      <c r="T360" s="152"/>
      <c r="AT360" s="148" t="s">
        <v>131</v>
      </c>
      <c r="AU360" s="148" t="s">
        <v>81</v>
      </c>
      <c r="AV360" s="13" t="s">
        <v>79</v>
      </c>
      <c r="AW360" s="13" t="s">
        <v>35</v>
      </c>
      <c r="AX360" s="13" t="s">
        <v>74</v>
      </c>
      <c r="AY360" s="148" t="s">
        <v>119</v>
      </c>
    </row>
    <row r="361" spans="2:65" s="12" customFormat="1">
      <c r="B361" s="139"/>
      <c r="D361" s="140" t="s">
        <v>131</v>
      </c>
      <c r="E361" s="141" t="s">
        <v>19</v>
      </c>
      <c r="F361" s="142" t="s">
        <v>519</v>
      </c>
      <c r="H361" s="143">
        <v>6.4</v>
      </c>
      <c r="I361" s="144"/>
      <c r="L361" s="139"/>
      <c r="M361" s="145"/>
      <c r="T361" s="146"/>
      <c r="AT361" s="141" t="s">
        <v>131</v>
      </c>
      <c r="AU361" s="141" t="s">
        <v>81</v>
      </c>
      <c r="AV361" s="12" t="s">
        <v>81</v>
      </c>
      <c r="AW361" s="12" t="s">
        <v>35</v>
      </c>
      <c r="AX361" s="12" t="s">
        <v>74</v>
      </c>
      <c r="AY361" s="141" t="s">
        <v>119</v>
      </c>
    </row>
    <row r="362" spans="2:65" s="14" customFormat="1">
      <c r="B362" s="163"/>
      <c r="D362" s="140" t="s">
        <v>131</v>
      </c>
      <c r="E362" s="164" t="s">
        <v>19</v>
      </c>
      <c r="F362" s="165" t="s">
        <v>183</v>
      </c>
      <c r="H362" s="166">
        <v>16.687000000000001</v>
      </c>
      <c r="I362" s="167"/>
      <c r="L362" s="163"/>
      <c r="M362" s="168"/>
      <c r="T362" s="169"/>
      <c r="AT362" s="164" t="s">
        <v>131</v>
      </c>
      <c r="AU362" s="164" t="s">
        <v>81</v>
      </c>
      <c r="AV362" s="14" t="s">
        <v>127</v>
      </c>
      <c r="AW362" s="14" t="s">
        <v>35</v>
      </c>
      <c r="AX362" s="14" t="s">
        <v>79</v>
      </c>
      <c r="AY362" s="164" t="s">
        <v>119</v>
      </c>
    </row>
    <row r="363" spans="2:65" s="11" customFormat="1" ht="25.9" customHeight="1">
      <c r="B363" s="110"/>
      <c r="D363" s="111" t="s">
        <v>73</v>
      </c>
      <c r="E363" s="112" t="s">
        <v>525</v>
      </c>
      <c r="F363" s="112" t="s">
        <v>526</v>
      </c>
      <c r="I363" s="113"/>
      <c r="J363" s="114">
        <f>BK363</f>
        <v>0</v>
      </c>
      <c r="L363" s="110"/>
      <c r="M363" s="115"/>
      <c r="P363" s="116">
        <f>SUM(P364:P378)</f>
        <v>0</v>
      </c>
      <c r="R363" s="116">
        <f>SUM(R364:R378)</f>
        <v>0</v>
      </c>
      <c r="T363" s="117">
        <f>SUM(T364:T378)</f>
        <v>0</v>
      </c>
      <c r="AR363" s="111" t="s">
        <v>127</v>
      </c>
      <c r="AT363" s="118" t="s">
        <v>73</v>
      </c>
      <c r="AU363" s="118" t="s">
        <v>74</v>
      </c>
      <c r="AY363" s="111" t="s">
        <v>119</v>
      </c>
      <c r="BK363" s="119">
        <f>SUM(BK364:BK378)</f>
        <v>0</v>
      </c>
    </row>
    <row r="364" spans="2:65" s="1" customFormat="1" ht="16.5" customHeight="1">
      <c r="B364" s="32"/>
      <c r="C364" s="122" t="s">
        <v>527</v>
      </c>
      <c r="D364" s="122" t="s">
        <v>122</v>
      </c>
      <c r="E364" s="123" t="s">
        <v>528</v>
      </c>
      <c r="F364" s="124" t="s">
        <v>529</v>
      </c>
      <c r="G364" s="125" t="s">
        <v>530</v>
      </c>
      <c r="H364" s="126">
        <v>32</v>
      </c>
      <c r="I364" s="127"/>
      <c r="J364" s="128">
        <f>ROUND(I364*H364,2)</f>
        <v>0</v>
      </c>
      <c r="K364" s="124" t="s">
        <v>126</v>
      </c>
      <c r="L364" s="32"/>
      <c r="M364" s="129" t="s">
        <v>19</v>
      </c>
      <c r="N364" s="130" t="s">
        <v>45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531</v>
      </c>
      <c r="AT364" s="133" t="s">
        <v>122</v>
      </c>
      <c r="AU364" s="133" t="s">
        <v>79</v>
      </c>
      <c r="AY364" s="17" t="s">
        <v>119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7" t="s">
        <v>79</v>
      </c>
      <c r="BK364" s="134">
        <f>ROUND(I364*H364,2)</f>
        <v>0</v>
      </c>
      <c r="BL364" s="17" t="s">
        <v>531</v>
      </c>
      <c r="BM364" s="133" t="s">
        <v>532</v>
      </c>
    </row>
    <row r="365" spans="2:65" s="1" customFormat="1">
      <c r="B365" s="32"/>
      <c r="D365" s="135" t="s">
        <v>129</v>
      </c>
      <c r="F365" s="136" t="s">
        <v>533</v>
      </c>
      <c r="I365" s="137"/>
      <c r="L365" s="32"/>
      <c r="M365" s="138"/>
      <c r="T365" s="51"/>
      <c r="AT365" s="17" t="s">
        <v>129</v>
      </c>
      <c r="AU365" s="17" t="s">
        <v>79</v>
      </c>
    </row>
    <row r="366" spans="2:65" s="13" customFormat="1">
      <c r="B366" s="147"/>
      <c r="D366" s="140" t="s">
        <v>131</v>
      </c>
      <c r="E366" s="148" t="s">
        <v>19</v>
      </c>
      <c r="F366" s="149" t="s">
        <v>534</v>
      </c>
      <c r="H366" s="148" t="s">
        <v>19</v>
      </c>
      <c r="I366" s="150"/>
      <c r="L366" s="147"/>
      <c r="M366" s="151"/>
      <c r="T366" s="152"/>
      <c r="AT366" s="148" t="s">
        <v>131</v>
      </c>
      <c r="AU366" s="148" t="s">
        <v>79</v>
      </c>
      <c r="AV366" s="13" t="s">
        <v>79</v>
      </c>
      <c r="AW366" s="13" t="s">
        <v>35</v>
      </c>
      <c r="AX366" s="13" t="s">
        <v>74</v>
      </c>
      <c r="AY366" s="148" t="s">
        <v>119</v>
      </c>
    </row>
    <row r="367" spans="2:65" s="12" customFormat="1">
      <c r="B367" s="139"/>
      <c r="D367" s="140" t="s">
        <v>131</v>
      </c>
      <c r="E367" s="141" t="s">
        <v>19</v>
      </c>
      <c r="F367" s="142" t="s">
        <v>535</v>
      </c>
      <c r="H367" s="143">
        <v>32</v>
      </c>
      <c r="I367" s="144"/>
      <c r="L367" s="139"/>
      <c r="M367" s="145"/>
      <c r="T367" s="146"/>
      <c r="AT367" s="141" t="s">
        <v>131</v>
      </c>
      <c r="AU367" s="141" t="s">
        <v>79</v>
      </c>
      <c r="AV367" s="12" t="s">
        <v>81</v>
      </c>
      <c r="AW367" s="12" t="s">
        <v>35</v>
      </c>
      <c r="AX367" s="12" t="s">
        <v>79</v>
      </c>
      <c r="AY367" s="141" t="s">
        <v>119</v>
      </c>
    </row>
    <row r="368" spans="2:65" s="1" customFormat="1" ht="16.5" customHeight="1">
      <c r="B368" s="32"/>
      <c r="C368" s="122" t="s">
        <v>536</v>
      </c>
      <c r="D368" s="122" t="s">
        <v>122</v>
      </c>
      <c r="E368" s="123" t="s">
        <v>537</v>
      </c>
      <c r="F368" s="124" t="s">
        <v>538</v>
      </c>
      <c r="G368" s="125" t="s">
        <v>530</v>
      </c>
      <c r="H368" s="126">
        <v>8</v>
      </c>
      <c r="I368" s="127"/>
      <c r="J368" s="128">
        <f>ROUND(I368*H368,2)</f>
        <v>0</v>
      </c>
      <c r="K368" s="124" t="s">
        <v>126</v>
      </c>
      <c r="L368" s="32"/>
      <c r="M368" s="129" t="s">
        <v>19</v>
      </c>
      <c r="N368" s="130" t="s">
        <v>45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531</v>
      </c>
      <c r="AT368" s="133" t="s">
        <v>122</v>
      </c>
      <c r="AU368" s="133" t="s">
        <v>79</v>
      </c>
      <c r="AY368" s="17" t="s">
        <v>119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7" t="s">
        <v>79</v>
      </c>
      <c r="BK368" s="134">
        <f>ROUND(I368*H368,2)</f>
        <v>0</v>
      </c>
      <c r="BL368" s="17" t="s">
        <v>531</v>
      </c>
      <c r="BM368" s="133" t="s">
        <v>539</v>
      </c>
    </row>
    <row r="369" spans="2:65" s="1" customFormat="1">
      <c r="B369" s="32"/>
      <c r="D369" s="135" t="s">
        <v>129</v>
      </c>
      <c r="F369" s="136" t="s">
        <v>540</v>
      </c>
      <c r="I369" s="137"/>
      <c r="L369" s="32"/>
      <c r="M369" s="138"/>
      <c r="T369" s="51"/>
      <c r="AT369" s="17" t="s">
        <v>129</v>
      </c>
      <c r="AU369" s="17" t="s">
        <v>79</v>
      </c>
    </row>
    <row r="370" spans="2:65" s="13" customFormat="1">
      <c r="B370" s="147"/>
      <c r="D370" s="140" t="s">
        <v>131</v>
      </c>
      <c r="E370" s="148" t="s">
        <v>19</v>
      </c>
      <c r="F370" s="149" t="s">
        <v>541</v>
      </c>
      <c r="H370" s="148" t="s">
        <v>19</v>
      </c>
      <c r="I370" s="150"/>
      <c r="L370" s="147"/>
      <c r="M370" s="151"/>
      <c r="T370" s="152"/>
      <c r="AT370" s="148" t="s">
        <v>131</v>
      </c>
      <c r="AU370" s="148" t="s">
        <v>79</v>
      </c>
      <c r="AV370" s="13" t="s">
        <v>79</v>
      </c>
      <c r="AW370" s="13" t="s">
        <v>35</v>
      </c>
      <c r="AX370" s="13" t="s">
        <v>74</v>
      </c>
      <c r="AY370" s="148" t="s">
        <v>119</v>
      </c>
    </row>
    <row r="371" spans="2:65" s="12" customFormat="1">
      <c r="B371" s="139"/>
      <c r="D371" s="140" t="s">
        <v>131</v>
      </c>
      <c r="E371" s="141" t="s">
        <v>19</v>
      </c>
      <c r="F371" s="142" t="s">
        <v>167</v>
      </c>
      <c r="H371" s="143">
        <v>8</v>
      </c>
      <c r="I371" s="144"/>
      <c r="L371" s="139"/>
      <c r="M371" s="145"/>
      <c r="T371" s="146"/>
      <c r="AT371" s="141" t="s">
        <v>131</v>
      </c>
      <c r="AU371" s="141" t="s">
        <v>79</v>
      </c>
      <c r="AV371" s="12" t="s">
        <v>81</v>
      </c>
      <c r="AW371" s="12" t="s">
        <v>35</v>
      </c>
      <c r="AX371" s="12" t="s">
        <v>79</v>
      </c>
      <c r="AY371" s="141" t="s">
        <v>119</v>
      </c>
    </row>
    <row r="372" spans="2:65" s="1" customFormat="1" ht="21.75" customHeight="1">
      <c r="B372" s="32"/>
      <c r="C372" s="122" t="s">
        <v>542</v>
      </c>
      <c r="D372" s="122" t="s">
        <v>122</v>
      </c>
      <c r="E372" s="123" t="s">
        <v>543</v>
      </c>
      <c r="F372" s="124" t="s">
        <v>544</v>
      </c>
      <c r="G372" s="125" t="s">
        <v>530</v>
      </c>
      <c r="H372" s="126">
        <v>74</v>
      </c>
      <c r="I372" s="127"/>
      <c r="J372" s="128">
        <f>ROUND(I372*H372,2)</f>
        <v>0</v>
      </c>
      <c r="K372" s="124" t="s">
        <v>126</v>
      </c>
      <c r="L372" s="32"/>
      <c r="M372" s="129" t="s">
        <v>19</v>
      </c>
      <c r="N372" s="130" t="s">
        <v>45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531</v>
      </c>
      <c r="AT372" s="133" t="s">
        <v>122</v>
      </c>
      <c r="AU372" s="133" t="s">
        <v>79</v>
      </c>
      <c r="AY372" s="17" t="s">
        <v>119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7" t="s">
        <v>79</v>
      </c>
      <c r="BK372" s="134">
        <f>ROUND(I372*H372,2)</f>
        <v>0</v>
      </c>
      <c r="BL372" s="17" t="s">
        <v>531</v>
      </c>
      <c r="BM372" s="133" t="s">
        <v>545</v>
      </c>
    </row>
    <row r="373" spans="2:65" s="1" customFormat="1">
      <c r="B373" s="32"/>
      <c r="D373" s="135" t="s">
        <v>129</v>
      </c>
      <c r="F373" s="136" t="s">
        <v>546</v>
      </c>
      <c r="I373" s="137"/>
      <c r="L373" s="32"/>
      <c r="M373" s="138"/>
      <c r="T373" s="51"/>
      <c r="AT373" s="17" t="s">
        <v>129</v>
      </c>
      <c r="AU373" s="17" t="s">
        <v>79</v>
      </c>
    </row>
    <row r="374" spans="2:65" s="13" customFormat="1">
      <c r="B374" s="147"/>
      <c r="D374" s="140" t="s">
        <v>131</v>
      </c>
      <c r="E374" s="148" t="s">
        <v>19</v>
      </c>
      <c r="F374" s="149" t="s">
        <v>547</v>
      </c>
      <c r="H374" s="148" t="s">
        <v>19</v>
      </c>
      <c r="I374" s="150"/>
      <c r="L374" s="147"/>
      <c r="M374" s="151"/>
      <c r="T374" s="152"/>
      <c r="AT374" s="148" t="s">
        <v>131</v>
      </c>
      <c r="AU374" s="148" t="s">
        <v>79</v>
      </c>
      <c r="AV374" s="13" t="s">
        <v>79</v>
      </c>
      <c r="AW374" s="13" t="s">
        <v>35</v>
      </c>
      <c r="AX374" s="13" t="s">
        <v>74</v>
      </c>
      <c r="AY374" s="148" t="s">
        <v>119</v>
      </c>
    </row>
    <row r="375" spans="2:65" s="12" customFormat="1">
      <c r="B375" s="139"/>
      <c r="D375" s="140" t="s">
        <v>131</v>
      </c>
      <c r="E375" s="141" t="s">
        <v>19</v>
      </c>
      <c r="F375" s="142" t="s">
        <v>443</v>
      </c>
      <c r="H375" s="143">
        <v>50</v>
      </c>
      <c r="I375" s="144"/>
      <c r="L375" s="139"/>
      <c r="M375" s="145"/>
      <c r="T375" s="146"/>
      <c r="AT375" s="141" t="s">
        <v>131</v>
      </c>
      <c r="AU375" s="141" t="s">
        <v>79</v>
      </c>
      <c r="AV375" s="12" t="s">
        <v>81</v>
      </c>
      <c r="AW375" s="12" t="s">
        <v>35</v>
      </c>
      <c r="AX375" s="12" t="s">
        <v>74</v>
      </c>
      <c r="AY375" s="141" t="s">
        <v>119</v>
      </c>
    </row>
    <row r="376" spans="2:65" s="13" customFormat="1">
      <c r="B376" s="147"/>
      <c r="D376" s="140" t="s">
        <v>131</v>
      </c>
      <c r="E376" s="148" t="s">
        <v>19</v>
      </c>
      <c r="F376" s="149" t="s">
        <v>548</v>
      </c>
      <c r="H376" s="148" t="s">
        <v>19</v>
      </c>
      <c r="I376" s="150"/>
      <c r="L376" s="147"/>
      <c r="M376" s="151"/>
      <c r="T376" s="152"/>
      <c r="AT376" s="148" t="s">
        <v>131</v>
      </c>
      <c r="AU376" s="148" t="s">
        <v>79</v>
      </c>
      <c r="AV376" s="13" t="s">
        <v>79</v>
      </c>
      <c r="AW376" s="13" t="s">
        <v>35</v>
      </c>
      <c r="AX376" s="13" t="s">
        <v>74</v>
      </c>
      <c r="AY376" s="148" t="s">
        <v>119</v>
      </c>
    </row>
    <row r="377" spans="2:65" s="12" customFormat="1">
      <c r="B377" s="139"/>
      <c r="D377" s="140" t="s">
        <v>131</v>
      </c>
      <c r="E377" s="141" t="s">
        <v>19</v>
      </c>
      <c r="F377" s="142" t="s">
        <v>272</v>
      </c>
      <c r="H377" s="143">
        <v>24</v>
      </c>
      <c r="I377" s="144"/>
      <c r="L377" s="139"/>
      <c r="M377" s="145"/>
      <c r="T377" s="146"/>
      <c r="AT377" s="141" t="s">
        <v>131</v>
      </c>
      <c r="AU377" s="141" t="s">
        <v>79</v>
      </c>
      <c r="AV377" s="12" t="s">
        <v>81</v>
      </c>
      <c r="AW377" s="12" t="s">
        <v>35</v>
      </c>
      <c r="AX377" s="12" t="s">
        <v>74</v>
      </c>
      <c r="AY377" s="141" t="s">
        <v>119</v>
      </c>
    </row>
    <row r="378" spans="2:65" s="14" customFormat="1">
      <c r="B378" s="163"/>
      <c r="D378" s="140" t="s">
        <v>131</v>
      </c>
      <c r="E378" s="164" t="s">
        <v>19</v>
      </c>
      <c r="F378" s="165" t="s">
        <v>183</v>
      </c>
      <c r="H378" s="166">
        <v>74</v>
      </c>
      <c r="I378" s="167"/>
      <c r="L378" s="163"/>
      <c r="M378" s="168"/>
      <c r="T378" s="169"/>
      <c r="AT378" s="164" t="s">
        <v>131</v>
      </c>
      <c r="AU378" s="164" t="s">
        <v>79</v>
      </c>
      <c r="AV378" s="14" t="s">
        <v>127</v>
      </c>
      <c r="AW378" s="14" t="s">
        <v>35</v>
      </c>
      <c r="AX378" s="14" t="s">
        <v>79</v>
      </c>
      <c r="AY378" s="164" t="s">
        <v>119</v>
      </c>
    </row>
    <row r="379" spans="2:65" s="11" customFormat="1" ht="25.9" customHeight="1">
      <c r="B379" s="110"/>
      <c r="D379" s="111" t="s">
        <v>73</v>
      </c>
      <c r="E379" s="112" t="s">
        <v>549</v>
      </c>
      <c r="F379" s="112" t="s">
        <v>550</v>
      </c>
      <c r="I379" s="113"/>
      <c r="J379" s="114">
        <f>BK379</f>
        <v>0</v>
      </c>
      <c r="L379" s="110"/>
      <c r="M379" s="115"/>
      <c r="P379" s="116">
        <f>P380+P383</f>
        <v>0</v>
      </c>
      <c r="R379" s="116">
        <f>R380+R383</f>
        <v>0</v>
      </c>
      <c r="T379" s="117">
        <f>T380+T383</f>
        <v>0</v>
      </c>
      <c r="AR379" s="111" t="s">
        <v>149</v>
      </c>
      <c r="AT379" s="118" t="s">
        <v>73</v>
      </c>
      <c r="AU379" s="118" t="s">
        <v>74</v>
      </c>
      <c r="AY379" s="111" t="s">
        <v>119</v>
      </c>
      <c r="BK379" s="119">
        <f>BK380+BK383</f>
        <v>0</v>
      </c>
    </row>
    <row r="380" spans="2:65" s="11" customFormat="1" ht="22.9" customHeight="1">
      <c r="B380" s="110"/>
      <c r="D380" s="111" t="s">
        <v>73</v>
      </c>
      <c r="E380" s="120" t="s">
        <v>551</v>
      </c>
      <c r="F380" s="120" t="s">
        <v>552</v>
      </c>
      <c r="I380" s="113"/>
      <c r="J380" s="121">
        <f>BK380</f>
        <v>0</v>
      </c>
      <c r="L380" s="110"/>
      <c r="M380" s="115"/>
      <c r="P380" s="116">
        <f>SUM(P381:P382)</f>
        <v>0</v>
      </c>
      <c r="R380" s="116">
        <f>SUM(R381:R382)</f>
        <v>0</v>
      </c>
      <c r="T380" s="117">
        <f>SUM(T381:T382)</f>
        <v>0</v>
      </c>
      <c r="AR380" s="111" t="s">
        <v>149</v>
      </c>
      <c r="AT380" s="118" t="s">
        <v>73</v>
      </c>
      <c r="AU380" s="118" t="s">
        <v>79</v>
      </c>
      <c r="AY380" s="111" t="s">
        <v>119</v>
      </c>
      <c r="BK380" s="119">
        <f>SUM(BK381:BK382)</f>
        <v>0</v>
      </c>
    </row>
    <row r="381" spans="2:65" s="1" customFormat="1" ht="16.5" customHeight="1">
      <c r="B381" s="32"/>
      <c r="C381" s="122" t="s">
        <v>553</v>
      </c>
      <c r="D381" s="122" t="s">
        <v>122</v>
      </c>
      <c r="E381" s="123" t="s">
        <v>554</v>
      </c>
      <c r="F381" s="124" t="s">
        <v>552</v>
      </c>
      <c r="G381" s="125" t="s">
        <v>555</v>
      </c>
      <c r="H381" s="170"/>
      <c r="I381" s="127"/>
      <c r="J381" s="128">
        <f>ROUND(I381*H381,2)</f>
        <v>0</v>
      </c>
      <c r="K381" s="124" t="s">
        <v>126</v>
      </c>
      <c r="L381" s="32"/>
      <c r="M381" s="129" t="s">
        <v>19</v>
      </c>
      <c r="N381" s="130" t="s">
        <v>45</v>
      </c>
      <c r="P381" s="131">
        <f>O381*H381</f>
        <v>0</v>
      </c>
      <c r="Q381" s="131">
        <v>0</v>
      </c>
      <c r="R381" s="131">
        <f>Q381*H381</f>
        <v>0</v>
      </c>
      <c r="S381" s="131">
        <v>0</v>
      </c>
      <c r="T381" s="132">
        <f>S381*H381</f>
        <v>0</v>
      </c>
      <c r="AR381" s="133" t="s">
        <v>556</v>
      </c>
      <c r="AT381" s="133" t="s">
        <v>122</v>
      </c>
      <c r="AU381" s="133" t="s">
        <v>81</v>
      </c>
      <c r="AY381" s="17" t="s">
        <v>119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7" t="s">
        <v>79</v>
      </c>
      <c r="BK381" s="134">
        <f>ROUND(I381*H381,2)</f>
        <v>0</v>
      </c>
      <c r="BL381" s="17" t="s">
        <v>556</v>
      </c>
      <c r="BM381" s="133" t="s">
        <v>557</v>
      </c>
    </row>
    <row r="382" spans="2:65" s="1" customFormat="1">
      <c r="B382" s="32"/>
      <c r="D382" s="135" t="s">
        <v>129</v>
      </c>
      <c r="F382" s="136" t="s">
        <v>558</v>
      </c>
      <c r="I382" s="137"/>
      <c r="L382" s="32"/>
      <c r="M382" s="138"/>
      <c r="T382" s="51"/>
      <c r="AT382" s="17" t="s">
        <v>129</v>
      </c>
      <c r="AU382" s="17" t="s">
        <v>81</v>
      </c>
    </row>
    <row r="383" spans="2:65" s="11" customFormat="1" ht="22.9" customHeight="1">
      <c r="B383" s="110"/>
      <c r="D383" s="111" t="s">
        <v>73</v>
      </c>
      <c r="E383" s="120" t="s">
        <v>559</v>
      </c>
      <c r="F383" s="120" t="s">
        <v>560</v>
      </c>
      <c r="I383" s="113"/>
      <c r="J383" s="121">
        <f>BK383</f>
        <v>0</v>
      </c>
      <c r="L383" s="110"/>
      <c r="M383" s="115"/>
      <c r="P383" s="116">
        <f>SUM(P384:P385)</f>
        <v>0</v>
      </c>
      <c r="R383" s="116">
        <f>SUM(R384:R385)</f>
        <v>0</v>
      </c>
      <c r="T383" s="117">
        <f>SUM(T384:T385)</f>
        <v>0</v>
      </c>
      <c r="AR383" s="111" t="s">
        <v>149</v>
      </c>
      <c r="AT383" s="118" t="s">
        <v>73</v>
      </c>
      <c r="AU383" s="118" t="s">
        <v>79</v>
      </c>
      <c r="AY383" s="111" t="s">
        <v>119</v>
      </c>
      <c r="BK383" s="119">
        <f>SUM(BK384:BK385)</f>
        <v>0</v>
      </c>
    </row>
    <row r="384" spans="2:65" s="1" customFormat="1" ht="16.5" customHeight="1">
      <c r="B384" s="32"/>
      <c r="C384" s="122" t="s">
        <v>561</v>
      </c>
      <c r="D384" s="122" t="s">
        <v>122</v>
      </c>
      <c r="E384" s="123" t="s">
        <v>562</v>
      </c>
      <c r="F384" s="124" t="s">
        <v>563</v>
      </c>
      <c r="G384" s="125" t="s">
        <v>555</v>
      </c>
      <c r="H384" s="170"/>
      <c r="I384" s="127"/>
      <c r="J384" s="128">
        <f>ROUND(I384*H384,2)</f>
        <v>0</v>
      </c>
      <c r="K384" s="124" t="s">
        <v>126</v>
      </c>
      <c r="L384" s="32"/>
      <c r="M384" s="129" t="s">
        <v>19</v>
      </c>
      <c r="N384" s="130" t="s">
        <v>45</v>
      </c>
      <c r="P384" s="131">
        <f>O384*H384</f>
        <v>0</v>
      </c>
      <c r="Q384" s="131">
        <v>0</v>
      </c>
      <c r="R384" s="131">
        <f>Q384*H384</f>
        <v>0</v>
      </c>
      <c r="S384" s="131">
        <v>0</v>
      </c>
      <c r="T384" s="132">
        <f>S384*H384</f>
        <v>0</v>
      </c>
      <c r="AR384" s="133" t="s">
        <v>556</v>
      </c>
      <c r="AT384" s="133" t="s">
        <v>122</v>
      </c>
      <c r="AU384" s="133" t="s">
        <v>81</v>
      </c>
      <c r="AY384" s="17" t="s">
        <v>119</v>
      </c>
      <c r="BE384" s="134">
        <f>IF(N384="základní",J384,0)</f>
        <v>0</v>
      </c>
      <c r="BF384" s="134">
        <f>IF(N384="snížená",J384,0)</f>
        <v>0</v>
      </c>
      <c r="BG384" s="134">
        <f>IF(N384="zákl. přenesená",J384,0)</f>
        <v>0</v>
      </c>
      <c r="BH384" s="134">
        <f>IF(N384="sníž. přenesená",J384,0)</f>
        <v>0</v>
      </c>
      <c r="BI384" s="134">
        <f>IF(N384="nulová",J384,0)</f>
        <v>0</v>
      </c>
      <c r="BJ384" s="17" t="s">
        <v>79</v>
      </c>
      <c r="BK384" s="134">
        <f>ROUND(I384*H384,2)</f>
        <v>0</v>
      </c>
      <c r="BL384" s="17" t="s">
        <v>556</v>
      </c>
      <c r="BM384" s="133" t="s">
        <v>564</v>
      </c>
    </row>
    <row r="385" spans="2:47" s="1" customFormat="1">
      <c r="B385" s="32"/>
      <c r="D385" s="135" t="s">
        <v>129</v>
      </c>
      <c r="F385" s="136" t="s">
        <v>565</v>
      </c>
      <c r="I385" s="137"/>
      <c r="L385" s="32"/>
      <c r="M385" s="171"/>
      <c r="N385" s="172"/>
      <c r="O385" s="172"/>
      <c r="P385" s="172"/>
      <c r="Q385" s="172"/>
      <c r="R385" s="172"/>
      <c r="S385" s="172"/>
      <c r="T385" s="173"/>
      <c r="AT385" s="17" t="s">
        <v>129</v>
      </c>
      <c r="AU385" s="17" t="s">
        <v>81</v>
      </c>
    </row>
    <row r="386" spans="2:47" s="1" customFormat="1" ht="7" customHeight="1">
      <c r="B386" s="40"/>
      <c r="C386" s="41"/>
      <c r="D386" s="41"/>
      <c r="E386" s="41"/>
      <c r="F386" s="41"/>
      <c r="G386" s="41"/>
      <c r="H386" s="41"/>
      <c r="I386" s="41"/>
      <c r="J386" s="41"/>
      <c r="K386" s="41"/>
      <c r="L386" s="32"/>
    </row>
  </sheetData>
  <sheetProtection algorithmName="SHA-512" hashValue="rM9ik2R3hO7k07OXk4tBoh1FOhuR22P5zJMqL1H5ZwK+TX5oZknNrFtMcKpJG5JB5Hi2CgXASC7gZe1ho67/2g==" saltValue="92HxB6MW7fctmXAbrhHRFbxUxiUqny8xULVs3qb+T96dMOzHGDiMIZdoOfwYL+npWLz0UrdL6PfhUxImd8m+vQ==" spinCount="100000" sheet="1" objects="1" scenarios="1" formatColumns="0" formatRows="0" autoFilter="0"/>
  <autoFilter ref="C89:K385" xr:uid="{00000000-0009-0000-0000-000001000000}"/>
  <mergeCells count="6">
    <mergeCell ref="E82:H82"/>
    <mergeCell ref="L2:V2"/>
    <mergeCell ref="E7:H7"/>
    <mergeCell ref="E16:H16"/>
    <mergeCell ref="E25:H25"/>
    <mergeCell ref="E46:H46"/>
  </mergeCells>
  <hyperlinks>
    <hyperlink ref="F94" r:id="rId1" xr:uid="{00000000-0004-0000-0100-000000000000}"/>
    <hyperlink ref="F97" r:id="rId2" xr:uid="{00000000-0004-0000-0100-000001000000}"/>
    <hyperlink ref="F100" r:id="rId3" xr:uid="{00000000-0004-0000-0100-000002000000}"/>
    <hyperlink ref="F103" r:id="rId4" xr:uid="{00000000-0004-0000-0100-000003000000}"/>
    <hyperlink ref="F107" r:id="rId5" xr:uid="{00000000-0004-0000-0100-000004000000}"/>
    <hyperlink ref="F110" r:id="rId6" xr:uid="{00000000-0004-0000-0100-000005000000}"/>
    <hyperlink ref="F113" r:id="rId7" xr:uid="{00000000-0004-0000-0100-000006000000}"/>
    <hyperlink ref="F117" r:id="rId8" xr:uid="{00000000-0004-0000-0100-000007000000}"/>
    <hyperlink ref="F127" r:id="rId9" xr:uid="{00000000-0004-0000-0100-000008000000}"/>
    <hyperlink ref="F136" r:id="rId10" xr:uid="{00000000-0004-0000-0100-000009000000}"/>
    <hyperlink ref="F139" r:id="rId11" xr:uid="{00000000-0004-0000-0100-00000A000000}"/>
    <hyperlink ref="F141" r:id="rId12" xr:uid="{00000000-0004-0000-0100-00000B000000}"/>
    <hyperlink ref="F144" r:id="rId13" xr:uid="{00000000-0004-0000-0100-00000C000000}"/>
    <hyperlink ref="F146" r:id="rId14" xr:uid="{00000000-0004-0000-0100-00000D000000}"/>
    <hyperlink ref="F148" r:id="rId15" xr:uid="{00000000-0004-0000-0100-00000E000000}"/>
    <hyperlink ref="F152" r:id="rId16" xr:uid="{00000000-0004-0000-0100-00000F000000}"/>
    <hyperlink ref="F161" r:id="rId17" xr:uid="{00000000-0004-0000-0100-000010000000}"/>
    <hyperlink ref="F168" r:id="rId18" xr:uid="{00000000-0004-0000-0100-000011000000}"/>
    <hyperlink ref="F177" r:id="rId19" xr:uid="{00000000-0004-0000-0100-000012000000}"/>
    <hyperlink ref="F180" r:id="rId20" xr:uid="{00000000-0004-0000-0100-000013000000}"/>
    <hyperlink ref="F184" r:id="rId21" xr:uid="{00000000-0004-0000-0100-000014000000}"/>
    <hyperlink ref="F187" r:id="rId22" xr:uid="{00000000-0004-0000-0100-000015000000}"/>
    <hyperlink ref="F192" r:id="rId23" xr:uid="{00000000-0004-0000-0100-000016000000}"/>
    <hyperlink ref="F196" r:id="rId24" xr:uid="{00000000-0004-0000-0100-000017000000}"/>
    <hyperlink ref="F200" r:id="rId25" xr:uid="{00000000-0004-0000-0100-000018000000}"/>
    <hyperlink ref="F205" r:id="rId26" xr:uid="{00000000-0004-0000-0100-000019000000}"/>
    <hyperlink ref="F212" r:id="rId27" xr:uid="{00000000-0004-0000-0100-00001A000000}"/>
    <hyperlink ref="F223" r:id="rId28" xr:uid="{00000000-0004-0000-0100-00001B000000}"/>
    <hyperlink ref="F233" r:id="rId29" xr:uid="{00000000-0004-0000-0100-00001C000000}"/>
    <hyperlink ref="F240" r:id="rId30" xr:uid="{00000000-0004-0000-0100-00001D000000}"/>
    <hyperlink ref="F250" r:id="rId31" xr:uid="{00000000-0004-0000-0100-00001E000000}"/>
    <hyperlink ref="F254" r:id="rId32" xr:uid="{00000000-0004-0000-0100-00001F000000}"/>
    <hyperlink ref="F264" r:id="rId33" xr:uid="{00000000-0004-0000-0100-000020000000}"/>
    <hyperlink ref="F268" r:id="rId34" xr:uid="{00000000-0004-0000-0100-000021000000}"/>
    <hyperlink ref="F272" r:id="rId35" xr:uid="{00000000-0004-0000-0100-000022000000}"/>
    <hyperlink ref="F276" r:id="rId36" xr:uid="{00000000-0004-0000-0100-000023000000}"/>
    <hyperlink ref="F286" r:id="rId37" xr:uid="{00000000-0004-0000-0100-000024000000}"/>
    <hyperlink ref="F297" r:id="rId38" xr:uid="{00000000-0004-0000-0100-000025000000}"/>
    <hyperlink ref="F301" r:id="rId39" xr:uid="{00000000-0004-0000-0100-000026000000}"/>
    <hyperlink ref="F304" r:id="rId40" xr:uid="{00000000-0004-0000-0100-000027000000}"/>
    <hyperlink ref="F309" r:id="rId41" xr:uid="{00000000-0004-0000-0100-000028000000}"/>
    <hyperlink ref="F313" r:id="rId42" xr:uid="{00000000-0004-0000-0100-000029000000}"/>
    <hyperlink ref="F317" r:id="rId43" xr:uid="{00000000-0004-0000-0100-00002A000000}"/>
    <hyperlink ref="F321" r:id="rId44" xr:uid="{00000000-0004-0000-0100-00002B000000}"/>
    <hyperlink ref="F325" r:id="rId45" xr:uid="{00000000-0004-0000-0100-00002C000000}"/>
    <hyperlink ref="F330" r:id="rId46" xr:uid="{00000000-0004-0000-0100-00002D000000}"/>
    <hyperlink ref="F334" r:id="rId47" xr:uid="{00000000-0004-0000-0100-00002E000000}"/>
    <hyperlink ref="F337" r:id="rId48" xr:uid="{00000000-0004-0000-0100-00002F000000}"/>
    <hyperlink ref="F342" r:id="rId49" xr:uid="{00000000-0004-0000-0100-000030000000}"/>
    <hyperlink ref="F353" r:id="rId50" xr:uid="{00000000-0004-0000-0100-000031000000}"/>
    <hyperlink ref="F365" r:id="rId51" xr:uid="{00000000-0004-0000-0100-000032000000}"/>
    <hyperlink ref="F369" r:id="rId52" xr:uid="{00000000-0004-0000-0100-000033000000}"/>
    <hyperlink ref="F373" r:id="rId53" xr:uid="{00000000-0004-0000-0100-000034000000}"/>
    <hyperlink ref="F382" r:id="rId54" xr:uid="{00000000-0004-0000-0100-000035000000}"/>
    <hyperlink ref="F385" r:id="rId55" xr:uid="{00000000-0004-0000-0100-000036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56"/>
  <headerFooter>
    <oddFooter>&amp;CStrana &amp;P z &amp;N</oddFooter>
  </headerFooter>
  <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"/>
  <cols>
    <col min="1" max="1" width="8.33203125" style="174" customWidth="1"/>
    <col min="2" max="2" width="1.6640625" style="174" customWidth="1"/>
    <col min="3" max="4" width="5" style="174" customWidth="1"/>
    <col min="5" max="5" width="11.6640625" style="174" customWidth="1"/>
    <col min="6" max="6" width="9.109375" style="174" customWidth="1"/>
    <col min="7" max="7" width="5" style="174" customWidth="1"/>
    <col min="8" max="8" width="77.77734375" style="174" customWidth="1"/>
    <col min="9" max="10" width="20" style="174" customWidth="1"/>
    <col min="11" max="11" width="1.6640625" style="174" customWidth="1"/>
  </cols>
  <sheetData>
    <row r="1" spans="2:11" customFormat="1" ht="37.5" customHeight="1"/>
    <row r="2" spans="2:11" customFormat="1" ht="7.5" customHeight="1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5" customFormat="1" ht="45" customHeight="1">
      <c r="B3" s="178"/>
      <c r="C3" s="300" t="s">
        <v>566</v>
      </c>
      <c r="D3" s="300"/>
      <c r="E3" s="300"/>
      <c r="F3" s="300"/>
      <c r="G3" s="300"/>
      <c r="H3" s="300"/>
      <c r="I3" s="300"/>
      <c r="J3" s="300"/>
      <c r="K3" s="179"/>
    </row>
    <row r="4" spans="2:11" customFormat="1" ht="25.5" customHeight="1">
      <c r="B4" s="180"/>
      <c r="C4" s="305" t="s">
        <v>567</v>
      </c>
      <c r="D4" s="305"/>
      <c r="E4" s="305"/>
      <c r="F4" s="305"/>
      <c r="G4" s="305"/>
      <c r="H4" s="305"/>
      <c r="I4" s="305"/>
      <c r="J4" s="305"/>
      <c r="K4" s="181"/>
    </row>
    <row r="5" spans="2:11" customFormat="1" ht="5.25" customHeight="1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customFormat="1" ht="15" customHeight="1">
      <c r="B6" s="180"/>
      <c r="C6" s="304" t="s">
        <v>568</v>
      </c>
      <c r="D6" s="304"/>
      <c r="E6" s="304"/>
      <c r="F6" s="304"/>
      <c r="G6" s="304"/>
      <c r="H6" s="304"/>
      <c r="I6" s="304"/>
      <c r="J6" s="304"/>
      <c r="K6" s="181"/>
    </row>
    <row r="7" spans="2:11" customFormat="1" ht="15" customHeight="1">
      <c r="B7" s="184"/>
      <c r="C7" s="304" t="s">
        <v>569</v>
      </c>
      <c r="D7" s="304"/>
      <c r="E7" s="304"/>
      <c r="F7" s="304"/>
      <c r="G7" s="304"/>
      <c r="H7" s="304"/>
      <c r="I7" s="304"/>
      <c r="J7" s="304"/>
      <c r="K7" s="181"/>
    </row>
    <row r="8" spans="2:11" customFormat="1" ht="12.75" customHeight="1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customFormat="1" ht="15" customHeight="1">
      <c r="B9" s="184"/>
      <c r="C9" s="304" t="s">
        <v>570</v>
      </c>
      <c r="D9" s="304"/>
      <c r="E9" s="304"/>
      <c r="F9" s="304"/>
      <c r="G9" s="304"/>
      <c r="H9" s="304"/>
      <c r="I9" s="304"/>
      <c r="J9" s="304"/>
      <c r="K9" s="181"/>
    </row>
    <row r="10" spans="2:11" customFormat="1" ht="15" customHeight="1">
      <c r="B10" s="184"/>
      <c r="C10" s="183"/>
      <c r="D10" s="304" t="s">
        <v>571</v>
      </c>
      <c r="E10" s="304"/>
      <c r="F10" s="304"/>
      <c r="G10" s="304"/>
      <c r="H10" s="304"/>
      <c r="I10" s="304"/>
      <c r="J10" s="304"/>
      <c r="K10" s="181"/>
    </row>
    <row r="11" spans="2:11" customFormat="1" ht="15" customHeight="1">
      <c r="B11" s="184"/>
      <c r="C11" s="185"/>
      <c r="D11" s="304" t="s">
        <v>572</v>
      </c>
      <c r="E11" s="304"/>
      <c r="F11" s="304"/>
      <c r="G11" s="304"/>
      <c r="H11" s="304"/>
      <c r="I11" s="304"/>
      <c r="J11" s="304"/>
      <c r="K11" s="181"/>
    </row>
    <row r="12" spans="2:11" customFormat="1" ht="15" customHeight="1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customFormat="1" ht="15" customHeight="1">
      <c r="B13" s="184"/>
      <c r="C13" s="185"/>
      <c r="D13" s="186" t="s">
        <v>573</v>
      </c>
      <c r="E13" s="183"/>
      <c r="F13" s="183"/>
      <c r="G13" s="183"/>
      <c r="H13" s="183"/>
      <c r="I13" s="183"/>
      <c r="J13" s="183"/>
      <c r="K13" s="181"/>
    </row>
    <row r="14" spans="2:11" customFormat="1" ht="12.75" customHeight="1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customFormat="1" ht="15" customHeight="1">
      <c r="B15" s="184"/>
      <c r="C15" s="185"/>
      <c r="D15" s="304" t="s">
        <v>574</v>
      </c>
      <c r="E15" s="304"/>
      <c r="F15" s="304"/>
      <c r="G15" s="304"/>
      <c r="H15" s="304"/>
      <c r="I15" s="304"/>
      <c r="J15" s="304"/>
      <c r="K15" s="181"/>
    </row>
    <row r="16" spans="2:11" customFormat="1" ht="15" customHeight="1">
      <c r="B16" s="184"/>
      <c r="C16" s="185"/>
      <c r="D16" s="304" t="s">
        <v>575</v>
      </c>
      <c r="E16" s="304"/>
      <c r="F16" s="304"/>
      <c r="G16" s="304"/>
      <c r="H16" s="304"/>
      <c r="I16" s="304"/>
      <c r="J16" s="304"/>
      <c r="K16" s="181"/>
    </row>
    <row r="17" spans="2:11" customFormat="1" ht="15" customHeight="1">
      <c r="B17" s="184"/>
      <c r="C17" s="185"/>
      <c r="D17" s="304" t="s">
        <v>576</v>
      </c>
      <c r="E17" s="304"/>
      <c r="F17" s="304"/>
      <c r="G17" s="304"/>
      <c r="H17" s="304"/>
      <c r="I17" s="304"/>
      <c r="J17" s="304"/>
      <c r="K17" s="181"/>
    </row>
    <row r="18" spans="2:11" customFormat="1" ht="15" customHeight="1">
      <c r="B18" s="184"/>
      <c r="C18" s="185"/>
      <c r="D18" s="185"/>
      <c r="E18" s="187" t="s">
        <v>78</v>
      </c>
      <c r="F18" s="304" t="s">
        <v>577</v>
      </c>
      <c r="G18" s="304"/>
      <c r="H18" s="304"/>
      <c r="I18" s="304"/>
      <c r="J18" s="304"/>
      <c r="K18" s="181"/>
    </row>
    <row r="19" spans="2:11" customFormat="1" ht="15" customHeight="1">
      <c r="B19" s="184"/>
      <c r="C19" s="185"/>
      <c r="D19" s="185"/>
      <c r="E19" s="187" t="s">
        <v>578</v>
      </c>
      <c r="F19" s="304" t="s">
        <v>579</v>
      </c>
      <c r="G19" s="304"/>
      <c r="H19" s="304"/>
      <c r="I19" s="304"/>
      <c r="J19" s="304"/>
      <c r="K19" s="181"/>
    </row>
    <row r="20" spans="2:11" customFormat="1" ht="15" customHeight="1">
      <c r="B20" s="184"/>
      <c r="C20" s="185"/>
      <c r="D20" s="185"/>
      <c r="E20" s="187" t="s">
        <v>580</v>
      </c>
      <c r="F20" s="304" t="s">
        <v>581</v>
      </c>
      <c r="G20" s="304"/>
      <c r="H20" s="304"/>
      <c r="I20" s="304"/>
      <c r="J20" s="304"/>
      <c r="K20" s="181"/>
    </row>
    <row r="21" spans="2:11" customFormat="1" ht="15" customHeight="1">
      <c r="B21" s="184"/>
      <c r="C21" s="185"/>
      <c r="D21" s="185"/>
      <c r="E21" s="187" t="s">
        <v>582</v>
      </c>
      <c r="F21" s="304" t="s">
        <v>583</v>
      </c>
      <c r="G21" s="304"/>
      <c r="H21" s="304"/>
      <c r="I21" s="304"/>
      <c r="J21" s="304"/>
      <c r="K21" s="181"/>
    </row>
    <row r="22" spans="2:11" customFormat="1" ht="15" customHeight="1">
      <c r="B22" s="184"/>
      <c r="C22" s="185"/>
      <c r="D22" s="185"/>
      <c r="E22" s="187" t="s">
        <v>584</v>
      </c>
      <c r="F22" s="304" t="s">
        <v>585</v>
      </c>
      <c r="G22" s="304"/>
      <c r="H22" s="304"/>
      <c r="I22" s="304"/>
      <c r="J22" s="304"/>
      <c r="K22" s="181"/>
    </row>
    <row r="23" spans="2:11" customFormat="1" ht="15" customHeight="1">
      <c r="B23" s="184"/>
      <c r="C23" s="185"/>
      <c r="D23" s="185"/>
      <c r="E23" s="187" t="s">
        <v>586</v>
      </c>
      <c r="F23" s="304" t="s">
        <v>587</v>
      </c>
      <c r="G23" s="304"/>
      <c r="H23" s="304"/>
      <c r="I23" s="304"/>
      <c r="J23" s="304"/>
      <c r="K23" s="181"/>
    </row>
    <row r="24" spans="2:11" customFormat="1" ht="12.75" customHeight="1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customFormat="1" ht="15" customHeight="1">
      <c r="B25" s="184"/>
      <c r="C25" s="304" t="s">
        <v>588</v>
      </c>
      <c r="D25" s="304"/>
      <c r="E25" s="304"/>
      <c r="F25" s="304"/>
      <c r="G25" s="304"/>
      <c r="H25" s="304"/>
      <c r="I25" s="304"/>
      <c r="J25" s="304"/>
      <c r="K25" s="181"/>
    </row>
    <row r="26" spans="2:11" customFormat="1" ht="15" customHeight="1">
      <c r="B26" s="184"/>
      <c r="C26" s="304" t="s">
        <v>589</v>
      </c>
      <c r="D26" s="304"/>
      <c r="E26" s="304"/>
      <c r="F26" s="304"/>
      <c r="G26" s="304"/>
      <c r="H26" s="304"/>
      <c r="I26" s="304"/>
      <c r="J26" s="304"/>
      <c r="K26" s="181"/>
    </row>
    <row r="27" spans="2:11" customFormat="1" ht="15" customHeight="1">
      <c r="B27" s="184"/>
      <c r="C27" s="183"/>
      <c r="D27" s="304" t="s">
        <v>590</v>
      </c>
      <c r="E27" s="304"/>
      <c r="F27" s="304"/>
      <c r="G27" s="304"/>
      <c r="H27" s="304"/>
      <c r="I27" s="304"/>
      <c r="J27" s="304"/>
      <c r="K27" s="181"/>
    </row>
    <row r="28" spans="2:11" customFormat="1" ht="15" customHeight="1">
      <c r="B28" s="184"/>
      <c r="C28" s="185"/>
      <c r="D28" s="304" t="s">
        <v>591</v>
      </c>
      <c r="E28" s="304"/>
      <c r="F28" s="304"/>
      <c r="G28" s="304"/>
      <c r="H28" s="304"/>
      <c r="I28" s="304"/>
      <c r="J28" s="304"/>
      <c r="K28" s="181"/>
    </row>
    <row r="29" spans="2:11" customFormat="1" ht="12.75" customHeight="1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customFormat="1" ht="15" customHeight="1">
      <c r="B30" s="184"/>
      <c r="C30" s="185"/>
      <c r="D30" s="304" t="s">
        <v>592</v>
      </c>
      <c r="E30" s="304"/>
      <c r="F30" s="304"/>
      <c r="G30" s="304"/>
      <c r="H30" s="304"/>
      <c r="I30" s="304"/>
      <c r="J30" s="304"/>
      <c r="K30" s="181"/>
    </row>
    <row r="31" spans="2:11" customFormat="1" ht="15" customHeight="1">
      <c r="B31" s="184"/>
      <c r="C31" s="185"/>
      <c r="D31" s="304" t="s">
        <v>593</v>
      </c>
      <c r="E31" s="304"/>
      <c r="F31" s="304"/>
      <c r="G31" s="304"/>
      <c r="H31" s="304"/>
      <c r="I31" s="304"/>
      <c r="J31" s="304"/>
      <c r="K31" s="181"/>
    </row>
    <row r="32" spans="2:11" customFormat="1" ht="12.75" customHeight="1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customFormat="1" ht="15" customHeight="1">
      <c r="B33" s="184"/>
      <c r="C33" s="185"/>
      <c r="D33" s="304" t="s">
        <v>594</v>
      </c>
      <c r="E33" s="304"/>
      <c r="F33" s="304"/>
      <c r="G33" s="304"/>
      <c r="H33" s="304"/>
      <c r="I33" s="304"/>
      <c r="J33" s="304"/>
      <c r="K33" s="181"/>
    </row>
    <row r="34" spans="2:11" customFormat="1" ht="15" customHeight="1">
      <c r="B34" s="184"/>
      <c r="C34" s="185"/>
      <c r="D34" s="304" t="s">
        <v>595</v>
      </c>
      <c r="E34" s="304"/>
      <c r="F34" s="304"/>
      <c r="G34" s="304"/>
      <c r="H34" s="304"/>
      <c r="I34" s="304"/>
      <c r="J34" s="304"/>
      <c r="K34" s="181"/>
    </row>
    <row r="35" spans="2:11" customFormat="1" ht="15" customHeight="1">
      <c r="B35" s="184"/>
      <c r="C35" s="185"/>
      <c r="D35" s="304" t="s">
        <v>596</v>
      </c>
      <c r="E35" s="304"/>
      <c r="F35" s="304"/>
      <c r="G35" s="304"/>
      <c r="H35" s="304"/>
      <c r="I35" s="304"/>
      <c r="J35" s="304"/>
      <c r="K35" s="181"/>
    </row>
    <row r="36" spans="2:11" customFormat="1" ht="15" customHeight="1">
      <c r="B36" s="184"/>
      <c r="C36" s="185"/>
      <c r="D36" s="183"/>
      <c r="E36" s="186" t="s">
        <v>105</v>
      </c>
      <c r="F36" s="183"/>
      <c r="G36" s="304" t="s">
        <v>597</v>
      </c>
      <c r="H36" s="304"/>
      <c r="I36" s="304"/>
      <c r="J36" s="304"/>
      <c r="K36" s="181"/>
    </row>
    <row r="37" spans="2:11" customFormat="1" ht="30.75" customHeight="1">
      <c r="B37" s="184"/>
      <c r="C37" s="185"/>
      <c r="D37" s="183"/>
      <c r="E37" s="186" t="s">
        <v>598</v>
      </c>
      <c r="F37" s="183"/>
      <c r="G37" s="304" t="s">
        <v>599</v>
      </c>
      <c r="H37" s="304"/>
      <c r="I37" s="304"/>
      <c r="J37" s="304"/>
      <c r="K37" s="181"/>
    </row>
    <row r="38" spans="2:11" customFormat="1" ht="15" customHeight="1">
      <c r="B38" s="184"/>
      <c r="C38" s="185"/>
      <c r="D38" s="183"/>
      <c r="E38" s="186" t="s">
        <v>55</v>
      </c>
      <c r="F38" s="183"/>
      <c r="G38" s="304" t="s">
        <v>600</v>
      </c>
      <c r="H38" s="304"/>
      <c r="I38" s="304"/>
      <c r="J38" s="304"/>
      <c r="K38" s="181"/>
    </row>
    <row r="39" spans="2:11" customFormat="1" ht="15" customHeight="1">
      <c r="B39" s="184"/>
      <c r="C39" s="185"/>
      <c r="D39" s="183"/>
      <c r="E39" s="186" t="s">
        <v>56</v>
      </c>
      <c r="F39" s="183"/>
      <c r="G39" s="304" t="s">
        <v>601</v>
      </c>
      <c r="H39" s="304"/>
      <c r="I39" s="304"/>
      <c r="J39" s="304"/>
      <c r="K39" s="181"/>
    </row>
    <row r="40" spans="2:11" customFormat="1" ht="15" customHeight="1">
      <c r="B40" s="184"/>
      <c r="C40" s="185"/>
      <c r="D40" s="183"/>
      <c r="E40" s="186" t="s">
        <v>106</v>
      </c>
      <c r="F40" s="183"/>
      <c r="G40" s="304" t="s">
        <v>602</v>
      </c>
      <c r="H40" s="304"/>
      <c r="I40" s="304"/>
      <c r="J40" s="304"/>
      <c r="K40" s="181"/>
    </row>
    <row r="41" spans="2:11" customFormat="1" ht="15" customHeight="1">
      <c r="B41" s="184"/>
      <c r="C41" s="185"/>
      <c r="D41" s="183"/>
      <c r="E41" s="186" t="s">
        <v>107</v>
      </c>
      <c r="F41" s="183"/>
      <c r="G41" s="304" t="s">
        <v>603</v>
      </c>
      <c r="H41" s="304"/>
      <c r="I41" s="304"/>
      <c r="J41" s="304"/>
      <c r="K41" s="181"/>
    </row>
    <row r="42" spans="2:11" customFormat="1" ht="15" customHeight="1">
      <c r="B42" s="184"/>
      <c r="C42" s="185"/>
      <c r="D42" s="183"/>
      <c r="E42" s="186" t="s">
        <v>604</v>
      </c>
      <c r="F42" s="183"/>
      <c r="G42" s="304" t="s">
        <v>605</v>
      </c>
      <c r="H42" s="304"/>
      <c r="I42" s="304"/>
      <c r="J42" s="304"/>
      <c r="K42" s="181"/>
    </row>
    <row r="43" spans="2:11" customFormat="1" ht="15" customHeight="1">
      <c r="B43" s="184"/>
      <c r="C43" s="185"/>
      <c r="D43" s="183"/>
      <c r="E43" s="186"/>
      <c r="F43" s="183"/>
      <c r="G43" s="304" t="s">
        <v>606</v>
      </c>
      <c r="H43" s="304"/>
      <c r="I43" s="304"/>
      <c r="J43" s="304"/>
      <c r="K43" s="181"/>
    </row>
    <row r="44" spans="2:11" customFormat="1" ht="15" customHeight="1">
      <c r="B44" s="184"/>
      <c r="C44" s="185"/>
      <c r="D44" s="183"/>
      <c r="E44" s="186" t="s">
        <v>607</v>
      </c>
      <c r="F44" s="183"/>
      <c r="G44" s="304" t="s">
        <v>608</v>
      </c>
      <c r="H44" s="304"/>
      <c r="I44" s="304"/>
      <c r="J44" s="304"/>
      <c r="K44" s="181"/>
    </row>
    <row r="45" spans="2:11" customFormat="1" ht="15" customHeight="1">
      <c r="B45" s="184"/>
      <c r="C45" s="185"/>
      <c r="D45" s="183"/>
      <c r="E45" s="186" t="s">
        <v>109</v>
      </c>
      <c r="F45" s="183"/>
      <c r="G45" s="304" t="s">
        <v>609</v>
      </c>
      <c r="H45" s="304"/>
      <c r="I45" s="304"/>
      <c r="J45" s="304"/>
      <c r="K45" s="181"/>
    </row>
    <row r="46" spans="2:11" customFormat="1" ht="12.75" customHeight="1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customFormat="1" ht="15" customHeight="1">
      <c r="B47" s="184"/>
      <c r="C47" s="185"/>
      <c r="D47" s="304" t="s">
        <v>610</v>
      </c>
      <c r="E47" s="304"/>
      <c r="F47" s="304"/>
      <c r="G47" s="304"/>
      <c r="H47" s="304"/>
      <c r="I47" s="304"/>
      <c r="J47" s="304"/>
      <c r="K47" s="181"/>
    </row>
    <row r="48" spans="2:11" customFormat="1" ht="15" customHeight="1">
      <c r="B48" s="184"/>
      <c r="C48" s="185"/>
      <c r="D48" s="185"/>
      <c r="E48" s="304" t="s">
        <v>611</v>
      </c>
      <c r="F48" s="304"/>
      <c r="G48" s="304"/>
      <c r="H48" s="304"/>
      <c r="I48" s="304"/>
      <c r="J48" s="304"/>
      <c r="K48" s="181"/>
    </row>
    <row r="49" spans="2:11" customFormat="1" ht="15" customHeight="1">
      <c r="B49" s="184"/>
      <c r="C49" s="185"/>
      <c r="D49" s="185"/>
      <c r="E49" s="304" t="s">
        <v>612</v>
      </c>
      <c r="F49" s="304"/>
      <c r="G49" s="304"/>
      <c r="H49" s="304"/>
      <c r="I49" s="304"/>
      <c r="J49" s="304"/>
      <c r="K49" s="181"/>
    </row>
    <row r="50" spans="2:11" customFormat="1" ht="15" customHeight="1">
      <c r="B50" s="184"/>
      <c r="C50" s="185"/>
      <c r="D50" s="185"/>
      <c r="E50" s="304" t="s">
        <v>613</v>
      </c>
      <c r="F50" s="304"/>
      <c r="G50" s="304"/>
      <c r="H50" s="304"/>
      <c r="I50" s="304"/>
      <c r="J50" s="304"/>
      <c r="K50" s="181"/>
    </row>
    <row r="51" spans="2:11" customFormat="1" ht="15" customHeight="1">
      <c r="B51" s="184"/>
      <c r="C51" s="185"/>
      <c r="D51" s="304" t="s">
        <v>614</v>
      </c>
      <c r="E51" s="304"/>
      <c r="F51" s="304"/>
      <c r="G51" s="304"/>
      <c r="H51" s="304"/>
      <c r="I51" s="304"/>
      <c r="J51" s="304"/>
      <c r="K51" s="181"/>
    </row>
    <row r="52" spans="2:11" customFormat="1" ht="25.5" customHeight="1">
      <c r="B52" s="180"/>
      <c r="C52" s="305" t="s">
        <v>615</v>
      </c>
      <c r="D52" s="305"/>
      <c r="E52" s="305"/>
      <c r="F52" s="305"/>
      <c r="G52" s="305"/>
      <c r="H52" s="305"/>
      <c r="I52" s="305"/>
      <c r="J52" s="305"/>
      <c r="K52" s="181"/>
    </row>
    <row r="53" spans="2:11" customFormat="1" ht="5.25" customHeight="1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customFormat="1" ht="15" customHeight="1">
      <c r="B54" s="180"/>
      <c r="C54" s="304" t="s">
        <v>616</v>
      </c>
      <c r="D54" s="304"/>
      <c r="E54" s="304"/>
      <c r="F54" s="304"/>
      <c r="G54" s="304"/>
      <c r="H54" s="304"/>
      <c r="I54" s="304"/>
      <c r="J54" s="304"/>
      <c r="K54" s="181"/>
    </row>
    <row r="55" spans="2:11" customFormat="1" ht="15" customHeight="1">
      <c r="B55" s="180"/>
      <c r="C55" s="304" t="s">
        <v>617</v>
      </c>
      <c r="D55" s="304"/>
      <c r="E55" s="304"/>
      <c r="F55" s="304"/>
      <c r="G55" s="304"/>
      <c r="H55" s="304"/>
      <c r="I55" s="304"/>
      <c r="J55" s="304"/>
      <c r="K55" s="181"/>
    </row>
    <row r="56" spans="2:11" customFormat="1" ht="12.75" customHeight="1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customFormat="1" ht="15" customHeight="1">
      <c r="B57" s="180"/>
      <c r="C57" s="304" t="s">
        <v>618</v>
      </c>
      <c r="D57" s="304"/>
      <c r="E57" s="304"/>
      <c r="F57" s="304"/>
      <c r="G57" s="304"/>
      <c r="H57" s="304"/>
      <c r="I57" s="304"/>
      <c r="J57" s="304"/>
      <c r="K57" s="181"/>
    </row>
    <row r="58" spans="2:11" customFormat="1" ht="15" customHeight="1">
      <c r="B58" s="180"/>
      <c r="C58" s="185"/>
      <c r="D58" s="304" t="s">
        <v>619</v>
      </c>
      <c r="E58" s="304"/>
      <c r="F58" s="304"/>
      <c r="G58" s="304"/>
      <c r="H58" s="304"/>
      <c r="I58" s="304"/>
      <c r="J58" s="304"/>
      <c r="K58" s="181"/>
    </row>
    <row r="59" spans="2:11" customFormat="1" ht="15" customHeight="1">
      <c r="B59" s="180"/>
      <c r="C59" s="185"/>
      <c r="D59" s="304" t="s">
        <v>620</v>
      </c>
      <c r="E59" s="304"/>
      <c r="F59" s="304"/>
      <c r="G59" s="304"/>
      <c r="H59" s="304"/>
      <c r="I59" s="304"/>
      <c r="J59" s="304"/>
      <c r="K59" s="181"/>
    </row>
    <row r="60" spans="2:11" customFormat="1" ht="15" customHeight="1">
      <c r="B60" s="180"/>
      <c r="C60" s="185"/>
      <c r="D60" s="304" t="s">
        <v>621</v>
      </c>
      <c r="E60" s="304"/>
      <c r="F60" s="304"/>
      <c r="G60" s="304"/>
      <c r="H60" s="304"/>
      <c r="I60" s="304"/>
      <c r="J60" s="304"/>
      <c r="K60" s="181"/>
    </row>
    <row r="61" spans="2:11" customFormat="1" ht="15" customHeight="1">
      <c r="B61" s="180"/>
      <c r="C61" s="185"/>
      <c r="D61" s="304" t="s">
        <v>622</v>
      </c>
      <c r="E61" s="304"/>
      <c r="F61" s="304"/>
      <c r="G61" s="304"/>
      <c r="H61" s="304"/>
      <c r="I61" s="304"/>
      <c r="J61" s="304"/>
      <c r="K61" s="181"/>
    </row>
    <row r="62" spans="2:11" customFormat="1" ht="15" customHeight="1">
      <c r="B62" s="180"/>
      <c r="C62" s="185"/>
      <c r="D62" s="303" t="s">
        <v>623</v>
      </c>
      <c r="E62" s="303"/>
      <c r="F62" s="303"/>
      <c r="G62" s="303"/>
      <c r="H62" s="303"/>
      <c r="I62" s="303"/>
      <c r="J62" s="303"/>
      <c r="K62" s="181"/>
    </row>
    <row r="63" spans="2:11" customFormat="1" ht="15" customHeight="1">
      <c r="B63" s="180"/>
      <c r="C63" s="185"/>
      <c r="D63" s="304" t="s">
        <v>624</v>
      </c>
      <c r="E63" s="304"/>
      <c r="F63" s="304"/>
      <c r="G63" s="304"/>
      <c r="H63" s="304"/>
      <c r="I63" s="304"/>
      <c r="J63" s="304"/>
      <c r="K63" s="181"/>
    </row>
    <row r="64" spans="2:11" customFormat="1" ht="12.75" customHeight="1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customFormat="1" ht="15" customHeight="1">
      <c r="B65" s="180"/>
      <c r="C65" s="185"/>
      <c r="D65" s="304" t="s">
        <v>625</v>
      </c>
      <c r="E65" s="304"/>
      <c r="F65" s="304"/>
      <c r="G65" s="304"/>
      <c r="H65" s="304"/>
      <c r="I65" s="304"/>
      <c r="J65" s="304"/>
      <c r="K65" s="181"/>
    </row>
    <row r="66" spans="2:11" customFormat="1" ht="15" customHeight="1">
      <c r="B66" s="180"/>
      <c r="C66" s="185"/>
      <c r="D66" s="303" t="s">
        <v>626</v>
      </c>
      <c r="E66" s="303"/>
      <c r="F66" s="303"/>
      <c r="G66" s="303"/>
      <c r="H66" s="303"/>
      <c r="I66" s="303"/>
      <c r="J66" s="303"/>
      <c r="K66" s="181"/>
    </row>
    <row r="67" spans="2:11" customFormat="1" ht="15" customHeight="1">
      <c r="B67" s="180"/>
      <c r="C67" s="185"/>
      <c r="D67" s="304" t="s">
        <v>627</v>
      </c>
      <c r="E67" s="304"/>
      <c r="F67" s="304"/>
      <c r="G67" s="304"/>
      <c r="H67" s="304"/>
      <c r="I67" s="304"/>
      <c r="J67" s="304"/>
      <c r="K67" s="181"/>
    </row>
    <row r="68" spans="2:11" customFormat="1" ht="15" customHeight="1">
      <c r="B68" s="180"/>
      <c r="C68" s="185"/>
      <c r="D68" s="304" t="s">
        <v>628</v>
      </c>
      <c r="E68" s="304"/>
      <c r="F68" s="304"/>
      <c r="G68" s="304"/>
      <c r="H68" s="304"/>
      <c r="I68" s="304"/>
      <c r="J68" s="304"/>
      <c r="K68" s="181"/>
    </row>
    <row r="69" spans="2:11" customFormat="1" ht="15" customHeight="1">
      <c r="B69" s="180"/>
      <c r="C69" s="185"/>
      <c r="D69" s="304" t="s">
        <v>629</v>
      </c>
      <c r="E69" s="304"/>
      <c r="F69" s="304"/>
      <c r="G69" s="304"/>
      <c r="H69" s="304"/>
      <c r="I69" s="304"/>
      <c r="J69" s="304"/>
      <c r="K69" s="181"/>
    </row>
    <row r="70" spans="2:11" customFormat="1" ht="15" customHeight="1">
      <c r="B70" s="180"/>
      <c r="C70" s="185"/>
      <c r="D70" s="304" t="s">
        <v>630</v>
      </c>
      <c r="E70" s="304"/>
      <c r="F70" s="304"/>
      <c r="G70" s="304"/>
      <c r="H70" s="304"/>
      <c r="I70" s="304"/>
      <c r="J70" s="304"/>
      <c r="K70" s="181"/>
    </row>
    <row r="71" spans="2:11" customFormat="1" ht="12.75" customHeight="1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customFormat="1" ht="18.75" customHeight="1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customFormat="1" ht="18.75" customHeight="1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customFormat="1" ht="7.5" customHeight="1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customFormat="1" ht="45" customHeight="1">
      <c r="B75" s="197"/>
      <c r="C75" s="302" t="s">
        <v>631</v>
      </c>
      <c r="D75" s="302"/>
      <c r="E75" s="302"/>
      <c r="F75" s="302"/>
      <c r="G75" s="302"/>
      <c r="H75" s="302"/>
      <c r="I75" s="302"/>
      <c r="J75" s="302"/>
      <c r="K75" s="198"/>
    </row>
    <row r="76" spans="2:11" customFormat="1" ht="17.25" customHeight="1">
      <c r="B76" s="197"/>
      <c r="C76" s="199" t="s">
        <v>632</v>
      </c>
      <c r="D76" s="199"/>
      <c r="E76" s="199"/>
      <c r="F76" s="199" t="s">
        <v>633</v>
      </c>
      <c r="G76" s="200"/>
      <c r="H76" s="199" t="s">
        <v>56</v>
      </c>
      <c r="I76" s="199" t="s">
        <v>59</v>
      </c>
      <c r="J76" s="199" t="s">
        <v>634</v>
      </c>
      <c r="K76" s="198"/>
    </row>
    <row r="77" spans="2:11" customFormat="1" ht="17.25" customHeight="1">
      <c r="B77" s="197"/>
      <c r="C77" s="201" t="s">
        <v>635</v>
      </c>
      <c r="D77" s="201"/>
      <c r="E77" s="201"/>
      <c r="F77" s="202" t="s">
        <v>636</v>
      </c>
      <c r="G77" s="203"/>
      <c r="H77" s="201"/>
      <c r="I77" s="201"/>
      <c r="J77" s="201" t="s">
        <v>637</v>
      </c>
      <c r="K77" s="198"/>
    </row>
    <row r="78" spans="2:11" customFormat="1" ht="5.25" customHeight="1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customFormat="1" ht="15" customHeight="1">
      <c r="B79" s="197"/>
      <c r="C79" s="186" t="s">
        <v>55</v>
      </c>
      <c r="D79" s="206"/>
      <c r="E79" s="206"/>
      <c r="F79" s="207" t="s">
        <v>638</v>
      </c>
      <c r="G79" s="208"/>
      <c r="H79" s="186" t="s">
        <v>639</v>
      </c>
      <c r="I79" s="186" t="s">
        <v>640</v>
      </c>
      <c r="J79" s="186">
        <v>20</v>
      </c>
      <c r="K79" s="198"/>
    </row>
    <row r="80" spans="2:11" customFormat="1" ht="15" customHeight="1">
      <c r="B80" s="197"/>
      <c r="C80" s="186" t="s">
        <v>641</v>
      </c>
      <c r="D80" s="186"/>
      <c r="E80" s="186"/>
      <c r="F80" s="207" t="s">
        <v>638</v>
      </c>
      <c r="G80" s="208"/>
      <c r="H80" s="186" t="s">
        <v>642</v>
      </c>
      <c r="I80" s="186" t="s">
        <v>640</v>
      </c>
      <c r="J80" s="186">
        <v>120</v>
      </c>
      <c r="K80" s="198"/>
    </row>
    <row r="81" spans="2:11" customFormat="1" ht="15" customHeight="1">
      <c r="B81" s="209"/>
      <c r="C81" s="186" t="s">
        <v>643</v>
      </c>
      <c r="D81" s="186"/>
      <c r="E81" s="186"/>
      <c r="F81" s="207" t="s">
        <v>644</v>
      </c>
      <c r="G81" s="208"/>
      <c r="H81" s="186" t="s">
        <v>645</v>
      </c>
      <c r="I81" s="186" t="s">
        <v>640</v>
      </c>
      <c r="J81" s="186">
        <v>50</v>
      </c>
      <c r="K81" s="198"/>
    </row>
    <row r="82" spans="2:11" customFormat="1" ht="15" customHeight="1">
      <c r="B82" s="209"/>
      <c r="C82" s="186" t="s">
        <v>646</v>
      </c>
      <c r="D82" s="186"/>
      <c r="E82" s="186"/>
      <c r="F82" s="207" t="s">
        <v>638</v>
      </c>
      <c r="G82" s="208"/>
      <c r="H82" s="186" t="s">
        <v>647</v>
      </c>
      <c r="I82" s="186" t="s">
        <v>648</v>
      </c>
      <c r="J82" s="186"/>
      <c r="K82" s="198"/>
    </row>
    <row r="83" spans="2:11" customFormat="1" ht="15" customHeight="1">
      <c r="B83" s="209"/>
      <c r="C83" s="186" t="s">
        <v>649</v>
      </c>
      <c r="D83" s="186"/>
      <c r="E83" s="186"/>
      <c r="F83" s="207" t="s">
        <v>644</v>
      </c>
      <c r="G83" s="186"/>
      <c r="H83" s="186" t="s">
        <v>650</v>
      </c>
      <c r="I83" s="186" t="s">
        <v>640</v>
      </c>
      <c r="J83" s="186">
        <v>15</v>
      </c>
      <c r="K83" s="198"/>
    </row>
    <row r="84" spans="2:11" customFormat="1" ht="15" customHeight="1">
      <c r="B84" s="209"/>
      <c r="C84" s="186" t="s">
        <v>651</v>
      </c>
      <c r="D84" s="186"/>
      <c r="E84" s="186"/>
      <c r="F84" s="207" t="s">
        <v>644</v>
      </c>
      <c r="G84" s="186"/>
      <c r="H84" s="186" t="s">
        <v>652</v>
      </c>
      <c r="I84" s="186" t="s">
        <v>640</v>
      </c>
      <c r="J84" s="186">
        <v>15</v>
      </c>
      <c r="K84" s="198"/>
    </row>
    <row r="85" spans="2:11" customFormat="1" ht="15" customHeight="1">
      <c r="B85" s="209"/>
      <c r="C85" s="186" t="s">
        <v>653</v>
      </c>
      <c r="D85" s="186"/>
      <c r="E85" s="186"/>
      <c r="F85" s="207" t="s">
        <v>644</v>
      </c>
      <c r="G85" s="186"/>
      <c r="H85" s="186" t="s">
        <v>654</v>
      </c>
      <c r="I85" s="186" t="s">
        <v>640</v>
      </c>
      <c r="J85" s="186">
        <v>20</v>
      </c>
      <c r="K85" s="198"/>
    </row>
    <row r="86" spans="2:11" customFormat="1" ht="15" customHeight="1">
      <c r="B86" s="209"/>
      <c r="C86" s="186" t="s">
        <v>655</v>
      </c>
      <c r="D86" s="186"/>
      <c r="E86" s="186"/>
      <c r="F86" s="207" t="s">
        <v>644</v>
      </c>
      <c r="G86" s="186"/>
      <c r="H86" s="186" t="s">
        <v>656</v>
      </c>
      <c r="I86" s="186" t="s">
        <v>640</v>
      </c>
      <c r="J86" s="186">
        <v>20</v>
      </c>
      <c r="K86" s="198"/>
    </row>
    <row r="87" spans="2:11" customFormat="1" ht="15" customHeight="1">
      <c r="B87" s="209"/>
      <c r="C87" s="186" t="s">
        <v>657</v>
      </c>
      <c r="D87" s="186"/>
      <c r="E87" s="186"/>
      <c r="F87" s="207" t="s">
        <v>644</v>
      </c>
      <c r="G87" s="208"/>
      <c r="H87" s="186" t="s">
        <v>658</v>
      </c>
      <c r="I87" s="186" t="s">
        <v>640</v>
      </c>
      <c r="J87" s="186">
        <v>50</v>
      </c>
      <c r="K87" s="198"/>
    </row>
    <row r="88" spans="2:11" customFormat="1" ht="15" customHeight="1">
      <c r="B88" s="209"/>
      <c r="C88" s="186" t="s">
        <v>659</v>
      </c>
      <c r="D88" s="186"/>
      <c r="E88" s="186"/>
      <c r="F88" s="207" t="s">
        <v>644</v>
      </c>
      <c r="G88" s="208"/>
      <c r="H88" s="186" t="s">
        <v>660</v>
      </c>
      <c r="I88" s="186" t="s">
        <v>640</v>
      </c>
      <c r="J88" s="186">
        <v>20</v>
      </c>
      <c r="K88" s="198"/>
    </row>
    <row r="89" spans="2:11" customFormat="1" ht="15" customHeight="1">
      <c r="B89" s="209"/>
      <c r="C89" s="186" t="s">
        <v>661</v>
      </c>
      <c r="D89" s="186"/>
      <c r="E89" s="186"/>
      <c r="F89" s="207" t="s">
        <v>644</v>
      </c>
      <c r="G89" s="208"/>
      <c r="H89" s="186" t="s">
        <v>662</v>
      </c>
      <c r="I89" s="186" t="s">
        <v>640</v>
      </c>
      <c r="J89" s="186">
        <v>20</v>
      </c>
      <c r="K89" s="198"/>
    </row>
    <row r="90" spans="2:11" customFormat="1" ht="15" customHeight="1">
      <c r="B90" s="209"/>
      <c r="C90" s="186" t="s">
        <v>663</v>
      </c>
      <c r="D90" s="186"/>
      <c r="E90" s="186"/>
      <c r="F90" s="207" t="s">
        <v>644</v>
      </c>
      <c r="G90" s="208"/>
      <c r="H90" s="186" t="s">
        <v>664</v>
      </c>
      <c r="I90" s="186" t="s">
        <v>640</v>
      </c>
      <c r="J90" s="186">
        <v>50</v>
      </c>
      <c r="K90" s="198"/>
    </row>
    <row r="91" spans="2:11" customFormat="1" ht="15" customHeight="1">
      <c r="B91" s="209"/>
      <c r="C91" s="186" t="s">
        <v>665</v>
      </c>
      <c r="D91" s="186"/>
      <c r="E91" s="186"/>
      <c r="F91" s="207" t="s">
        <v>644</v>
      </c>
      <c r="G91" s="208"/>
      <c r="H91" s="186" t="s">
        <v>665</v>
      </c>
      <c r="I91" s="186" t="s">
        <v>640</v>
      </c>
      <c r="J91" s="186">
        <v>50</v>
      </c>
      <c r="K91" s="198"/>
    </row>
    <row r="92" spans="2:11" customFormat="1" ht="15" customHeight="1">
      <c r="B92" s="209"/>
      <c r="C92" s="186" t="s">
        <v>666</v>
      </c>
      <c r="D92" s="186"/>
      <c r="E92" s="186"/>
      <c r="F92" s="207" t="s">
        <v>644</v>
      </c>
      <c r="G92" s="208"/>
      <c r="H92" s="186" t="s">
        <v>667</v>
      </c>
      <c r="I92" s="186" t="s">
        <v>640</v>
      </c>
      <c r="J92" s="186">
        <v>255</v>
      </c>
      <c r="K92" s="198"/>
    </row>
    <row r="93" spans="2:11" customFormat="1" ht="15" customHeight="1">
      <c r="B93" s="209"/>
      <c r="C93" s="186" t="s">
        <v>668</v>
      </c>
      <c r="D93" s="186"/>
      <c r="E93" s="186"/>
      <c r="F93" s="207" t="s">
        <v>638</v>
      </c>
      <c r="G93" s="208"/>
      <c r="H93" s="186" t="s">
        <v>669</v>
      </c>
      <c r="I93" s="186" t="s">
        <v>670</v>
      </c>
      <c r="J93" s="186"/>
      <c r="K93" s="198"/>
    </row>
    <row r="94" spans="2:11" customFormat="1" ht="15" customHeight="1">
      <c r="B94" s="209"/>
      <c r="C94" s="186" t="s">
        <v>671</v>
      </c>
      <c r="D94" s="186"/>
      <c r="E94" s="186"/>
      <c r="F94" s="207" t="s">
        <v>638</v>
      </c>
      <c r="G94" s="208"/>
      <c r="H94" s="186" t="s">
        <v>672</v>
      </c>
      <c r="I94" s="186" t="s">
        <v>673</v>
      </c>
      <c r="J94" s="186"/>
      <c r="K94" s="198"/>
    </row>
    <row r="95" spans="2:11" customFormat="1" ht="15" customHeight="1">
      <c r="B95" s="209"/>
      <c r="C95" s="186" t="s">
        <v>674</v>
      </c>
      <c r="D95" s="186"/>
      <c r="E95" s="186"/>
      <c r="F95" s="207" t="s">
        <v>638</v>
      </c>
      <c r="G95" s="208"/>
      <c r="H95" s="186" t="s">
        <v>674</v>
      </c>
      <c r="I95" s="186" t="s">
        <v>673</v>
      </c>
      <c r="J95" s="186"/>
      <c r="K95" s="198"/>
    </row>
    <row r="96" spans="2:11" customFormat="1" ht="15" customHeight="1">
      <c r="B96" s="209"/>
      <c r="C96" s="186" t="s">
        <v>40</v>
      </c>
      <c r="D96" s="186"/>
      <c r="E96" s="186"/>
      <c r="F96" s="207" t="s">
        <v>638</v>
      </c>
      <c r="G96" s="208"/>
      <c r="H96" s="186" t="s">
        <v>675</v>
      </c>
      <c r="I96" s="186" t="s">
        <v>673</v>
      </c>
      <c r="J96" s="186"/>
      <c r="K96" s="198"/>
    </row>
    <row r="97" spans="2:11" customFormat="1" ht="15" customHeight="1">
      <c r="B97" s="209"/>
      <c r="C97" s="186" t="s">
        <v>50</v>
      </c>
      <c r="D97" s="186"/>
      <c r="E97" s="186"/>
      <c r="F97" s="207" t="s">
        <v>638</v>
      </c>
      <c r="G97" s="208"/>
      <c r="H97" s="186" t="s">
        <v>676</v>
      </c>
      <c r="I97" s="186" t="s">
        <v>673</v>
      </c>
      <c r="J97" s="186"/>
      <c r="K97" s="198"/>
    </row>
    <row r="98" spans="2:11" customFormat="1" ht="15" customHeight="1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customFormat="1" ht="18.7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customFormat="1" ht="18.75" customHeight="1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customFormat="1" ht="7.5" customHeight="1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customFormat="1" ht="45" customHeight="1">
      <c r="B102" s="197"/>
      <c r="C102" s="302" t="s">
        <v>677</v>
      </c>
      <c r="D102" s="302"/>
      <c r="E102" s="302"/>
      <c r="F102" s="302"/>
      <c r="G102" s="302"/>
      <c r="H102" s="302"/>
      <c r="I102" s="302"/>
      <c r="J102" s="302"/>
      <c r="K102" s="198"/>
    </row>
    <row r="103" spans="2:11" customFormat="1" ht="17.25" customHeight="1">
      <c r="B103" s="197"/>
      <c r="C103" s="199" t="s">
        <v>632</v>
      </c>
      <c r="D103" s="199"/>
      <c r="E103" s="199"/>
      <c r="F103" s="199" t="s">
        <v>633</v>
      </c>
      <c r="G103" s="200"/>
      <c r="H103" s="199" t="s">
        <v>56</v>
      </c>
      <c r="I103" s="199" t="s">
        <v>59</v>
      </c>
      <c r="J103" s="199" t="s">
        <v>634</v>
      </c>
      <c r="K103" s="198"/>
    </row>
    <row r="104" spans="2:11" customFormat="1" ht="17.25" customHeight="1">
      <c r="B104" s="197"/>
      <c r="C104" s="201" t="s">
        <v>635</v>
      </c>
      <c r="D104" s="201"/>
      <c r="E104" s="201"/>
      <c r="F104" s="202" t="s">
        <v>636</v>
      </c>
      <c r="G104" s="203"/>
      <c r="H104" s="201"/>
      <c r="I104" s="201"/>
      <c r="J104" s="201" t="s">
        <v>637</v>
      </c>
      <c r="K104" s="198"/>
    </row>
    <row r="105" spans="2:11" customFormat="1" ht="5.25" customHeight="1">
      <c r="B105" s="197"/>
      <c r="C105" s="199"/>
      <c r="D105" s="199"/>
      <c r="E105" s="199"/>
      <c r="F105" s="199"/>
      <c r="G105" s="215"/>
      <c r="H105" s="199"/>
      <c r="I105" s="199"/>
      <c r="J105" s="199"/>
      <c r="K105" s="198"/>
    </row>
    <row r="106" spans="2:11" customFormat="1" ht="15" customHeight="1">
      <c r="B106" s="197"/>
      <c r="C106" s="186" t="s">
        <v>55</v>
      </c>
      <c r="D106" s="206"/>
      <c r="E106" s="206"/>
      <c r="F106" s="207" t="s">
        <v>638</v>
      </c>
      <c r="G106" s="186"/>
      <c r="H106" s="186" t="s">
        <v>678</v>
      </c>
      <c r="I106" s="186" t="s">
        <v>640</v>
      </c>
      <c r="J106" s="186">
        <v>20</v>
      </c>
      <c r="K106" s="198"/>
    </row>
    <row r="107" spans="2:11" customFormat="1" ht="15" customHeight="1">
      <c r="B107" s="197"/>
      <c r="C107" s="186" t="s">
        <v>641</v>
      </c>
      <c r="D107" s="186"/>
      <c r="E107" s="186"/>
      <c r="F107" s="207" t="s">
        <v>638</v>
      </c>
      <c r="G107" s="186"/>
      <c r="H107" s="186" t="s">
        <v>678</v>
      </c>
      <c r="I107" s="186" t="s">
        <v>640</v>
      </c>
      <c r="J107" s="186">
        <v>120</v>
      </c>
      <c r="K107" s="198"/>
    </row>
    <row r="108" spans="2:11" customFormat="1" ht="15" customHeight="1">
      <c r="B108" s="209"/>
      <c r="C108" s="186" t="s">
        <v>643</v>
      </c>
      <c r="D108" s="186"/>
      <c r="E108" s="186"/>
      <c r="F108" s="207" t="s">
        <v>644</v>
      </c>
      <c r="G108" s="186"/>
      <c r="H108" s="186" t="s">
        <v>678</v>
      </c>
      <c r="I108" s="186" t="s">
        <v>640</v>
      </c>
      <c r="J108" s="186">
        <v>50</v>
      </c>
      <c r="K108" s="198"/>
    </row>
    <row r="109" spans="2:11" customFormat="1" ht="15" customHeight="1">
      <c r="B109" s="209"/>
      <c r="C109" s="186" t="s">
        <v>646</v>
      </c>
      <c r="D109" s="186"/>
      <c r="E109" s="186"/>
      <c r="F109" s="207" t="s">
        <v>638</v>
      </c>
      <c r="G109" s="186"/>
      <c r="H109" s="186" t="s">
        <v>678</v>
      </c>
      <c r="I109" s="186" t="s">
        <v>648</v>
      </c>
      <c r="J109" s="186"/>
      <c r="K109" s="198"/>
    </row>
    <row r="110" spans="2:11" customFormat="1" ht="15" customHeight="1">
      <c r="B110" s="209"/>
      <c r="C110" s="186" t="s">
        <v>657</v>
      </c>
      <c r="D110" s="186"/>
      <c r="E110" s="186"/>
      <c r="F110" s="207" t="s">
        <v>644</v>
      </c>
      <c r="G110" s="186"/>
      <c r="H110" s="186" t="s">
        <v>678</v>
      </c>
      <c r="I110" s="186" t="s">
        <v>640</v>
      </c>
      <c r="J110" s="186">
        <v>50</v>
      </c>
      <c r="K110" s="198"/>
    </row>
    <row r="111" spans="2:11" customFormat="1" ht="15" customHeight="1">
      <c r="B111" s="209"/>
      <c r="C111" s="186" t="s">
        <v>665</v>
      </c>
      <c r="D111" s="186"/>
      <c r="E111" s="186"/>
      <c r="F111" s="207" t="s">
        <v>644</v>
      </c>
      <c r="G111" s="186"/>
      <c r="H111" s="186" t="s">
        <v>678</v>
      </c>
      <c r="I111" s="186" t="s">
        <v>640</v>
      </c>
      <c r="J111" s="186">
        <v>50</v>
      </c>
      <c r="K111" s="198"/>
    </row>
    <row r="112" spans="2:11" customFormat="1" ht="15" customHeight="1">
      <c r="B112" s="209"/>
      <c r="C112" s="186" t="s">
        <v>663</v>
      </c>
      <c r="D112" s="186"/>
      <c r="E112" s="186"/>
      <c r="F112" s="207" t="s">
        <v>644</v>
      </c>
      <c r="G112" s="186"/>
      <c r="H112" s="186" t="s">
        <v>678</v>
      </c>
      <c r="I112" s="186" t="s">
        <v>640</v>
      </c>
      <c r="J112" s="186">
        <v>50</v>
      </c>
      <c r="K112" s="198"/>
    </row>
    <row r="113" spans="2:11" customFormat="1" ht="15" customHeight="1">
      <c r="B113" s="209"/>
      <c r="C113" s="186" t="s">
        <v>55</v>
      </c>
      <c r="D113" s="186"/>
      <c r="E113" s="186"/>
      <c r="F113" s="207" t="s">
        <v>638</v>
      </c>
      <c r="G113" s="186"/>
      <c r="H113" s="186" t="s">
        <v>679</v>
      </c>
      <c r="I113" s="186" t="s">
        <v>640</v>
      </c>
      <c r="J113" s="186">
        <v>20</v>
      </c>
      <c r="K113" s="198"/>
    </row>
    <row r="114" spans="2:11" customFormat="1" ht="15" customHeight="1">
      <c r="B114" s="209"/>
      <c r="C114" s="186" t="s">
        <v>680</v>
      </c>
      <c r="D114" s="186"/>
      <c r="E114" s="186"/>
      <c r="F114" s="207" t="s">
        <v>638</v>
      </c>
      <c r="G114" s="186"/>
      <c r="H114" s="186" t="s">
        <v>681</v>
      </c>
      <c r="I114" s="186" t="s">
        <v>640</v>
      </c>
      <c r="J114" s="186">
        <v>120</v>
      </c>
      <c r="K114" s="198"/>
    </row>
    <row r="115" spans="2:11" customFormat="1" ht="15" customHeight="1">
      <c r="B115" s="209"/>
      <c r="C115" s="186" t="s">
        <v>40</v>
      </c>
      <c r="D115" s="186"/>
      <c r="E115" s="186"/>
      <c r="F115" s="207" t="s">
        <v>638</v>
      </c>
      <c r="G115" s="186"/>
      <c r="H115" s="186" t="s">
        <v>682</v>
      </c>
      <c r="I115" s="186" t="s">
        <v>673</v>
      </c>
      <c r="J115" s="186"/>
      <c r="K115" s="198"/>
    </row>
    <row r="116" spans="2:11" customFormat="1" ht="15" customHeight="1">
      <c r="B116" s="209"/>
      <c r="C116" s="186" t="s">
        <v>50</v>
      </c>
      <c r="D116" s="186"/>
      <c r="E116" s="186"/>
      <c r="F116" s="207" t="s">
        <v>638</v>
      </c>
      <c r="G116" s="186"/>
      <c r="H116" s="186" t="s">
        <v>683</v>
      </c>
      <c r="I116" s="186" t="s">
        <v>673</v>
      </c>
      <c r="J116" s="186"/>
      <c r="K116" s="198"/>
    </row>
    <row r="117" spans="2:11" customFormat="1" ht="15" customHeight="1">
      <c r="B117" s="209"/>
      <c r="C117" s="186" t="s">
        <v>59</v>
      </c>
      <c r="D117" s="186"/>
      <c r="E117" s="186"/>
      <c r="F117" s="207" t="s">
        <v>638</v>
      </c>
      <c r="G117" s="186"/>
      <c r="H117" s="186" t="s">
        <v>684</v>
      </c>
      <c r="I117" s="186" t="s">
        <v>685</v>
      </c>
      <c r="J117" s="186"/>
      <c r="K117" s="198"/>
    </row>
    <row r="118" spans="2:11" customFormat="1" ht="15" customHeight="1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customFormat="1" ht="18.75" customHeight="1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customFormat="1" ht="18.75" customHeight="1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customFormat="1" ht="45" customHeight="1">
      <c r="B122" s="223"/>
      <c r="C122" s="300" t="s">
        <v>686</v>
      </c>
      <c r="D122" s="300"/>
      <c r="E122" s="300"/>
      <c r="F122" s="300"/>
      <c r="G122" s="300"/>
      <c r="H122" s="300"/>
      <c r="I122" s="300"/>
      <c r="J122" s="300"/>
      <c r="K122" s="224"/>
    </row>
    <row r="123" spans="2:11" customFormat="1" ht="17.25" customHeight="1">
      <c r="B123" s="225"/>
      <c r="C123" s="199" t="s">
        <v>632</v>
      </c>
      <c r="D123" s="199"/>
      <c r="E123" s="199"/>
      <c r="F123" s="199" t="s">
        <v>633</v>
      </c>
      <c r="G123" s="200"/>
      <c r="H123" s="199" t="s">
        <v>56</v>
      </c>
      <c r="I123" s="199" t="s">
        <v>59</v>
      </c>
      <c r="J123" s="199" t="s">
        <v>634</v>
      </c>
      <c r="K123" s="226"/>
    </row>
    <row r="124" spans="2:11" customFormat="1" ht="17.25" customHeight="1">
      <c r="B124" s="225"/>
      <c r="C124" s="201" t="s">
        <v>635</v>
      </c>
      <c r="D124" s="201"/>
      <c r="E124" s="201"/>
      <c r="F124" s="202" t="s">
        <v>636</v>
      </c>
      <c r="G124" s="203"/>
      <c r="H124" s="201"/>
      <c r="I124" s="201"/>
      <c r="J124" s="201" t="s">
        <v>637</v>
      </c>
      <c r="K124" s="226"/>
    </row>
    <row r="125" spans="2:11" customFormat="1" ht="5.25" customHeight="1">
      <c r="B125" s="227"/>
      <c r="C125" s="204"/>
      <c r="D125" s="204"/>
      <c r="E125" s="204"/>
      <c r="F125" s="204"/>
      <c r="G125" s="228"/>
      <c r="H125" s="204"/>
      <c r="I125" s="204"/>
      <c r="J125" s="204"/>
      <c r="K125" s="229"/>
    </row>
    <row r="126" spans="2:11" customFormat="1" ht="15" customHeight="1">
      <c r="B126" s="227"/>
      <c r="C126" s="186" t="s">
        <v>641</v>
      </c>
      <c r="D126" s="206"/>
      <c r="E126" s="206"/>
      <c r="F126" s="207" t="s">
        <v>638</v>
      </c>
      <c r="G126" s="186"/>
      <c r="H126" s="186" t="s">
        <v>678</v>
      </c>
      <c r="I126" s="186" t="s">
        <v>640</v>
      </c>
      <c r="J126" s="186">
        <v>120</v>
      </c>
      <c r="K126" s="230"/>
    </row>
    <row r="127" spans="2:11" customFormat="1" ht="15" customHeight="1">
      <c r="B127" s="227"/>
      <c r="C127" s="186" t="s">
        <v>687</v>
      </c>
      <c r="D127" s="186"/>
      <c r="E127" s="186"/>
      <c r="F127" s="207" t="s">
        <v>638</v>
      </c>
      <c r="G127" s="186"/>
      <c r="H127" s="186" t="s">
        <v>688</v>
      </c>
      <c r="I127" s="186" t="s">
        <v>640</v>
      </c>
      <c r="J127" s="186" t="s">
        <v>689</v>
      </c>
      <c r="K127" s="230"/>
    </row>
    <row r="128" spans="2:11" customFormat="1" ht="15" customHeight="1">
      <c r="B128" s="227"/>
      <c r="C128" s="186" t="s">
        <v>586</v>
      </c>
      <c r="D128" s="186"/>
      <c r="E128" s="186"/>
      <c r="F128" s="207" t="s">
        <v>638</v>
      </c>
      <c r="G128" s="186"/>
      <c r="H128" s="186" t="s">
        <v>690</v>
      </c>
      <c r="I128" s="186" t="s">
        <v>640</v>
      </c>
      <c r="J128" s="186" t="s">
        <v>689</v>
      </c>
      <c r="K128" s="230"/>
    </row>
    <row r="129" spans="2:11" customFormat="1" ht="15" customHeight="1">
      <c r="B129" s="227"/>
      <c r="C129" s="186" t="s">
        <v>649</v>
      </c>
      <c r="D129" s="186"/>
      <c r="E129" s="186"/>
      <c r="F129" s="207" t="s">
        <v>644</v>
      </c>
      <c r="G129" s="186"/>
      <c r="H129" s="186" t="s">
        <v>650</v>
      </c>
      <c r="I129" s="186" t="s">
        <v>640</v>
      </c>
      <c r="J129" s="186">
        <v>15</v>
      </c>
      <c r="K129" s="230"/>
    </row>
    <row r="130" spans="2:11" customFormat="1" ht="15" customHeight="1">
      <c r="B130" s="227"/>
      <c r="C130" s="186" t="s">
        <v>651</v>
      </c>
      <c r="D130" s="186"/>
      <c r="E130" s="186"/>
      <c r="F130" s="207" t="s">
        <v>644</v>
      </c>
      <c r="G130" s="186"/>
      <c r="H130" s="186" t="s">
        <v>652</v>
      </c>
      <c r="I130" s="186" t="s">
        <v>640</v>
      </c>
      <c r="J130" s="186">
        <v>15</v>
      </c>
      <c r="K130" s="230"/>
    </row>
    <row r="131" spans="2:11" customFormat="1" ht="15" customHeight="1">
      <c r="B131" s="227"/>
      <c r="C131" s="186" t="s">
        <v>653</v>
      </c>
      <c r="D131" s="186"/>
      <c r="E131" s="186"/>
      <c r="F131" s="207" t="s">
        <v>644</v>
      </c>
      <c r="G131" s="186"/>
      <c r="H131" s="186" t="s">
        <v>654</v>
      </c>
      <c r="I131" s="186" t="s">
        <v>640</v>
      </c>
      <c r="J131" s="186">
        <v>20</v>
      </c>
      <c r="K131" s="230"/>
    </row>
    <row r="132" spans="2:11" customFormat="1" ht="15" customHeight="1">
      <c r="B132" s="227"/>
      <c r="C132" s="186" t="s">
        <v>655</v>
      </c>
      <c r="D132" s="186"/>
      <c r="E132" s="186"/>
      <c r="F132" s="207" t="s">
        <v>644</v>
      </c>
      <c r="G132" s="186"/>
      <c r="H132" s="186" t="s">
        <v>656</v>
      </c>
      <c r="I132" s="186" t="s">
        <v>640</v>
      </c>
      <c r="J132" s="186">
        <v>20</v>
      </c>
      <c r="K132" s="230"/>
    </row>
    <row r="133" spans="2:11" customFormat="1" ht="15" customHeight="1">
      <c r="B133" s="227"/>
      <c r="C133" s="186" t="s">
        <v>643</v>
      </c>
      <c r="D133" s="186"/>
      <c r="E133" s="186"/>
      <c r="F133" s="207" t="s">
        <v>644</v>
      </c>
      <c r="G133" s="186"/>
      <c r="H133" s="186" t="s">
        <v>678</v>
      </c>
      <c r="I133" s="186" t="s">
        <v>640</v>
      </c>
      <c r="J133" s="186">
        <v>50</v>
      </c>
      <c r="K133" s="230"/>
    </row>
    <row r="134" spans="2:11" customFormat="1" ht="15" customHeight="1">
      <c r="B134" s="227"/>
      <c r="C134" s="186" t="s">
        <v>657</v>
      </c>
      <c r="D134" s="186"/>
      <c r="E134" s="186"/>
      <c r="F134" s="207" t="s">
        <v>644</v>
      </c>
      <c r="G134" s="186"/>
      <c r="H134" s="186" t="s">
        <v>678</v>
      </c>
      <c r="I134" s="186" t="s">
        <v>640</v>
      </c>
      <c r="J134" s="186">
        <v>50</v>
      </c>
      <c r="K134" s="230"/>
    </row>
    <row r="135" spans="2:11" customFormat="1" ht="15" customHeight="1">
      <c r="B135" s="227"/>
      <c r="C135" s="186" t="s">
        <v>663</v>
      </c>
      <c r="D135" s="186"/>
      <c r="E135" s="186"/>
      <c r="F135" s="207" t="s">
        <v>644</v>
      </c>
      <c r="G135" s="186"/>
      <c r="H135" s="186" t="s">
        <v>678</v>
      </c>
      <c r="I135" s="186" t="s">
        <v>640</v>
      </c>
      <c r="J135" s="186">
        <v>50</v>
      </c>
      <c r="K135" s="230"/>
    </row>
    <row r="136" spans="2:11" customFormat="1" ht="15" customHeight="1">
      <c r="B136" s="227"/>
      <c r="C136" s="186" t="s">
        <v>665</v>
      </c>
      <c r="D136" s="186"/>
      <c r="E136" s="186"/>
      <c r="F136" s="207" t="s">
        <v>644</v>
      </c>
      <c r="G136" s="186"/>
      <c r="H136" s="186" t="s">
        <v>678</v>
      </c>
      <c r="I136" s="186" t="s">
        <v>640</v>
      </c>
      <c r="J136" s="186">
        <v>50</v>
      </c>
      <c r="K136" s="230"/>
    </row>
    <row r="137" spans="2:11" customFormat="1" ht="15" customHeight="1">
      <c r="B137" s="227"/>
      <c r="C137" s="186" t="s">
        <v>666</v>
      </c>
      <c r="D137" s="186"/>
      <c r="E137" s="186"/>
      <c r="F137" s="207" t="s">
        <v>644</v>
      </c>
      <c r="G137" s="186"/>
      <c r="H137" s="186" t="s">
        <v>691</v>
      </c>
      <c r="I137" s="186" t="s">
        <v>640</v>
      </c>
      <c r="J137" s="186">
        <v>255</v>
      </c>
      <c r="K137" s="230"/>
    </row>
    <row r="138" spans="2:11" customFormat="1" ht="15" customHeight="1">
      <c r="B138" s="227"/>
      <c r="C138" s="186" t="s">
        <v>668</v>
      </c>
      <c r="D138" s="186"/>
      <c r="E138" s="186"/>
      <c r="F138" s="207" t="s">
        <v>638</v>
      </c>
      <c r="G138" s="186"/>
      <c r="H138" s="186" t="s">
        <v>692</v>
      </c>
      <c r="I138" s="186" t="s">
        <v>670</v>
      </c>
      <c r="J138" s="186"/>
      <c r="K138" s="230"/>
    </row>
    <row r="139" spans="2:11" customFormat="1" ht="15" customHeight="1">
      <c r="B139" s="227"/>
      <c r="C139" s="186" t="s">
        <v>671</v>
      </c>
      <c r="D139" s="186"/>
      <c r="E139" s="186"/>
      <c r="F139" s="207" t="s">
        <v>638</v>
      </c>
      <c r="G139" s="186"/>
      <c r="H139" s="186" t="s">
        <v>693</v>
      </c>
      <c r="I139" s="186" t="s">
        <v>673</v>
      </c>
      <c r="J139" s="186"/>
      <c r="K139" s="230"/>
    </row>
    <row r="140" spans="2:11" customFormat="1" ht="15" customHeight="1">
      <c r="B140" s="227"/>
      <c r="C140" s="186" t="s">
        <v>674</v>
      </c>
      <c r="D140" s="186"/>
      <c r="E140" s="186"/>
      <c r="F140" s="207" t="s">
        <v>638</v>
      </c>
      <c r="G140" s="186"/>
      <c r="H140" s="186" t="s">
        <v>674</v>
      </c>
      <c r="I140" s="186" t="s">
        <v>673</v>
      </c>
      <c r="J140" s="186"/>
      <c r="K140" s="230"/>
    </row>
    <row r="141" spans="2:11" customFormat="1" ht="15" customHeight="1">
      <c r="B141" s="227"/>
      <c r="C141" s="186" t="s">
        <v>40</v>
      </c>
      <c r="D141" s="186"/>
      <c r="E141" s="186"/>
      <c r="F141" s="207" t="s">
        <v>638</v>
      </c>
      <c r="G141" s="186"/>
      <c r="H141" s="186" t="s">
        <v>694</v>
      </c>
      <c r="I141" s="186" t="s">
        <v>673</v>
      </c>
      <c r="J141" s="186"/>
      <c r="K141" s="230"/>
    </row>
    <row r="142" spans="2:11" customFormat="1" ht="15" customHeight="1">
      <c r="B142" s="227"/>
      <c r="C142" s="186" t="s">
        <v>695</v>
      </c>
      <c r="D142" s="186"/>
      <c r="E142" s="186"/>
      <c r="F142" s="207" t="s">
        <v>638</v>
      </c>
      <c r="G142" s="186"/>
      <c r="H142" s="186" t="s">
        <v>696</v>
      </c>
      <c r="I142" s="186" t="s">
        <v>673</v>
      </c>
      <c r="J142" s="186"/>
      <c r="K142" s="230"/>
    </row>
    <row r="143" spans="2:11" customFormat="1" ht="1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customFormat="1" ht="18.75" customHeight="1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customFormat="1" ht="7.5" customHeight="1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customFormat="1" ht="45" customHeight="1">
      <c r="B147" s="197"/>
      <c r="C147" s="302" t="s">
        <v>697</v>
      </c>
      <c r="D147" s="302"/>
      <c r="E147" s="302"/>
      <c r="F147" s="302"/>
      <c r="G147" s="302"/>
      <c r="H147" s="302"/>
      <c r="I147" s="302"/>
      <c r="J147" s="302"/>
      <c r="K147" s="198"/>
    </row>
    <row r="148" spans="2:11" customFormat="1" ht="17.25" customHeight="1">
      <c r="B148" s="197"/>
      <c r="C148" s="199" t="s">
        <v>632</v>
      </c>
      <c r="D148" s="199"/>
      <c r="E148" s="199"/>
      <c r="F148" s="199" t="s">
        <v>633</v>
      </c>
      <c r="G148" s="200"/>
      <c r="H148" s="199" t="s">
        <v>56</v>
      </c>
      <c r="I148" s="199" t="s">
        <v>59</v>
      </c>
      <c r="J148" s="199" t="s">
        <v>634</v>
      </c>
      <c r="K148" s="198"/>
    </row>
    <row r="149" spans="2:11" customFormat="1" ht="17.25" customHeight="1">
      <c r="B149" s="197"/>
      <c r="C149" s="201" t="s">
        <v>635</v>
      </c>
      <c r="D149" s="201"/>
      <c r="E149" s="201"/>
      <c r="F149" s="202" t="s">
        <v>636</v>
      </c>
      <c r="G149" s="203"/>
      <c r="H149" s="201"/>
      <c r="I149" s="201"/>
      <c r="J149" s="201" t="s">
        <v>637</v>
      </c>
      <c r="K149" s="198"/>
    </row>
    <row r="150" spans="2:11" customFormat="1" ht="5.25" customHeight="1">
      <c r="B150" s="209"/>
      <c r="C150" s="204"/>
      <c r="D150" s="204"/>
      <c r="E150" s="204"/>
      <c r="F150" s="204"/>
      <c r="G150" s="205"/>
      <c r="H150" s="204"/>
      <c r="I150" s="204"/>
      <c r="J150" s="204"/>
      <c r="K150" s="230"/>
    </row>
    <row r="151" spans="2:11" customFormat="1" ht="15" customHeight="1">
      <c r="B151" s="209"/>
      <c r="C151" s="234" t="s">
        <v>641</v>
      </c>
      <c r="D151" s="186"/>
      <c r="E151" s="186"/>
      <c r="F151" s="235" t="s">
        <v>638</v>
      </c>
      <c r="G151" s="186"/>
      <c r="H151" s="234" t="s">
        <v>678</v>
      </c>
      <c r="I151" s="234" t="s">
        <v>640</v>
      </c>
      <c r="J151" s="234">
        <v>120</v>
      </c>
      <c r="K151" s="230"/>
    </row>
    <row r="152" spans="2:11" customFormat="1" ht="15" customHeight="1">
      <c r="B152" s="209"/>
      <c r="C152" s="234" t="s">
        <v>687</v>
      </c>
      <c r="D152" s="186"/>
      <c r="E152" s="186"/>
      <c r="F152" s="235" t="s">
        <v>638</v>
      </c>
      <c r="G152" s="186"/>
      <c r="H152" s="234" t="s">
        <v>698</v>
      </c>
      <c r="I152" s="234" t="s">
        <v>640</v>
      </c>
      <c r="J152" s="234" t="s">
        <v>689</v>
      </c>
      <c r="K152" s="230"/>
    </row>
    <row r="153" spans="2:11" customFormat="1" ht="15" customHeight="1">
      <c r="B153" s="209"/>
      <c r="C153" s="234" t="s">
        <v>586</v>
      </c>
      <c r="D153" s="186"/>
      <c r="E153" s="186"/>
      <c r="F153" s="235" t="s">
        <v>638</v>
      </c>
      <c r="G153" s="186"/>
      <c r="H153" s="234" t="s">
        <v>699</v>
      </c>
      <c r="I153" s="234" t="s">
        <v>640</v>
      </c>
      <c r="J153" s="234" t="s">
        <v>689</v>
      </c>
      <c r="K153" s="230"/>
    </row>
    <row r="154" spans="2:11" customFormat="1" ht="15" customHeight="1">
      <c r="B154" s="209"/>
      <c r="C154" s="234" t="s">
        <v>643</v>
      </c>
      <c r="D154" s="186"/>
      <c r="E154" s="186"/>
      <c r="F154" s="235" t="s">
        <v>644</v>
      </c>
      <c r="G154" s="186"/>
      <c r="H154" s="234" t="s">
        <v>678</v>
      </c>
      <c r="I154" s="234" t="s">
        <v>640</v>
      </c>
      <c r="J154" s="234">
        <v>50</v>
      </c>
      <c r="K154" s="230"/>
    </row>
    <row r="155" spans="2:11" customFormat="1" ht="15" customHeight="1">
      <c r="B155" s="209"/>
      <c r="C155" s="234" t="s">
        <v>646</v>
      </c>
      <c r="D155" s="186"/>
      <c r="E155" s="186"/>
      <c r="F155" s="235" t="s">
        <v>638</v>
      </c>
      <c r="G155" s="186"/>
      <c r="H155" s="234" t="s">
        <v>678</v>
      </c>
      <c r="I155" s="234" t="s">
        <v>648</v>
      </c>
      <c r="J155" s="234"/>
      <c r="K155" s="230"/>
    </row>
    <row r="156" spans="2:11" customFormat="1" ht="15" customHeight="1">
      <c r="B156" s="209"/>
      <c r="C156" s="234" t="s">
        <v>657</v>
      </c>
      <c r="D156" s="186"/>
      <c r="E156" s="186"/>
      <c r="F156" s="235" t="s">
        <v>644</v>
      </c>
      <c r="G156" s="186"/>
      <c r="H156" s="234" t="s">
        <v>678</v>
      </c>
      <c r="I156" s="234" t="s">
        <v>640</v>
      </c>
      <c r="J156" s="234">
        <v>50</v>
      </c>
      <c r="K156" s="230"/>
    </row>
    <row r="157" spans="2:11" customFormat="1" ht="15" customHeight="1">
      <c r="B157" s="209"/>
      <c r="C157" s="234" t="s">
        <v>665</v>
      </c>
      <c r="D157" s="186"/>
      <c r="E157" s="186"/>
      <c r="F157" s="235" t="s">
        <v>644</v>
      </c>
      <c r="G157" s="186"/>
      <c r="H157" s="234" t="s">
        <v>678</v>
      </c>
      <c r="I157" s="234" t="s">
        <v>640</v>
      </c>
      <c r="J157" s="234">
        <v>50</v>
      </c>
      <c r="K157" s="230"/>
    </row>
    <row r="158" spans="2:11" customFormat="1" ht="15" customHeight="1">
      <c r="B158" s="209"/>
      <c r="C158" s="234" t="s">
        <v>663</v>
      </c>
      <c r="D158" s="186"/>
      <c r="E158" s="186"/>
      <c r="F158" s="235" t="s">
        <v>644</v>
      </c>
      <c r="G158" s="186"/>
      <c r="H158" s="234" t="s">
        <v>678</v>
      </c>
      <c r="I158" s="234" t="s">
        <v>640</v>
      </c>
      <c r="J158" s="234">
        <v>50</v>
      </c>
      <c r="K158" s="230"/>
    </row>
    <row r="159" spans="2:11" customFormat="1" ht="15" customHeight="1">
      <c r="B159" s="209"/>
      <c r="C159" s="234" t="s">
        <v>84</v>
      </c>
      <c r="D159" s="186"/>
      <c r="E159" s="186"/>
      <c r="F159" s="235" t="s">
        <v>638</v>
      </c>
      <c r="G159" s="186"/>
      <c r="H159" s="234" t="s">
        <v>700</v>
      </c>
      <c r="I159" s="234" t="s">
        <v>640</v>
      </c>
      <c r="J159" s="234" t="s">
        <v>701</v>
      </c>
      <c r="K159" s="230"/>
    </row>
    <row r="160" spans="2:11" customFormat="1" ht="15" customHeight="1">
      <c r="B160" s="209"/>
      <c r="C160" s="234" t="s">
        <v>702</v>
      </c>
      <c r="D160" s="186"/>
      <c r="E160" s="186"/>
      <c r="F160" s="235" t="s">
        <v>638</v>
      </c>
      <c r="G160" s="186"/>
      <c r="H160" s="234" t="s">
        <v>703</v>
      </c>
      <c r="I160" s="234" t="s">
        <v>673</v>
      </c>
      <c r="J160" s="234"/>
      <c r="K160" s="230"/>
    </row>
    <row r="161" spans="2:11" customFormat="1" ht="15" customHeight="1">
      <c r="B161" s="236"/>
      <c r="C161" s="216"/>
      <c r="D161" s="216"/>
      <c r="E161" s="216"/>
      <c r="F161" s="216"/>
      <c r="G161" s="216"/>
      <c r="H161" s="216"/>
      <c r="I161" s="216"/>
      <c r="J161" s="216"/>
      <c r="K161" s="237"/>
    </row>
    <row r="162" spans="2:11" customFormat="1" ht="18.75" customHeight="1">
      <c r="B162" s="218"/>
      <c r="C162" s="228"/>
      <c r="D162" s="228"/>
      <c r="E162" s="228"/>
      <c r="F162" s="238"/>
      <c r="G162" s="228"/>
      <c r="H162" s="228"/>
      <c r="I162" s="228"/>
      <c r="J162" s="228"/>
      <c r="K162" s="218"/>
    </row>
    <row r="163" spans="2:11" customFormat="1" ht="18.75" customHeight="1"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</row>
    <row r="164" spans="2:11" customFormat="1" ht="7.5" customHeight="1"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2:11" customFormat="1" ht="45" customHeight="1">
      <c r="B165" s="178"/>
      <c r="C165" s="300" t="s">
        <v>704</v>
      </c>
      <c r="D165" s="300"/>
      <c r="E165" s="300"/>
      <c r="F165" s="300"/>
      <c r="G165" s="300"/>
      <c r="H165" s="300"/>
      <c r="I165" s="300"/>
      <c r="J165" s="300"/>
      <c r="K165" s="179"/>
    </row>
    <row r="166" spans="2:11" customFormat="1" ht="17.25" customHeight="1">
      <c r="B166" s="178"/>
      <c r="C166" s="199" t="s">
        <v>632</v>
      </c>
      <c r="D166" s="199"/>
      <c r="E166" s="199"/>
      <c r="F166" s="199" t="s">
        <v>633</v>
      </c>
      <c r="G166" s="239"/>
      <c r="H166" s="240" t="s">
        <v>56</v>
      </c>
      <c r="I166" s="240" t="s">
        <v>59</v>
      </c>
      <c r="J166" s="199" t="s">
        <v>634</v>
      </c>
      <c r="K166" s="179"/>
    </row>
    <row r="167" spans="2:11" customFormat="1" ht="17.25" customHeight="1">
      <c r="B167" s="180"/>
      <c r="C167" s="201" t="s">
        <v>635</v>
      </c>
      <c r="D167" s="201"/>
      <c r="E167" s="201"/>
      <c r="F167" s="202" t="s">
        <v>636</v>
      </c>
      <c r="G167" s="241"/>
      <c r="H167" s="242"/>
      <c r="I167" s="242"/>
      <c r="J167" s="201" t="s">
        <v>637</v>
      </c>
      <c r="K167" s="181"/>
    </row>
    <row r="168" spans="2:11" customFormat="1" ht="5.25" customHeight="1">
      <c r="B168" s="209"/>
      <c r="C168" s="204"/>
      <c r="D168" s="204"/>
      <c r="E168" s="204"/>
      <c r="F168" s="204"/>
      <c r="G168" s="205"/>
      <c r="H168" s="204"/>
      <c r="I168" s="204"/>
      <c r="J168" s="204"/>
      <c r="K168" s="230"/>
    </row>
    <row r="169" spans="2:11" customFormat="1" ht="15" customHeight="1">
      <c r="B169" s="209"/>
      <c r="C169" s="186" t="s">
        <v>641</v>
      </c>
      <c r="D169" s="186"/>
      <c r="E169" s="186"/>
      <c r="F169" s="207" t="s">
        <v>638</v>
      </c>
      <c r="G169" s="186"/>
      <c r="H169" s="186" t="s">
        <v>678</v>
      </c>
      <c r="I169" s="186" t="s">
        <v>640</v>
      </c>
      <c r="J169" s="186">
        <v>120</v>
      </c>
      <c r="K169" s="230"/>
    </row>
    <row r="170" spans="2:11" customFormat="1" ht="15" customHeight="1">
      <c r="B170" s="209"/>
      <c r="C170" s="186" t="s">
        <v>687</v>
      </c>
      <c r="D170" s="186"/>
      <c r="E170" s="186"/>
      <c r="F170" s="207" t="s">
        <v>638</v>
      </c>
      <c r="G170" s="186"/>
      <c r="H170" s="186" t="s">
        <v>688</v>
      </c>
      <c r="I170" s="186" t="s">
        <v>640</v>
      </c>
      <c r="J170" s="186" t="s">
        <v>689</v>
      </c>
      <c r="K170" s="230"/>
    </row>
    <row r="171" spans="2:11" customFormat="1" ht="15" customHeight="1">
      <c r="B171" s="209"/>
      <c r="C171" s="186" t="s">
        <v>586</v>
      </c>
      <c r="D171" s="186"/>
      <c r="E171" s="186"/>
      <c r="F171" s="207" t="s">
        <v>638</v>
      </c>
      <c r="G171" s="186"/>
      <c r="H171" s="186" t="s">
        <v>705</v>
      </c>
      <c r="I171" s="186" t="s">
        <v>640</v>
      </c>
      <c r="J171" s="186" t="s">
        <v>689</v>
      </c>
      <c r="K171" s="230"/>
    </row>
    <row r="172" spans="2:11" customFormat="1" ht="15" customHeight="1">
      <c r="B172" s="209"/>
      <c r="C172" s="186" t="s">
        <v>643</v>
      </c>
      <c r="D172" s="186"/>
      <c r="E172" s="186"/>
      <c r="F172" s="207" t="s">
        <v>644</v>
      </c>
      <c r="G172" s="186"/>
      <c r="H172" s="186" t="s">
        <v>705</v>
      </c>
      <c r="I172" s="186" t="s">
        <v>640</v>
      </c>
      <c r="J172" s="186">
        <v>50</v>
      </c>
      <c r="K172" s="230"/>
    </row>
    <row r="173" spans="2:11" customFormat="1" ht="15" customHeight="1">
      <c r="B173" s="209"/>
      <c r="C173" s="186" t="s">
        <v>646</v>
      </c>
      <c r="D173" s="186"/>
      <c r="E173" s="186"/>
      <c r="F173" s="207" t="s">
        <v>638</v>
      </c>
      <c r="G173" s="186"/>
      <c r="H173" s="186" t="s">
        <v>705</v>
      </c>
      <c r="I173" s="186" t="s">
        <v>648</v>
      </c>
      <c r="J173" s="186"/>
      <c r="K173" s="230"/>
    </row>
    <row r="174" spans="2:11" customFormat="1" ht="15" customHeight="1">
      <c r="B174" s="209"/>
      <c r="C174" s="186" t="s">
        <v>657</v>
      </c>
      <c r="D174" s="186"/>
      <c r="E174" s="186"/>
      <c r="F174" s="207" t="s">
        <v>644</v>
      </c>
      <c r="G174" s="186"/>
      <c r="H174" s="186" t="s">
        <v>705</v>
      </c>
      <c r="I174" s="186" t="s">
        <v>640</v>
      </c>
      <c r="J174" s="186">
        <v>50</v>
      </c>
      <c r="K174" s="230"/>
    </row>
    <row r="175" spans="2:11" customFormat="1" ht="15" customHeight="1">
      <c r="B175" s="209"/>
      <c r="C175" s="186" t="s">
        <v>665</v>
      </c>
      <c r="D175" s="186"/>
      <c r="E175" s="186"/>
      <c r="F175" s="207" t="s">
        <v>644</v>
      </c>
      <c r="G175" s="186"/>
      <c r="H175" s="186" t="s">
        <v>705</v>
      </c>
      <c r="I175" s="186" t="s">
        <v>640</v>
      </c>
      <c r="J175" s="186">
        <v>50</v>
      </c>
      <c r="K175" s="230"/>
    </row>
    <row r="176" spans="2:11" customFormat="1" ht="15" customHeight="1">
      <c r="B176" s="209"/>
      <c r="C176" s="186" t="s">
        <v>663</v>
      </c>
      <c r="D176" s="186"/>
      <c r="E176" s="186"/>
      <c r="F176" s="207" t="s">
        <v>644</v>
      </c>
      <c r="G176" s="186"/>
      <c r="H176" s="186" t="s">
        <v>705</v>
      </c>
      <c r="I176" s="186" t="s">
        <v>640</v>
      </c>
      <c r="J176" s="186">
        <v>50</v>
      </c>
      <c r="K176" s="230"/>
    </row>
    <row r="177" spans="2:11" customFormat="1" ht="15" customHeight="1">
      <c r="B177" s="209"/>
      <c r="C177" s="186" t="s">
        <v>105</v>
      </c>
      <c r="D177" s="186"/>
      <c r="E177" s="186"/>
      <c r="F177" s="207" t="s">
        <v>638</v>
      </c>
      <c r="G177" s="186"/>
      <c r="H177" s="186" t="s">
        <v>706</v>
      </c>
      <c r="I177" s="186" t="s">
        <v>707</v>
      </c>
      <c r="J177" s="186"/>
      <c r="K177" s="230"/>
    </row>
    <row r="178" spans="2:11" customFormat="1" ht="15" customHeight="1">
      <c r="B178" s="209"/>
      <c r="C178" s="186" t="s">
        <v>59</v>
      </c>
      <c r="D178" s="186"/>
      <c r="E178" s="186"/>
      <c r="F178" s="207" t="s">
        <v>638</v>
      </c>
      <c r="G178" s="186"/>
      <c r="H178" s="186" t="s">
        <v>708</v>
      </c>
      <c r="I178" s="186" t="s">
        <v>709</v>
      </c>
      <c r="J178" s="186">
        <v>1</v>
      </c>
      <c r="K178" s="230"/>
    </row>
    <row r="179" spans="2:11" customFormat="1" ht="15" customHeight="1">
      <c r="B179" s="209"/>
      <c r="C179" s="186" t="s">
        <v>55</v>
      </c>
      <c r="D179" s="186"/>
      <c r="E179" s="186"/>
      <c r="F179" s="207" t="s">
        <v>638</v>
      </c>
      <c r="G179" s="186"/>
      <c r="H179" s="186" t="s">
        <v>710</v>
      </c>
      <c r="I179" s="186" t="s">
        <v>640</v>
      </c>
      <c r="J179" s="186">
        <v>20</v>
      </c>
      <c r="K179" s="230"/>
    </row>
    <row r="180" spans="2:11" customFormat="1" ht="15" customHeight="1">
      <c r="B180" s="209"/>
      <c r="C180" s="186" t="s">
        <v>56</v>
      </c>
      <c r="D180" s="186"/>
      <c r="E180" s="186"/>
      <c r="F180" s="207" t="s">
        <v>638</v>
      </c>
      <c r="G180" s="186"/>
      <c r="H180" s="186" t="s">
        <v>711</v>
      </c>
      <c r="I180" s="186" t="s">
        <v>640</v>
      </c>
      <c r="J180" s="186">
        <v>255</v>
      </c>
      <c r="K180" s="230"/>
    </row>
    <row r="181" spans="2:11" customFormat="1" ht="15" customHeight="1">
      <c r="B181" s="209"/>
      <c r="C181" s="186" t="s">
        <v>106</v>
      </c>
      <c r="D181" s="186"/>
      <c r="E181" s="186"/>
      <c r="F181" s="207" t="s">
        <v>638</v>
      </c>
      <c r="G181" s="186"/>
      <c r="H181" s="186" t="s">
        <v>602</v>
      </c>
      <c r="I181" s="186" t="s">
        <v>640</v>
      </c>
      <c r="J181" s="186">
        <v>10</v>
      </c>
      <c r="K181" s="230"/>
    </row>
    <row r="182" spans="2:11" customFormat="1" ht="15" customHeight="1">
      <c r="B182" s="209"/>
      <c r="C182" s="186" t="s">
        <v>107</v>
      </c>
      <c r="D182" s="186"/>
      <c r="E182" s="186"/>
      <c r="F182" s="207" t="s">
        <v>638</v>
      </c>
      <c r="G182" s="186"/>
      <c r="H182" s="186" t="s">
        <v>712</v>
      </c>
      <c r="I182" s="186" t="s">
        <v>673</v>
      </c>
      <c r="J182" s="186"/>
      <c r="K182" s="230"/>
    </row>
    <row r="183" spans="2:11" customFormat="1" ht="15" customHeight="1">
      <c r="B183" s="209"/>
      <c r="C183" s="186" t="s">
        <v>713</v>
      </c>
      <c r="D183" s="186"/>
      <c r="E183" s="186"/>
      <c r="F183" s="207" t="s">
        <v>638</v>
      </c>
      <c r="G183" s="186"/>
      <c r="H183" s="186" t="s">
        <v>714</v>
      </c>
      <c r="I183" s="186" t="s">
        <v>673</v>
      </c>
      <c r="J183" s="186"/>
      <c r="K183" s="230"/>
    </row>
    <row r="184" spans="2:11" customFormat="1" ht="15" customHeight="1">
      <c r="B184" s="209"/>
      <c r="C184" s="186" t="s">
        <v>702</v>
      </c>
      <c r="D184" s="186"/>
      <c r="E184" s="186"/>
      <c r="F184" s="207" t="s">
        <v>638</v>
      </c>
      <c r="G184" s="186"/>
      <c r="H184" s="186" t="s">
        <v>715</v>
      </c>
      <c r="I184" s="186" t="s">
        <v>673</v>
      </c>
      <c r="J184" s="186"/>
      <c r="K184" s="230"/>
    </row>
    <row r="185" spans="2:11" customFormat="1" ht="15" customHeight="1">
      <c r="B185" s="209"/>
      <c r="C185" s="186" t="s">
        <v>109</v>
      </c>
      <c r="D185" s="186"/>
      <c r="E185" s="186"/>
      <c r="F185" s="207" t="s">
        <v>644</v>
      </c>
      <c r="G185" s="186"/>
      <c r="H185" s="186" t="s">
        <v>716</v>
      </c>
      <c r="I185" s="186" t="s">
        <v>640</v>
      </c>
      <c r="J185" s="186">
        <v>50</v>
      </c>
      <c r="K185" s="230"/>
    </row>
    <row r="186" spans="2:11" customFormat="1" ht="15" customHeight="1">
      <c r="B186" s="209"/>
      <c r="C186" s="186" t="s">
        <v>717</v>
      </c>
      <c r="D186" s="186"/>
      <c r="E186" s="186"/>
      <c r="F186" s="207" t="s">
        <v>644</v>
      </c>
      <c r="G186" s="186"/>
      <c r="H186" s="186" t="s">
        <v>718</v>
      </c>
      <c r="I186" s="186" t="s">
        <v>719</v>
      </c>
      <c r="J186" s="186"/>
      <c r="K186" s="230"/>
    </row>
    <row r="187" spans="2:11" customFormat="1" ht="15" customHeight="1">
      <c r="B187" s="209"/>
      <c r="C187" s="186" t="s">
        <v>720</v>
      </c>
      <c r="D187" s="186"/>
      <c r="E187" s="186"/>
      <c r="F187" s="207" t="s">
        <v>644</v>
      </c>
      <c r="G187" s="186"/>
      <c r="H187" s="186" t="s">
        <v>721</v>
      </c>
      <c r="I187" s="186" t="s">
        <v>719</v>
      </c>
      <c r="J187" s="186"/>
      <c r="K187" s="230"/>
    </row>
    <row r="188" spans="2:11" customFormat="1" ht="15" customHeight="1">
      <c r="B188" s="209"/>
      <c r="C188" s="186" t="s">
        <v>722</v>
      </c>
      <c r="D188" s="186"/>
      <c r="E188" s="186"/>
      <c r="F188" s="207" t="s">
        <v>644</v>
      </c>
      <c r="G188" s="186"/>
      <c r="H188" s="186" t="s">
        <v>723</v>
      </c>
      <c r="I188" s="186" t="s">
        <v>719</v>
      </c>
      <c r="J188" s="186"/>
      <c r="K188" s="230"/>
    </row>
    <row r="189" spans="2:11" customFormat="1" ht="15" customHeight="1">
      <c r="B189" s="209"/>
      <c r="C189" s="243" t="s">
        <v>724</v>
      </c>
      <c r="D189" s="186"/>
      <c r="E189" s="186"/>
      <c r="F189" s="207" t="s">
        <v>644</v>
      </c>
      <c r="G189" s="186"/>
      <c r="H189" s="186" t="s">
        <v>725</v>
      </c>
      <c r="I189" s="186" t="s">
        <v>726</v>
      </c>
      <c r="J189" s="244" t="s">
        <v>727</v>
      </c>
      <c r="K189" s="230"/>
    </row>
    <row r="190" spans="2:11" customFormat="1" ht="15" customHeight="1">
      <c r="B190" s="245"/>
      <c r="C190" s="246" t="s">
        <v>728</v>
      </c>
      <c r="D190" s="247"/>
      <c r="E190" s="247"/>
      <c r="F190" s="248" t="s">
        <v>644</v>
      </c>
      <c r="G190" s="247"/>
      <c r="H190" s="247" t="s">
        <v>729</v>
      </c>
      <c r="I190" s="247" t="s">
        <v>726</v>
      </c>
      <c r="J190" s="249" t="s">
        <v>727</v>
      </c>
      <c r="K190" s="250"/>
    </row>
    <row r="191" spans="2:11" customFormat="1" ht="15" customHeight="1">
      <c r="B191" s="209"/>
      <c r="C191" s="243" t="s">
        <v>44</v>
      </c>
      <c r="D191" s="186"/>
      <c r="E191" s="186"/>
      <c r="F191" s="207" t="s">
        <v>638</v>
      </c>
      <c r="G191" s="186"/>
      <c r="H191" s="183" t="s">
        <v>730</v>
      </c>
      <c r="I191" s="186" t="s">
        <v>731</v>
      </c>
      <c r="J191" s="186"/>
      <c r="K191" s="230"/>
    </row>
    <row r="192" spans="2:11" customFormat="1" ht="15" customHeight="1">
      <c r="B192" s="209"/>
      <c r="C192" s="243" t="s">
        <v>732</v>
      </c>
      <c r="D192" s="186"/>
      <c r="E192" s="186"/>
      <c r="F192" s="207" t="s">
        <v>638</v>
      </c>
      <c r="G192" s="186"/>
      <c r="H192" s="186" t="s">
        <v>733</v>
      </c>
      <c r="I192" s="186" t="s">
        <v>673</v>
      </c>
      <c r="J192" s="186"/>
      <c r="K192" s="230"/>
    </row>
    <row r="193" spans="2:11" customFormat="1" ht="15" customHeight="1">
      <c r="B193" s="209"/>
      <c r="C193" s="243" t="s">
        <v>734</v>
      </c>
      <c r="D193" s="186"/>
      <c r="E193" s="186"/>
      <c r="F193" s="207" t="s">
        <v>638</v>
      </c>
      <c r="G193" s="186"/>
      <c r="H193" s="186" t="s">
        <v>735</v>
      </c>
      <c r="I193" s="186" t="s">
        <v>673</v>
      </c>
      <c r="J193" s="186"/>
      <c r="K193" s="230"/>
    </row>
    <row r="194" spans="2:11" customFormat="1" ht="15" customHeight="1">
      <c r="B194" s="209"/>
      <c r="C194" s="243" t="s">
        <v>736</v>
      </c>
      <c r="D194" s="186"/>
      <c r="E194" s="186"/>
      <c r="F194" s="207" t="s">
        <v>644</v>
      </c>
      <c r="G194" s="186"/>
      <c r="H194" s="186" t="s">
        <v>737</v>
      </c>
      <c r="I194" s="186" t="s">
        <v>673</v>
      </c>
      <c r="J194" s="186"/>
      <c r="K194" s="230"/>
    </row>
    <row r="195" spans="2:11" customFormat="1" ht="15" customHeight="1">
      <c r="B195" s="236"/>
      <c r="C195" s="251"/>
      <c r="D195" s="216"/>
      <c r="E195" s="216"/>
      <c r="F195" s="216"/>
      <c r="G195" s="216"/>
      <c r="H195" s="216"/>
      <c r="I195" s="216"/>
      <c r="J195" s="216"/>
      <c r="K195" s="237"/>
    </row>
    <row r="196" spans="2:11" customFormat="1" ht="18.75" customHeight="1">
      <c r="B196" s="218"/>
      <c r="C196" s="228"/>
      <c r="D196" s="228"/>
      <c r="E196" s="228"/>
      <c r="F196" s="238"/>
      <c r="G196" s="228"/>
      <c r="H196" s="228"/>
      <c r="I196" s="228"/>
      <c r="J196" s="228"/>
      <c r="K196" s="218"/>
    </row>
    <row r="197" spans="2:11" customFormat="1" ht="18.75" customHeight="1">
      <c r="B197" s="218"/>
      <c r="C197" s="228"/>
      <c r="D197" s="228"/>
      <c r="E197" s="228"/>
      <c r="F197" s="238"/>
      <c r="G197" s="228"/>
      <c r="H197" s="228"/>
      <c r="I197" s="228"/>
      <c r="J197" s="228"/>
      <c r="K197" s="218"/>
    </row>
    <row r="198" spans="2:11" customFormat="1" ht="18.75" customHeight="1"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</row>
    <row r="199" spans="2:11" customFormat="1" ht="12">
      <c r="B199" s="175"/>
      <c r="C199" s="176"/>
      <c r="D199" s="176"/>
      <c r="E199" s="176"/>
      <c r="F199" s="176"/>
      <c r="G199" s="176"/>
      <c r="H199" s="176"/>
      <c r="I199" s="176"/>
      <c r="J199" s="176"/>
      <c r="K199" s="177"/>
    </row>
    <row r="200" spans="2:11" customFormat="1" ht="20.5">
      <c r="B200" s="178"/>
      <c r="C200" s="300" t="s">
        <v>738</v>
      </c>
      <c r="D200" s="300"/>
      <c r="E200" s="300"/>
      <c r="F200" s="300"/>
      <c r="G200" s="300"/>
      <c r="H200" s="300"/>
      <c r="I200" s="300"/>
      <c r="J200" s="300"/>
      <c r="K200" s="179"/>
    </row>
    <row r="201" spans="2:11" customFormat="1" ht="25.5" customHeight="1">
      <c r="B201" s="178"/>
      <c r="C201" s="252" t="s">
        <v>739</v>
      </c>
      <c r="D201" s="252"/>
      <c r="E201" s="252"/>
      <c r="F201" s="252" t="s">
        <v>740</v>
      </c>
      <c r="G201" s="253"/>
      <c r="H201" s="301" t="s">
        <v>741</v>
      </c>
      <c r="I201" s="301"/>
      <c r="J201" s="301"/>
      <c r="K201" s="179"/>
    </row>
    <row r="202" spans="2:11" customFormat="1" ht="5.25" customHeight="1">
      <c r="B202" s="209"/>
      <c r="C202" s="204"/>
      <c r="D202" s="204"/>
      <c r="E202" s="204"/>
      <c r="F202" s="204"/>
      <c r="G202" s="228"/>
      <c r="H202" s="204"/>
      <c r="I202" s="204"/>
      <c r="J202" s="204"/>
      <c r="K202" s="230"/>
    </row>
    <row r="203" spans="2:11" customFormat="1" ht="15" customHeight="1">
      <c r="B203" s="209"/>
      <c r="C203" s="186" t="s">
        <v>731</v>
      </c>
      <c r="D203" s="186"/>
      <c r="E203" s="186"/>
      <c r="F203" s="207" t="s">
        <v>45</v>
      </c>
      <c r="G203" s="186"/>
      <c r="H203" s="299" t="s">
        <v>742</v>
      </c>
      <c r="I203" s="299"/>
      <c r="J203" s="299"/>
      <c r="K203" s="230"/>
    </row>
    <row r="204" spans="2:11" customFormat="1" ht="15" customHeight="1">
      <c r="B204" s="209"/>
      <c r="C204" s="186"/>
      <c r="D204" s="186"/>
      <c r="E204" s="186"/>
      <c r="F204" s="207" t="s">
        <v>46</v>
      </c>
      <c r="G204" s="186"/>
      <c r="H204" s="299" t="s">
        <v>743</v>
      </c>
      <c r="I204" s="299"/>
      <c r="J204" s="299"/>
      <c r="K204" s="230"/>
    </row>
    <row r="205" spans="2:11" customFormat="1" ht="15" customHeight="1">
      <c r="B205" s="209"/>
      <c r="C205" s="186"/>
      <c r="D205" s="186"/>
      <c r="E205" s="186"/>
      <c r="F205" s="207" t="s">
        <v>49</v>
      </c>
      <c r="G205" s="186"/>
      <c r="H205" s="299" t="s">
        <v>744</v>
      </c>
      <c r="I205" s="299"/>
      <c r="J205" s="299"/>
      <c r="K205" s="230"/>
    </row>
    <row r="206" spans="2:11" customFormat="1" ht="15" customHeight="1">
      <c r="B206" s="209"/>
      <c r="C206" s="186"/>
      <c r="D206" s="186"/>
      <c r="E206" s="186"/>
      <c r="F206" s="207" t="s">
        <v>47</v>
      </c>
      <c r="G206" s="186"/>
      <c r="H206" s="299" t="s">
        <v>745</v>
      </c>
      <c r="I206" s="299"/>
      <c r="J206" s="299"/>
      <c r="K206" s="230"/>
    </row>
    <row r="207" spans="2:11" customFormat="1" ht="15" customHeight="1">
      <c r="B207" s="209"/>
      <c r="C207" s="186"/>
      <c r="D207" s="186"/>
      <c r="E207" s="186"/>
      <c r="F207" s="207" t="s">
        <v>48</v>
      </c>
      <c r="G207" s="186"/>
      <c r="H207" s="299" t="s">
        <v>746</v>
      </c>
      <c r="I207" s="299"/>
      <c r="J207" s="299"/>
      <c r="K207" s="230"/>
    </row>
    <row r="208" spans="2:11" customFormat="1" ht="15" customHeight="1">
      <c r="B208" s="209"/>
      <c r="C208" s="186"/>
      <c r="D208" s="186"/>
      <c r="E208" s="186"/>
      <c r="F208" s="207"/>
      <c r="G208" s="186"/>
      <c r="H208" s="186"/>
      <c r="I208" s="186"/>
      <c r="J208" s="186"/>
      <c r="K208" s="230"/>
    </row>
    <row r="209" spans="2:11" customFormat="1" ht="15" customHeight="1">
      <c r="B209" s="209"/>
      <c r="C209" s="186" t="s">
        <v>685</v>
      </c>
      <c r="D209" s="186"/>
      <c r="E209" s="186"/>
      <c r="F209" s="207" t="s">
        <v>78</v>
      </c>
      <c r="G209" s="186"/>
      <c r="H209" s="299" t="s">
        <v>747</v>
      </c>
      <c r="I209" s="299"/>
      <c r="J209" s="299"/>
      <c r="K209" s="230"/>
    </row>
    <row r="210" spans="2:11" customFormat="1" ht="15" customHeight="1">
      <c r="B210" s="209"/>
      <c r="C210" s="186"/>
      <c r="D210" s="186"/>
      <c r="E210" s="186"/>
      <c r="F210" s="207" t="s">
        <v>580</v>
      </c>
      <c r="G210" s="186"/>
      <c r="H210" s="299" t="s">
        <v>581</v>
      </c>
      <c r="I210" s="299"/>
      <c r="J210" s="299"/>
      <c r="K210" s="230"/>
    </row>
    <row r="211" spans="2:11" customFormat="1" ht="15" customHeight="1">
      <c r="B211" s="209"/>
      <c r="C211" s="186"/>
      <c r="D211" s="186"/>
      <c r="E211" s="186"/>
      <c r="F211" s="207" t="s">
        <v>578</v>
      </c>
      <c r="G211" s="186"/>
      <c r="H211" s="299" t="s">
        <v>748</v>
      </c>
      <c r="I211" s="299"/>
      <c r="J211" s="299"/>
      <c r="K211" s="230"/>
    </row>
    <row r="212" spans="2:11" customFormat="1" ht="15" customHeight="1">
      <c r="B212" s="254"/>
      <c r="C212" s="186"/>
      <c r="D212" s="186"/>
      <c r="E212" s="186"/>
      <c r="F212" s="207" t="s">
        <v>582</v>
      </c>
      <c r="G212" s="243"/>
      <c r="H212" s="298" t="s">
        <v>583</v>
      </c>
      <c r="I212" s="298"/>
      <c r="J212" s="298"/>
      <c r="K212" s="255"/>
    </row>
    <row r="213" spans="2:11" customFormat="1" ht="15" customHeight="1">
      <c r="B213" s="254"/>
      <c r="C213" s="186"/>
      <c r="D213" s="186"/>
      <c r="E213" s="186"/>
      <c r="F213" s="207" t="s">
        <v>584</v>
      </c>
      <c r="G213" s="243"/>
      <c r="H213" s="298" t="s">
        <v>749</v>
      </c>
      <c r="I213" s="298"/>
      <c r="J213" s="298"/>
      <c r="K213" s="255"/>
    </row>
    <row r="214" spans="2:11" customFormat="1" ht="15" customHeight="1">
      <c r="B214" s="254"/>
      <c r="C214" s="186"/>
      <c r="D214" s="186"/>
      <c r="E214" s="186"/>
      <c r="F214" s="207"/>
      <c r="G214" s="243"/>
      <c r="H214" s="234"/>
      <c r="I214" s="234"/>
      <c r="J214" s="234"/>
      <c r="K214" s="255"/>
    </row>
    <row r="215" spans="2:11" customFormat="1" ht="15" customHeight="1">
      <c r="B215" s="254"/>
      <c r="C215" s="186" t="s">
        <v>709</v>
      </c>
      <c r="D215" s="186"/>
      <c r="E215" s="186"/>
      <c r="F215" s="207">
        <v>1</v>
      </c>
      <c r="G215" s="243"/>
      <c r="H215" s="298" t="s">
        <v>750</v>
      </c>
      <c r="I215" s="298"/>
      <c r="J215" s="298"/>
      <c r="K215" s="255"/>
    </row>
    <row r="216" spans="2:11" customFormat="1" ht="15" customHeight="1">
      <c r="B216" s="254"/>
      <c r="C216" s="186"/>
      <c r="D216" s="186"/>
      <c r="E216" s="186"/>
      <c r="F216" s="207">
        <v>2</v>
      </c>
      <c r="G216" s="243"/>
      <c r="H216" s="298" t="s">
        <v>751</v>
      </c>
      <c r="I216" s="298"/>
      <c r="J216" s="298"/>
      <c r="K216" s="255"/>
    </row>
    <row r="217" spans="2:11" customFormat="1" ht="15" customHeight="1">
      <c r="B217" s="254"/>
      <c r="C217" s="186"/>
      <c r="D217" s="186"/>
      <c r="E217" s="186"/>
      <c r="F217" s="207">
        <v>3</v>
      </c>
      <c r="G217" s="243"/>
      <c r="H217" s="298" t="s">
        <v>752</v>
      </c>
      <c r="I217" s="298"/>
      <c r="J217" s="298"/>
      <c r="K217" s="255"/>
    </row>
    <row r="218" spans="2:11" customFormat="1" ht="15" customHeight="1">
      <c r="B218" s="254"/>
      <c r="C218" s="186"/>
      <c r="D218" s="186"/>
      <c r="E218" s="186"/>
      <c r="F218" s="207">
        <v>4</v>
      </c>
      <c r="G218" s="243"/>
      <c r="H218" s="298" t="s">
        <v>753</v>
      </c>
      <c r="I218" s="298"/>
      <c r="J218" s="298"/>
      <c r="K218" s="255"/>
    </row>
    <row r="219" spans="2:11" customFormat="1" ht="12.75" customHeight="1">
      <c r="B219" s="256"/>
      <c r="C219" s="257"/>
      <c r="D219" s="257"/>
      <c r="E219" s="257"/>
      <c r="F219" s="257"/>
      <c r="G219" s="257"/>
      <c r="H219" s="257"/>
      <c r="I219" s="257"/>
      <c r="J219" s="257"/>
      <c r="K219" s="25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20241109 - Oprava zborcen...</vt:lpstr>
      <vt:lpstr>Pokyny pro vyplnění</vt:lpstr>
      <vt:lpstr>'20241109 - Oprava zborcen...'!Názvy_tisku</vt:lpstr>
      <vt:lpstr>'Rekapitulace stavby'!Názvy_tisku</vt:lpstr>
      <vt:lpstr>'20241109 - Oprava zborcen...'!Oblast_tisku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FPR-NB04\FPR</dc:creator>
  <cp:lastModifiedBy>Aneta Alferi</cp:lastModifiedBy>
  <cp:lastPrinted>2024-11-25T05:44:35Z</cp:lastPrinted>
  <dcterms:created xsi:type="dcterms:W3CDTF">2024-11-24T23:30:49Z</dcterms:created>
  <dcterms:modified xsi:type="dcterms:W3CDTF">2024-11-28T06:58:44Z</dcterms:modified>
</cp:coreProperties>
</file>