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bookViews>
    <workbookView xWindow="0" yWindow="0" windowWidth="0" windowHeight="0"/>
  </bookViews>
  <sheets>
    <sheet name="Rekapitulace stavby" sheetId="1" r:id="rId1"/>
    <sheet name="SO01 - Oprava koryta" sheetId="2" r:id="rId2"/>
    <sheet name="SO02 - Těžba sedimentů" sheetId="3" r:id="rId3"/>
    <sheet name="SO00 - VRN" sheetId="4" r:id="rId4"/>
    <sheet name="SO03 - Vegetační úpravy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'SO01 - Oprava koryta'!$C$123:$K$485</definedName>
    <definedName name="_xlnm.Print_Area" localSheetId="1">'SO01 - Oprava koryta'!$C$82:$J$105,'SO01 - Oprava koryta'!$C$111:$K$485</definedName>
    <definedName name="_xlnm.Print_Titles" localSheetId="1">'SO01 - Oprava koryta'!$123:$123</definedName>
    <definedName name="_xlnm._FilterDatabase" localSheetId="2" hidden="1">'SO02 - Těžba sedimentů'!$C$119:$K$164</definedName>
    <definedName name="_xlnm.Print_Area" localSheetId="2">'SO02 - Těžba sedimentů'!$C$82:$J$101,'SO02 - Těžba sedimentů'!$C$107:$K$164</definedName>
    <definedName name="_xlnm.Print_Titles" localSheetId="2">'SO02 - Těžba sedimentů'!$119:$119</definedName>
    <definedName name="_xlnm._FilterDatabase" localSheetId="3" hidden="1">'SO00 - VRN'!$C$118:$K$196</definedName>
    <definedName name="_xlnm.Print_Area" localSheetId="3">'SO00 - VRN'!$C$82:$J$100,'SO00 - VRN'!$C$106:$K$196</definedName>
    <definedName name="_xlnm.Print_Titles" localSheetId="3">'SO00 - VRN'!$118:$118</definedName>
    <definedName name="_xlnm._FilterDatabase" localSheetId="4" hidden="1">'SO03 - Vegetační úpravy'!$C$117:$K$245</definedName>
    <definedName name="_xlnm.Print_Area" localSheetId="4">'SO03 - Vegetační úpravy'!$C$82:$J$99,'SO03 - Vegetační úpravy'!$C$105:$K$245</definedName>
    <definedName name="_xlnm.Print_Titles" localSheetId="4">'SO03 - Vegetační úpravy'!$117:$117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27"/>
  <c r="BH127"/>
  <c r="BG127"/>
  <c r="BF127"/>
  <c r="T127"/>
  <c r="R127"/>
  <c r="P127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4" r="J37"/>
  <c r="J36"/>
  <c i="1" r="AY97"/>
  <c i="4" r="J35"/>
  <c i="1" r="AX97"/>
  <c i="4"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85"/>
  <c i="3" r="J37"/>
  <c r="J36"/>
  <c i="1" r="AY96"/>
  <c i="3" r="J35"/>
  <c i="1" r="AX96"/>
  <c i="3" r="BI159"/>
  <c r="BH159"/>
  <c r="BG159"/>
  <c r="BF159"/>
  <c r="T159"/>
  <c r="T158"/>
  <c r="R159"/>
  <c r="R158"/>
  <c r="P159"/>
  <c r="P158"/>
  <c r="BI152"/>
  <c r="BH152"/>
  <c r="BG152"/>
  <c r="BF152"/>
  <c r="T152"/>
  <c r="T151"/>
  <c r="R152"/>
  <c r="R151"/>
  <c r="P152"/>
  <c r="P151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2" r="J37"/>
  <c r="J36"/>
  <c i="1" r="AY95"/>
  <c i="2" r="J35"/>
  <c i="1" r="AX95"/>
  <c i="2" r="BI483"/>
  <c r="BH483"/>
  <c r="BG483"/>
  <c r="BF483"/>
  <c r="T483"/>
  <c r="T482"/>
  <c r="R483"/>
  <c r="R482"/>
  <c r="P483"/>
  <c r="P482"/>
  <c r="BI474"/>
  <c r="BH474"/>
  <c r="BG474"/>
  <c r="BF474"/>
  <c r="T474"/>
  <c r="R474"/>
  <c r="P474"/>
  <c r="BI466"/>
  <c r="BH466"/>
  <c r="BG466"/>
  <c r="BF466"/>
  <c r="T466"/>
  <c r="R466"/>
  <c r="P466"/>
  <c r="BI458"/>
  <c r="BH458"/>
  <c r="BG458"/>
  <c r="BF458"/>
  <c r="T458"/>
  <c r="R458"/>
  <c r="P458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0"/>
  <c r="BH420"/>
  <c r="BG420"/>
  <c r="BF420"/>
  <c r="T420"/>
  <c r="R420"/>
  <c r="P420"/>
  <c r="BI415"/>
  <c r="BH415"/>
  <c r="BG415"/>
  <c r="BF415"/>
  <c r="T415"/>
  <c r="R415"/>
  <c r="P415"/>
  <c r="BI407"/>
  <c r="BH407"/>
  <c r="BG407"/>
  <c r="BF407"/>
  <c r="T407"/>
  <c r="R407"/>
  <c r="P407"/>
  <c r="BI400"/>
  <c r="BH400"/>
  <c r="BG400"/>
  <c r="BF400"/>
  <c r="T400"/>
  <c r="R400"/>
  <c r="P400"/>
  <c r="BI396"/>
  <c r="BH396"/>
  <c r="BG396"/>
  <c r="BF396"/>
  <c r="T396"/>
  <c r="R396"/>
  <c r="P396"/>
  <c r="BI389"/>
  <c r="BH389"/>
  <c r="BG389"/>
  <c r="BF389"/>
  <c r="T389"/>
  <c r="R389"/>
  <c r="P389"/>
  <c r="BI382"/>
  <c r="BH382"/>
  <c r="BG382"/>
  <c r="BF382"/>
  <c r="T382"/>
  <c r="R382"/>
  <c r="P382"/>
  <c r="BI376"/>
  <c r="BH376"/>
  <c r="BG376"/>
  <c r="BF376"/>
  <c r="T376"/>
  <c r="R376"/>
  <c r="P376"/>
  <c r="BI371"/>
  <c r="BH371"/>
  <c r="BG371"/>
  <c r="BF371"/>
  <c r="T371"/>
  <c r="R371"/>
  <c r="P371"/>
  <c r="BI365"/>
  <c r="BH365"/>
  <c r="BG365"/>
  <c r="BF365"/>
  <c r="T365"/>
  <c r="R365"/>
  <c r="P365"/>
  <c r="BI357"/>
  <c r="BH357"/>
  <c r="BG357"/>
  <c r="BF357"/>
  <c r="T357"/>
  <c r="R357"/>
  <c r="P357"/>
  <c r="BI351"/>
  <c r="BH351"/>
  <c r="BG351"/>
  <c r="BF351"/>
  <c r="T351"/>
  <c r="R351"/>
  <c r="P351"/>
  <c r="BI345"/>
  <c r="BH345"/>
  <c r="BG345"/>
  <c r="BF345"/>
  <c r="T345"/>
  <c r="R345"/>
  <c r="P345"/>
  <c r="BI335"/>
  <c r="BH335"/>
  <c r="BG335"/>
  <c r="BF335"/>
  <c r="T335"/>
  <c r="R335"/>
  <c r="P335"/>
  <c r="BI327"/>
  <c r="BH327"/>
  <c r="BG327"/>
  <c r="BF327"/>
  <c r="T327"/>
  <c r="R327"/>
  <c r="P327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7"/>
  <c r="BH297"/>
  <c r="BG297"/>
  <c r="BF297"/>
  <c r="T297"/>
  <c r="R297"/>
  <c r="P297"/>
  <c r="BI291"/>
  <c r="BH291"/>
  <c r="BG291"/>
  <c r="BF291"/>
  <c r="T291"/>
  <c r="R291"/>
  <c r="P291"/>
  <c r="BI286"/>
  <c r="BH286"/>
  <c r="BG286"/>
  <c r="BF286"/>
  <c r="T286"/>
  <c r="R286"/>
  <c r="P286"/>
  <c r="BI282"/>
  <c r="BH282"/>
  <c r="BG282"/>
  <c r="BF282"/>
  <c r="T282"/>
  <c r="R282"/>
  <c r="P282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6"/>
  <c r="BH256"/>
  <c r="BG256"/>
  <c r="BF256"/>
  <c r="T256"/>
  <c r="R256"/>
  <c r="P256"/>
  <c r="BI251"/>
  <c r="BH251"/>
  <c r="BG251"/>
  <c r="BF251"/>
  <c r="T251"/>
  <c r="R251"/>
  <c r="P251"/>
  <c r="BI248"/>
  <c r="BH248"/>
  <c r="BG248"/>
  <c r="BF248"/>
  <c r="T248"/>
  <c r="R248"/>
  <c r="P248"/>
  <c r="BI242"/>
  <c r="BH242"/>
  <c r="BG242"/>
  <c r="BF242"/>
  <c r="T242"/>
  <c r="R242"/>
  <c r="P242"/>
  <c r="BI237"/>
  <c r="BH237"/>
  <c r="BG237"/>
  <c r="BF237"/>
  <c r="T237"/>
  <c r="R237"/>
  <c r="P237"/>
  <c r="BI231"/>
  <c r="BH231"/>
  <c r="BG231"/>
  <c r="BF231"/>
  <c r="T231"/>
  <c r="R231"/>
  <c r="P231"/>
  <c r="BI226"/>
  <c r="BH226"/>
  <c r="BG226"/>
  <c r="BF226"/>
  <c r="T226"/>
  <c r="R226"/>
  <c r="P226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1" r="L90"/>
  <c r="AM90"/>
  <c r="AM89"/>
  <c r="L89"/>
  <c r="AM87"/>
  <c r="L87"/>
  <c r="L85"/>
  <c r="L84"/>
  <c i="2" r="BK483"/>
  <c r="J474"/>
  <c r="BK458"/>
  <c r="BK444"/>
  <c r="BK435"/>
  <c r="BK429"/>
  <c r="J420"/>
  <c r="J407"/>
  <c r="BK389"/>
  <c r="BK376"/>
  <c r="BK365"/>
  <c r="BK351"/>
  <c r="BK335"/>
  <c r="BK319"/>
  <c r="J311"/>
  <c r="J303"/>
  <c r="J291"/>
  <c r="BK282"/>
  <c r="J271"/>
  <c r="BK259"/>
  <c r="J251"/>
  <c r="J242"/>
  <c r="J231"/>
  <c r="BK220"/>
  <c r="BK215"/>
  <c r="BK209"/>
  <c r="BK194"/>
  <c r="BK169"/>
  <c r="J157"/>
  <c r="BK145"/>
  <c r="J139"/>
  <c r="BK127"/>
  <c r="BK474"/>
  <c r="J466"/>
  <c r="J458"/>
  <c r="J450"/>
  <c r="J444"/>
  <c r="J435"/>
  <c r="J429"/>
  <c r="BK420"/>
  <c r="BK407"/>
  <c r="BK400"/>
  <c r="J389"/>
  <c r="J376"/>
  <c r="J357"/>
  <c r="J351"/>
  <c r="J327"/>
  <c r="BK315"/>
  <c r="BK307"/>
  <c r="J297"/>
  <c r="J286"/>
  <c r="J276"/>
  <c r="BK265"/>
  <c r="BK251"/>
  <c r="BK242"/>
  <c r="BK231"/>
  <c r="J215"/>
  <c r="J205"/>
  <c r="J199"/>
  <c r="BK190"/>
  <c r="J184"/>
  <c r="J175"/>
  <c r="J163"/>
  <c r="BK151"/>
  <c r="BK139"/>
  <c i="3" r="J159"/>
  <c r="J146"/>
  <c r="BK135"/>
  <c r="BK123"/>
  <c r="BK152"/>
  <c r="BK140"/>
  <c r="J129"/>
  <c i="4" r="BK191"/>
  <c r="BK185"/>
  <c r="J179"/>
  <c r="BK176"/>
  <c r="BK167"/>
  <c r="J164"/>
  <c r="J158"/>
  <c r="BK152"/>
  <c r="J146"/>
  <c r="J140"/>
  <c r="BK131"/>
  <c r="J122"/>
  <c r="J191"/>
  <c r="J185"/>
  <c r="BK179"/>
  <c r="J176"/>
  <c r="BK170"/>
  <c r="BK161"/>
  <c r="BK155"/>
  <c r="BK149"/>
  <c r="BK143"/>
  <c r="BK137"/>
  <c r="J131"/>
  <c r="BK122"/>
  <c i="5" r="J240"/>
  <c r="BK235"/>
  <c r="J229"/>
  <c r="J223"/>
  <c r="BK220"/>
  <c r="BK214"/>
  <c r="J209"/>
  <c r="BK200"/>
  <c r="BK194"/>
  <c r="J188"/>
  <c r="BK182"/>
  <c r="BK179"/>
  <c r="J173"/>
  <c r="BK167"/>
  <c r="J161"/>
  <c r="J155"/>
  <c r="J149"/>
  <c r="J140"/>
  <c r="BK137"/>
  <c r="BK127"/>
  <c r="J235"/>
  <c r="BK229"/>
  <c r="BK223"/>
  <c r="BK217"/>
  <c r="BK209"/>
  <c r="J203"/>
  <c r="BK197"/>
  <c r="J191"/>
  <c r="BK185"/>
  <c r="J179"/>
  <c r="BK173"/>
  <c r="J167"/>
  <c r="BK161"/>
  <c r="BK155"/>
  <c r="BK152"/>
  <c r="BK143"/>
  <c r="J137"/>
  <c r="J127"/>
  <c r="J121"/>
  <c i="2" r="J483"/>
  <c r="BK466"/>
  <c r="BK450"/>
  <c r="BK439"/>
  <c r="J432"/>
  <c r="BK426"/>
  <c r="J415"/>
  <c r="J400"/>
  <c r="J396"/>
  <c r="J382"/>
  <c r="BK371"/>
  <c r="BK357"/>
  <c r="J345"/>
  <c r="BK327"/>
  <c r="J315"/>
  <c r="J307"/>
  <c r="BK297"/>
  <c r="BK286"/>
  <c r="BK276"/>
  <c r="J265"/>
  <c r="J259"/>
  <c r="J256"/>
  <c r="J248"/>
  <c r="J237"/>
  <c r="BK226"/>
  <c r="J220"/>
  <c r="BK212"/>
  <c r="J209"/>
  <c r="BK205"/>
  <c r="J190"/>
  <c r="BK163"/>
  <c r="J151"/>
  <c r="BK133"/>
  <c r="J133"/>
  <c i="1" r="AS94"/>
  <c i="2" r="J439"/>
  <c r="BK432"/>
  <c r="J426"/>
  <c r="BK415"/>
  <c r="BK396"/>
  <c r="BK382"/>
  <c r="J371"/>
  <c r="J365"/>
  <c r="BK345"/>
  <c r="J335"/>
  <c r="J319"/>
  <c r="BK311"/>
  <c r="BK303"/>
  <c r="BK291"/>
  <c r="J282"/>
  <c r="BK271"/>
  <c r="BK256"/>
  <c r="BK248"/>
  <c r="BK237"/>
  <c r="J226"/>
  <c r="J212"/>
  <c r="BK199"/>
  <c r="J194"/>
  <c r="BK184"/>
  <c r="BK175"/>
  <c r="J169"/>
  <c r="BK157"/>
  <c r="J145"/>
  <c r="J127"/>
  <c i="3" r="J152"/>
  <c r="J140"/>
  <c r="BK129"/>
  <c r="BK159"/>
  <c r="BK146"/>
  <c r="J135"/>
  <c r="J123"/>
  <c i="4" r="J194"/>
  <c r="BK188"/>
  <c r="BK182"/>
  <c r="BK173"/>
  <c r="J170"/>
  <c r="J161"/>
  <c r="J155"/>
  <c r="J149"/>
  <c r="J143"/>
  <c r="J137"/>
  <c r="BK134"/>
  <c r="BK126"/>
  <c r="BK194"/>
  <c r="J188"/>
  <c r="J182"/>
  <c r="J173"/>
  <c r="J167"/>
  <c r="BK164"/>
  <c r="BK158"/>
  <c r="J152"/>
  <c r="BK146"/>
  <c r="BK140"/>
  <c r="J134"/>
  <c r="J126"/>
  <c i="5" r="J243"/>
  <c r="J238"/>
  <c r="J231"/>
  <c r="J226"/>
  <c r="J217"/>
  <c r="J211"/>
  <c r="J206"/>
  <c r="BK203"/>
  <c r="J197"/>
  <c r="BK191"/>
  <c r="J185"/>
  <c r="BK176"/>
  <c r="J170"/>
  <c r="J164"/>
  <c r="J158"/>
  <c r="J152"/>
  <c r="BK146"/>
  <c r="J143"/>
  <c r="J132"/>
  <c r="BK121"/>
  <c r="BK243"/>
  <c r="BK240"/>
  <c r="BK238"/>
  <c r="BK231"/>
  <c r="BK226"/>
  <c r="J220"/>
  <c r="J214"/>
  <c r="BK211"/>
  <c r="BK206"/>
  <c r="J200"/>
  <c r="J194"/>
  <c r="BK188"/>
  <c r="J182"/>
  <c r="J176"/>
  <c r="BK170"/>
  <c r="BK164"/>
  <c r="BK158"/>
  <c r="BK149"/>
  <c r="J146"/>
  <c r="BK140"/>
  <c r="BK132"/>
  <c i="2" l="1" r="BK126"/>
  <c r="J126"/>
  <c r="J98"/>
  <c r="T126"/>
  <c r="P270"/>
  <c r="T270"/>
  <c r="P290"/>
  <c r="T290"/>
  <c r="P318"/>
  <c r="T318"/>
  <c r="P419"/>
  <c r="T419"/>
  <c r="P438"/>
  <c r="T438"/>
  <c i="3" r="BK122"/>
  <c r="J122"/>
  <c r="J98"/>
  <c r="T122"/>
  <c r="T121"/>
  <c r="T120"/>
  <c i="4" r="P121"/>
  <c r="P120"/>
  <c r="T121"/>
  <c r="T120"/>
  <c r="P130"/>
  <c r="T130"/>
  <c i="5" r="BK120"/>
  <c r="BK119"/>
  <c r="J119"/>
  <c r="J97"/>
  <c r="R120"/>
  <c r="R119"/>
  <c r="R118"/>
  <c i="2" r="P126"/>
  <c r="P125"/>
  <c r="P124"/>
  <c i="1" r="AU95"/>
  <c i="2" r="R126"/>
  <c r="BK270"/>
  <c r="J270"/>
  <c r="J99"/>
  <c r="R270"/>
  <c r="BK290"/>
  <c r="J290"/>
  <c r="J100"/>
  <c r="R290"/>
  <c r="BK318"/>
  <c r="J318"/>
  <c r="J101"/>
  <c r="R318"/>
  <c r="BK419"/>
  <c r="J419"/>
  <c r="J102"/>
  <c r="R419"/>
  <c r="BK438"/>
  <c r="J438"/>
  <c r="J103"/>
  <c r="R438"/>
  <c i="3" r="P122"/>
  <c r="P121"/>
  <c r="P120"/>
  <c i="1" r="AU96"/>
  <c i="3" r="R122"/>
  <c r="R121"/>
  <c r="R120"/>
  <c i="4" r="BK121"/>
  <c r="J121"/>
  <c r="J98"/>
  <c r="R121"/>
  <c r="R120"/>
  <c r="BK130"/>
  <c r="J130"/>
  <c r="J99"/>
  <c r="R130"/>
  <c i="5" r="P120"/>
  <c r="P119"/>
  <c r="P118"/>
  <c i="1" r="AU98"/>
  <c i="5" r="T120"/>
  <c r="T119"/>
  <c r="T118"/>
  <c i="3" r="BK158"/>
  <c r="J158"/>
  <c r="J100"/>
  <c i="2" r="BK482"/>
  <c r="J482"/>
  <c r="J104"/>
  <c i="3" r="BK151"/>
  <c r="J151"/>
  <c r="J99"/>
  <c i="5" r="F92"/>
  <c r="E108"/>
  <c r="BE127"/>
  <c r="BE140"/>
  <c r="BE146"/>
  <c r="BE152"/>
  <c r="BE155"/>
  <c r="BE161"/>
  <c r="BE164"/>
  <c r="BE170"/>
  <c r="BE182"/>
  <c r="BE194"/>
  <c r="BE203"/>
  <c r="BE206"/>
  <c r="BE211"/>
  <c r="BE214"/>
  <c r="BE226"/>
  <c r="BE229"/>
  <c r="BE231"/>
  <c r="BE235"/>
  <c r="BE238"/>
  <c r="BE243"/>
  <c r="J89"/>
  <c r="BE121"/>
  <c r="BE132"/>
  <c r="BE137"/>
  <c r="BE143"/>
  <c r="BE149"/>
  <c r="BE158"/>
  <c r="BE167"/>
  <c r="BE173"/>
  <c r="BE176"/>
  <c r="BE179"/>
  <c r="BE185"/>
  <c r="BE188"/>
  <c r="BE191"/>
  <c r="BE197"/>
  <c r="BE200"/>
  <c r="BE209"/>
  <c r="BE217"/>
  <c r="BE220"/>
  <c r="BE223"/>
  <c r="BE240"/>
  <c i="4" r="F92"/>
  <c r="E109"/>
  <c r="J113"/>
  <c r="BE126"/>
  <c r="BE134"/>
  <c r="BE137"/>
  <c r="BE140"/>
  <c r="BE143"/>
  <c r="BE146"/>
  <c r="BE155"/>
  <c r="BE161"/>
  <c r="BE167"/>
  <c r="BE176"/>
  <c r="BE182"/>
  <c r="BE122"/>
  <c r="BE131"/>
  <c r="BE149"/>
  <c r="BE152"/>
  <c r="BE158"/>
  <c r="BE164"/>
  <c r="BE170"/>
  <c r="BE173"/>
  <c r="BE179"/>
  <c r="BE185"/>
  <c r="BE188"/>
  <c r="BE191"/>
  <c r="BE194"/>
  <c i="3" r="J89"/>
  <c r="F92"/>
  <c r="E110"/>
  <c r="BE129"/>
  <c r="BE152"/>
  <c r="BE123"/>
  <c r="BE135"/>
  <c r="BE140"/>
  <c r="BE146"/>
  <c r="BE159"/>
  <c i="2" r="F92"/>
  <c r="E114"/>
  <c r="BE127"/>
  <c r="BE133"/>
  <c r="BE151"/>
  <c r="BE163"/>
  <c r="BE169"/>
  <c r="BE175"/>
  <c r="BE184"/>
  <c r="BE190"/>
  <c r="BE199"/>
  <c r="BE205"/>
  <c r="BE209"/>
  <c r="BE215"/>
  <c r="BE220"/>
  <c r="BE237"/>
  <c r="BE251"/>
  <c r="BE259"/>
  <c r="BE265"/>
  <c r="BE282"/>
  <c r="BE286"/>
  <c r="BE291"/>
  <c r="BE297"/>
  <c r="BE307"/>
  <c r="BE311"/>
  <c r="BE319"/>
  <c r="BE327"/>
  <c r="BE345"/>
  <c r="BE371"/>
  <c r="BE389"/>
  <c r="BE396"/>
  <c r="BE400"/>
  <c r="BE407"/>
  <c r="BE435"/>
  <c r="BE439"/>
  <c r="BE444"/>
  <c r="BE458"/>
  <c r="J89"/>
  <c r="BE139"/>
  <c r="BE145"/>
  <c r="BE157"/>
  <c r="BE194"/>
  <c r="BE212"/>
  <c r="BE226"/>
  <c r="BE231"/>
  <c r="BE242"/>
  <c r="BE248"/>
  <c r="BE256"/>
  <c r="BE271"/>
  <c r="BE276"/>
  <c r="BE303"/>
  <c r="BE315"/>
  <c r="BE335"/>
  <c r="BE351"/>
  <c r="BE357"/>
  <c r="BE365"/>
  <c r="BE376"/>
  <c r="BE382"/>
  <c r="BE415"/>
  <c r="BE420"/>
  <c r="BE426"/>
  <c r="BE429"/>
  <c r="BE432"/>
  <c r="BE450"/>
  <c r="BE466"/>
  <c r="BE474"/>
  <c r="BE483"/>
  <c r="F34"/>
  <c i="1" r="BA95"/>
  <c i="2" r="F37"/>
  <c i="1" r="BD95"/>
  <c i="2" r="F36"/>
  <c i="1" r="BC95"/>
  <c i="4" r="F34"/>
  <c i="1" r="BA97"/>
  <c i="4" r="F36"/>
  <c i="1" r="BC97"/>
  <c i="5" r="F35"/>
  <c i="1" r="BB98"/>
  <c i="5" r="F36"/>
  <c i="1" r="BC98"/>
  <c i="2" r="J34"/>
  <c i="1" r="AW95"/>
  <c i="2" r="F35"/>
  <c i="1" r="BB95"/>
  <c i="3" r="F34"/>
  <c i="1" r="BA96"/>
  <c i="3" r="J34"/>
  <c i="1" r="AW96"/>
  <c i="3" r="F36"/>
  <c i="1" r="BC96"/>
  <c i="3" r="F35"/>
  <c i="1" r="BB96"/>
  <c i="3" r="F37"/>
  <c i="1" r="BD96"/>
  <c i="4" r="F35"/>
  <c i="1" r="BB97"/>
  <c i="4" r="J34"/>
  <c i="1" r="AW97"/>
  <c i="4" r="F37"/>
  <c i="1" r="BD97"/>
  <c i="5" r="J34"/>
  <c i="1" r="AW98"/>
  <c i="5" r="F34"/>
  <c i="1" r="BA98"/>
  <c i="5" r="F37"/>
  <c i="1" r="BD98"/>
  <c i="2" l="1" r="R125"/>
  <c r="R124"/>
  <c i="4" r="T119"/>
  <c i="2" r="T125"/>
  <c r="T124"/>
  <c i="4" r="R119"/>
  <c r="P119"/>
  <c i="1" r="AU97"/>
  <c i="3" r="BK121"/>
  <c r="J121"/>
  <c r="J97"/>
  <c i="4" r="BK120"/>
  <c r="J120"/>
  <c r="J97"/>
  <c i="5" r="J120"/>
  <c r="J98"/>
  <c i="2" r="BK125"/>
  <c r="J125"/>
  <c r="J97"/>
  <c i="5" r="BK118"/>
  <c r="J118"/>
  <c r="J96"/>
  <c i="1" r="AU94"/>
  <c i="2" r="J33"/>
  <c i="1" r="AV95"/>
  <c r="AT95"/>
  <c i="3" r="J33"/>
  <c i="1" r="AV96"/>
  <c r="AT96"/>
  <c i="4" r="F33"/>
  <c i="1" r="AZ97"/>
  <c i="5" r="J33"/>
  <c i="1" r="AV98"/>
  <c r="AT98"/>
  <c r="BD94"/>
  <c r="W33"/>
  <c i="2" r="F33"/>
  <c i="1" r="AZ95"/>
  <c i="3" r="F33"/>
  <c i="1" r="AZ96"/>
  <c i="4" r="J33"/>
  <c i="1" r="AV97"/>
  <c r="AT97"/>
  <c r="BA94"/>
  <c r="W30"/>
  <c r="BB94"/>
  <c r="W31"/>
  <c i="5" r="F33"/>
  <c i="1" r="AZ98"/>
  <c r="BC94"/>
  <c r="AY94"/>
  <c i="3" l="1" r="BK120"/>
  <c r="J120"/>
  <c r="J96"/>
  <c i="2" r="BK124"/>
  <c r="J124"/>
  <c i="4" r="BK119"/>
  <c r="J119"/>
  <c i="5" r="J30"/>
  <c i="1" r="AG98"/>
  <c i="4" r="J30"/>
  <c i="1" r="AG97"/>
  <c r="AW94"/>
  <c r="AK30"/>
  <c r="W32"/>
  <c i="2" r="J30"/>
  <c i="1" r="AG95"/>
  <c r="AZ94"/>
  <c r="W29"/>
  <c r="AX94"/>
  <c i="5" l="1" r="J39"/>
  <c i="4" r="J39"/>
  <c i="2" r="J39"/>
  <c i="4" r="J96"/>
  <c i="2" r="J96"/>
  <c i="1" r="AN95"/>
  <c r="AN98"/>
  <c r="AN97"/>
  <c i="3" r="J30"/>
  <c i="1" r="AG96"/>
  <c r="AG94"/>
  <c r="AK26"/>
  <c r="AV94"/>
  <c r="AK29"/>
  <c r="AK35"/>
  <c i="3" l="1" r="J39"/>
  <c i="1" r="AN96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<sst xmlns="http://schemas.openxmlformats.org/spreadsheetml/2006/main">
  <si>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</si>
  <si>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</si>
  <si>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</si>
  <si>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</si>
  <si>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</si>
  <si>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{9ca108bc-8907-4aa3-b0e8-fcf185e23b22}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</si>
  <si>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</si>
  <si>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</si>
  <si>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</si>
  <si>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</si>
  <si>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</si>
  <si>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0,001</t>
  </si>
  <si>
    <t>Kód:</t>
  </si>
  <si>
    <t>123492</t>
  </si>
  <si>
    <t>Stavba:</t>
  </si>
  <si>
    <t>Bělá, úprava Boskovice, ř.km 4,416-4,998, Boskovice, oprava toku</t>
  </si>
  <si>
    <t>KSO:</t>
  </si>
  <si>
    <t>CC-CZ:</t>
  </si>
  <si>
    <t>Místo:</t>
  </si>
  <si>
    <t xml:space="preserve"> </t>
  </si>
  <si>
    <t>Datum:</t>
  </si>
  <si>
    <t>1. 11. 2024</t>
  </si>
  <si>
    <t>Zadavatel:</t>
  </si>
  <si>
    <t>IČ:</t>
  </si>
  <si>
    <t>70890013</t>
  </si>
  <si>
    <t>Povodí Moravy, s.p.</t>
  </si>
  <si>
    <t>DIČ:</t>
  </si>
  <si>
    <t>CZ70890013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</si>
  <si>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</si>
  <si>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</si>
  <si>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</si>
  <si>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</si>
  <si>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</si>
  <si>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</si>
  <si>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</si>
  <si>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</si>
  <si>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</si>
  <si>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</si>
  <si>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</si>
  <si>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</si>
  <si>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</si>
  <si>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</si>
  <si>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</si>
  <si>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</si>
  <si>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</si>
  <si>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</si>
  <si>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</si>
  <si>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</si>
  <si>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</si>
  <si>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</si>
  <si>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</si>
  <si>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</si>
  <si>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</si>
  <si>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</si>
  <si>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</si>
  <si>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</si>
  <si>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</si>
  <si>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</si>
  <si>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</si>
  <si>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</si>
  <si>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</si>
  <si>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</si>
  <si>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</si>
  <si>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</si>
  <si>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</si>
  <si>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</si>
  <si>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</si>
  <si>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</si>
  <si>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</si>
  <si>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</si>
  <si>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</si>
  <si>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</si>
  <si>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</si>
  <si>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</si>
  <si>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</si>
  <si>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</si>
  <si>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</si>
  <si>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</si>
  <si>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</si>
  <si>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Oprava koryta</t>
  </si>
  <si>
    <t>STA</t>
  </si>
  <si>
    <t>1</t>
  </si>
  <si>
    <t>{a906c179-a74c-4393-b0d5-564e6472c415}</t>
  </si>
  <si>
    <t>2</t>
  </si>
  <si>
    <t>SO02</t>
  </si>
  <si>
    <t>Těžba sedimentů</t>
  </si>
  <si>
    <t>{d3e5f361-27a0-48f6-8959-bb3ee18f1968}</t>
  </si>
  <si>
    <t>SO00</t>
  </si>
  <si>
    <t>VRN</t>
  </si>
  <si>
    <t>{54cdc21e-cf1a-46c2-9993-8b7b193a84e7}</t>
  </si>
  <si>
    <t>SO03</t>
  </si>
  <si>
    <t>Vegetační úpravy</t>
  </si>
  <si>
    <t>{24f88687-b0ab-4878-9b15-766c2245b932}</t>
  </si>
  <si>
    <t>KRYCÍ LIST SOUPISU PRACÍ</t>
  </si>
  <si>
    <t>Objekt:</t>
  </si>
  <si>
    <t>SO01 - Oprava koryta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</si>
  <si>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</si>
  <si>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</si>
  <si>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</si>
  <si>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</si>
  <si>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</si>
  <si>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</si>
  <si>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</si>
  <si>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</si>
  <si>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</si>
  <si>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</si>
  <si>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</si>
  <si>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</si>
  <si>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</si>
  <si>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</si>
  <si>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</si>
  <si>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</si>
  <si>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</si>
  <si>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</si>
  <si>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</si>
  <si>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</si>
  <si>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</si>
  <si>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</si>
  <si>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</si>
  <si>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</si>
  <si>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</si>
  <si>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</si>
  <si>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</si>
  <si>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</si>
  <si>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</si>
  <si>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</si>
  <si>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</si>
  <si>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114203103</t>
  </si>
  <si>
    <t>Rozebrání dlažeb z lomového kamene nebo betonových tvárnic do cementové malty</t>
  </si>
  <si>
    <t>m3</t>
  </si>
  <si>
    <t>CS ÚRS 2024 02</t>
  </si>
  <si>
    <t>4</t>
  </si>
  <si>
    <t>-1356190556</t>
  </si>
  <si>
    <t>PP</t>
  </si>
  <si>
    <t>Rozebrání dlažeb nebo záhozů s naložením na dopravní prostředek dlažeb z lomového kamene nebo betonových tvárnic do cementové malty se spárami zalitými cementovou maltou</t>
  </si>
  <si>
    <t>Online PSC</t>
  </si>
  <si>
    <t>https://podminky.urs.cz/item/CS_URS_2024_02/114203103</t>
  </si>
  <si>
    <t>P</t>
  </si>
  <si>
    <t>Poznámka k položce:_x000d_
Odstranění původního opevnění z kamenné dlažby tl. 250 mm do betonového lože.</t>
  </si>
  <si>
    <t>VV</t>
  </si>
  <si>
    <t>"výpočet viz kubaturové listy"</t>
  </si>
  <si>
    <t>820,67-100,7</t>
  </si>
  <si>
    <t>114203104</t>
  </si>
  <si>
    <t>Rozebrání záhozů a rovnanin na sucho</t>
  </si>
  <si>
    <t>1947153294</t>
  </si>
  <si>
    <t>Rozebrání dlažeb nebo záhozů s naložením na dopravní prostředek záhozů, rovnanin a soustřeďovacích staveb provedených na sucho</t>
  </si>
  <si>
    <t>https://podminky.urs.cz/item/CS_URS_2024_02/114203104</t>
  </si>
  <si>
    <t>Poznámka k položce:_x000d_
Odstranění původního opevnění paty a břehů koryta.</t>
  </si>
  <si>
    <t>"Výpočet viz kubaturové listy"</t>
  </si>
  <si>
    <t>55,4</t>
  </si>
  <si>
    <t>3</t>
  </si>
  <si>
    <t>114203201</t>
  </si>
  <si>
    <t>Očištění lomového kamene nebo betonových tvárnic od hlíny nebo písku</t>
  </si>
  <si>
    <t>-330451403</t>
  </si>
  <si>
    <t>Očištění lomového kamene nebo betonových tvárnic získaných při rozebrání dlažeb, záhozů, rovnanin a soustřeďovacích staveb od hlíny nebo písku</t>
  </si>
  <si>
    <t>https://podminky.urs.cz/item/CS_URS_2024_02/114203201</t>
  </si>
  <si>
    <t xml:space="preserve">Poznámka k položce:_x000d_
Očištění lomového kamene z rozebraných rovnanin pod zaústěním "LP Bělé v km 4,6" od hlíny. Předpoklad čištění 70 % vybouraného kamene, který bude vhodný k dalšímu použití. </t>
  </si>
  <si>
    <t>55,4*0,7</t>
  </si>
  <si>
    <t>114253301</t>
  </si>
  <si>
    <t>Třídění lomového kamene nebo betonových tvárnic podle druhu, velikosti nebo tvaru - strojně</t>
  </si>
  <si>
    <t>1086313068</t>
  </si>
  <si>
    <t>Třídění lomového kamene nebo betonových tvárnic strojně získaných při rozebrání dlažeb, záhozů, rovnanin a soustřeďovacích staveb podle druhu, velikosti nebo tvaru</t>
  </si>
  <si>
    <t>https://podminky.urs.cz/item/CS_URS_2024_02/114253301</t>
  </si>
  <si>
    <t xml:space="preserve">Poznámka k položce:_x000d_
Třídění lomového kamene z rozebraného kamenného opevnění pod zaústěním "LP Bělé v km 4,6". </t>
  </si>
  <si>
    <t>"výpočt viz výkaz výměr"</t>
  </si>
  <si>
    <t>5</t>
  </si>
  <si>
    <t>122211101</t>
  </si>
  <si>
    <t>Odkopávky a prokopávky v hornině třídy těžitelnosti I, skupiny 3 ručně</t>
  </si>
  <si>
    <t>-1667759602</t>
  </si>
  <si>
    <t>Odkopávky a prokopávky ručně zapažené i nezapažené v hornině třídy těžitelnosti I skupiny 3</t>
  </si>
  <si>
    <t>https://podminky.urs.cz/item/CS_URS_2024_02/122211101</t>
  </si>
  <si>
    <t>Poznámka k položce:_x000d_
Výkopové práce v bezprostředním okolí objektů na břehové hraně, mostů a v ochranných pásmech sítí.</t>
  </si>
  <si>
    <t>69,62</t>
  </si>
  <si>
    <t>6</t>
  </si>
  <si>
    <t>122251104</t>
  </si>
  <si>
    <t>Odkopávky a prokopávky nezapažené v hornině třídy těžitelnosti I skupiny 3 objem do 500 m3 strojně</t>
  </si>
  <si>
    <t>1137212905</t>
  </si>
  <si>
    <t>Odkopávky a prokopávky nezapažené strojně v hornině třídy těžitelnosti I skupiny 3 přes 100 do 500 m3</t>
  </si>
  <si>
    <t>https://podminky.urs.cz/item/CS_URS_2024_02/122251104</t>
  </si>
  <si>
    <t>Poznámka k položce:_x000d_
Výkopové práce pro provedení opevnění koryta toku.</t>
  </si>
  <si>
    <t>626,55</t>
  </si>
  <si>
    <t>7</t>
  </si>
  <si>
    <t>151711111</t>
  </si>
  <si>
    <t>Osazení zápor ocelových dl do 8 m</t>
  </si>
  <si>
    <t>m</t>
  </si>
  <si>
    <t>-371192805</t>
  </si>
  <si>
    <t>Osazení ocelových zápor pro pažení hloubených vykopávek do předem provedených vrtů se zabetonováním spodního konce, s případným obsypem zápory pískem délky od 0 do 8 m</t>
  </si>
  <si>
    <t>https://podminky.urs.cz/item/CS_URS_2024_02/151711111</t>
  </si>
  <si>
    <t>Poznámka k položce:_x000d_
Osazení ocelových zápor HEB 100 pro zřízení pažení stavební jámi ŽB stabilizačních pasů (viz D.5).</t>
  </si>
  <si>
    <t>"Délky odečteny z autocadu a výkazu výměr"</t>
  </si>
  <si>
    <t>(8*6)*2</t>
  </si>
  <si>
    <t>8</t>
  </si>
  <si>
    <t>M</t>
  </si>
  <si>
    <t>13010970</t>
  </si>
  <si>
    <t>ocel profilová jakost S235JR (11 375) průřez HEB 100</t>
  </si>
  <si>
    <t>t</t>
  </si>
  <si>
    <t>-1190512397</t>
  </si>
  <si>
    <t>"Délky odečteny z autocadu a kubaturových listů"</t>
  </si>
  <si>
    <t>"jedná se o dočasnou instalaci v položce zahrnuta obratovost 50%"</t>
  </si>
  <si>
    <t>(8*6*2)*0,0206</t>
  </si>
  <si>
    <t>1,978*0,5 'Přepočtené koeficientem množství</t>
  </si>
  <si>
    <t>9</t>
  </si>
  <si>
    <t>4470060092</t>
  </si>
  <si>
    <t>Směs zálivková Baumit FillBeton 25 kg</t>
  </si>
  <si>
    <t>balení</t>
  </si>
  <si>
    <t>249420528</t>
  </si>
  <si>
    <t>Poznámka k položce:_x000d_
Zalití paty zápor směsí aktivovaného cementu po úroveň základové spáry.</t>
  </si>
  <si>
    <t>"hodnoty odečteny z autocadu a výkazu výměr"</t>
  </si>
  <si>
    <t>(3,14*(0,08)^2)*3*8*2</t>
  </si>
  <si>
    <t>Mezisoučet</t>
  </si>
  <si>
    <t>0,965/0,0125</t>
  </si>
  <si>
    <t>"zaokrouhleno na celá balení" 78</t>
  </si>
  <si>
    <t>10</t>
  </si>
  <si>
    <t>151711131</t>
  </si>
  <si>
    <t>Vytažení zápor ocelových dl do 8 m</t>
  </si>
  <si>
    <t>-617200968</t>
  </si>
  <si>
    <t>Vytažení ocelových zápor pro pažení délky od 0 do 8 m</t>
  </si>
  <si>
    <t>https://podminky.urs.cz/item/CS_URS_2024_02/151711131</t>
  </si>
  <si>
    <t>Poznámka k položce:_x000d_
Vytažení ocelových zápor HEB 100 pro zřízení pažení stavební jámi ŽB stabilizačních pasů.</t>
  </si>
  <si>
    <t>11</t>
  </si>
  <si>
    <t>151712111_R</t>
  </si>
  <si>
    <t>Převázka ocelová zdvojená pro kotvení záporového pažení</t>
  </si>
  <si>
    <t>-214549528</t>
  </si>
  <si>
    <t>Převázka ocelová pro ukotvení záporového pažení pro jakoukoliv délku převázky zdvojená</t>
  </si>
  <si>
    <t>Poznámka k položce:_x000d_
Ocelová převázka 2 x profil U 120, vařená průběžně (bez přerušení) na svislé zápory svarem koutovým ovařeným v tloušťce 8 mm.</t>
  </si>
  <si>
    <t>2*10,22</t>
  </si>
  <si>
    <t>151712121</t>
  </si>
  <si>
    <t>Odstranění ocelové převázky zdvojené pro kotvení záporového pažení</t>
  </si>
  <si>
    <t>1619116397</t>
  </si>
  <si>
    <t>Odstranění ocelové převázky pro ukotvení záporového pažení jakékoliv délky převázky zdvojené</t>
  </si>
  <si>
    <t>https://podminky.urs.cz/item/CS_URS_2024_02/151712121</t>
  </si>
  <si>
    <t>10,22*2</t>
  </si>
  <si>
    <t>13</t>
  </si>
  <si>
    <t>151721111</t>
  </si>
  <si>
    <t>Zřízení pažení do ocelových zápor hl výkopu do 4 m s jeho následným odstraněním</t>
  </si>
  <si>
    <t>m2</t>
  </si>
  <si>
    <t>648325807</t>
  </si>
  <si>
    <t>Pažení do ocelových zápor bez ohledu na druh pažin, s odstraněním pažení, hloubky výkopu do 4 m</t>
  </si>
  <si>
    <t>https://podminky.urs.cz/item/CS_URS_2024_02/151721111</t>
  </si>
  <si>
    <t>Poznámka k položce:_x000d_
Dřevěné pažiny 50*200*1480 pro zřízení pažení stavební jámi ŽB stabilizačních pasů (viz D.5).</t>
  </si>
  <si>
    <t>"délky odečtyny z autocadu a výkazu výměr"</t>
  </si>
  <si>
    <t>(1,5*7*3)*2</t>
  </si>
  <si>
    <t>14</t>
  </si>
  <si>
    <t>153811112</t>
  </si>
  <si>
    <t>Osazení kotvy tyčové dl přes 5 m D přes 28 do 32 mm</t>
  </si>
  <si>
    <t>-1498012879</t>
  </si>
  <si>
    <t>Osazení kotev tyčových bez provedení vrtu, zainjektování a napnutí kotvy při délce přes 5 m a průměru přes 28 do 32 mm</t>
  </si>
  <si>
    <t>https://podminky.urs.cz/item/CS_URS_2024_02/153811112</t>
  </si>
  <si>
    <t>2*5*5</t>
  </si>
  <si>
    <t>15</t>
  </si>
  <si>
    <t>RMAT0002</t>
  </si>
  <si>
    <t>kotva tyčová</t>
  </si>
  <si>
    <t>ks</t>
  </si>
  <si>
    <t>-787515335</t>
  </si>
  <si>
    <t>Poznámka k položce:_x000d_
Zavrtávacích kotevní tyč R32N v délce 5m (2+2+1m) včetně dvou spojníků, 2x centrovacích kusů, 1x ztracená korunka EX90mm (do smíšených zemin) a 1x matice + 1x podložka 150x150x8mm</t>
  </si>
  <si>
    <t>16</t>
  </si>
  <si>
    <t>153811211</t>
  </si>
  <si>
    <t>Napnutí kotev tyčových únosnost kotvy do 0,45 MN</t>
  </si>
  <si>
    <t>kus</t>
  </si>
  <si>
    <t>1161697392</t>
  </si>
  <si>
    <t>Napnutí tyčových kotev při předepsané únosnosti kotvy do 0,45 MN</t>
  </si>
  <si>
    <t>https://podminky.urs.cz/item/CS_URS_2024_02/153811211</t>
  </si>
  <si>
    <t>17</t>
  </si>
  <si>
    <t>162351103</t>
  </si>
  <si>
    <t>Vodorovné přemístění přes 50 do 500 m výkopku/sypaniny z horniny třídy těžitelnosti I skupiny 1 až 3</t>
  </si>
  <si>
    <t>-581428026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</si>
  <si>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</si>
  <si>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</si>
  <si>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Poznámka k položce:_x000d_
Přemístění výkopové zeminy na mezideponii.</t>
  </si>
  <si>
    <t>119,26</t>
  </si>
  <si>
    <t>18</t>
  </si>
  <si>
    <t>162651111</t>
  </si>
  <si>
    <t>Vodorovné přemístění přes 3 000 do 4000 m výkopku/sypaniny z horniny třídy těžitelnosti I skupiny 1 až 3</t>
  </si>
  <si>
    <t>-1295192238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</si>
  <si>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</si>
  <si>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https://podminky.urs.cz/item/CS_URS_2024_02/162651111</t>
  </si>
  <si>
    <t>Poznámka k položce:_x000d_
Odvoz přebytečné výkopové zeminy. Předpoklad uložení na recyklační skládku v Boskovicích.</t>
  </si>
  <si>
    <t>19</t>
  </si>
  <si>
    <t>167151101</t>
  </si>
  <si>
    <t>Nakládání výkopku z hornin třídy těžitelnosti I skupiny 1 až 3 do 100 m3</t>
  </si>
  <si>
    <t>-1348812050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</si>
  <si>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</si>
  <si>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</si>
  <si>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Poznámka k položce:_x000d_
Nakládání výkopové zeminy z mezideponií.</t>
  </si>
  <si>
    <t>20</t>
  </si>
  <si>
    <t>174111101</t>
  </si>
  <si>
    <t>Zásyp jam, šachet rýh nebo kolem objektů sypaninou se zhutněním ručně</t>
  </si>
  <si>
    <t>-1772876200</t>
  </si>
  <si>
    <t>Zásyp sypaninou z jakékoliv horniny ručně s uložením výkopku ve vrstvách se zhutněním jam, šachet, rýh nebo kolem objektů v těchto vykopávkách</t>
  </si>
  <si>
    <t>https://podminky.urs.cz/item/CS_URS_2024_02/174111101</t>
  </si>
  <si>
    <t>Poznámka k položce:_x000d_
Zasyp v bezprostředním okolí objektů na břehové hraně, mostů a v ochranných pásmech sítí.</t>
  </si>
  <si>
    <t>57,69</t>
  </si>
  <si>
    <t>174151101</t>
  </si>
  <si>
    <t>Zásyp jam, šachet rýh nebo kolem objektů sypaninou se zhutněním</t>
  </si>
  <si>
    <t>1239115308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</si>
  <si>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</si>
  <si>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</si>
  <si>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519,21</t>
  </si>
  <si>
    <t>22</t>
  </si>
  <si>
    <t>181411121</t>
  </si>
  <si>
    <t>Založení lučního trávníku výsevem pl do 1000 m2 v rovině a ve svahu do 1:5</t>
  </si>
  <si>
    <t>792837922</t>
  </si>
  <si>
    <t>Založení trávníku na půdě předem připravené plochy do 1000 m2 výsevem včetně utažení lučního v rovině nebo na svahu do 1:5</t>
  </si>
  <si>
    <t>https://podminky.urs.cz/item/CS_URS_2024_02/181411121</t>
  </si>
  <si>
    <t>Poznámka k položce:_x000d_
Osetí travnatých ploch v místech po mezideponiích a přístupech stavební mechanizace ke korytu toku.</t>
  </si>
  <si>
    <t>"plocha odečtena z autocadu"</t>
  </si>
  <si>
    <t>695</t>
  </si>
  <si>
    <t>23</t>
  </si>
  <si>
    <t>00572100</t>
  </si>
  <si>
    <t>osivo jetelotráva intenzivní víceletá</t>
  </si>
  <si>
    <t>kg</t>
  </si>
  <si>
    <t>-1784090510</t>
  </si>
  <si>
    <t>695*0,025 'Přepočtené koeficientem množství</t>
  </si>
  <si>
    <t>24</t>
  </si>
  <si>
    <t>181411123</t>
  </si>
  <si>
    <t>Založení lučního trávníku výsevem pl do 1000 m2 ve svahu přes 1:2 do 1:1</t>
  </si>
  <si>
    <t>-2035904245</t>
  </si>
  <si>
    <t>Založení trávníku na půdě předem připravené plochy do 1000 m2 výsevem včetně utažení lučního na svahu přes 1:2 do 1:1</t>
  </si>
  <si>
    <t>https://podminky.urs.cz/item/CS_URS_2024_02/181411123</t>
  </si>
  <si>
    <t>877,6</t>
  </si>
  <si>
    <t>25</t>
  </si>
  <si>
    <t>-1458879180</t>
  </si>
  <si>
    <t>877,6*0,025 'Přepočtené koeficientem množství</t>
  </si>
  <si>
    <t>26</t>
  </si>
  <si>
    <t>181951111</t>
  </si>
  <si>
    <t>Úprava pláně v hornině třídy těžitelnosti I skupiny 1 až 3 bez zhutnění strojně</t>
  </si>
  <si>
    <t>1069708488</t>
  </si>
  <si>
    <t>Úprava pláně vyrovnáním výškových rozdílů strojně v hornině třídy těžitelnosti I, skupiny 1 až 3 bez zhutnění</t>
  </si>
  <si>
    <t>https://podminky.urs.cz/item/CS_URS_2024_02/181951111</t>
  </si>
  <si>
    <t>Poznámka k položce:_x000d_
Práce v bezprostředním okolí betonů hrázové propusti.</t>
  </si>
  <si>
    <t>27</t>
  </si>
  <si>
    <t>182151111</t>
  </si>
  <si>
    <t>Svahování v zářezech v hornině třídy těžitelnosti I skupiny 1 až 3 strojně</t>
  </si>
  <si>
    <t>1000847083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</si>
  <si>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</si>
  <si>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</si>
  <si>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Zakládání</t>
  </si>
  <si>
    <t>28</t>
  </si>
  <si>
    <t>224311114</t>
  </si>
  <si>
    <t>Vrty maloprofilové D přes 93 do 156 mm úklon do 45° hl 0 až 25 m hornina III a IV</t>
  </si>
  <si>
    <t>369176695</t>
  </si>
  <si>
    <t>Maloprofilové vrty průběžným sacím vrtáním průměru přes 93 do 156 mm do úklonu 45° v hl 0 až 25 m v hornině tř. III a IV</t>
  </si>
  <si>
    <t>https://podminky.urs.cz/item/CS_URS_2024_02/224311114</t>
  </si>
  <si>
    <t>Poznámka k položce:_x000d_
Vrty DN 100 pro kotvy</t>
  </si>
  <si>
    <t>10*5</t>
  </si>
  <si>
    <t>29</t>
  </si>
  <si>
    <t>224411114</t>
  </si>
  <si>
    <t>Vrty maloprofilové D přes 156 do 195 mm úklon do 45° hl 0 až 25 m hornina III a IV</t>
  </si>
  <si>
    <t>1807494488</t>
  </si>
  <si>
    <t>Maloprofilové vrty průběžným sacím vrtáním průměru přes 156 do 195 mm do úklonu 45° v hl 0 až 25 m v hornině tř. III a IV</t>
  </si>
  <si>
    <t>https://podminky.urs.cz/item/CS_URS_2024_02/224411114</t>
  </si>
  <si>
    <t>Poznámka k položce:_x000d_
Vrty DN 160 pro osazení ocelových zápor HEB 100</t>
  </si>
  <si>
    <t>"délky odečteny z autocadu a výkazu výměr"</t>
  </si>
  <si>
    <t>30</t>
  </si>
  <si>
    <t>282601122</t>
  </si>
  <si>
    <t>Injektování vrtů vysokotlaké sestupné s jednoduchým obturátorem tlakem přes 0,6 do 2 MPa</t>
  </si>
  <si>
    <t>hod</t>
  </si>
  <si>
    <t>753731670</t>
  </si>
  <si>
    <t>Injektování s jednoduchým obturátorem nebo bez obturátoru sestupné, tlakem přes 0,60 do 2,0 MPa</t>
  </si>
  <si>
    <t>https://podminky.urs.cz/item/CS_URS_2024_02/282601122</t>
  </si>
  <si>
    <t>10*(15/60)</t>
  </si>
  <si>
    <t>31</t>
  </si>
  <si>
    <t>RMAT0001</t>
  </si>
  <si>
    <t>směs injekční pro kotvy</t>
  </si>
  <si>
    <t>bal</t>
  </si>
  <si>
    <t>-82753842</t>
  </si>
  <si>
    <t>Poznámka k položce:_x000d_
Hydraulická prefabrikovaná směs na bázi portlantského cementu a přísad zlepšujících rheologické vlastnosti a tuhnutí směsy. Směs dosahuje po čtyřech hodinách pevnost v tlaku 0,5 MPa pevnost v tahu za ohybu 0,1 MPa. Po 28 dnech dosahuje pevnost v tlaku 52 MPa a pevnost v tahu za ohybu 6,5 MPa. Spolřeba materíalu 10 kg na m vrtu při korunce průměru 90 mm. Velikost balení 25 kg.</t>
  </si>
  <si>
    <t>(5*5*2)/2,5</t>
  </si>
  <si>
    <t>Svislé a kompletní konstrukce</t>
  </si>
  <si>
    <t>32</t>
  </si>
  <si>
    <t>321311116</t>
  </si>
  <si>
    <t>Konstrukce vodních staveb z betonu prostého mrazuvzdorného tř. C 30/37</t>
  </si>
  <si>
    <t>1912258833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</si>
  <si>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 mrazovými cykly tř. C 30/37</t>
  </si>
  <si>
    <t>https://podminky.urs.cz/item/CS_URS_2024_02/321311116</t>
  </si>
  <si>
    <t>Poznámka k položce:_x000d_
Betonové pásy napojení nových dlažeb na stávající opevnění v místě mostů.</t>
  </si>
  <si>
    <t>0,75</t>
  </si>
  <si>
    <t>33</t>
  </si>
  <si>
    <t>321321116</t>
  </si>
  <si>
    <t>Konstrukce vodních staveb ze ŽB mrazuvzdorného tř. C 30/37</t>
  </si>
  <si>
    <t>-150918016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</si>
  <si>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</t>
  </si>
  <si>
    <t>https://podminky.urs.cz/item/CS_URS_2024_02/321321116</t>
  </si>
  <si>
    <t>Poznámka k položce:_x000d_
Beton pro ŽB stabilizační pasy (viz výkresy D.5).</t>
  </si>
  <si>
    <t>19,4</t>
  </si>
  <si>
    <t>34</t>
  </si>
  <si>
    <t>321351010</t>
  </si>
  <si>
    <t>Bednění konstrukcí vodních staveb rovinné - zřízení</t>
  </si>
  <si>
    <t>245034174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</si>
  <si>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</t>
  </si>
  <si>
    <t>https://podminky.urs.cz/item/CS_URS_2024_02/321351010</t>
  </si>
  <si>
    <t>Poznámka k položce:_x000d_
Bednění pro ŽB stabilizační pasy (viz výkresy D.5).</t>
  </si>
  <si>
    <t>35</t>
  </si>
  <si>
    <t>321352010</t>
  </si>
  <si>
    <t>Bednění konstrukcí vodních staveb rovinné - odstranění</t>
  </si>
  <si>
    <t>980555718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</si>
  <si>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</t>
  </si>
  <si>
    <t>https://podminky.urs.cz/item/CS_URS_2024_02/321352010</t>
  </si>
  <si>
    <t>36</t>
  </si>
  <si>
    <t>321368211</t>
  </si>
  <si>
    <t>Výztuž železobetonových konstrukcí vodních staveb ze svařovaných sítí</t>
  </si>
  <si>
    <t>-2061505667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</si>
  <si>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</t>
  </si>
  <si>
    <t>https://podminky.urs.cz/item/CS_URS_2024_02/321368211</t>
  </si>
  <si>
    <t>Poznámka k položce:_x000d_
Výztuž kari síťí 10/100/100 pro ŽB stabilizační pasy (viz výkresy D.5).</t>
  </si>
  <si>
    <t>37</t>
  </si>
  <si>
    <t>R01</t>
  </si>
  <si>
    <t xml:space="preserve">Trojhranná lišta dutá 20 mm do bednění </t>
  </si>
  <si>
    <t>-544079372</t>
  </si>
  <si>
    <t xml:space="preserve">Trojhranná lišta dutá 20 mm, opakovaně použitelná trojhranná lišta z odolného PVC  s otvory pro hřebíky. Použití k tvorbě pohledových hran s úhlem 45 ° na betonových konstrukcích. Dodávka i montáž.
</t>
  </si>
  <si>
    <t>Poznámka k položce:_x000d_
Lišta do bednění pro zkosení pohledových hran betonu stabilizčních pasů.</t>
  </si>
  <si>
    <t>Vodorovné konstrukce</t>
  </si>
  <si>
    <t>38</t>
  </si>
  <si>
    <t>451317112</t>
  </si>
  <si>
    <t>Podklad pod dlažbu z betonu prostého pro prostředí s mrazovými cykly C 25/30 tl přes 100 do 150 mm</t>
  </si>
  <si>
    <t>-2120807778</t>
  </si>
  <si>
    <t>Podklad pod dlažbu z betonu prostého pro prostředí s mrazovými cykly tř. C 25/30 tl. přes 100 do 150 mm</t>
  </si>
  <si>
    <t>https://podminky.urs.cz/item/CS_URS_2024_02/451317112</t>
  </si>
  <si>
    <t>"plochy odečteny z autocadu a kubaturových listů"</t>
  </si>
  <si>
    <t>"Opevnění břehů koryta toku" 719,77</t>
  </si>
  <si>
    <t>"Protažení opevnění k výustem a svodům" 31,28</t>
  </si>
  <si>
    <t xml:space="preserve">"Znovuvybudování dlažby u stabilizačního pasu" 8 </t>
  </si>
  <si>
    <t>Součet</t>
  </si>
  <si>
    <t>39</t>
  </si>
  <si>
    <t>451317113</t>
  </si>
  <si>
    <t>Podklad pod dlažbu z betonu prostého pro prostředí s mrazovými cykly C 25/30 tl přes 150 do 200 mm</t>
  </si>
  <si>
    <t>1387022306</t>
  </si>
  <si>
    <t>Podklad pod dlažbu z betonu prostého pro prostředí s mrazovými cykly tř. C 25/30 tl. přes 150 do 200 mm</t>
  </si>
  <si>
    <t>https://podminky.urs.cz/item/CS_URS_2024_02/451317113</t>
  </si>
  <si>
    <t>Poznámka k položce:_x000d_
Podkladní beton pod přístupy ke korytu</t>
  </si>
  <si>
    <t>"plochy odečteny z autocadu"</t>
  </si>
  <si>
    <t>"ř. km 4,6202" 3,74*1,2</t>
  </si>
  <si>
    <t>"ř. km 4,7933" 4,28*1,2</t>
  </si>
  <si>
    <t>40</t>
  </si>
  <si>
    <t>451571111</t>
  </si>
  <si>
    <t>Lože pod dlažby ze štěrkopísku vrstva tl do 100 mm</t>
  </si>
  <si>
    <t>-1925570572</t>
  </si>
  <si>
    <t>Lože pod dlažby ze štěrkopísků, tl. vrstvy do 100 mm</t>
  </si>
  <si>
    <t>https://podminky.urs.cz/item/CS_URS_2024_02/451571111</t>
  </si>
  <si>
    <t>"podsyp patky" 555,6</t>
  </si>
  <si>
    <t>"podsyp pod přístupy ke korytu toku" (3,74*1,2)+(4,28*1,2)</t>
  </si>
  <si>
    <t>41</t>
  </si>
  <si>
    <t>457312811</t>
  </si>
  <si>
    <t>Těsnící vrstva z betonu mrazuvzdorného tř. C 25/30 tl do 100 mm</t>
  </si>
  <si>
    <t>-1022361656</t>
  </si>
  <si>
    <t>Těsnicí nebo opevňovací vrstva z prostého betonu pro prostředí s mrazovými cykly tř. C 25/30, tl. vrstvy 100 mm</t>
  </si>
  <si>
    <t>https://podminky.urs.cz/item/CS_URS_2024_02/457312811</t>
  </si>
  <si>
    <t>Poznámka k položce:_x000d_
Podkladní beton pro ŽB stabilizační pasy (viz výkresy D.5).</t>
  </si>
  <si>
    <t xml:space="preserve"> 48,4</t>
  </si>
  <si>
    <t>42</t>
  </si>
  <si>
    <t>457571111</t>
  </si>
  <si>
    <t>Filtrační vrstvy ze štěrkopísku bez zhutnění frakce od 0 až 8 do 0 až 32 mm</t>
  </si>
  <si>
    <t>-1732715637</t>
  </si>
  <si>
    <t>Filtrační vrstvy jakékoliv tloušťky a sklonu ze štěrkopísků bez zhutnění, frakce od 0-8 do 0-32 mm</t>
  </si>
  <si>
    <t>https://podminky.urs.cz/item/CS_URS_2024_02/457571111</t>
  </si>
  <si>
    <t>Poznámka k položce:_x000d_
Štěrkopískový podsyp pod stabilzační práh z lomového kamne na začátku úpravy.</t>
  </si>
  <si>
    <t>0,91*0,5</t>
  </si>
  <si>
    <t>43</t>
  </si>
  <si>
    <t>461211111</t>
  </si>
  <si>
    <t>Patka z lomového kamene na maltu cementovou průřez do 0,40 m2</t>
  </si>
  <si>
    <t>1334713676</t>
  </si>
  <si>
    <t>Patka z lomového kamene upraveného na cementovou maltu, s vyspárováním, s dlažbovitou úpravou povrchu a s vypracováním horní hrany, plocha průřezu patky do 0,40 m2</t>
  </si>
  <si>
    <t>https://podminky.urs.cz/item/CS_URS_2024_02/461211111</t>
  </si>
  <si>
    <t>Poznámka k položce:_x000d_
Patka pro kamennou dlažbu opevnění koryta toku.</t>
  </si>
  <si>
    <t>"výpošet viz kubaturové listy"</t>
  </si>
  <si>
    <t>"patka pro novou dlažbu" 305,58</t>
  </si>
  <si>
    <t>"patka v místě rozebrání opevnění mostu pro realizaci pasu" 1,3</t>
  </si>
  <si>
    <t>44</t>
  </si>
  <si>
    <t>462512161</t>
  </si>
  <si>
    <t>Zához z lomového kamene záhozového hmotnost kamenů do 200 kg bez výplně</t>
  </si>
  <si>
    <t>2080043621</t>
  </si>
  <si>
    <t>Zához z lomového kamene neupraveného provedený ze břehu nebo z lešení, do sucha nebo do vody záhozového, hmotnost jednotlivých kamenů do 200 kg bez výplně mezer</t>
  </si>
  <si>
    <t>https://podminky.urs.cz/item/CS_URS_2024_02/462512161</t>
  </si>
  <si>
    <t>Poznámka k položce:_x000d_
Sanace PB nátrží v neupraveném úseku toku.</t>
  </si>
  <si>
    <t>"hodnota odečtena z kubaturových listů"</t>
  </si>
  <si>
    <t>"po odečtení využitého kamene ze stavby" 60,64-38,78</t>
  </si>
  <si>
    <t>45</t>
  </si>
  <si>
    <t>462512161_R</t>
  </si>
  <si>
    <t>602850853</t>
  </si>
  <si>
    <t>Poznámka k položce:_x000d_
Sanace PB nátrží v neupraveném úseku toku, s využitím kamene z rozebraných rovnanin pod zaústěním "LP Bělé v KM 4,6". Včetně dopravy kamene z místa odstranění na místo využití.</t>
  </si>
  <si>
    <t>"hodnota odečtena z kubaturových listů, předpoklad využití 70% kamene"</t>
  </si>
  <si>
    <t>55,40*0,7</t>
  </si>
  <si>
    <t>46</t>
  </si>
  <si>
    <t>462512169</t>
  </si>
  <si>
    <t>Příplatek za urovnání líce záhozu z lomového kamene záhozového do 200 kg</t>
  </si>
  <si>
    <t>1224989936</t>
  </si>
  <si>
    <t>Zához z lomového kamene neupraveného provedený ze břehu nebo z lešení, do sucha nebo do vody záhozového, hmotnost jednotlivých kamenů do 200 kg Příplatek k ceně za urovnání líce záhozu</t>
  </si>
  <si>
    <t>https://podminky.urs.cz/item/CS_URS_2024_02/462512169</t>
  </si>
  <si>
    <t>98,06/6</t>
  </si>
  <si>
    <t>47</t>
  </si>
  <si>
    <t>463211153</t>
  </si>
  <si>
    <t>Rovnanina objemu přes 3 m3 z lomového kamene tříděného hmotnosti přes 200 do 500 kg s urovnáním líce</t>
  </si>
  <si>
    <t>-1610739198</t>
  </si>
  <si>
    <t>Rovnanina z lomového kamene neupraveného pro podélné i příčné objekty objemu přes 3 m3 z kamene tříděného, s urovnáním líce a vyklínováním spár úlomky kamene hmotnost jednotlivých kamenů přes 200 do 500 kg</t>
  </si>
  <si>
    <t>https://podminky.urs.cz/item/CS_URS_2024_02/463211153</t>
  </si>
  <si>
    <t>"hodnoty odečteny z autocadu a kubaturových listů"</t>
  </si>
  <si>
    <t>"opevnění břehů a paty koryta" 420,91</t>
  </si>
  <si>
    <t>"dno před a za betonovými pasy" 17,14</t>
  </si>
  <si>
    <t>48</t>
  </si>
  <si>
    <t>463211158</t>
  </si>
  <si>
    <t>Rovnanina objemu přes 3 m3 z lomového kamene tříděného hmotnosti přes 500 kg s urovnáním líce</t>
  </si>
  <si>
    <t>1791676208</t>
  </si>
  <si>
    <t>Rovnanina z lomového kamene neupraveného pro podélné i příčné objekty objemu přes 3 m3 z kamene tříděného, s urovnáním líce a vyklínováním spár úlomky kamene hmotnost jednotlivých kamenů přes 500 kg</t>
  </si>
  <si>
    <t>https://podminky.urs.cz/item/CS_URS_2024_02/463211158</t>
  </si>
  <si>
    <t>"Hodnoty odečteny z autocadu a kubaturových listů"</t>
  </si>
  <si>
    <t>"opevnění koryta v místě zaúsění LP Bělé v KM 4,6" 24,45</t>
  </si>
  <si>
    <t>"kamenný práh v ř. km 4,4163" 3,77</t>
  </si>
  <si>
    <t>49</t>
  </si>
  <si>
    <t>463211158_R</t>
  </si>
  <si>
    <t>Osazení balvanů z lomového kamene 500 kg</t>
  </si>
  <si>
    <t>-441273216</t>
  </si>
  <si>
    <t>Poznámka k položce:_x000d_
Příroděblízké balvanité útvary z lomového kamene 500 kg.</t>
  </si>
  <si>
    <t>110*0,185</t>
  </si>
  <si>
    <t>50</t>
  </si>
  <si>
    <t>465210123</t>
  </si>
  <si>
    <t>Schody z lomového kamene na maltu cementovou s vyspárováním tl 300 mm</t>
  </si>
  <si>
    <t>1418952012</t>
  </si>
  <si>
    <t>Schody z lomového kamene lomařsky upraveného pro dlažbu na cementovou maltu, s vyspárováním cementovou maltou, tl. kamene 300 mm</t>
  </si>
  <si>
    <t>https://podminky.urs.cz/item/CS_URS_2024_02/465210123</t>
  </si>
  <si>
    <t>Poznámka k položce:_x000d_
Přístupy ke korytu toku.</t>
  </si>
  <si>
    <t>"ř. km 4,6202" 1,2*2,95</t>
  </si>
  <si>
    <t>"ř. km 4,7933" 1,2*3,85</t>
  </si>
  <si>
    <t>51</t>
  </si>
  <si>
    <t>465513227</t>
  </si>
  <si>
    <t>Dlažba z lomového kamene na cementovou maltu s vyspárováním tl 250 mm pro hráze</t>
  </si>
  <si>
    <t>-1144506373</t>
  </si>
  <si>
    <t>Dlažba z lomového kamene lomařsky upraveného na cementovou maltu, s vyspárováním cementovou maltou, tl. kamene 250 mm</t>
  </si>
  <si>
    <t>https://podminky.urs.cz/item/CS_URS_2024_02/465513227</t>
  </si>
  <si>
    <t>52</t>
  </si>
  <si>
    <t>467952011_R</t>
  </si>
  <si>
    <t>Odstranění příčných dřevěných prahů z koryta toku</t>
  </si>
  <si>
    <t>-1202221340</t>
  </si>
  <si>
    <t xml:space="preserve">Poznámka k položce:_x000d_
Vybourání dřevěných prahů a přemístění na skládku. Předpoklad uložení na recyklační skládku v Boskovicích. </t>
  </si>
  <si>
    <t>8*7</t>
  </si>
  <si>
    <t>Ostatní konstrukce a práce, bourání</t>
  </si>
  <si>
    <t>53</t>
  </si>
  <si>
    <t>966021112</t>
  </si>
  <si>
    <t>Bourání konstrukcí LTM zdiva kamenného na MC ručně</t>
  </si>
  <si>
    <t>-1991903834</t>
  </si>
  <si>
    <t>Bourání konstrukcí LTM ve vodních tocích s přemístěním suti na hromady na vzdálenost do 20 m nebo s naložením na dopravní prostředek ručně ze zdiva kamenného, pro jakýkoliv druh kamene na maltu cementovou</t>
  </si>
  <si>
    <t>https://podminky.urs.cz/item/CS_URS_2024_02/966021112</t>
  </si>
  <si>
    <t>Poznámka k položce:_x000d_
Bourání původních kamenných dlažeb do betonu v bezprostředním okolí opevnění mostů, objektů na břehové hraně, v OP sítí a okolí výustíi.</t>
  </si>
  <si>
    <t>100,7</t>
  </si>
  <si>
    <t>54</t>
  </si>
  <si>
    <t>R02</t>
  </si>
  <si>
    <t>Oprava vyústění do vodotečí DN méně než 100</t>
  </si>
  <si>
    <t>-1224050791</t>
  </si>
  <si>
    <t xml:space="preserve">Poznámka k položce:_x000d_
V položce je zahrnuta dodávka a montáž opravovaného potrubí PE DN méně než 100, dodávka a montáž pružné spojky, ruční výkop a náyp kolem potrubí, štěrkopískový podsyp a obetonování potrubí. Dále položka zahrnuje seříznutí nového potrubí s přesahem max 5 cm od líce svahu.   </t>
  </si>
  <si>
    <t>55</t>
  </si>
  <si>
    <t>R03</t>
  </si>
  <si>
    <t>Oprava vyústění do vodotečí DN 100-150</t>
  </si>
  <si>
    <t>2137848379</t>
  </si>
  <si>
    <t xml:space="preserve">Poznámka k položce:_x000d_
V položce je zahrnuta dodávka a montáž opravovaného potrubí PVC DN 100-150, dodávka a montáž pružné spojky, ruční výkop a náyp kolem potrubí, štěrkopískový podsyp a obetonování potrubí. Dále položka zahrnuje seříznutí nového potrubí s přesahem max 5 cm od líce svahu.   </t>
  </si>
  <si>
    <t>56</t>
  </si>
  <si>
    <t>R04</t>
  </si>
  <si>
    <t>Oprava vyústění do vodotečí DN 200-300</t>
  </si>
  <si>
    <t>-999276203</t>
  </si>
  <si>
    <t xml:space="preserve">Poznámka k položce:_x000d_
V položce je zahrnuta dodávka a montáž opravovaného potrubí PVC DN 200-300, dodávka a montáž pružné spojky, ruční výkop a náyp kolem potrubí, štěrkopískový podsyp a obetonování potrubí. Dále položka zahrnuje seříznutí nového potrubí s přesahem max 5 cm od líce svahu.   </t>
  </si>
  <si>
    <t>57</t>
  </si>
  <si>
    <t>R05</t>
  </si>
  <si>
    <t>Oprava vyústění do vodotečí nad DN 800</t>
  </si>
  <si>
    <t>985173063</t>
  </si>
  <si>
    <t>Oprava vyústění do vodotečí DN 800</t>
  </si>
  <si>
    <t xml:space="preserve">Poznámka k položce:_x000d_
V položce je zahrnuta dodávka a montáž opravovaného potrubí PVC DN 800, dodávka a montáž pružné spojky, ruční výkop a náyp kolem potrubí, štěrkopískový podsyp a obetonování potrubí. Dále položka zahrnuje seříznutí nového potrubí s přesahem max 5 cm od líce svahu.   </t>
  </si>
  <si>
    <t>997</t>
  </si>
  <si>
    <t>Přesun sutě</t>
  </si>
  <si>
    <t>58</t>
  </si>
  <si>
    <t>997013811</t>
  </si>
  <si>
    <t>Poplatek za uložení na skládce (skládkovné) stavebního odpadu dřevěného kód odpadu 17 02 01</t>
  </si>
  <si>
    <t>-63612821</t>
  </si>
  <si>
    <t>Poplatek za uložení stavebního odpadu na skládce (skládkovné) dřevěného zatříděného do Katalogu odpadů pod kódem 17 02 01</t>
  </si>
  <si>
    <t>https://podminky.urs.cz/item/CS_URS_2024_02/997013811</t>
  </si>
  <si>
    <t>Poznámka k položce:_x000d_
Poplatek za uložení dřevěného odpadu z vybouraných dřevěných prahů. Předpoklad uložení na skládku v Boskovicích.</t>
  </si>
  <si>
    <t>(8*7*(3,14*0,15*0,15))*0,9</t>
  </si>
  <si>
    <t>59</t>
  </si>
  <si>
    <t>997013869_RC</t>
  </si>
  <si>
    <t>Poplatek za uložení stavebního odpadu na recyklační skládce (skládkovné) ze směsí betonu, cihel a keramických výrobků kód odpadu 17 01 07</t>
  </si>
  <si>
    <t>726109041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</si>
  <si>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</si>
  <si>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https://podminky.urs.cz/item/CS_URS_2024_02/997013869_RC</t>
  </si>
  <si>
    <t>Poznámka k položce:_x000d_
Odpad z demolice původního opevnění. Předpoklad uložení na recyklační skládku v Boskovicích.</t>
  </si>
  <si>
    <t>"množství odečteno z kubaturových listů"</t>
  </si>
  <si>
    <t>820,67*2,4</t>
  </si>
  <si>
    <t>60</t>
  </si>
  <si>
    <t>997013873_RC</t>
  </si>
  <si>
    <t>Poplatek za uložení stavebního odpadu na recyklační skládce (skládkovné) zeminy a kamení zatříděného do Katalogu odpadů pod kódem 17 05 04</t>
  </si>
  <si>
    <t>-1551972587</t>
  </si>
  <si>
    <t>https://podminky.urs.cz/item/CS_URS_2024_02/997013873_RC</t>
  </si>
  <si>
    <t>Poznámka k položce:_x000d_
Poplatek za uložení přebytečné výkopové zeminky a kamení z rozebraných záhozů. Předpoklad uložení na recyklační skládku v Boskovicích.</t>
  </si>
  <si>
    <t>"hodnoty odečteny k kubaturových listů"</t>
  </si>
  <si>
    <t>"rozebraná kamenná rovnanina - nevyužitých 30%" 0,3*55,4*2,4</t>
  </si>
  <si>
    <t>"přebytečná výkopová zemina" 119,26*2,1</t>
  </si>
  <si>
    <t>61</t>
  </si>
  <si>
    <t>997321511</t>
  </si>
  <si>
    <t>Vodorovná doprava suti a vybouraných hmot po suchu do 1 km</t>
  </si>
  <si>
    <t>-326066171</t>
  </si>
  <si>
    <t>Vodorovná doprava suti a vybouraných hmot bez naložení, s vyložením a hrubým urovnáním po suchu, na vzdálenost do 1 km</t>
  </si>
  <si>
    <t>https://podminky.urs.cz/item/CS_URS_2024_02/997321511</t>
  </si>
  <si>
    <t>Poznámka k položce:_x000d_
Odpad z demolice původní dlažby a rovnaniny. Předpoklad odvozu na recyklační skládku v Boskovicích.Část kamenné bude po očištění znovu použita na stavbě.</t>
  </si>
  <si>
    <t>"odstraněná kamenná dlažba do betonu" 820,67*2,4</t>
  </si>
  <si>
    <t>"rozebrané opevnění z kamenné rovnaniny" 55,4*2,4</t>
  </si>
  <si>
    <t>62</t>
  </si>
  <si>
    <t>997321519</t>
  </si>
  <si>
    <t>Příplatek ZKD 1 km vodorovné dopravy suti a vybouraných hmot po suchu</t>
  </si>
  <si>
    <t>-1313828863</t>
  </si>
  <si>
    <t>Vodorovná doprava suti a vybouraných hmot bez naložení, s vyložením a hrubým urovnáním po suchu, na vzdálenost Příplatek k cenám za každý další i započatý 1 km přes 1 km</t>
  </si>
  <si>
    <t>https://podminky.urs.cz/item/CS_URS_2024_02/997321519</t>
  </si>
  <si>
    <t>Poznámka k položce:_x000d_
Odpad z demolice původní dlažby a nevyužitá část rozebrané kamenné rovnaniny. Předpoklad odvozu na recyklační skládku v Boskovicích.</t>
  </si>
  <si>
    <t>"rozebraná dlažba do betonu" 820,67*2,4*3</t>
  </si>
  <si>
    <t>"nevyužitý kámen z rozebrané kamenné rovnaniny" (55,4*0,3*2,4)*3</t>
  </si>
  <si>
    <t>63</t>
  </si>
  <si>
    <t>997321611</t>
  </si>
  <si>
    <t>Nakládání nebo překládání suti a vybouraných hmot</t>
  </si>
  <si>
    <t>-1002201671</t>
  </si>
  <si>
    <t>Vodorovná doprava suti a vybouraných hmot bez naložení, s vyložením a hrubým urovnáním nakládání nebo překládání na dopravní prostředek při vodorovné dopravě suti a vybouraných hmot</t>
  </si>
  <si>
    <t>https://podminky.urs.cz/item/CS_URS_2024_02/997321611</t>
  </si>
  <si>
    <t>Poznámka k položce:_x000d_
Naložení materiálu z mezideponie před dalším odvozem. Rozebraného opevnění dlažbou do betonu přímo na skládku a kamenné rovnaniny 30% na skládku a 70% k dalšímu využití.</t>
  </si>
  <si>
    <t>"rozebraná dlažba do betonu" 820,67*2,4</t>
  </si>
  <si>
    <t>"rozebraná kamenná rovnanina" 55,4*2,4</t>
  </si>
  <si>
    <t>998</t>
  </si>
  <si>
    <t>Přesun hmot</t>
  </si>
  <si>
    <t>64</t>
  </si>
  <si>
    <t>998332011</t>
  </si>
  <si>
    <t>Přesun hmot pro úpravy vodních toků a kanály</t>
  </si>
  <si>
    <t>1099073247</t>
  </si>
  <si>
    <t>Přesun hmot pro úpravy vodních toků a kanály, hráze rybníků apod. dopravní vzdálenost do 500 m</t>
  </si>
  <si>
    <t>https://podminky.urs.cz/item/CS_URS_2024_02/998332011</t>
  </si>
  <si>
    <t>SO02 - Těžba sedimentů</t>
  </si>
  <si>
    <t>129153201</t>
  </si>
  <si>
    <t>Čištění otevřených koryt vodotečí šíře dna přes 5 m hl do 5 m v hornině třídy těžitelnosti I skupiny 1 a 2 strojně</t>
  </si>
  <si>
    <t>-1646872476</t>
  </si>
  <si>
    <t>Čištění otevřených koryt vodotečí strojně s přehozením rozpojeného nánosu do 3 m nebo s naložením na dopravní prostředek při šířce původního dna přes 5 m a hloubce koryta do 5 m v hornině třídy těžitelnosti I skupiny 1 a 2</t>
  </si>
  <si>
    <t>https://podminky.urs.cz/item/CS_URS_2024_02/129153201</t>
  </si>
  <si>
    <t>Poznámka k položce:_x000d_
Odstranění sedimentů z koryta toku</t>
  </si>
  <si>
    <t>584,06</t>
  </si>
  <si>
    <t>162211311</t>
  </si>
  <si>
    <t>Vodorovné přemístění výkopku z horniny třídy těžitelnosti I skupiny 1 až 3 stavebním kolečkem do 10 m</t>
  </si>
  <si>
    <t>83930553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</si>
  <si>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</si>
  <si>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https://podminky.urs.cz/item/CS_URS_2024_02/162211311</t>
  </si>
  <si>
    <t>Poznámka k položce:_x000d_
Odstranění sedimentů z prostoru pod mosty.</t>
  </si>
  <si>
    <t>49,51</t>
  </si>
  <si>
    <t>-1776808126</t>
  </si>
  <si>
    <t>Poznámka k položce:_x000d_
Přemístění sedimentu z koryta na mezideponii</t>
  </si>
  <si>
    <t>633,57</t>
  </si>
  <si>
    <t>1090286352</t>
  </si>
  <si>
    <t>Poznámka k položce:_x000d_
Odvoz sedimentu na skládku. Předpoklad uložení na recyklační skládku v Boskovicích.</t>
  </si>
  <si>
    <t>167151111</t>
  </si>
  <si>
    <t>Nakládání výkopku z hornin třídy těžitelnosti I skupiny 1 až 3 přes 100 m3</t>
  </si>
  <si>
    <t>1988244686</t>
  </si>
  <si>
    <t>Nakládání, skládání a překládání neulehlého výkopku nebo sypaniny strojně nakládání, množství přes 100 m3, z hornin třídy těžitelnosti I, skupiny 1 až 3</t>
  </si>
  <si>
    <t>https://podminky.urs.cz/item/CS_URS_2024_02/167151111</t>
  </si>
  <si>
    <t>Poznámka k položce:_x000d_
Nakládání sedimentu z mezideponie</t>
  </si>
  <si>
    <t>952904122</t>
  </si>
  <si>
    <t>Čištění mostních objektů - ruční odstranění nánosů z otvorů v přes 1,5 m</t>
  </si>
  <si>
    <t>-331055613</t>
  </si>
  <si>
    <t>Čištění mostních objektů odstranění nánosů z otvorů ručně, světlé výšky otvoru přes 1,5 m</t>
  </si>
  <si>
    <t>https://podminky.urs.cz/item/CS_URS_2024_02/952904122</t>
  </si>
  <si>
    <t>Poznámka k položce:_x000d_
Odstranění sedimentů z prostoru mostů.</t>
  </si>
  <si>
    <t>702917496</t>
  </si>
  <si>
    <t>Poznámka k položce:_x000d_
Poplatek za uložení sedimentu. Předpoklad uložení na recyklační skládku v Boskovicích.</t>
  </si>
  <si>
    <t>633,57*2,1</t>
  </si>
  <si>
    <t>SO00 - VRN</t>
  </si>
  <si>
    <t>VRN - Vedlejší rozpočtové náklady</t>
  </si>
  <si>
    <t>115101203</t>
  </si>
  <si>
    <t>Čerpání vody na dopravní výšku do 10 m průměrný přítok přes 1 000 do 2 000 l/min</t>
  </si>
  <si>
    <t>-2098013746</t>
  </si>
  <si>
    <t>Čerpání vody na dopravní výšku do 10 m s uvažovaným průměrným přítokem přes 1 000 do 2 000 l/min</t>
  </si>
  <si>
    <t>https://podminky.urs.cz/item/CS_URS_2024_02/115101203</t>
  </si>
  <si>
    <t>Poznámka k položce:_x000d_
Odčerpávání průsakové vody ze stavební jímky pro provádění opevnění a betonových kcí.</t>
  </si>
  <si>
    <t>115101303</t>
  </si>
  <si>
    <t>Pohotovost čerpací soupravy pro dopravní výšku do 10 m přítok přes 1 000 do 2 000 l/min</t>
  </si>
  <si>
    <t>den</t>
  </si>
  <si>
    <t>1658444223</t>
  </si>
  <si>
    <t>Pohotovost záložní čerpací soupravy pro dopravní výšku do 10 m s uvažovaným průměrným přítokem přes 1 000 do 2 000 l/min</t>
  </si>
  <si>
    <t>https://podminky.urs.cz/item/CS_URS_2024_02/115101303</t>
  </si>
  <si>
    <t>Poznámka k položce:_x000d_
Odčerpávání průsakové vody ze stavební jímnky pro provádění opevnění a betonových kcí</t>
  </si>
  <si>
    <t>Vedlejší rozpočtové náklady</t>
  </si>
  <si>
    <t>011303000_R</t>
  </si>
  <si>
    <t>Archeologická činnost</t>
  </si>
  <si>
    <t>kpl</t>
  </si>
  <si>
    <t>1024</t>
  </si>
  <si>
    <t>706100797</t>
  </si>
  <si>
    <t xml:space="preserve">Archeologická činnost </t>
  </si>
  <si>
    <t xml:space="preserve">Poznámka k položce:_x000d_
- provedení archeologického výzkumu, včetně oznámení o termínu zahájení zemních prací Archeologickému ústavu. </t>
  </si>
  <si>
    <t>012103000_R</t>
  </si>
  <si>
    <t>Geodetické práce před výstavbou</t>
  </si>
  <si>
    <t>428030194</t>
  </si>
  <si>
    <t>Poznámka k položce:_x000d_
Vytyčení stavby (případně pozemků nebo provedení jiných geodetických prací) odborně způsobilou osobou v oboru zeměměřictví.</t>
  </si>
  <si>
    <t>012303000_R</t>
  </si>
  <si>
    <t>Geodetické práce po výstavbě</t>
  </si>
  <si>
    <t>1023519978</t>
  </si>
  <si>
    <t>Poznámka k položce:_x000d_
Zpracování a předání zaměření skutečného provedení stavby (2x paré + 1x v el. podobě a to i v editovatelném formátu dat, na běžném dat. nosiči) včetně ověření dle zákona č. 2001/1994 Sb., o zeměměřičství.</t>
  </si>
  <si>
    <t>013254000_R</t>
  </si>
  <si>
    <t>Dokumentace skutečného provedení stavby</t>
  </si>
  <si>
    <t>soubor</t>
  </si>
  <si>
    <t>744888311</t>
  </si>
  <si>
    <t>Dokumentace skutečného provedení stavby, včetně fotodokumentace stavby</t>
  </si>
  <si>
    <t>Poznámka k položce:_x000d_
Zpracování a předání dokum. skutečného provedení stavby vč. fotodokumentace (2 paré + 1 v el. podobě a to i v editovatelných formátech dat, na běžném nosiči) v rozsahu odpovídajícím příslušným právním předpisům.</t>
  </si>
  <si>
    <t>013274000_R</t>
  </si>
  <si>
    <t>Kompletní pasportizace objektů a nemovitostí sousedících se stavbou</t>
  </si>
  <si>
    <t>1189675461</t>
  </si>
  <si>
    <t xml:space="preserve">Poznámka k položce:_x000d_
Fotodokumentace stavu před započetím prací. Především stav nemovitostí na břehové hraně, mostů, plotů, komunikací, dřevin, výustí, zařízení technické infrastruktury a další objektů v okolí toku._x000d_
Po dokončení stavby bude provedena pasportizace nová ve stejném rozsahu jako před zahájením stavby a provedeno srovnání. _x000d_
</t>
  </si>
  <si>
    <t>013294000_R</t>
  </si>
  <si>
    <t>Zpracování havarijního a povodňového plánu</t>
  </si>
  <si>
    <t>-1772937032</t>
  </si>
  <si>
    <t xml:space="preserve">Poznámka k položce:_x000d_
- návrh a schválení havarijního a povodňového plánu příslušným orgánem státní správy _x000d_
- provedení opatření vyplvajících z havarijního a povodňového plánu. _x000d_
</t>
  </si>
  <si>
    <t>030001000_R</t>
  </si>
  <si>
    <t>Zařízení staveniště</t>
  </si>
  <si>
    <t>-1102213197</t>
  </si>
  <si>
    <t xml:space="preserve">Poznámka k položce:_x000d_
- zřízení, provoz a likvidace zařízení staveniště, vybavení staveniště, úprava terénu po odstranění staveniště_x000d_
- zajištění umístění štítku o povolení stavby_x000d_
</t>
  </si>
  <si>
    <t>034303000_R</t>
  </si>
  <si>
    <t>Dopravní značení na staveništi</t>
  </si>
  <si>
    <t>-930861489</t>
  </si>
  <si>
    <t xml:space="preserve">Poznámka k položce:_x000d_
Zajištění DIO včetně dopravního značení dle potřeby. Položka obsahuje dodávku, montáž, demontáž značení a případnou úpravu ploch pro dočasné dopravní značení. _x000d_
Položka uvažuje s dopravním značením pro celé staveniště. _x000d_
V položce je zahrnuto i případné přesouvání dopravního značení při provádění stavby po úsecích. _x000d_
Položka obsahuje kompletní zajištění dopravní bezpečnosti stavby a to včetně případného zajištění ZUK a související inženýrské činnosti a poplatků. </t>
  </si>
  <si>
    <t>041002000_R</t>
  </si>
  <si>
    <t>Zajištění biologického dozoru při výstavbě odborně způsobilou osobou</t>
  </si>
  <si>
    <t>1522933517</t>
  </si>
  <si>
    <t>Poznámka k položce:_x000d_
Kompletní činnost biologického dozoru po celou dobu stavby včetně monitoringu živočichů a případného transferu.</t>
  </si>
  <si>
    <t>062002000.R</t>
  </si>
  <si>
    <t>Příplatek za provádění prací v OP sítí technické infrastruktury</t>
  </si>
  <si>
    <t>-1991455709</t>
  </si>
  <si>
    <t xml:space="preserve">Poznámka k položce:_x000d_
V území stavby se nacházejí sítě technické infrastruktury. Práce v jejich okolí nutno přizpůsobit, tak aby nedošlo k jejich poškození nebo znepřístupnění. </t>
  </si>
  <si>
    <t>062002000_R</t>
  </si>
  <si>
    <t>Příplatek za ztížený přístup ke stavbě a ztíženou manipulaci v korytě toku</t>
  </si>
  <si>
    <t>1026026489</t>
  </si>
  <si>
    <t xml:space="preserve">Poznámka k položce:_x000d_
Příplatek za práce prováděné v korytě toku, pro celý úsek stavby. Použití techniky schobné pohybu v korytě toku. </t>
  </si>
  <si>
    <t>094002000_R</t>
  </si>
  <si>
    <t>Protokolární předání stavbou dotčených pozemků</t>
  </si>
  <si>
    <t>-1717602041</t>
  </si>
  <si>
    <t>Poznámka k položce:_x000d_
- včetně komunikací, uvedení do původního stavu, zpět jejich vlastníkům</t>
  </si>
  <si>
    <t>094104000_R</t>
  </si>
  <si>
    <t xml:space="preserve">Zajištění plnění povinností dle zák. č. 309/2006 Sb. </t>
  </si>
  <si>
    <t>901805017</t>
  </si>
  <si>
    <t xml:space="preserve">Poznámka k položce:_x000d_
Opatření vyplývající z plánu BOZP. </t>
  </si>
  <si>
    <t>R08</t>
  </si>
  <si>
    <t>Vytyčení trasy inženýrských sítí</t>
  </si>
  <si>
    <t>921426468</t>
  </si>
  <si>
    <t>Vytyčení trasy inženýrských sítí v zastavěném prostoru</t>
  </si>
  <si>
    <t>Poznámka k položce:_x000d_
Poplatky za vytyčení trasy inženýrských a vyznačení polohy sítí v terénu.</t>
  </si>
  <si>
    <t>R09</t>
  </si>
  <si>
    <t>Zajištění stavebního prostoru a převedení vody</t>
  </si>
  <si>
    <t>1892083495</t>
  </si>
  <si>
    <t xml:space="preserve">Poznámka k položce:_x000d_
Zajímkování stavebního prostoru pro provedení dlažeb, ŽB pasů, včetně kompletního převedení průtoků ve vodním toku během stavby. Projekt předpokládá převedení vody potrubím (DN 300), zhotovení hrázek z pytlů s pískem/zemních hrázek s těsněním a ostatní zemní práce za účelem řádného provedení díla. Případně dle návrhu zhotovitele, který však bude předem odsouhlasen stavebním dozorem ivestora. _x000d_
Platí pro celou stavbu (všechny SO)._x000d_
</t>
  </si>
  <si>
    <t>R10</t>
  </si>
  <si>
    <t>Zřízení a odstranění provizorních sjezdů do koryta</t>
  </si>
  <si>
    <t>-743427876</t>
  </si>
  <si>
    <t>Poznámka k položce:_x000d_
Umístění sjezdů viiz situace C.4 ZOV.</t>
  </si>
  <si>
    <t>R11</t>
  </si>
  <si>
    <t>Průběžné čištění a údržba dotčených komunikací</t>
  </si>
  <si>
    <t>-508852112</t>
  </si>
  <si>
    <t>Poznámka k položce:_x000d_
Přístupové komunikace budou udržovány v čistém stavu - jakékoli zněčištění v důsledku prací bude průběžně odstraňováno.</t>
  </si>
  <si>
    <t>R12</t>
  </si>
  <si>
    <t>Příplatek za práci v blízkosti objektů na břehové hraně a opevnění mostů</t>
  </si>
  <si>
    <t>-1721103340</t>
  </si>
  <si>
    <t>Poznámka k položce:_x000d_
Příplatek za provádění ve ztížených podmínkách v místech kde stavba bezprostředně sousedí s objekty cizích vlastníků, které nesmějí být poškozeny v důsledku prací. Práce provádět po úsecích max 1m.</t>
  </si>
  <si>
    <t>R13</t>
  </si>
  <si>
    <t xml:space="preserve">Zřízení a odstranění provizorních plošin pro přístup mechanizace k realizaci a odtstranění pažení </t>
  </si>
  <si>
    <t>-501778594</t>
  </si>
  <si>
    <t xml:space="preserve">Zřízení provizorních plošin pro přístup mechanizace k realizaci a odtstranění pažení </t>
  </si>
  <si>
    <t xml:space="preserve">Poznámka k položce:_x000d_
Zřízení provizorních nájezdových ploch pro přístup mechanizace k místu realizace pažení stavebních jam. Toto bude zbudováno z kamene rozebraného opevnění , které bude prosypáno jemnější frakcí a uhutněno. Průtok korytem řeky bude přes kamenné těleso převáděn potrubím DN 300. Přístup bude zřizován jak při instalaci pažení, tak při jeho odstranění. </t>
  </si>
  <si>
    <t>R14</t>
  </si>
  <si>
    <t xml:space="preserve">Rozebrání a znovuvybudování oplocení </t>
  </si>
  <si>
    <t>-290323580</t>
  </si>
  <si>
    <t>Poznámka k položce:_x000d_
Demontáž části plotu zahradnictví Lebiš v předpokládané délce cca 16 m. Po skončení prací bude toto oplocení opět osazeno vtrase hranice pozemku včetně znovuvybudování sloupků a podezdívky. Drátěná část plotu bude vybudouvána s novou výplní z pletiva a osazením nové branky. Výška nového plotu a branky bude odpovídat výšce stávajícího oplocení a povrchová úptava kce bude Zn+PVC. Přesná trasa nového plotu a rozměry branky budou předem ověřeny přímo na místě a odsouhlaseny vlastníkem plotu a TDS. Po dobu realizace prací bude demontovaný úsek oplocení nahrazen instalací provizorního oplocení z vnitřní strany areálu.</t>
  </si>
  <si>
    <t>R15</t>
  </si>
  <si>
    <t>Uvedení zpevněných ploch dotčených stavbou do původního stavu.</t>
  </si>
  <si>
    <t>-2099608387</t>
  </si>
  <si>
    <t xml:space="preserve">Poznámka k položce:_x000d_
Uvedení zpevněných přístupových ploch (včetně komunikací a chodníků) do původního stavu v případě jejich poškození stavební činností. </t>
  </si>
  <si>
    <t>R16</t>
  </si>
  <si>
    <t>Zajištění slovení rybí obsádky</t>
  </si>
  <si>
    <t>-1402601718</t>
  </si>
  <si>
    <t>Poznámka k položce:_x000d_
- slovení rybí obsádky oprávněnou osobou, včetně pořízení protokolu_x000d_
- oznámení zahájení prací na vodním toku příslušnému uživateli rybářského revíru</t>
  </si>
  <si>
    <t>SO03 - Vegetační úpravy</t>
  </si>
  <si>
    <t>111209111</t>
  </si>
  <si>
    <t>Spálení proutí a klestu</t>
  </si>
  <si>
    <t>-1186117435</t>
  </si>
  <si>
    <t>Spálení proutí, klestu z prořezávek a odstraněných křovin pro jakoukoliv dřevinu</t>
  </si>
  <si>
    <t>https://podminky.urs.cz/item/CS_URS_2024_02/111209111</t>
  </si>
  <si>
    <t>Poznámka k položce:_x000d_
Spálení proutí a klestu z kácených křovin</t>
  </si>
  <si>
    <t>299</t>
  </si>
  <si>
    <t>111211101</t>
  </si>
  <si>
    <t>Odstranění křovin a stromů průměru kmene do 100 mm i s kořeny sklonu terénu do 1:5 ručně</t>
  </si>
  <si>
    <t>-1380949622</t>
  </si>
  <si>
    <t>Odstranění křovin a stromů s odstraněním kořenů ručně průměru kmene do 100 mm jakékoliv plochy v rovině nebo ve svahu o sklonu do 1:5</t>
  </si>
  <si>
    <t>https://podminky.urs.cz/item/CS_URS_2024_02/111211101</t>
  </si>
  <si>
    <t>87</t>
  </si>
  <si>
    <t>111211201</t>
  </si>
  <si>
    <t>Odstranění křovin a stromů průměru kmene do 100 mm i s kořeny sklonu terénu přes 1:5 ručně</t>
  </si>
  <si>
    <t>24369727</t>
  </si>
  <si>
    <t>Odstranění křovin a stromů s odstraněním kořenů ručně průměru kmene do 100 mm jakékoliv plochy v rovině nebo ve svahu o sklonu přes 1:5</t>
  </si>
  <si>
    <t>https://podminky.urs.cz/item/CS_URS_2024_02/111211201</t>
  </si>
  <si>
    <t>33+212</t>
  </si>
  <si>
    <t>111211241</t>
  </si>
  <si>
    <t>Snesení listnatého klestu D do 30 cm ve svahu přes 1:3</t>
  </si>
  <si>
    <t>734600855</t>
  </si>
  <si>
    <t>Snesení větví stromů na hromady nebo naložení na dopravní prostředek listnatých v rovině nebo ve svahu přes 1:3, průměru kmene do 30 cm</t>
  </si>
  <si>
    <t>https://podminky.urs.cz/item/CS_URS_2024_02/111211241</t>
  </si>
  <si>
    <t>111211221</t>
  </si>
  <si>
    <t>Snesení jehličnatého klestu D do 30 cm ve svahu přes 1:3</t>
  </si>
  <si>
    <t>1095943322</t>
  </si>
  <si>
    <t>Snesení větví stromů na hromady nebo naložení na dopravní prostředek jehličnatých v rovině nebo ve svahu přes 1:3, průměru kmene do 30 cm</t>
  </si>
  <si>
    <t>https://podminky.urs.cz/item/CS_URS_2024_02/111211221</t>
  </si>
  <si>
    <t>111211222</t>
  </si>
  <si>
    <t>Snesení jehličnatého klestu D přes 30 cm ve svahu přes 1:3</t>
  </si>
  <si>
    <t>390327280</t>
  </si>
  <si>
    <t>Snesení větví stromů na hromady nebo naložení na dopravní prostředek jehličnatých v rovině nebo ve svahu přes 1:3, průměru kmene přes 30 cm</t>
  </si>
  <si>
    <t>https://podminky.urs.cz/item/CS_URS_2024_02/111211222</t>
  </si>
  <si>
    <t>111211242</t>
  </si>
  <si>
    <t>Snesení listnatého klestu D přes 30 cm ve svahu přes 1:3</t>
  </si>
  <si>
    <t>861798662</t>
  </si>
  <si>
    <t>Snesení větví stromů na hromady nebo naložení na dopravní prostředek listnatých v rovině nebo ve svahu přes 1:3, průměru kmene přes 30 cm</t>
  </si>
  <si>
    <t>https://podminky.urs.cz/item/CS_URS_2024_02/111211242</t>
  </si>
  <si>
    <t>112111111</t>
  </si>
  <si>
    <t>Spálení větví všech druhů stromů</t>
  </si>
  <si>
    <t>502293265</t>
  </si>
  <si>
    <t>Spálení větví stromů všech druhů stromů o průměru kmene přes 0,10 m na hromadách</t>
  </si>
  <si>
    <t>https://podminky.urs.cz/item/CS_URS_2024_02/112111111</t>
  </si>
  <si>
    <t>112151111</t>
  </si>
  <si>
    <t>Směrové kácení stromů s rozřezáním a odvětvením D kmene přes 100 do 200 mm</t>
  </si>
  <si>
    <t>-57250212</t>
  </si>
  <si>
    <t>Pokácení stromu směrové v celku s odřezáním kmene a s odvětvením průměru kmene přes 100 do 200 mm</t>
  </si>
  <si>
    <t>https://podminky.urs.cz/item/CS_URS_2024_02/112151111</t>
  </si>
  <si>
    <t>112151112</t>
  </si>
  <si>
    <t>Směrové kácení stromů s rozřezáním a odvětvením D kmene přes 200 do 300 mm</t>
  </si>
  <si>
    <t>-50486059</t>
  </si>
  <si>
    <t>Pokácení stromu směrové v celku s odřezáním kmene a s odvětvením průměru kmene přes 200 do 300 mm</t>
  </si>
  <si>
    <t>https://podminky.urs.cz/item/CS_URS_2024_02/112151112</t>
  </si>
  <si>
    <t>112151113</t>
  </si>
  <si>
    <t>Směrové kácení stromů s rozřezáním a odvětvením D kmene přes 300 do 400 mm</t>
  </si>
  <si>
    <t>23520649</t>
  </si>
  <si>
    <t>Pokácení stromu směrové v celku s odřezáním kmene a s odvětvením průměru kmene přes 300 do 400 mm</t>
  </si>
  <si>
    <t>https://podminky.urs.cz/item/CS_URS_2024_02/112151113</t>
  </si>
  <si>
    <t>112151114</t>
  </si>
  <si>
    <t>Směrové kácení stromů s rozřezáním a odvětvením D kmene přes 400 do 500 mm</t>
  </si>
  <si>
    <t>1196744112</t>
  </si>
  <si>
    <t>Pokácení stromu směrové v celku s odřezáním kmene a s odvětvením průměru kmene přes 400 do 500 mm</t>
  </si>
  <si>
    <t>https://podminky.urs.cz/item/CS_URS_2024_02/112151114</t>
  </si>
  <si>
    <t>112151115</t>
  </si>
  <si>
    <t>Směrové kácení stromů s rozřezáním a odvětvením D kmene přes 500 do 600 mm</t>
  </si>
  <si>
    <t>171673753</t>
  </si>
  <si>
    <t>Pokácení stromu směrové v celku s odřezáním kmene a s odvětvením průměru kmene přes 500 do 600 mm</t>
  </si>
  <si>
    <t>https://podminky.urs.cz/item/CS_URS_2024_02/112151115</t>
  </si>
  <si>
    <t>112151117</t>
  </si>
  <si>
    <t>Směrové kácení stromů s rozřezáním a odvětvením D kmene přes 700 do 800 mm</t>
  </si>
  <si>
    <t>-1566338060</t>
  </si>
  <si>
    <t>Pokácení stromu směrové v celku s odřezáním kmene a s odvětvením průměru kmene přes 700 do 800 mm</t>
  </si>
  <si>
    <t>https://podminky.urs.cz/item/CS_URS_2024_02/112151117</t>
  </si>
  <si>
    <t>112151118</t>
  </si>
  <si>
    <t>Směrové kácení stromů s rozřezáním a odvětvením D kmene přes 800 do 900 mm</t>
  </si>
  <si>
    <t>966973424</t>
  </si>
  <si>
    <t>Pokácení stromu směrové v celku s odřezáním kmene a s odvětvením průměru kmene přes 800 do 900 mm</t>
  </si>
  <si>
    <t>https://podminky.urs.cz/item/CS_URS_2024_02/112151118</t>
  </si>
  <si>
    <t>112151119</t>
  </si>
  <si>
    <t>Směrové kácení stromů s rozřezáním a odvětvením D kmene přes 900 do 1000 mm</t>
  </si>
  <si>
    <t>-824909593</t>
  </si>
  <si>
    <t>Pokácení stromu směrové v celku s odřezáním kmene a s odvětvením průměru kmene přes 900 do 1000 mm</t>
  </si>
  <si>
    <t>https://podminky.urs.cz/item/CS_URS_2024_02/112151119</t>
  </si>
  <si>
    <t>162201401</t>
  </si>
  <si>
    <t>Vodorovné přemístění větví stromů listnatých do 1 km D kmene přes 100 do 300 mm</t>
  </si>
  <si>
    <t>1037594524</t>
  </si>
  <si>
    <t>Vodorovné přemístění větví, kmenů nebo pařezů s naložením, složením a dopravou do 1000 m větví stromů listnatých, průměru kmene přes 100 do 300 mm</t>
  </si>
  <si>
    <t>https://podminky.urs.cz/item/CS_URS_2024_02/162201401</t>
  </si>
  <si>
    <t>162201402</t>
  </si>
  <si>
    <t>Vodorovné přemístění větví stromů listnatých do 1 km D kmene přes 300 do 500 mm</t>
  </si>
  <si>
    <t>1652750209</t>
  </si>
  <si>
    <t>Vodorovné přemístění větví, kmenů nebo pařezů s naložením, složením a dopravou do 1000 m větví stromů listnatých, průměru kmene přes 300 do 500 mm</t>
  </si>
  <si>
    <t>https://podminky.urs.cz/item/CS_URS_2024_02/162201402</t>
  </si>
  <si>
    <t>162201405</t>
  </si>
  <si>
    <t>Vodorovné přemístění větví stromů jehličnatých do 1 km D kmene přes 100 do 300 mm</t>
  </si>
  <si>
    <t>515274857</t>
  </si>
  <si>
    <t>Vodorovné přemístění větví, kmenů nebo pařezů s naložením, složením a dopravou do 1000 m větví stromů jehličnatých, průměru kmene přes 100 do 300 mm</t>
  </si>
  <si>
    <t>https://podminky.urs.cz/item/CS_URS_2024_02/162201405</t>
  </si>
  <si>
    <t>162201406</t>
  </si>
  <si>
    <t>Vodorovné přemístění větví stromů jehličnatých do 1 km D kmene přes 300 do 500 mm</t>
  </si>
  <si>
    <t>246595441</t>
  </si>
  <si>
    <t>Vodorovné přemístění větví, kmenů nebo pařezů s naložením, složením a dopravou do 1000 m větví stromů jehličnatých, průměru kmene přes 300 do 500 mm</t>
  </si>
  <si>
    <t>https://podminky.urs.cz/item/CS_URS_2024_02/162201406</t>
  </si>
  <si>
    <t>162201411</t>
  </si>
  <si>
    <t>Vodorovné přemístění kmenů stromů listnatých do 1 km D kmene přes 100 do 300 mm</t>
  </si>
  <si>
    <t>-1035889659</t>
  </si>
  <si>
    <t>Vodorovné přemístění větví, kmenů nebo pařezů s naložením, složením a dopravou do 1000 m kmenů stromů listnatých, průměru přes 100 do 300 mm</t>
  </si>
  <si>
    <t>https://podminky.urs.cz/item/CS_URS_2024_02/162201411</t>
  </si>
  <si>
    <t>162201412</t>
  </si>
  <si>
    <t>Vodorovné přemístění kmenů stromů listnatých do 1 km D kmene přes 300 do 500 mm</t>
  </si>
  <si>
    <t>2107383699</t>
  </si>
  <si>
    <t>Vodorovné přemístění větví, kmenů nebo pařezů s naložením, složením a dopravou do 1000 m kmenů stromů listnatých, průměru přes 300 do 500 mm</t>
  </si>
  <si>
    <t>https://podminky.urs.cz/item/CS_URS_2024_02/162201412</t>
  </si>
  <si>
    <t>162201415</t>
  </si>
  <si>
    <t>Vodorovné přemístění kmenů stromů jehličnatých do 1 km D kmene přes 100 do 300 mm</t>
  </si>
  <si>
    <t>-32567800</t>
  </si>
  <si>
    <t>Vodorovné přemístění větví, kmenů nebo pařezů s naložením, složením a dopravou do 1000 m kmenů stromů jehličnatých, průměru přes 100 do 300 mm</t>
  </si>
  <si>
    <t>https://podminky.urs.cz/item/CS_URS_2024_02/162201415</t>
  </si>
  <si>
    <t>162201416</t>
  </si>
  <si>
    <t>Vodorovné přemístění kmenů stromů jehličnatých do 1 km D kmene přes 300 do 500 mm</t>
  </si>
  <si>
    <t>727459389</t>
  </si>
  <si>
    <t>Vodorovné přemístění větví, kmenů nebo pařezů s naložením, složením a dopravou do 1000 m kmenů stromů jehličnatých, průměru přes 300 do 500 mm</t>
  </si>
  <si>
    <t>https://podminky.urs.cz/item/CS_URS_2024_02/162201416</t>
  </si>
  <si>
    <t>162301501</t>
  </si>
  <si>
    <t>Vodorovné přemístění křovin do 5 km D kmene do 100 mm</t>
  </si>
  <si>
    <t>-1818006350</t>
  </si>
  <si>
    <t>Vodorovné přemístění smýcených křovin do průměru kmene 100 mm na vzdálenost do 5 000 m</t>
  </si>
  <si>
    <t>https://podminky.urs.cz/item/CS_URS_2024_02/162301501</t>
  </si>
  <si>
    <t>183151111</t>
  </si>
  <si>
    <t>Hloubení jam pro výsadbu dřevin strojně v rovině nebo ve svahu do 1:5 obj jamky do 0,2 m3</t>
  </si>
  <si>
    <t>-1787203633</t>
  </si>
  <si>
    <t>Hloubení jam pro výsadbu dřevin strojně v rovině nebo ve svahu do 1:5, objem do 0,20 m3</t>
  </si>
  <si>
    <t>https://podminky.urs.cz/item/CS_URS_2024_02/183151111</t>
  </si>
  <si>
    <t>184102111</t>
  </si>
  <si>
    <t>Výsadba dřeviny s balem D přes 0,1 do 0,2 m do jamky se zalitím v rovině a svahu do 1:5</t>
  </si>
  <si>
    <t>-2105252762</t>
  </si>
  <si>
    <t>Výsadba dřeviny s balem do předem vyhloubené jamky se zalitím v rovině nebo na svahu do 1:5, při průměru balu přes 100 do 200 mm</t>
  </si>
  <si>
    <t>https://podminky.urs.cz/item/CS_URS_2024_02/184102111</t>
  </si>
  <si>
    <t>0265_R</t>
  </si>
  <si>
    <t>sazenice keř/ 120-150cm</t>
  </si>
  <si>
    <t>-474434097</t>
  </si>
  <si>
    <t>vrba kroucená /Salix erythroflexuosa/ 120-150cm</t>
  </si>
  <si>
    <t>184102113</t>
  </si>
  <si>
    <t>Výsadba dřeviny s balem D přes 0,3 do 0,4 m do jamky se zalitím v rovině a svahu do 1:5</t>
  </si>
  <si>
    <t>-2007290301</t>
  </si>
  <si>
    <t>Výsadba dřeviny s balem do předem vyhloubené jamky se zalitím v rovině nebo na svahu do 1:5, při průměru balu přes 300 do 400 mm</t>
  </si>
  <si>
    <t>https://podminky.urs.cz/item/CS_URS_2024_02/184102113</t>
  </si>
  <si>
    <t>02650300R1</t>
  </si>
  <si>
    <t>javor mléč</t>
  </si>
  <si>
    <t>-1563166297</t>
  </si>
  <si>
    <t>Poznámka k položce:_x000d_
Sazenice o obvodu kmínku min 6-8 cm</t>
  </si>
  <si>
    <t>02650300R2</t>
  </si>
  <si>
    <t>třešeň ptačí</t>
  </si>
  <si>
    <t>915033663</t>
  </si>
  <si>
    <t>02650300R3</t>
  </si>
  <si>
    <t>javor babyka</t>
  </si>
  <si>
    <t>1217160978</t>
  </si>
  <si>
    <t xml:space="preserve">Javor babyka </t>
  </si>
  <si>
    <t>02650300R4</t>
  </si>
  <si>
    <t>jeřáb ptačí</t>
  </si>
  <si>
    <t>-1952108160</t>
  </si>
  <si>
    <t>184215132</t>
  </si>
  <si>
    <t>Ukotvení kmene dřevin v rovině nebo na svahu do 1:5 třemi kůly D do 0,1 m dl přes 1 do 2 m</t>
  </si>
  <si>
    <t>-1572075519</t>
  </si>
  <si>
    <t>Ukotvení dřeviny kůly v rovině nebo na svahu do 1:5 třemi kůly, délky přes 1 do 2 m</t>
  </si>
  <si>
    <t>https://podminky.urs.cz/item/CS_URS_2024_02/184215132</t>
  </si>
  <si>
    <t>60591253</t>
  </si>
  <si>
    <t>kůl vyvazovací dřevěný impregnovaný D 8cm dl 2m</t>
  </si>
  <si>
    <t>283499509</t>
  </si>
  <si>
    <t>184215411</t>
  </si>
  <si>
    <t>Zhotovení závlahové mísy dřevin D do 0,5 m v rovině nebo na svahu do 1:5</t>
  </si>
  <si>
    <t>-1657211941</t>
  </si>
  <si>
    <t>Zhotovení závlahové mísy u solitérních dřevin v rovině nebo na svahu do 1:5, o průměru mísy do 0,5 m</t>
  </si>
  <si>
    <t>https://podminky.urs.cz/item/CS_URS_2024_02/184215411</t>
  </si>
  <si>
    <t>Poznámka k položce:_x000d_
Bude použita ornice získaná v rámci stavby</t>
  </si>
  <si>
    <t>184501141</t>
  </si>
  <si>
    <t>Zhotovení obalu z rákosové nebo kokosové rohože v rovině a svahu do 1:5</t>
  </si>
  <si>
    <t>1814435103</t>
  </si>
  <si>
    <t>Zhotovení obalu kmene z rákosové nebo kokosové rohože v rovině nebo na svahu do 1:5</t>
  </si>
  <si>
    <t>https://podminky.urs.cz/item/CS_URS_2024_02/184501141</t>
  </si>
  <si>
    <t>61894000</t>
  </si>
  <si>
    <t>rákos ohradový neloupaný 60x100cm</t>
  </si>
  <si>
    <t>-1497587828</t>
  </si>
  <si>
    <t>R06</t>
  </si>
  <si>
    <t>Odstranění pařezů</t>
  </si>
  <si>
    <t>-1380169740</t>
  </si>
  <si>
    <t xml:space="preserve">Poznámka k položce:_x000d_
Odstranění pařezů frézováním nebo obkopáním a odřezáním. V cenách jsou započteny i náklady na odstranění náběhových kořenů, odklizení získaného dřeva na mezideponii a následné naložení a odvoz na skládku, včetně poplatku za uložení. Dále zasypání jámy, zhutnění a úprava terénu._x000d_
</t>
  </si>
  <si>
    <t>R07</t>
  </si>
  <si>
    <t>Příplatek za ztížené podmínky kácení</t>
  </si>
  <si>
    <t>-2092379749</t>
  </si>
  <si>
    <t>Poznámka k položce:_x000d_
Příplatek za kácení stromů v blízkosti objektů a vedení technické infrastruktury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</si>
</sst>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3" borderId="6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right" vertical="center"/>
    </xf>
    <xf numFmtId="0" fontId="21" fillId="3" borderId="8" xfId="0" applyFont="1" applyFill="1" applyBorder="1" applyAlignment="1" applyProtection="1">
      <alignment horizontal="left" vertical="center"/>
    </xf>
    <xf numFmtId="0" fontId="21" fillId="3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1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3" borderId="16" xfId="0" applyFont="1" applyFill="1" applyBorder="1" applyAlignment="1" applyProtection="1">
      <alignment horizontal="center" vertical="center" wrapText="1"/>
    </xf>
    <xf numFmtId="0" fontId="21" fillId="3" borderId="17" xfId="0" applyFont="1" applyFill="1" applyBorder="1" applyAlignment="1" applyProtection="1">
      <alignment horizontal="center" vertical="center" wrapText="1"/>
    </xf>
    <xf numFmtId="0" fontId="21" fillId="3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0" borderId="14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4203103" TargetMode="External" /><Relationship Id="rId2" Type="http://schemas.openxmlformats.org/officeDocument/2006/relationships/hyperlink" Target="https://podminky.urs.cz/item/CS_URS_2024_02/114203104" TargetMode="External" /><Relationship Id="rId3" Type="http://schemas.openxmlformats.org/officeDocument/2006/relationships/hyperlink" Target="https://podminky.urs.cz/item/CS_URS_2024_02/114203201" TargetMode="External" /><Relationship Id="rId4" Type="http://schemas.openxmlformats.org/officeDocument/2006/relationships/hyperlink" Target="https://podminky.urs.cz/item/CS_URS_2024_02/114253301" TargetMode="External" /><Relationship Id="rId5" Type="http://schemas.openxmlformats.org/officeDocument/2006/relationships/hyperlink" Target="https://podminky.urs.cz/item/CS_URS_2024_02/122211101" TargetMode="External" /><Relationship Id="rId6" Type="http://schemas.openxmlformats.org/officeDocument/2006/relationships/hyperlink" Target="https://podminky.urs.cz/item/CS_URS_2024_02/122251104" TargetMode="External" /><Relationship Id="rId7" Type="http://schemas.openxmlformats.org/officeDocument/2006/relationships/hyperlink" Target="https://podminky.urs.cz/item/CS_URS_2024_02/151711111" TargetMode="External" /><Relationship Id="rId8" Type="http://schemas.openxmlformats.org/officeDocument/2006/relationships/hyperlink" Target="https://podminky.urs.cz/item/CS_URS_2024_02/151711131" TargetMode="External" /><Relationship Id="rId9" Type="http://schemas.openxmlformats.org/officeDocument/2006/relationships/hyperlink" Target="https://podminky.urs.cz/item/CS_URS_2024_02/151712121" TargetMode="External" /><Relationship Id="rId10" Type="http://schemas.openxmlformats.org/officeDocument/2006/relationships/hyperlink" Target="https://podminky.urs.cz/item/CS_URS_2024_02/151721111" TargetMode="External" /><Relationship Id="rId11" Type="http://schemas.openxmlformats.org/officeDocument/2006/relationships/hyperlink" Target="https://podminky.urs.cz/item/CS_URS_2024_02/153811112" TargetMode="External" /><Relationship Id="rId12" Type="http://schemas.openxmlformats.org/officeDocument/2006/relationships/hyperlink" Target="https://podminky.urs.cz/item/CS_URS_2024_02/153811211" TargetMode="External" /><Relationship Id="rId13" Type="http://schemas.openxmlformats.org/officeDocument/2006/relationships/hyperlink" Target="https://podminky.urs.cz/item/CS_URS_2024_02/162351103" TargetMode="External" /><Relationship Id="rId14" Type="http://schemas.openxmlformats.org/officeDocument/2006/relationships/hyperlink" Target="https://podminky.urs.cz/item/CS_URS_2024_02/162651111" TargetMode="External" /><Relationship Id="rId15" Type="http://schemas.openxmlformats.org/officeDocument/2006/relationships/hyperlink" Target="https://podminky.urs.cz/item/CS_URS_2024_02/167151101" TargetMode="External" /><Relationship Id="rId16" Type="http://schemas.openxmlformats.org/officeDocument/2006/relationships/hyperlink" Target="https://podminky.urs.cz/item/CS_URS_2024_02/174111101" TargetMode="External" /><Relationship Id="rId17" Type="http://schemas.openxmlformats.org/officeDocument/2006/relationships/hyperlink" Target="https://podminky.urs.cz/item/CS_URS_2024_02/174151101" TargetMode="External" /><Relationship Id="rId18" Type="http://schemas.openxmlformats.org/officeDocument/2006/relationships/hyperlink" Target="https://podminky.urs.cz/item/CS_URS_2024_02/181411121" TargetMode="External" /><Relationship Id="rId19" Type="http://schemas.openxmlformats.org/officeDocument/2006/relationships/hyperlink" Target="https://podminky.urs.cz/item/CS_URS_2024_02/181411123" TargetMode="External" /><Relationship Id="rId20" Type="http://schemas.openxmlformats.org/officeDocument/2006/relationships/hyperlink" Target="https://podminky.urs.cz/item/CS_URS_2024_02/181951111" TargetMode="External" /><Relationship Id="rId21" Type="http://schemas.openxmlformats.org/officeDocument/2006/relationships/hyperlink" Target="https://podminky.urs.cz/item/CS_URS_2024_02/182151111" TargetMode="External" /><Relationship Id="rId22" Type="http://schemas.openxmlformats.org/officeDocument/2006/relationships/hyperlink" Target="https://podminky.urs.cz/item/CS_URS_2024_02/224311114" TargetMode="External" /><Relationship Id="rId23" Type="http://schemas.openxmlformats.org/officeDocument/2006/relationships/hyperlink" Target="https://podminky.urs.cz/item/CS_URS_2024_02/224411114" TargetMode="External" /><Relationship Id="rId24" Type="http://schemas.openxmlformats.org/officeDocument/2006/relationships/hyperlink" Target="https://podminky.urs.cz/item/CS_URS_2024_02/282601122" TargetMode="External" /><Relationship Id="rId25" Type="http://schemas.openxmlformats.org/officeDocument/2006/relationships/hyperlink" Target="https://podminky.urs.cz/item/CS_URS_2024_02/321311116" TargetMode="External" /><Relationship Id="rId26" Type="http://schemas.openxmlformats.org/officeDocument/2006/relationships/hyperlink" Target="https://podminky.urs.cz/item/CS_URS_2024_02/321321116" TargetMode="External" /><Relationship Id="rId27" Type="http://schemas.openxmlformats.org/officeDocument/2006/relationships/hyperlink" Target="https://podminky.urs.cz/item/CS_URS_2024_02/321351010" TargetMode="External" /><Relationship Id="rId28" Type="http://schemas.openxmlformats.org/officeDocument/2006/relationships/hyperlink" Target="https://podminky.urs.cz/item/CS_URS_2024_02/321352010" TargetMode="External" /><Relationship Id="rId29" Type="http://schemas.openxmlformats.org/officeDocument/2006/relationships/hyperlink" Target="https://podminky.urs.cz/item/CS_URS_2024_02/321368211" TargetMode="External" /><Relationship Id="rId30" Type="http://schemas.openxmlformats.org/officeDocument/2006/relationships/hyperlink" Target="https://podminky.urs.cz/item/CS_URS_2024_02/451317112" TargetMode="External" /><Relationship Id="rId31" Type="http://schemas.openxmlformats.org/officeDocument/2006/relationships/hyperlink" Target="https://podminky.urs.cz/item/CS_URS_2024_02/451317113" TargetMode="External" /><Relationship Id="rId32" Type="http://schemas.openxmlformats.org/officeDocument/2006/relationships/hyperlink" Target="https://podminky.urs.cz/item/CS_URS_2024_02/451571111" TargetMode="External" /><Relationship Id="rId33" Type="http://schemas.openxmlformats.org/officeDocument/2006/relationships/hyperlink" Target="https://podminky.urs.cz/item/CS_URS_2024_02/457312811" TargetMode="External" /><Relationship Id="rId34" Type="http://schemas.openxmlformats.org/officeDocument/2006/relationships/hyperlink" Target="https://podminky.urs.cz/item/CS_URS_2024_02/457571111" TargetMode="External" /><Relationship Id="rId35" Type="http://schemas.openxmlformats.org/officeDocument/2006/relationships/hyperlink" Target="https://podminky.urs.cz/item/CS_URS_2024_02/461211111" TargetMode="External" /><Relationship Id="rId36" Type="http://schemas.openxmlformats.org/officeDocument/2006/relationships/hyperlink" Target="https://podminky.urs.cz/item/CS_URS_2024_02/462512161" TargetMode="External" /><Relationship Id="rId37" Type="http://schemas.openxmlformats.org/officeDocument/2006/relationships/hyperlink" Target="https://podminky.urs.cz/item/CS_URS_2024_02/462512169" TargetMode="External" /><Relationship Id="rId38" Type="http://schemas.openxmlformats.org/officeDocument/2006/relationships/hyperlink" Target="https://podminky.urs.cz/item/CS_URS_2024_02/463211153" TargetMode="External" /><Relationship Id="rId39" Type="http://schemas.openxmlformats.org/officeDocument/2006/relationships/hyperlink" Target="https://podminky.urs.cz/item/CS_URS_2024_02/463211158" TargetMode="External" /><Relationship Id="rId40" Type="http://schemas.openxmlformats.org/officeDocument/2006/relationships/hyperlink" Target="https://podminky.urs.cz/item/CS_URS_2024_02/465210123" TargetMode="External" /><Relationship Id="rId41" Type="http://schemas.openxmlformats.org/officeDocument/2006/relationships/hyperlink" Target="https://podminky.urs.cz/item/CS_URS_2024_02/465513227" TargetMode="External" /><Relationship Id="rId42" Type="http://schemas.openxmlformats.org/officeDocument/2006/relationships/hyperlink" Target="https://podminky.urs.cz/item/CS_URS_2024_02/966021112" TargetMode="External" /><Relationship Id="rId43" Type="http://schemas.openxmlformats.org/officeDocument/2006/relationships/hyperlink" Target="https://podminky.urs.cz/item/CS_URS_2024_02/997013811" TargetMode="External" /><Relationship Id="rId44" Type="http://schemas.openxmlformats.org/officeDocument/2006/relationships/hyperlink" Target="https://podminky.urs.cz/item/CS_URS_2024_02/997013869_RC" TargetMode="External" /><Relationship Id="rId45" Type="http://schemas.openxmlformats.org/officeDocument/2006/relationships/hyperlink" Target="https://podminky.urs.cz/item/CS_URS_2024_02/997013873_RC" TargetMode="External" /><Relationship Id="rId46" Type="http://schemas.openxmlformats.org/officeDocument/2006/relationships/hyperlink" Target="https://podminky.urs.cz/item/CS_URS_2024_02/997321511" TargetMode="External" /><Relationship Id="rId47" Type="http://schemas.openxmlformats.org/officeDocument/2006/relationships/hyperlink" Target="https://podminky.urs.cz/item/CS_URS_2024_02/997321519" TargetMode="External" /><Relationship Id="rId48" Type="http://schemas.openxmlformats.org/officeDocument/2006/relationships/hyperlink" Target="https://podminky.urs.cz/item/CS_URS_2024_02/997321611" TargetMode="External" /><Relationship Id="rId49" Type="http://schemas.openxmlformats.org/officeDocument/2006/relationships/hyperlink" Target="https://podminky.urs.cz/item/CS_URS_2024_02/998332011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9153201" TargetMode="External" /><Relationship Id="rId2" Type="http://schemas.openxmlformats.org/officeDocument/2006/relationships/hyperlink" Target="https://podminky.urs.cz/item/CS_URS_2024_02/162211311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4_02/162651111" TargetMode="External" /><Relationship Id="rId5" Type="http://schemas.openxmlformats.org/officeDocument/2006/relationships/hyperlink" Target="https://podminky.urs.cz/item/CS_URS_2024_02/167151111" TargetMode="External" /><Relationship Id="rId6" Type="http://schemas.openxmlformats.org/officeDocument/2006/relationships/hyperlink" Target="https://podminky.urs.cz/item/CS_URS_2024_02/952904122" TargetMode="External" /><Relationship Id="rId7" Type="http://schemas.openxmlformats.org/officeDocument/2006/relationships/hyperlink" Target="https://podminky.urs.cz/item/CS_URS_2024_02/997013873_RC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5101203" TargetMode="External" /><Relationship Id="rId2" Type="http://schemas.openxmlformats.org/officeDocument/2006/relationships/hyperlink" Target="https://podminky.urs.cz/item/CS_URS_2024_02/115101303" TargetMode="External" /><Relationship Id="rId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09111" TargetMode="External" /><Relationship Id="rId2" Type="http://schemas.openxmlformats.org/officeDocument/2006/relationships/hyperlink" Target="https://podminky.urs.cz/item/CS_URS_2024_02/111211101" TargetMode="External" /><Relationship Id="rId3" Type="http://schemas.openxmlformats.org/officeDocument/2006/relationships/hyperlink" Target="https://podminky.urs.cz/item/CS_URS_2024_02/111211201" TargetMode="External" /><Relationship Id="rId4" Type="http://schemas.openxmlformats.org/officeDocument/2006/relationships/hyperlink" Target="https://podminky.urs.cz/item/CS_URS_2024_02/111211241" TargetMode="External" /><Relationship Id="rId5" Type="http://schemas.openxmlformats.org/officeDocument/2006/relationships/hyperlink" Target="https://podminky.urs.cz/item/CS_URS_2024_02/111211221" TargetMode="External" /><Relationship Id="rId6" Type="http://schemas.openxmlformats.org/officeDocument/2006/relationships/hyperlink" Target="https://podminky.urs.cz/item/CS_URS_2024_02/111211222" TargetMode="External" /><Relationship Id="rId7" Type="http://schemas.openxmlformats.org/officeDocument/2006/relationships/hyperlink" Target="https://podminky.urs.cz/item/CS_URS_2024_02/111211242" TargetMode="External" /><Relationship Id="rId8" Type="http://schemas.openxmlformats.org/officeDocument/2006/relationships/hyperlink" Target="https://podminky.urs.cz/item/CS_URS_2024_02/112111111" TargetMode="External" /><Relationship Id="rId9" Type="http://schemas.openxmlformats.org/officeDocument/2006/relationships/hyperlink" Target="https://podminky.urs.cz/item/CS_URS_2024_02/112151111" TargetMode="External" /><Relationship Id="rId10" Type="http://schemas.openxmlformats.org/officeDocument/2006/relationships/hyperlink" Target="https://podminky.urs.cz/item/CS_URS_2024_02/112151112" TargetMode="External" /><Relationship Id="rId11" Type="http://schemas.openxmlformats.org/officeDocument/2006/relationships/hyperlink" Target="https://podminky.urs.cz/item/CS_URS_2024_02/112151113" TargetMode="External" /><Relationship Id="rId12" Type="http://schemas.openxmlformats.org/officeDocument/2006/relationships/hyperlink" Target="https://podminky.urs.cz/item/CS_URS_2024_02/112151114" TargetMode="External" /><Relationship Id="rId13" Type="http://schemas.openxmlformats.org/officeDocument/2006/relationships/hyperlink" Target="https://podminky.urs.cz/item/CS_URS_2024_02/112151115" TargetMode="External" /><Relationship Id="rId14" Type="http://schemas.openxmlformats.org/officeDocument/2006/relationships/hyperlink" Target="https://podminky.urs.cz/item/CS_URS_2024_02/112151117" TargetMode="External" /><Relationship Id="rId15" Type="http://schemas.openxmlformats.org/officeDocument/2006/relationships/hyperlink" Target="https://podminky.urs.cz/item/CS_URS_2024_02/112151118" TargetMode="External" /><Relationship Id="rId16" Type="http://schemas.openxmlformats.org/officeDocument/2006/relationships/hyperlink" Target="https://podminky.urs.cz/item/CS_URS_2024_02/112151119" TargetMode="External" /><Relationship Id="rId17" Type="http://schemas.openxmlformats.org/officeDocument/2006/relationships/hyperlink" Target="https://podminky.urs.cz/item/CS_URS_2024_02/162201401" TargetMode="External" /><Relationship Id="rId18" Type="http://schemas.openxmlformats.org/officeDocument/2006/relationships/hyperlink" Target="https://podminky.urs.cz/item/CS_URS_2024_02/162201402" TargetMode="External" /><Relationship Id="rId19" Type="http://schemas.openxmlformats.org/officeDocument/2006/relationships/hyperlink" Target="https://podminky.urs.cz/item/CS_URS_2024_02/162201405" TargetMode="External" /><Relationship Id="rId20" Type="http://schemas.openxmlformats.org/officeDocument/2006/relationships/hyperlink" Target="https://podminky.urs.cz/item/CS_URS_2024_02/162201406" TargetMode="External" /><Relationship Id="rId21" Type="http://schemas.openxmlformats.org/officeDocument/2006/relationships/hyperlink" Target="https://podminky.urs.cz/item/CS_URS_2024_02/162201411" TargetMode="External" /><Relationship Id="rId22" Type="http://schemas.openxmlformats.org/officeDocument/2006/relationships/hyperlink" Target="https://podminky.urs.cz/item/CS_URS_2024_02/162201412" TargetMode="External" /><Relationship Id="rId23" Type="http://schemas.openxmlformats.org/officeDocument/2006/relationships/hyperlink" Target="https://podminky.urs.cz/item/CS_URS_2024_02/162201415" TargetMode="External" /><Relationship Id="rId24" Type="http://schemas.openxmlformats.org/officeDocument/2006/relationships/hyperlink" Target="https://podminky.urs.cz/item/CS_URS_2024_02/162201416" TargetMode="External" /><Relationship Id="rId25" Type="http://schemas.openxmlformats.org/officeDocument/2006/relationships/hyperlink" Target="https://podminky.urs.cz/item/CS_URS_2024_02/162301501" TargetMode="External" /><Relationship Id="rId26" Type="http://schemas.openxmlformats.org/officeDocument/2006/relationships/hyperlink" Target="https://podminky.urs.cz/item/CS_URS_2024_02/183151111" TargetMode="External" /><Relationship Id="rId27" Type="http://schemas.openxmlformats.org/officeDocument/2006/relationships/hyperlink" Target="https://podminky.urs.cz/item/CS_URS_2024_02/184102111" TargetMode="External" /><Relationship Id="rId28" Type="http://schemas.openxmlformats.org/officeDocument/2006/relationships/hyperlink" Target="https://podminky.urs.cz/item/CS_URS_2024_02/184102113" TargetMode="External" /><Relationship Id="rId29" Type="http://schemas.openxmlformats.org/officeDocument/2006/relationships/hyperlink" Target="https://podminky.urs.cz/item/CS_URS_2024_02/184215132" TargetMode="External" /><Relationship Id="rId30" Type="http://schemas.openxmlformats.org/officeDocument/2006/relationships/hyperlink" Target="https://podminky.urs.cz/item/CS_URS_2024_02/184215411" TargetMode="External" /><Relationship Id="rId31" Type="http://schemas.openxmlformats.org/officeDocument/2006/relationships/hyperlink" Target="https://podminky.urs.cz/item/CS_URS_2024_02/184501141" TargetMode="External" /><Relationship Id="rId32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S4" s="18" t="s">
        <v>11</v>
      </c>
    </row>
    <row r="5" s="1" customFormat="1" ht="12" customHeight="1">
      <c r="B5" s="22"/>
      <c r="C5" s="23"/>
      <c r="D5" s="26" t="s">
        <v>12</v>
      </c>
      <c r="E5" s="23"/>
      <c r="F5" s="23"/>
      <c r="G5" s="23"/>
      <c r="H5" s="23"/>
      <c r="I5" s="23"/>
      <c r="J5" s="23"/>
      <c r="K5" s="27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S5" s="18" t="s">
        <v>6</v>
      </c>
    </row>
    <row r="6" s="1" customFormat="1" ht="36.96" customHeight="1">
      <c r="B6" s="22"/>
      <c r="C6" s="23"/>
      <c r="D6" s="28" t="s">
        <v>14</v>
      </c>
      <c r="E6" s="23"/>
      <c r="F6" s="23"/>
      <c r="G6" s="23"/>
      <c r="H6" s="23"/>
      <c r="I6" s="23"/>
      <c r="J6" s="23"/>
      <c r="K6" s="29" t="s">
        <v>15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S6" s="18" t="s">
        <v>6</v>
      </c>
    </row>
    <row r="7" s="1" customFormat="1" ht="12" customHeight="1">
      <c r="B7" s="22"/>
      <c r="C7" s="23"/>
      <c r="D7" s="30" t="s">
        <v>16</v>
      </c>
      <c r="E7" s="23"/>
      <c r="F7" s="23"/>
      <c r="G7" s="23"/>
      <c r="H7" s="23"/>
      <c r="I7" s="23"/>
      <c r="J7" s="23"/>
      <c r="K7" s="27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17</v>
      </c>
      <c r="AL7" s="23"/>
      <c r="AM7" s="23"/>
      <c r="AN7" s="27" t="s">
        <v>1</v>
      </c>
      <c r="AO7" s="23"/>
      <c r="AP7" s="23"/>
      <c r="AQ7" s="23"/>
      <c r="AR7" s="21"/>
      <c r="BS7" s="18" t="s">
        <v>6</v>
      </c>
    </row>
    <row r="8" s="1" customFormat="1" ht="12" customHeight="1">
      <c r="B8" s="22"/>
      <c r="C8" s="23"/>
      <c r="D8" s="30" t="s">
        <v>18</v>
      </c>
      <c r="E8" s="23"/>
      <c r="F8" s="23"/>
      <c r="G8" s="23"/>
      <c r="H8" s="23"/>
      <c r="I8" s="23"/>
      <c r="J8" s="23"/>
      <c r="K8" s="27" t="s">
        <v>19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20</v>
      </c>
      <c r="AL8" s="23"/>
      <c r="AM8" s="23"/>
      <c r="AN8" s="27" t="s">
        <v>21</v>
      </c>
      <c r="AO8" s="23"/>
      <c r="AP8" s="23"/>
      <c r="AQ8" s="23"/>
      <c r="AR8" s="21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S9" s="18" t="s">
        <v>6</v>
      </c>
    </row>
    <row r="10" s="1" customFormat="1" ht="12" customHeight="1">
      <c r="B10" s="22"/>
      <c r="C10" s="23"/>
      <c r="D10" s="30" t="s">
        <v>22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23</v>
      </c>
      <c r="AL10" s="23"/>
      <c r="AM10" s="23"/>
      <c r="AN10" s="27" t="s">
        <v>24</v>
      </c>
      <c r="AO10" s="23"/>
      <c r="AP10" s="23"/>
      <c r="AQ10" s="23"/>
      <c r="AR10" s="21"/>
      <c r="BS10" s="18" t="s">
        <v>6</v>
      </c>
    </row>
    <row r="11" s="1" customFormat="1" ht="18.48" customHeight="1">
      <c r="B11" s="22"/>
      <c r="C11" s="23"/>
      <c r="D11" s="23"/>
      <c r="E11" s="27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7" t="s">
        <v>27</v>
      </c>
      <c r="AO11" s="23"/>
      <c r="AP11" s="23"/>
      <c r="AQ11" s="23"/>
      <c r="AR11" s="21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S12" s="18" t="s">
        <v>6</v>
      </c>
    </row>
    <row r="13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23</v>
      </c>
      <c r="AL13" s="23"/>
      <c r="AM13" s="23"/>
      <c r="AN13" s="27" t="s">
        <v>1</v>
      </c>
      <c r="AO13" s="23"/>
      <c r="AP13" s="23"/>
      <c r="AQ13" s="23"/>
      <c r="AR13" s="21"/>
      <c r="BS13" s="18" t="s">
        <v>6</v>
      </c>
    </row>
    <row r="14">
      <c r="B14" s="22"/>
      <c r="C14" s="23"/>
      <c r="D14" s="23"/>
      <c r="E14" s="27" t="s">
        <v>19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30" t="s">
        <v>26</v>
      </c>
      <c r="AL14" s="23"/>
      <c r="AM14" s="23"/>
      <c r="AN14" s="27" t="s">
        <v>1</v>
      </c>
      <c r="AO14" s="23"/>
      <c r="AP14" s="23"/>
      <c r="AQ14" s="23"/>
      <c r="AR14" s="21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S15" s="18" t="s">
        <v>4</v>
      </c>
    </row>
    <row r="16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23</v>
      </c>
      <c r="AL16" s="23"/>
      <c r="AM16" s="23"/>
      <c r="AN16" s="27" t="s">
        <v>24</v>
      </c>
      <c r="AO16" s="23"/>
      <c r="AP16" s="23"/>
      <c r="AQ16" s="23"/>
      <c r="AR16" s="21"/>
      <c r="BS16" s="18" t="s">
        <v>4</v>
      </c>
    </row>
    <row r="17" s="1" customFormat="1" ht="18.48" customHeight="1">
      <c r="B17" s="22"/>
      <c r="C17" s="23"/>
      <c r="D17" s="23"/>
      <c r="E17" s="27" t="s">
        <v>25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7" t="s">
        <v>27</v>
      </c>
      <c r="AO17" s="23"/>
      <c r="AP17" s="23"/>
      <c r="AQ17" s="23"/>
      <c r="AR17" s="21"/>
      <c r="BS17" s="18" t="s">
        <v>30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S18" s="18" t="s">
        <v>6</v>
      </c>
    </row>
    <row r="19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23</v>
      </c>
      <c r="AL19" s="23"/>
      <c r="AM19" s="23"/>
      <c r="AN19" s="27" t="s">
        <v>24</v>
      </c>
      <c r="AO19" s="23"/>
      <c r="AP19" s="23"/>
      <c r="AQ19" s="23"/>
      <c r="AR19" s="21"/>
      <c r="BS19" s="18" t="s">
        <v>6</v>
      </c>
    </row>
    <row r="20" s="1" customFormat="1" ht="18.48" customHeight="1">
      <c r="B20" s="22"/>
      <c r="C20" s="23"/>
      <c r="D20" s="23"/>
      <c r="E20" s="27" t="s">
        <v>25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7" t="s">
        <v>27</v>
      </c>
      <c r="AO20" s="23"/>
      <c r="AP20" s="23"/>
      <c r="AQ20" s="23"/>
      <c r="AR20" s="21"/>
      <c r="BS20" s="18" t="s">
        <v>30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</row>
    <row r="22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</row>
    <row r="23" s="1" customFormat="1" ht="16.5" customHeight="1">
      <c r="B23" s="22"/>
      <c r="C23" s="23"/>
      <c r="D23" s="23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23"/>
      <c r="AP23" s="23"/>
      <c r="AQ23" s="23"/>
      <c r="AR23" s="21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</row>
    <row r="25" s="1" customFormat="1" ht="6.96" customHeight="1">
      <c r="B25" s="22"/>
      <c r="C25" s="2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3"/>
      <c r="AQ25" s="23"/>
      <c r="AR25" s="21"/>
    </row>
    <row r="26" s="2" customFormat="1" ht="25.92" customHeight="1">
      <c r="A26" s="33"/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15602989.58</v>
      </c>
      <c r="AL26" s="37"/>
      <c r="AM26" s="37"/>
      <c r="AN26" s="37"/>
      <c r="AO26" s="37"/>
      <c r="AP26" s="35"/>
      <c r="AQ26" s="35"/>
      <c r="AR26" s="39"/>
      <c r="BE26" s="33"/>
    </row>
    <row r="27" s="2" customFormat="1" ht="6.96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33"/>
    </row>
    <row r="28" s="2" customForma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9"/>
      <c r="BE28" s="33"/>
    </row>
    <row r="29" s="3" customFormat="1" ht="14.4" customHeight="1">
      <c r="A29" s="3"/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ROUND(AZ94, 2)</f>
        <v>15602989.58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ROUND(AV94, 2)</f>
        <v>3276627.8100000001</v>
      </c>
      <c r="AL29" s="42"/>
      <c r="AM29" s="42"/>
      <c r="AN29" s="42"/>
      <c r="AO29" s="42"/>
      <c r="AP29" s="42"/>
      <c r="AQ29" s="42"/>
      <c r="AR29" s="45"/>
      <c r="BE29" s="3"/>
    </row>
    <row r="30" s="3" customFormat="1" ht="14.4" customHeight="1">
      <c r="A30" s="3"/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43">
        <v>0.12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ROUND(AW94, 2)</f>
        <v>0</v>
      </c>
      <c r="AL30" s="42"/>
      <c r="AM30" s="42"/>
      <c r="AN30" s="42"/>
      <c r="AO30" s="42"/>
      <c r="AP30" s="42"/>
      <c r="AQ30" s="42"/>
      <c r="AR30" s="45"/>
      <c r="BE30" s="3"/>
    </row>
    <row r="31" hidden="1" s="3" customFormat="1" ht="14.4" customHeight="1">
      <c r="A31" s="3"/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ROUND(BB94,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3"/>
    </row>
    <row r="32" hidden="1" s="3" customFormat="1" ht="14.4" customHeight="1">
      <c r="A32" s="3"/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43">
        <v>0.12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ROUND(BC94,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3"/>
    </row>
    <row r="33" hidden="1" s="3" customFormat="1" ht="14.4" customHeight="1">
      <c r="A33" s="3"/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3"/>
    </row>
    <row r="34" s="2" customFormat="1" ht="6.96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33"/>
    </row>
    <row r="35" s="2" customFormat="1" ht="25.92" customHeight="1">
      <c r="A35" s="33"/>
      <c r="B35" s="34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18879617.390000001</v>
      </c>
      <c r="AL35" s="48"/>
      <c r="AM35" s="48"/>
      <c r="AN35" s="48"/>
      <c r="AO35" s="52"/>
      <c r="AP35" s="46"/>
      <c r="AQ35" s="46"/>
      <c r="AR35" s="39"/>
      <c r="BE35" s="33"/>
    </row>
    <row r="36" s="2" customFormat="1" ht="6.96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  <c r="BE36" s="33"/>
    </row>
    <row r="37" s="2" customFormat="1" ht="14.4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9"/>
      <c r="BE37" s="33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53"/>
      <c r="C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3"/>
      <c r="B60" s="34"/>
      <c r="C60" s="35"/>
      <c r="D60" s="58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8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8" t="s">
        <v>48</v>
      </c>
      <c r="AI60" s="37"/>
      <c r="AJ60" s="37"/>
      <c r="AK60" s="37"/>
      <c r="AL60" s="37"/>
      <c r="AM60" s="58" t="s">
        <v>49</v>
      </c>
      <c r="AN60" s="37"/>
      <c r="AO60" s="37"/>
      <c r="AP60" s="35"/>
      <c r="AQ60" s="35"/>
      <c r="AR60" s="39"/>
      <c r="BE60" s="33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3"/>
      <c r="B64" s="34"/>
      <c r="C64" s="35"/>
      <c r="D64" s="55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51</v>
      </c>
      <c r="AI64" s="59"/>
      <c r="AJ64" s="59"/>
      <c r="AK64" s="59"/>
      <c r="AL64" s="59"/>
      <c r="AM64" s="59"/>
      <c r="AN64" s="59"/>
      <c r="AO64" s="59"/>
      <c r="AP64" s="35"/>
      <c r="AQ64" s="35"/>
      <c r="AR64" s="39"/>
      <c r="BE64" s="33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3"/>
      <c r="B75" s="34"/>
      <c r="C75" s="35"/>
      <c r="D75" s="58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8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8" t="s">
        <v>48</v>
      </c>
      <c r="AI75" s="37"/>
      <c r="AJ75" s="37"/>
      <c r="AK75" s="37"/>
      <c r="AL75" s="37"/>
      <c r="AM75" s="58" t="s">
        <v>49</v>
      </c>
      <c r="AN75" s="37"/>
      <c r="AO75" s="37"/>
      <c r="AP75" s="35"/>
      <c r="AQ75" s="35"/>
      <c r="AR75" s="39"/>
      <c r="BE75" s="33"/>
    </row>
    <row r="76" s="2" customForma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9"/>
      <c r="BE76" s="33"/>
    </row>
    <row r="77" s="2" customFormat="1" ht="6.96" customHeight="1">
      <c r="A77" s="33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9"/>
      <c r="BE77" s="33"/>
    </row>
    <row r="81" s="2" customFormat="1" ht="6.96" customHeight="1">
      <c r="A81" s="33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9"/>
      <c r="BE81" s="33"/>
    </row>
    <row r="82" s="2" customFormat="1" ht="24.96" customHeight="1">
      <c r="A82" s="33"/>
      <c r="B82" s="34"/>
      <c r="C82" s="24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9"/>
      <c r="B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9"/>
      <c r="BE83" s="33"/>
    </row>
    <row r="84" s="4" customFormat="1" ht="12" customHeight="1">
      <c r="A84" s="4"/>
      <c r="B84" s="64"/>
      <c r="C84" s="30" t="s">
        <v>12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123492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14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Bělá, úprava Boskovice, ř.km 4,416-4,998, Boskovice, oprava toku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9"/>
      <c r="BE86" s="33"/>
    </row>
    <row r="87" s="2" customFormat="1" ht="12" customHeight="1">
      <c r="A87" s="33"/>
      <c r="B87" s="34"/>
      <c r="C87" s="30" t="s">
        <v>18</v>
      </c>
      <c r="D87" s="35"/>
      <c r="E87" s="35"/>
      <c r="F87" s="35"/>
      <c r="G87" s="35"/>
      <c r="H87" s="35"/>
      <c r="I87" s="35"/>
      <c r="J87" s="35"/>
      <c r="K87" s="35"/>
      <c r="L87" s="72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0" t="s">
        <v>20</v>
      </c>
      <c r="AJ87" s="35"/>
      <c r="AK87" s="35"/>
      <c r="AL87" s="35"/>
      <c r="AM87" s="73" t="str">
        <f>IF(AN8= "","",AN8)</f>
        <v>1. 11. 2024</v>
      </c>
      <c r="AN87" s="73"/>
      <c r="AO87" s="35"/>
      <c r="AP87" s="35"/>
      <c r="AQ87" s="35"/>
      <c r="AR87" s="39"/>
      <c r="BE87" s="33"/>
    </row>
    <row r="88" s="2" customFormat="1" ht="6.96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9"/>
      <c r="BE88" s="33"/>
    </row>
    <row r="89" s="2" customFormat="1" ht="15.15" customHeight="1">
      <c r="A89" s="33"/>
      <c r="B89" s="34"/>
      <c r="C89" s="30" t="s">
        <v>22</v>
      </c>
      <c r="D89" s="35"/>
      <c r="E89" s="35"/>
      <c r="F89" s="35"/>
      <c r="G89" s="35"/>
      <c r="H89" s="35"/>
      <c r="I89" s="35"/>
      <c r="J89" s="35"/>
      <c r="K89" s="35"/>
      <c r="L89" s="65" t="str">
        <f>IF(E11= "","",E11)</f>
        <v>Povodí Moravy, s.p.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0" t="s">
        <v>29</v>
      </c>
      <c r="AJ89" s="35"/>
      <c r="AK89" s="35"/>
      <c r="AL89" s="35"/>
      <c r="AM89" s="74" t="str">
        <f>IF(E17="","",E17)</f>
        <v>Povodí Moravy, s.p.</v>
      </c>
      <c r="AN89" s="65"/>
      <c r="AO89" s="65"/>
      <c r="AP89" s="65"/>
      <c r="AQ89" s="35"/>
      <c r="AR89" s="39"/>
      <c r="AS89" s="75" t="s">
        <v>53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3"/>
    </row>
    <row r="90" s="2" customFormat="1" ht="15.15" customHeight="1">
      <c r="A90" s="33"/>
      <c r="B90" s="34"/>
      <c r="C90" s="30" t="s">
        <v>28</v>
      </c>
      <c r="D90" s="35"/>
      <c r="E90" s="35"/>
      <c r="F90" s="35"/>
      <c r="G90" s="35"/>
      <c r="H90" s="35"/>
      <c r="I90" s="35"/>
      <c r="J90" s="35"/>
      <c r="K90" s="35"/>
      <c r="L90" s="65" t="str">
        <f>IF(E14="","",E14)</f>
        <v xml:space="preserve"> 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0" t="s">
        <v>31</v>
      </c>
      <c r="AJ90" s="35"/>
      <c r="AK90" s="35"/>
      <c r="AL90" s="35"/>
      <c r="AM90" s="74" t="str">
        <f>IF(E20="","",E20)</f>
        <v>Povodí Moravy, s.p.</v>
      </c>
      <c r="AN90" s="65"/>
      <c r="AO90" s="65"/>
      <c r="AP90" s="65"/>
      <c r="AQ90" s="35"/>
      <c r="AR90" s="39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3"/>
    </row>
    <row r="91" s="2" customFormat="1" ht="10.8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9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3"/>
    </row>
    <row r="92" s="2" customFormat="1" ht="29.28" customHeight="1">
      <c r="A92" s="33"/>
      <c r="B92" s="34"/>
      <c r="C92" s="87" t="s">
        <v>54</v>
      </c>
      <c r="D92" s="88"/>
      <c r="E92" s="88"/>
      <c r="F92" s="88"/>
      <c r="G92" s="88"/>
      <c r="H92" s="89"/>
      <c r="I92" s="90" t="s">
        <v>55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56</v>
      </c>
      <c r="AH92" s="88"/>
      <c r="AI92" s="88"/>
      <c r="AJ92" s="88"/>
      <c r="AK92" s="88"/>
      <c r="AL92" s="88"/>
      <c r="AM92" s="88"/>
      <c r="AN92" s="90" t="s">
        <v>57</v>
      </c>
      <c r="AO92" s="88"/>
      <c r="AP92" s="92"/>
      <c r="AQ92" s="93" t="s">
        <v>58</v>
      </c>
      <c r="AR92" s="39"/>
      <c r="AS92" s="94" t="s">
        <v>59</v>
      </c>
      <c r="AT92" s="95" t="s">
        <v>60</v>
      </c>
      <c r="AU92" s="95" t="s">
        <v>61</v>
      </c>
      <c r="AV92" s="95" t="s">
        <v>62</v>
      </c>
      <c r="AW92" s="95" t="s">
        <v>63</v>
      </c>
      <c r="AX92" s="95" t="s">
        <v>64</v>
      </c>
      <c r="AY92" s="95" t="s">
        <v>65</v>
      </c>
      <c r="AZ92" s="95" t="s">
        <v>66</v>
      </c>
      <c r="BA92" s="95" t="s">
        <v>67</v>
      </c>
      <c r="BB92" s="95" t="s">
        <v>68</v>
      </c>
      <c r="BC92" s="95" t="s">
        <v>69</v>
      </c>
      <c r="BD92" s="96" t="s">
        <v>70</v>
      </c>
      <c r="BE92" s="33"/>
    </row>
    <row r="93" s="2" customFormat="1" ht="10.8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9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3"/>
    </row>
    <row r="94" s="6" customFormat="1" ht="32.4" customHeight="1">
      <c r="A94" s="6"/>
      <c r="B94" s="100"/>
      <c r="C94" s="101" t="s">
        <v>71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ROUND(SUM(AG95:AG98),2)</f>
        <v>15602989.58</v>
      </c>
      <c r="AH94" s="103"/>
      <c r="AI94" s="103"/>
      <c r="AJ94" s="103"/>
      <c r="AK94" s="103"/>
      <c r="AL94" s="103"/>
      <c r="AM94" s="103"/>
      <c r="AN94" s="104">
        <f>SUM(AG94,AT94)</f>
        <v>18879617.390000001</v>
      </c>
      <c r="AO94" s="104"/>
      <c r="AP94" s="104"/>
      <c r="AQ94" s="105" t="s">
        <v>1</v>
      </c>
      <c r="AR94" s="106"/>
      <c r="AS94" s="107">
        <f>ROUND(SUM(AS95:AS98),2)</f>
        <v>0</v>
      </c>
      <c r="AT94" s="108">
        <f>ROUND(SUM(AV94:AW94),2)</f>
        <v>3276627.8100000001</v>
      </c>
      <c r="AU94" s="109">
        <f>ROUND(SUM(AU95:AU98),5)</f>
        <v>15216.55955</v>
      </c>
      <c r="AV94" s="108">
        <f>ROUND(AZ94*L29,2)</f>
        <v>3276627.8100000001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ROUND(SUM(AZ95:AZ98),2)</f>
        <v>15602989.58</v>
      </c>
      <c r="BA94" s="108">
        <f>ROUND(SUM(BA95:BA98),2)</f>
        <v>0</v>
      </c>
      <c r="BB94" s="108">
        <f>ROUND(SUM(BB95:BB98),2)</f>
        <v>0</v>
      </c>
      <c r="BC94" s="108">
        <f>ROUND(SUM(BC95:BC98),2)</f>
        <v>0</v>
      </c>
      <c r="BD94" s="110">
        <f>ROUND(SUM(BD95:BD98),2)</f>
        <v>0</v>
      </c>
      <c r="BE94" s="6"/>
      <c r="BS94" s="111" t="s">
        <v>72</v>
      </c>
      <c r="BT94" s="111" t="s">
        <v>73</v>
      </c>
      <c r="BU94" s="112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7" customFormat="1" ht="16.5" customHeight="1">
      <c r="A95" s="113" t="s">
        <v>77</v>
      </c>
      <c r="B95" s="114"/>
      <c r="C95" s="115"/>
      <c r="D95" s="116" t="s">
        <v>78</v>
      </c>
      <c r="E95" s="116"/>
      <c r="F95" s="116"/>
      <c r="G95" s="116"/>
      <c r="H95" s="116"/>
      <c r="I95" s="117"/>
      <c r="J95" s="116" t="s">
        <v>79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'SO01 - Oprava koryta'!J30</f>
        <v>12107450.369999999</v>
      </c>
      <c r="AH95" s="117"/>
      <c r="AI95" s="117"/>
      <c r="AJ95" s="117"/>
      <c r="AK95" s="117"/>
      <c r="AL95" s="117"/>
      <c r="AM95" s="117"/>
      <c r="AN95" s="118">
        <f>SUM(AG95,AT95)</f>
        <v>14650014.949999999</v>
      </c>
      <c r="AO95" s="117"/>
      <c r="AP95" s="117"/>
      <c r="AQ95" s="119" t="s">
        <v>80</v>
      </c>
      <c r="AR95" s="120"/>
      <c r="AS95" s="121">
        <v>0</v>
      </c>
      <c r="AT95" s="122">
        <f>ROUND(SUM(AV95:AW95),2)</f>
        <v>2542564.5800000001</v>
      </c>
      <c r="AU95" s="123">
        <f>'SO01 - Oprava koryta'!P124</f>
        <v>11687.491914999999</v>
      </c>
      <c r="AV95" s="122">
        <f>'SO01 - Oprava koryta'!J33</f>
        <v>2542564.5800000001</v>
      </c>
      <c r="AW95" s="122">
        <f>'SO01 - Oprava koryta'!J34</f>
        <v>0</v>
      </c>
      <c r="AX95" s="122">
        <f>'SO01 - Oprava koryta'!J35</f>
        <v>0</v>
      </c>
      <c r="AY95" s="122">
        <f>'SO01 - Oprava koryta'!J36</f>
        <v>0</v>
      </c>
      <c r="AZ95" s="122">
        <f>'SO01 - Oprava koryta'!F33</f>
        <v>12107450.369999999</v>
      </c>
      <c r="BA95" s="122">
        <f>'SO01 - Oprava koryta'!F34</f>
        <v>0</v>
      </c>
      <c r="BB95" s="122">
        <f>'SO01 - Oprava koryta'!F35</f>
        <v>0</v>
      </c>
      <c r="BC95" s="122">
        <f>'SO01 - Oprava koryta'!F36</f>
        <v>0</v>
      </c>
      <c r="BD95" s="124">
        <f>'SO01 - Oprava koryta'!F37</f>
        <v>0</v>
      </c>
      <c r="BE95" s="7"/>
      <c r="BT95" s="125" t="s">
        <v>81</v>
      </c>
      <c r="BV95" s="125" t="s">
        <v>75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7" customFormat="1" ht="16.5" customHeight="1">
      <c r="A96" s="113" t="s">
        <v>77</v>
      </c>
      <c r="B96" s="114"/>
      <c r="C96" s="115"/>
      <c r="D96" s="116" t="s">
        <v>84</v>
      </c>
      <c r="E96" s="116"/>
      <c r="F96" s="116"/>
      <c r="G96" s="116"/>
      <c r="H96" s="116"/>
      <c r="I96" s="117"/>
      <c r="J96" s="116" t="s">
        <v>85</v>
      </c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8">
        <f>'SO02 - Těžba sedimentů'!J30</f>
        <v>934775.31000000006</v>
      </c>
      <c r="AH96" s="117"/>
      <c r="AI96" s="117"/>
      <c r="AJ96" s="117"/>
      <c r="AK96" s="117"/>
      <c r="AL96" s="117"/>
      <c r="AM96" s="117"/>
      <c r="AN96" s="118">
        <f>SUM(AG96,AT96)</f>
        <v>1131078.1300000001</v>
      </c>
      <c r="AO96" s="117"/>
      <c r="AP96" s="117"/>
      <c r="AQ96" s="119" t="s">
        <v>80</v>
      </c>
      <c r="AR96" s="120"/>
      <c r="AS96" s="121">
        <v>0</v>
      </c>
      <c r="AT96" s="122">
        <f>ROUND(SUM(AV96:AW96),2)</f>
        <v>196302.82000000001</v>
      </c>
      <c r="AU96" s="123">
        <f>'SO02 - Těžba sedimentů'!P120</f>
        <v>616.85363000000007</v>
      </c>
      <c r="AV96" s="122">
        <f>'SO02 - Těžba sedimentů'!J33</f>
        <v>196302.82000000001</v>
      </c>
      <c r="AW96" s="122">
        <f>'SO02 - Těžba sedimentů'!J34</f>
        <v>0</v>
      </c>
      <c r="AX96" s="122">
        <f>'SO02 - Těžba sedimentů'!J35</f>
        <v>0</v>
      </c>
      <c r="AY96" s="122">
        <f>'SO02 - Těžba sedimentů'!J36</f>
        <v>0</v>
      </c>
      <c r="AZ96" s="122">
        <f>'SO02 - Těžba sedimentů'!F33</f>
        <v>934775.31000000006</v>
      </c>
      <c r="BA96" s="122">
        <f>'SO02 - Těžba sedimentů'!F34</f>
        <v>0</v>
      </c>
      <c r="BB96" s="122">
        <f>'SO02 - Těžba sedimentů'!F35</f>
        <v>0</v>
      </c>
      <c r="BC96" s="122">
        <f>'SO02 - Těžba sedimentů'!F36</f>
        <v>0</v>
      </c>
      <c r="BD96" s="124">
        <f>'SO02 - Těžba sedimentů'!F37</f>
        <v>0</v>
      </c>
      <c r="BE96" s="7"/>
      <c r="BT96" s="125" t="s">
        <v>81</v>
      </c>
      <c r="BV96" s="125" t="s">
        <v>75</v>
      </c>
      <c r="BW96" s="125" t="s">
        <v>86</v>
      </c>
      <c r="BX96" s="125" t="s">
        <v>5</v>
      </c>
      <c r="CL96" s="125" t="s">
        <v>1</v>
      </c>
      <c r="CM96" s="125" t="s">
        <v>83</v>
      </c>
    </row>
    <row r="97" s="7" customFormat="1" ht="16.5" customHeight="1">
      <c r="A97" s="113" t="s">
        <v>77</v>
      </c>
      <c r="B97" s="114"/>
      <c r="C97" s="115"/>
      <c r="D97" s="116" t="s">
        <v>87</v>
      </c>
      <c r="E97" s="116"/>
      <c r="F97" s="116"/>
      <c r="G97" s="116"/>
      <c r="H97" s="116"/>
      <c r="I97" s="117"/>
      <c r="J97" s="116" t="s">
        <v>88</v>
      </c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8">
        <f>'SO00 - VRN'!J30</f>
        <v>1960988</v>
      </c>
      <c r="AH97" s="117"/>
      <c r="AI97" s="117"/>
      <c r="AJ97" s="117"/>
      <c r="AK97" s="117"/>
      <c r="AL97" s="117"/>
      <c r="AM97" s="117"/>
      <c r="AN97" s="118">
        <f>SUM(AG97,AT97)</f>
        <v>2372795.48</v>
      </c>
      <c r="AO97" s="117"/>
      <c r="AP97" s="117"/>
      <c r="AQ97" s="119" t="s">
        <v>80</v>
      </c>
      <c r="AR97" s="120"/>
      <c r="AS97" s="121">
        <v>0</v>
      </c>
      <c r="AT97" s="122">
        <f>ROUND(SUM(AV97:AW97),2)</f>
        <v>411807.47999999998</v>
      </c>
      <c r="AU97" s="123">
        <f>'SO00 - VRN'!P119</f>
        <v>2236.7179999999998</v>
      </c>
      <c r="AV97" s="122">
        <f>'SO00 - VRN'!J33</f>
        <v>411807.47999999998</v>
      </c>
      <c r="AW97" s="122">
        <f>'SO00 - VRN'!J34</f>
        <v>0</v>
      </c>
      <c r="AX97" s="122">
        <f>'SO00 - VRN'!J35</f>
        <v>0</v>
      </c>
      <c r="AY97" s="122">
        <f>'SO00 - VRN'!J36</f>
        <v>0</v>
      </c>
      <c r="AZ97" s="122">
        <f>'SO00 - VRN'!F33</f>
        <v>1960988</v>
      </c>
      <c r="BA97" s="122">
        <f>'SO00 - VRN'!F34</f>
        <v>0</v>
      </c>
      <c r="BB97" s="122">
        <f>'SO00 - VRN'!F35</f>
        <v>0</v>
      </c>
      <c r="BC97" s="122">
        <f>'SO00 - VRN'!F36</f>
        <v>0</v>
      </c>
      <c r="BD97" s="124">
        <f>'SO00 - VRN'!F37</f>
        <v>0</v>
      </c>
      <c r="BE97" s="7"/>
      <c r="BT97" s="125" t="s">
        <v>81</v>
      </c>
      <c r="BV97" s="125" t="s">
        <v>75</v>
      </c>
      <c r="BW97" s="125" t="s">
        <v>89</v>
      </c>
      <c r="BX97" s="125" t="s">
        <v>5</v>
      </c>
      <c r="CL97" s="125" t="s">
        <v>1</v>
      </c>
      <c r="CM97" s="125" t="s">
        <v>83</v>
      </c>
    </row>
    <row r="98" s="7" customFormat="1" ht="16.5" customHeight="1">
      <c r="A98" s="113" t="s">
        <v>77</v>
      </c>
      <c r="B98" s="114"/>
      <c r="C98" s="115"/>
      <c r="D98" s="116" t="s">
        <v>90</v>
      </c>
      <c r="E98" s="116"/>
      <c r="F98" s="116"/>
      <c r="G98" s="116"/>
      <c r="H98" s="116"/>
      <c r="I98" s="117"/>
      <c r="J98" s="116" t="s">
        <v>91</v>
      </c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8">
        <f>'SO03 - Vegetační úpravy'!J30</f>
        <v>599775.90000000002</v>
      </c>
      <c r="AH98" s="117"/>
      <c r="AI98" s="117"/>
      <c r="AJ98" s="117"/>
      <c r="AK98" s="117"/>
      <c r="AL98" s="117"/>
      <c r="AM98" s="117"/>
      <c r="AN98" s="118">
        <f>SUM(AG98,AT98)</f>
        <v>725728.84000000008</v>
      </c>
      <c r="AO98" s="117"/>
      <c r="AP98" s="117"/>
      <c r="AQ98" s="119" t="s">
        <v>80</v>
      </c>
      <c r="AR98" s="120"/>
      <c r="AS98" s="126">
        <v>0</v>
      </c>
      <c r="AT98" s="127">
        <f>ROUND(SUM(AV98:AW98),2)</f>
        <v>125952.94</v>
      </c>
      <c r="AU98" s="128">
        <f>'SO03 - Vegetační úpravy'!P118</f>
        <v>675.49600000000009</v>
      </c>
      <c r="AV98" s="127">
        <f>'SO03 - Vegetační úpravy'!J33</f>
        <v>125952.94</v>
      </c>
      <c r="AW98" s="127">
        <f>'SO03 - Vegetační úpravy'!J34</f>
        <v>0</v>
      </c>
      <c r="AX98" s="127">
        <f>'SO03 - Vegetační úpravy'!J35</f>
        <v>0</v>
      </c>
      <c r="AY98" s="127">
        <f>'SO03 - Vegetační úpravy'!J36</f>
        <v>0</v>
      </c>
      <c r="AZ98" s="127">
        <f>'SO03 - Vegetační úpravy'!F33</f>
        <v>599775.90000000002</v>
      </c>
      <c r="BA98" s="127">
        <f>'SO03 - Vegetační úpravy'!F34</f>
        <v>0</v>
      </c>
      <c r="BB98" s="127">
        <f>'SO03 - Vegetační úpravy'!F35</f>
        <v>0</v>
      </c>
      <c r="BC98" s="127">
        <f>'SO03 - Vegetační úpravy'!F36</f>
        <v>0</v>
      </c>
      <c r="BD98" s="129">
        <f>'SO03 - Vegetační úpravy'!F37</f>
        <v>0</v>
      </c>
      <c r="BE98" s="7"/>
      <c r="BT98" s="125" t="s">
        <v>81</v>
      </c>
      <c r="BV98" s="125" t="s">
        <v>75</v>
      </c>
      <c r="BW98" s="125" t="s">
        <v>92</v>
      </c>
      <c r="BX98" s="125" t="s">
        <v>5</v>
      </c>
      <c r="CL98" s="125" t="s">
        <v>1</v>
      </c>
      <c r="CM98" s="125" t="s">
        <v>83</v>
      </c>
    </row>
    <row r="99" s="2" customFormat="1" ht="30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9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="2" customFormat="1" ht="6.96" customHeight="1">
      <c r="A100" s="33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39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sheetProtection sheet="1" formatColumns="0" formatRows="0" objects="1" scenarios="1" spinCount="100000" saltValue="UCji5Cr1V0s7QFLhrneuoaLX5ZFvOyAmJzUzSdK00NNfJhYlizCDKiqfCbUYPbg2QgT468b6mz5UfqAwuy84nQ==" hashValue="v1cbdi9URN1LB0Cdea26ZqxBhN2lkz5Y4rrDKONWit3WWupdf+0N4EF1FEWUZ2v7MCay6yfS9Un14+zjOYc8FQ==" algorithmName="SHA-512" password="CC35"/>
  <mergeCells count="52">
    <mergeCell ref="L85:AJ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AN98:AP98"/>
    <mergeCell ref="AG98:AM98"/>
    <mergeCell ref="J98:AF98"/>
    <mergeCell ref="D98:H98"/>
    <mergeCell ref="AG94:AM94"/>
    <mergeCell ref="AN94:AP94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5" location="'SO01 - Oprava koryta'!C2" display="/"/>
    <hyperlink ref="A96" location="'SO02 - Těžba sedimentů'!C2" display="/"/>
    <hyperlink ref="A97" location="'SO00 - VRN'!C2" display="/"/>
    <hyperlink ref="A98" location="'SO03 - Vegetač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83</v>
      </c>
    </row>
    <row r="4" hidden="1" s="1" customFormat="1" ht="24.96" customHeight="1">
      <c r="B4" s="21"/>
      <c r="D4" s="132" t="s">
        <v>93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14</v>
      </c>
      <c r="L6" s="21"/>
    </row>
    <row r="7" hidden="1" s="1" customFormat="1" ht="16.5" customHeight="1">
      <c r="B7" s="21"/>
      <c r="E7" s="135" t="str">
        <f>'Rekapitulace stavby'!K6</f>
        <v>Bělá, úprava Boskovice, ř.km 4,416-4,998, Boskovice, oprava toku</v>
      </c>
      <c r="F7" s="134"/>
      <c r="G7" s="134"/>
      <c r="H7" s="134"/>
      <c r="L7" s="21"/>
    </row>
    <row r="8" hidden="1" s="2" customFormat="1" ht="12" customHeight="1">
      <c r="A8" s="33"/>
      <c r="B8" s="39"/>
      <c r="C8" s="33"/>
      <c r="D8" s="134" t="s">
        <v>94</v>
      </c>
      <c r="E8" s="33"/>
      <c r="F8" s="33"/>
      <c r="G8" s="33"/>
      <c r="H8" s="33"/>
      <c r="I8" s="33"/>
      <c r="J8" s="33"/>
      <c r="K8" s="33"/>
      <c r="L8" s="57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hidden="1" s="2" customFormat="1" ht="16.5" customHeight="1">
      <c r="A9" s="33"/>
      <c r="B9" s="39"/>
      <c r="C9" s="33"/>
      <c r="D9" s="33"/>
      <c r="E9" s="136" t="s">
        <v>95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hidden="1" s="2" customFormat="1">
      <c r="A10" s="33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hidden="1" s="2" customFormat="1" ht="12" customHeight="1">
      <c r="A11" s="33"/>
      <c r="B11" s="39"/>
      <c r="C11" s="33"/>
      <c r="D11" s="134" t="s">
        <v>16</v>
      </c>
      <c r="E11" s="33"/>
      <c r="F11" s="137" t="s">
        <v>1</v>
      </c>
      <c r="G11" s="33"/>
      <c r="H11" s="33"/>
      <c r="I11" s="134" t="s">
        <v>17</v>
      </c>
      <c r="J11" s="137" t="s">
        <v>1</v>
      </c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hidden="1" s="2" customFormat="1" ht="12" customHeight="1">
      <c r="A12" s="33"/>
      <c r="B12" s="39"/>
      <c r="C12" s="33"/>
      <c r="D12" s="134" t="s">
        <v>18</v>
      </c>
      <c r="E12" s="33"/>
      <c r="F12" s="137" t="s">
        <v>19</v>
      </c>
      <c r="G12" s="33"/>
      <c r="H12" s="33"/>
      <c r="I12" s="134" t="s">
        <v>20</v>
      </c>
      <c r="J12" s="138" t="str">
        <f>'Rekapitulace stavby'!AN8</f>
        <v>1. 11. 2024</v>
      </c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hidden="1" s="2" customFormat="1" ht="10.8" customHeight="1">
      <c r="A13" s="33"/>
      <c r="B13" s="39"/>
      <c r="C13" s="33"/>
      <c r="D13" s="33"/>
      <c r="E13" s="33"/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idden="1" s="2" customFormat="1" ht="12" customHeight="1">
      <c r="A14" s="33"/>
      <c r="B14" s="39"/>
      <c r="C14" s="33"/>
      <c r="D14" s="134" t="s">
        <v>22</v>
      </c>
      <c r="E14" s="33"/>
      <c r="F14" s="33"/>
      <c r="G14" s="33"/>
      <c r="H14" s="33"/>
      <c r="I14" s="134" t="s">
        <v>23</v>
      </c>
      <c r="J14" s="137" t="s">
        <v>24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hidden="1" s="2" customFormat="1" ht="18" customHeight="1">
      <c r="A15" s="33"/>
      <c r="B15" s="39"/>
      <c r="C15" s="33"/>
      <c r="D15" s="33"/>
      <c r="E15" s="137" t="s">
        <v>25</v>
      </c>
      <c r="F15" s="33"/>
      <c r="G15" s="33"/>
      <c r="H15" s="33"/>
      <c r="I15" s="134" t="s">
        <v>26</v>
      </c>
      <c r="J15" s="137" t="s">
        <v>27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hidden="1" s="2" customFormat="1" ht="6.96" customHeight="1">
      <c r="A16" s="33"/>
      <c r="B16" s="39"/>
      <c r="C16" s="33"/>
      <c r="D16" s="33"/>
      <c r="E16" s="33"/>
      <c r="F16" s="33"/>
      <c r="G16" s="33"/>
      <c r="H16" s="33"/>
      <c r="I16" s="33"/>
      <c r="J16" s="33"/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hidden="1" s="2" customFormat="1" ht="12" customHeight="1">
      <c r="A17" s="33"/>
      <c r="B17" s="39"/>
      <c r="C17" s="33"/>
      <c r="D17" s="134" t="s">
        <v>28</v>
      </c>
      <c r="E17" s="33"/>
      <c r="F17" s="33"/>
      <c r="G17" s="33"/>
      <c r="H17" s="33"/>
      <c r="I17" s="134" t="s">
        <v>23</v>
      </c>
      <c r="J17" s="137" t="str">
        <f>'Rekapitulace stavby'!AN13</f>
        <v/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hidden="1" s="2" customFormat="1" ht="18" customHeight="1">
      <c r="A18" s="33"/>
      <c r="B18" s="39"/>
      <c r="C18" s="33"/>
      <c r="D18" s="33"/>
      <c r="E18" s="137" t="str">
        <f>'Rekapitulace stavby'!E14</f>
        <v xml:space="preserve"> </v>
      </c>
      <c r="F18" s="137"/>
      <c r="G18" s="137"/>
      <c r="H18" s="137"/>
      <c r="I18" s="134" t="s">
        <v>26</v>
      </c>
      <c r="J18" s="137" t="str">
        <f>'Rekapitulace stavby'!AN14</f>
        <v/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hidden="1" s="2" customFormat="1" ht="6.96" customHeight="1">
      <c r="A19" s="33"/>
      <c r="B19" s="39"/>
      <c r="C19" s="33"/>
      <c r="D19" s="33"/>
      <c r="E19" s="33"/>
      <c r="F19" s="33"/>
      <c r="G19" s="33"/>
      <c r="H19" s="33"/>
      <c r="I19" s="33"/>
      <c r="J19" s="33"/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idden="1" s="2" customFormat="1" ht="12" customHeight="1">
      <c r="A20" s="33"/>
      <c r="B20" s="39"/>
      <c r="C20" s="33"/>
      <c r="D20" s="134" t="s">
        <v>29</v>
      </c>
      <c r="E20" s="33"/>
      <c r="F20" s="33"/>
      <c r="G20" s="33"/>
      <c r="H20" s="33"/>
      <c r="I20" s="134" t="s">
        <v>23</v>
      </c>
      <c r="J20" s="137" t="s">
        <v>24</v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hidden="1" s="2" customFormat="1" ht="18" customHeight="1">
      <c r="A21" s="33"/>
      <c r="B21" s="39"/>
      <c r="C21" s="33"/>
      <c r="D21" s="33"/>
      <c r="E21" s="137" t="s">
        <v>25</v>
      </c>
      <c r="F21" s="33"/>
      <c r="G21" s="33"/>
      <c r="H21" s="33"/>
      <c r="I21" s="134" t="s">
        <v>26</v>
      </c>
      <c r="J21" s="137" t="s">
        <v>27</v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hidden="1" s="2" customFormat="1" ht="6.96" customHeight="1">
      <c r="A22" s="33"/>
      <c r="B22" s="39"/>
      <c r="C22" s="33"/>
      <c r="D22" s="33"/>
      <c r="E22" s="33"/>
      <c r="F22" s="33"/>
      <c r="G22" s="33"/>
      <c r="H22" s="33"/>
      <c r="I22" s="33"/>
      <c r="J22" s="33"/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hidden="1" s="2" customFormat="1" ht="12" customHeight="1">
      <c r="A23" s="33"/>
      <c r="B23" s="39"/>
      <c r="C23" s="33"/>
      <c r="D23" s="134" t="s">
        <v>31</v>
      </c>
      <c r="E23" s="33"/>
      <c r="F23" s="33"/>
      <c r="G23" s="33"/>
      <c r="H23" s="33"/>
      <c r="I23" s="134" t="s">
        <v>23</v>
      </c>
      <c r="J23" s="137" t="s">
        <v>24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hidden="1" s="2" customFormat="1" ht="18" customHeight="1">
      <c r="A24" s="33"/>
      <c r="B24" s="39"/>
      <c r="C24" s="33"/>
      <c r="D24" s="33"/>
      <c r="E24" s="137" t="s">
        <v>25</v>
      </c>
      <c r="F24" s="33"/>
      <c r="G24" s="33"/>
      <c r="H24" s="33"/>
      <c r="I24" s="134" t="s">
        <v>26</v>
      </c>
      <c r="J24" s="137" t="s">
        <v>27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hidden="1" s="2" customFormat="1" ht="6.96" customHeight="1">
      <c r="A25" s="33"/>
      <c r="B25" s="39"/>
      <c r="C25" s="33"/>
      <c r="D25" s="33"/>
      <c r="E25" s="33"/>
      <c r="F25" s="33"/>
      <c r="G25" s="33"/>
      <c r="H25" s="33"/>
      <c r="I25" s="33"/>
      <c r="J25" s="33"/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hidden="1" s="2" customFormat="1" ht="12" customHeight="1">
      <c r="A26" s="33"/>
      <c r="B26" s="39"/>
      <c r="C26" s="33"/>
      <c r="D26" s="134" t="s">
        <v>32</v>
      </c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hidden="1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3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hidden="1" s="2" customFormat="1" ht="6.96" customHeight="1">
      <c r="A29" s="33"/>
      <c r="B29" s="39"/>
      <c r="C29" s="33"/>
      <c r="D29" s="143"/>
      <c r="E29" s="143"/>
      <c r="F29" s="143"/>
      <c r="G29" s="143"/>
      <c r="H29" s="143"/>
      <c r="I29" s="143"/>
      <c r="J29" s="143"/>
      <c r="K29" s="14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hidden="1" s="2" customFormat="1" ht="25.44" customHeight="1">
      <c r="A30" s="33"/>
      <c r="B30" s="39"/>
      <c r="C30" s="33"/>
      <c r="D30" s="144" t="s">
        <v>33</v>
      </c>
      <c r="E30" s="33"/>
      <c r="F30" s="33"/>
      <c r="G30" s="33"/>
      <c r="H30" s="33"/>
      <c r="I30" s="33"/>
      <c r="J30" s="145">
        <f>ROUND(J124, 2)</f>
        <v>12107450.369999999</v>
      </c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hidden="1" s="2" customFormat="1" ht="6.96" customHeight="1">
      <c r="A31" s="33"/>
      <c r="B31" s="39"/>
      <c r="C31" s="33"/>
      <c r="D31" s="143"/>
      <c r="E31" s="143"/>
      <c r="F31" s="143"/>
      <c r="G31" s="143"/>
      <c r="H31" s="143"/>
      <c r="I31" s="143"/>
      <c r="J31" s="143"/>
      <c r="K31" s="14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hidden="1" s="2" customFormat="1" ht="14.4" customHeight="1">
      <c r="A32" s="33"/>
      <c r="B32" s="39"/>
      <c r="C32" s="33"/>
      <c r="D32" s="33"/>
      <c r="E32" s="33"/>
      <c r="F32" s="146" t="s">
        <v>35</v>
      </c>
      <c r="G32" s="33"/>
      <c r="H32" s="33"/>
      <c r="I32" s="146" t="s">
        <v>34</v>
      </c>
      <c r="J32" s="146" t="s">
        <v>36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hidden="1" s="2" customFormat="1" ht="14.4" customHeight="1">
      <c r="A33" s="33"/>
      <c r="B33" s="39"/>
      <c r="C33" s="33"/>
      <c r="D33" s="147" t="s">
        <v>37</v>
      </c>
      <c r="E33" s="134" t="s">
        <v>38</v>
      </c>
      <c r="F33" s="148">
        <f>ROUND((SUM(BE124:BE485)),  2)</f>
        <v>12107450.369999999</v>
      </c>
      <c r="G33" s="33"/>
      <c r="H33" s="33"/>
      <c r="I33" s="149">
        <v>0.20999999999999999</v>
      </c>
      <c r="J33" s="148">
        <f>ROUND(((SUM(BE124:BE485))*I33),  2)</f>
        <v>2542564.5800000001</v>
      </c>
      <c r="K33" s="3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hidden="1" s="2" customFormat="1" ht="14.4" customHeight="1">
      <c r="A34" s="33"/>
      <c r="B34" s="39"/>
      <c r="C34" s="33"/>
      <c r="D34" s="33"/>
      <c r="E34" s="134" t="s">
        <v>39</v>
      </c>
      <c r="F34" s="148">
        <f>ROUND((SUM(BF124:BF485)),  2)</f>
        <v>0</v>
      </c>
      <c r="G34" s="33"/>
      <c r="H34" s="33"/>
      <c r="I34" s="149">
        <v>0.12</v>
      </c>
      <c r="J34" s="148">
        <f>ROUND(((SUM(BF124:BF485))*I34),  2)</f>
        <v>0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9"/>
      <c r="C35" s="33"/>
      <c r="D35" s="33"/>
      <c r="E35" s="134" t="s">
        <v>40</v>
      </c>
      <c r="F35" s="148">
        <f>ROUND((SUM(BG124:BG485)),  2)</f>
        <v>0</v>
      </c>
      <c r="G35" s="33"/>
      <c r="H35" s="33"/>
      <c r="I35" s="149">
        <v>0.20999999999999999</v>
      </c>
      <c r="J35" s="148">
        <f>0</f>
        <v>0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9"/>
      <c r="C36" s="33"/>
      <c r="D36" s="33"/>
      <c r="E36" s="134" t="s">
        <v>41</v>
      </c>
      <c r="F36" s="148">
        <f>ROUND((SUM(BH124:BH485)),  2)</f>
        <v>0</v>
      </c>
      <c r="G36" s="33"/>
      <c r="H36" s="33"/>
      <c r="I36" s="149">
        <v>0.12</v>
      </c>
      <c r="J36" s="148">
        <f>0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34" t="s">
        <v>42</v>
      </c>
      <c r="F37" s="148">
        <f>ROUND((SUM(BI124:BI485)),  2)</f>
        <v>0</v>
      </c>
      <c r="G37" s="33"/>
      <c r="H37" s="33"/>
      <c r="I37" s="149">
        <v>0</v>
      </c>
      <c r="J37" s="14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6.96" customHeight="1">
      <c r="A38" s="33"/>
      <c r="B38" s="39"/>
      <c r="C38" s="33"/>
      <c r="D38" s="33"/>
      <c r="E38" s="33"/>
      <c r="F38" s="33"/>
      <c r="G38" s="33"/>
      <c r="H38" s="33"/>
      <c r="I38" s="33"/>
      <c r="J38" s="33"/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25.44" customHeight="1">
      <c r="A39" s="33"/>
      <c r="B39" s="39"/>
      <c r="C39" s="150"/>
      <c r="D39" s="151" t="s">
        <v>43</v>
      </c>
      <c r="E39" s="152"/>
      <c r="F39" s="152"/>
      <c r="G39" s="153" t="s">
        <v>44</v>
      </c>
      <c r="H39" s="154" t="s">
        <v>45</v>
      </c>
      <c r="I39" s="152"/>
      <c r="J39" s="155">
        <f>SUM(J30:J37)</f>
        <v>14650014.949999999</v>
      </c>
      <c r="K39" s="156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7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57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3"/>
      <c r="B61" s="39"/>
      <c r="C61" s="33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3"/>
      <c r="B65" s="39"/>
      <c r="C65" s="33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3"/>
      <c r="B76" s="39"/>
      <c r="C76" s="33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hidden="1" s="2" customFormat="1" ht="14.4" customHeight="1">
      <c r="A77" s="33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hidden="1"/>
    <row r="79" hidden="1"/>
    <row r="80" hidden="1"/>
    <row r="81" s="2" customFormat="1" ht="6.96" customHeight="1">
      <c r="A81" s="33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68" t="str">
        <f>E7</f>
        <v>Bělá, úprava Boskovice, ř.km 4,416-4,998, Boskovice, oprava toku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30" t="s">
        <v>94</v>
      </c>
      <c r="D86" s="35"/>
      <c r="E86" s="35"/>
      <c r="F86" s="35"/>
      <c r="G86" s="35"/>
      <c r="H86" s="35"/>
      <c r="I86" s="35"/>
      <c r="J86" s="35"/>
      <c r="K86" s="35"/>
      <c r="L86" s="57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5"/>
      <c r="D87" s="35"/>
      <c r="E87" s="70" t="str">
        <f>E9</f>
        <v>SO01 - Oprava koryta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30" t="s">
        <v>18</v>
      </c>
      <c r="D89" s="35"/>
      <c r="E89" s="35"/>
      <c r="F89" s="27" t="str">
        <f>F12</f>
        <v xml:space="preserve"> </v>
      </c>
      <c r="G89" s="35"/>
      <c r="H89" s="35"/>
      <c r="I89" s="30" t="s">
        <v>20</v>
      </c>
      <c r="J89" s="73" t="str">
        <f>IF(J12="","",J12)</f>
        <v>1. 11. 2024</v>
      </c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5.15" customHeight="1">
      <c r="A91" s="33"/>
      <c r="B91" s="34"/>
      <c r="C91" s="30" t="s">
        <v>22</v>
      </c>
      <c r="D91" s="35"/>
      <c r="E91" s="35"/>
      <c r="F91" s="27" t="str">
        <f>E15</f>
        <v>Povodí Moravy, s.p.</v>
      </c>
      <c r="G91" s="35"/>
      <c r="H91" s="35"/>
      <c r="I91" s="30" t="s">
        <v>29</v>
      </c>
      <c r="J91" s="31" t="str">
        <f>E21</f>
        <v>Povodí Moravy, s.p.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15.15" customHeight="1">
      <c r="A92" s="33"/>
      <c r="B92" s="34"/>
      <c r="C92" s="30" t="s">
        <v>28</v>
      </c>
      <c r="D92" s="35"/>
      <c r="E92" s="35"/>
      <c r="F92" s="27" t="str">
        <f>IF(E18="","",E18)</f>
        <v xml:space="preserve"> </v>
      </c>
      <c r="G92" s="35"/>
      <c r="H92" s="35"/>
      <c r="I92" s="30" t="s">
        <v>31</v>
      </c>
      <c r="J92" s="31" t="str">
        <f>E24</f>
        <v>Povodí Moravy, s.p.</v>
      </c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69" t="s">
        <v>97</v>
      </c>
      <c r="D94" s="170"/>
      <c r="E94" s="170"/>
      <c r="F94" s="170"/>
      <c r="G94" s="170"/>
      <c r="H94" s="170"/>
      <c r="I94" s="170"/>
      <c r="J94" s="171" t="s">
        <v>98</v>
      </c>
      <c r="K94" s="170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72" t="s">
        <v>99</v>
      </c>
      <c r="D96" s="35"/>
      <c r="E96" s="35"/>
      <c r="F96" s="35"/>
      <c r="G96" s="35"/>
      <c r="H96" s="35"/>
      <c r="I96" s="35"/>
      <c r="J96" s="104">
        <f>J124</f>
        <v>12107450.369999997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100</v>
      </c>
    </row>
    <row r="97" s="9" customFormat="1" ht="24.96" customHeight="1">
      <c r="A97" s="9"/>
      <c r="B97" s="173"/>
      <c r="C97" s="174"/>
      <c r="D97" s="175" t="s">
        <v>101</v>
      </c>
      <c r="E97" s="176"/>
      <c r="F97" s="176"/>
      <c r="G97" s="176"/>
      <c r="H97" s="176"/>
      <c r="I97" s="176"/>
      <c r="J97" s="177">
        <f>J125</f>
        <v>12107450.369999997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102</v>
      </c>
      <c r="E98" s="182"/>
      <c r="F98" s="182"/>
      <c r="G98" s="182"/>
      <c r="H98" s="182"/>
      <c r="I98" s="182"/>
      <c r="J98" s="183">
        <f>J126</f>
        <v>2206268.3599999999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103</v>
      </c>
      <c r="E99" s="182"/>
      <c r="F99" s="182"/>
      <c r="G99" s="182"/>
      <c r="H99" s="182"/>
      <c r="I99" s="182"/>
      <c r="J99" s="183">
        <f>J270</f>
        <v>387910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104</v>
      </c>
      <c r="E100" s="182"/>
      <c r="F100" s="182"/>
      <c r="G100" s="182"/>
      <c r="H100" s="182"/>
      <c r="I100" s="182"/>
      <c r="J100" s="183">
        <f>J290</f>
        <v>391198.79999999999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9"/>
      <c r="C101" s="180"/>
      <c r="D101" s="181" t="s">
        <v>105</v>
      </c>
      <c r="E101" s="182"/>
      <c r="F101" s="182"/>
      <c r="G101" s="182"/>
      <c r="H101" s="182"/>
      <c r="I101" s="182"/>
      <c r="J101" s="183">
        <f>J318</f>
        <v>5571035.6399999997</v>
      </c>
      <c r="K101" s="180"/>
      <c r="L101" s="18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9"/>
      <c r="C102" s="180"/>
      <c r="D102" s="181" t="s">
        <v>106</v>
      </c>
      <c r="E102" s="182"/>
      <c r="F102" s="182"/>
      <c r="G102" s="182"/>
      <c r="H102" s="182"/>
      <c r="I102" s="182"/>
      <c r="J102" s="183">
        <f>J419</f>
        <v>469012</v>
      </c>
      <c r="K102" s="180"/>
      <c r="L102" s="18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9"/>
      <c r="C103" s="180"/>
      <c r="D103" s="181" t="s">
        <v>107</v>
      </c>
      <c r="E103" s="182"/>
      <c r="F103" s="182"/>
      <c r="G103" s="182"/>
      <c r="H103" s="182"/>
      <c r="I103" s="182"/>
      <c r="J103" s="183">
        <f>J438</f>
        <v>2150320.3599999999</v>
      </c>
      <c r="K103" s="180"/>
      <c r="L103" s="18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9"/>
      <c r="C104" s="180"/>
      <c r="D104" s="181" t="s">
        <v>108</v>
      </c>
      <c r="E104" s="182"/>
      <c r="F104" s="182"/>
      <c r="G104" s="182"/>
      <c r="H104" s="182"/>
      <c r="I104" s="182"/>
      <c r="J104" s="183">
        <f>J482</f>
        <v>931705.20999999996</v>
      </c>
      <c r="K104" s="180"/>
      <c r="L104" s="18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2" customFormat="1" ht="6.96" customHeight="1">
      <c r="A106" s="33"/>
      <c r="B106" s="60"/>
      <c r="C106" s="61"/>
      <c r="D106" s="61"/>
      <c r="E106" s="61"/>
      <c r="F106" s="61"/>
      <c r="G106" s="61"/>
      <c r="H106" s="61"/>
      <c r="I106" s="61"/>
      <c r="J106" s="61"/>
      <c r="K106" s="61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="2" customFormat="1" ht="6.96" customHeight="1">
      <c r="A110" s="33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24.96" customHeight="1">
      <c r="A111" s="33"/>
      <c r="B111" s="34"/>
      <c r="C111" s="24" t="s">
        <v>109</v>
      </c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6.96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2" customHeight="1">
      <c r="A113" s="33"/>
      <c r="B113" s="34"/>
      <c r="C113" s="30" t="s">
        <v>14</v>
      </c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6.5" customHeight="1">
      <c r="A114" s="33"/>
      <c r="B114" s="34"/>
      <c r="C114" s="35"/>
      <c r="D114" s="35"/>
      <c r="E114" s="168" t="str">
        <f>E7</f>
        <v>Bělá, úprava Boskovice, ř.km 4,416-4,998, Boskovice, oprava toku</v>
      </c>
      <c r="F114" s="30"/>
      <c r="G114" s="30"/>
      <c r="H114" s="30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2" customHeight="1">
      <c r="A115" s="33"/>
      <c r="B115" s="34"/>
      <c r="C115" s="30" t="s">
        <v>94</v>
      </c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6.5" customHeight="1">
      <c r="A116" s="33"/>
      <c r="B116" s="34"/>
      <c r="C116" s="35"/>
      <c r="D116" s="35"/>
      <c r="E116" s="70" t="str">
        <f>E9</f>
        <v>SO01 - Oprava koryta</v>
      </c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6.96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2" customHeight="1">
      <c r="A118" s="33"/>
      <c r="B118" s="34"/>
      <c r="C118" s="30" t="s">
        <v>18</v>
      </c>
      <c r="D118" s="35"/>
      <c r="E118" s="35"/>
      <c r="F118" s="27" t="str">
        <f>F12</f>
        <v xml:space="preserve"> </v>
      </c>
      <c r="G118" s="35"/>
      <c r="H118" s="35"/>
      <c r="I118" s="30" t="s">
        <v>20</v>
      </c>
      <c r="J118" s="73" t="str">
        <f>IF(J12="","",J12)</f>
        <v>1. 11. 2024</v>
      </c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2" customFormat="1" ht="6.96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7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="2" customFormat="1" ht="15.15" customHeight="1">
      <c r="A120" s="33"/>
      <c r="B120" s="34"/>
      <c r="C120" s="30" t="s">
        <v>22</v>
      </c>
      <c r="D120" s="35"/>
      <c r="E120" s="35"/>
      <c r="F120" s="27" t="str">
        <f>E15</f>
        <v>Povodí Moravy, s.p.</v>
      </c>
      <c r="G120" s="35"/>
      <c r="H120" s="35"/>
      <c r="I120" s="30" t="s">
        <v>29</v>
      </c>
      <c r="J120" s="31" t="str">
        <f>E21</f>
        <v>Povodí Moravy, s.p.</v>
      </c>
      <c r="K120" s="35"/>
      <c r="L120" s="57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="2" customFormat="1" ht="15.15" customHeight="1">
      <c r="A121" s="33"/>
      <c r="B121" s="34"/>
      <c r="C121" s="30" t="s">
        <v>28</v>
      </c>
      <c r="D121" s="35"/>
      <c r="E121" s="35"/>
      <c r="F121" s="27" t="str">
        <f>IF(E18="","",E18)</f>
        <v xml:space="preserve"> </v>
      </c>
      <c r="G121" s="35"/>
      <c r="H121" s="35"/>
      <c r="I121" s="30" t="s">
        <v>31</v>
      </c>
      <c r="J121" s="31" t="str">
        <f>E24</f>
        <v>Povodí Moravy, s.p.</v>
      </c>
      <c r="K121" s="35"/>
      <c r="L121" s="57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="2" customFormat="1" ht="10.32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7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="11" customFormat="1" ht="29.28" customHeight="1">
      <c r="A123" s="185"/>
      <c r="B123" s="186"/>
      <c r="C123" s="187" t="s">
        <v>110</v>
      </c>
      <c r="D123" s="188" t="s">
        <v>58</v>
      </c>
      <c r="E123" s="188" t="s">
        <v>54</v>
      </c>
      <c r="F123" s="188" t="s">
        <v>55</v>
      </c>
      <c r="G123" s="188" t="s">
        <v>111</v>
      </c>
      <c r="H123" s="188" t="s">
        <v>112</v>
      </c>
      <c r="I123" s="188" t="s">
        <v>113</v>
      </c>
      <c r="J123" s="188" t="s">
        <v>98</v>
      </c>
      <c r="K123" s="189" t="s">
        <v>114</v>
      </c>
      <c r="L123" s="190"/>
      <c r="M123" s="94" t="s">
        <v>1</v>
      </c>
      <c r="N123" s="95" t="s">
        <v>37</v>
      </c>
      <c r="O123" s="95" t="s">
        <v>115</v>
      </c>
      <c r="P123" s="95" t="s">
        <v>116</v>
      </c>
      <c r="Q123" s="95" t="s">
        <v>117</v>
      </c>
      <c r="R123" s="95" t="s">
        <v>118</v>
      </c>
      <c r="S123" s="95" t="s">
        <v>119</v>
      </c>
      <c r="T123" s="96" t="s">
        <v>120</v>
      </c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</row>
    <row r="124" s="2" customFormat="1" ht="22.8" customHeight="1">
      <c r="A124" s="33"/>
      <c r="B124" s="34"/>
      <c r="C124" s="101" t="s">
        <v>121</v>
      </c>
      <c r="D124" s="35"/>
      <c r="E124" s="35"/>
      <c r="F124" s="35"/>
      <c r="G124" s="35"/>
      <c r="H124" s="35"/>
      <c r="I124" s="35"/>
      <c r="J124" s="191">
        <f>BK124</f>
        <v>12107450.369999997</v>
      </c>
      <c r="K124" s="35"/>
      <c r="L124" s="39"/>
      <c r="M124" s="97"/>
      <c r="N124" s="192"/>
      <c r="O124" s="98"/>
      <c r="P124" s="193">
        <f>P125</f>
        <v>11687.491914999999</v>
      </c>
      <c r="Q124" s="98"/>
      <c r="R124" s="193">
        <f>R125</f>
        <v>2806.3406874799998</v>
      </c>
      <c r="S124" s="98"/>
      <c r="T124" s="194">
        <f>T125</f>
        <v>1761.6409999999999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72</v>
      </c>
      <c r="AU124" s="18" t="s">
        <v>100</v>
      </c>
      <c r="BK124" s="195">
        <f>BK125</f>
        <v>12107450.369999997</v>
      </c>
    </row>
    <row r="125" s="12" customFormat="1" ht="25.92" customHeight="1">
      <c r="A125" s="12"/>
      <c r="B125" s="196"/>
      <c r="C125" s="197"/>
      <c r="D125" s="198" t="s">
        <v>72</v>
      </c>
      <c r="E125" s="199" t="s">
        <v>122</v>
      </c>
      <c r="F125" s="199" t="s">
        <v>123</v>
      </c>
      <c r="G125" s="197"/>
      <c r="H125" s="197"/>
      <c r="I125" s="197"/>
      <c r="J125" s="200">
        <f>BK125</f>
        <v>12107450.369999997</v>
      </c>
      <c r="K125" s="197"/>
      <c r="L125" s="201"/>
      <c r="M125" s="202"/>
      <c r="N125" s="203"/>
      <c r="O125" s="203"/>
      <c r="P125" s="204">
        <f>P126+P270+P290+P318+P419+P438+P482</f>
        <v>11687.491914999999</v>
      </c>
      <c r="Q125" s="203"/>
      <c r="R125" s="204">
        <f>R126+R270+R290+R318+R419+R438+R482</f>
        <v>2806.3406874799998</v>
      </c>
      <c r="S125" s="203"/>
      <c r="T125" s="205">
        <f>T126+T270+T290+T318+T419+T438+T482</f>
        <v>1761.6409999999999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6" t="s">
        <v>81</v>
      </c>
      <c r="AT125" s="207" t="s">
        <v>72</v>
      </c>
      <c r="AU125" s="207" t="s">
        <v>73</v>
      </c>
      <c r="AY125" s="206" t="s">
        <v>124</v>
      </c>
      <c r="BK125" s="208">
        <f>BK126+BK270+BK290+BK318+BK419+BK438+BK482</f>
        <v>12107450.369999997</v>
      </c>
    </row>
    <row r="126" s="12" customFormat="1" ht="22.8" customHeight="1">
      <c r="A126" s="12"/>
      <c r="B126" s="196"/>
      <c r="C126" s="197"/>
      <c r="D126" s="198" t="s">
        <v>72</v>
      </c>
      <c r="E126" s="209" t="s">
        <v>81</v>
      </c>
      <c r="F126" s="209" t="s">
        <v>125</v>
      </c>
      <c r="G126" s="197"/>
      <c r="H126" s="197"/>
      <c r="I126" s="197"/>
      <c r="J126" s="210">
        <f>BK126</f>
        <v>2206268.3599999999</v>
      </c>
      <c r="K126" s="197"/>
      <c r="L126" s="201"/>
      <c r="M126" s="202"/>
      <c r="N126" s="203"/>
      <c r="O126" s="203"/>
      <c r="P126" s="204">
        <f>SUM(P127:P269)</f>
        <v>4157.2490900000003</v>
      </c>
      <c r="Q126" s="203"/>
      <c r="R126" s="204">
        <f>SUM(R127:R269)</f>
        <v>25.140638200000005</v>
      </c>
      <c r="S126" s="203"/>
      <c r="T126" s="205">
        <f>SUM(T127:T269)</f>
        <v>1468.771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6" t="s">
        <v>81</v>
      </c>
      <c r="AT126" s="207" t="s">
        <v>72</v>
      </c>
      <c r="AU126" s="207" t="s">
        <v>81</v>
      </c>
      <c r="AY126" s="206" t="s">
        <v>124</v>
      </c>
      <c r="BK126" s="208">
        <f>SUM(BK127:BK269)</f>
        <v>2206268.3599999999</v>
      </c>
    </row>
    <row r="127" s="2" customFormat="1" ht="24.15" customHeight="1">
      <c r="A127" s="33"/>
      <c r="B127" s="34"/>
      <c r="C127" s="211" t="s">
        <v>81</v>
      </c>
      <c r="D127" s="211" t="s">
        <v>126</v>
      </c>
      <c r="E127" s="212" t="s">
        <v>127</v>
      </c>
      <c r="F127" s="213" t="s">
        <v>128</v>
      </c>
      <c r="G127" s="214" t="s">
        <v>129</v>
      </c>
      <c r="H127" s="215">
        <v>719.97000000000003</v>
      </c>
      <c r="I127" s="216">
        <v>1530</v>
      </c>
      <c r="J127" s="216">
        <f>ROUND(I127*H127,2)</f>
        <v>1101554.1000000001</v>
      </c>
      <c r="K127" s="213" t="s">
        <v>130</v>
      </c>
      <c r="L127" s="39"/>
      <c r="M127" s="217" t="s">
        <v>1</v>
      </c>
      <c r="N127" s="218" t="s">
        <v>38</v>
      </c>
      <c r="O127" s="219">
        <v>3.9249999999999998</v>
      </c>
      <c r="P127" s="219">
        <f>O127*H127</f>
        <v>2825.8822500000001</v>
      </c>
      <c r="Q127" s="219">
        <v>0</v>
      </c>
      <c r="R127" s="219">
        <f>Q127*H127</f>
        <v>0</v>
      </c>
      <c r="S127" s="219">
        <v>1.8999999999999999</v>
      </c>
      <c r="T127" s="220">
        <f>S127*H127</f>
        <v>1367.943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21" t="s">
        <v>131</v>
      </c>
      <c r="AT127" s="221" t="s">
        <v>126</v>
      </c>
      <c r="AU127" s="221" t="s">
        <v>83</v>
      </c>
      <c r="AY127" s="18" t="s">
        <v>124</v>
      </c>
      <c r="BE127" s="222">
        <f>IF(N127="základní",J127,0)</f>
        <v>1101554.1000000001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8" t="s">
        <v>81</v>
      </c>
      <c r="BK127" s="222">
        <f>ROUND(I127*H127,2)</f>
        <v>1101554.1000000001</v>
      </c>
      <c r="BL127" s="18" t="s">
        <v>131</v>
      </c>
      <c r="BM127" s="221" t="s">
        <v>132</v>
      </c>
    </row>
    <row r="128" s="2" customFormat="1">
      <c r="A128" s="33"/>
      <c r="B128" s="34"/>
      <c r="C128" s="35"/>
      <c r="D128" s="223" t="s">
        <v>133</v>
      </c>
      <c r="E128" s="35"/>
      <c r="F128" s="224" t="s">
        <v>134</v>
      </c>
      <c r="G128" s="35"/>
      <c r="H128" s="35"/>
      <c r="I128" s="35"/>
      <c r="J128" s="35"/>
      <c r="K128" s="35"/>
      <c r="L128" s="39"/>
      <c r="M128" s="225"/>
      <c r="N128" s="226"/>
      <c r="O128" s="85"/>
      <c r="P128" s="85"/>
      <c r="Q128" s="85"/>
      <c r="R128" s="85"/>
      <c r="S128" s="85"/>
      <c r="T128" s="86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133</v>
      </c>
      <c r="AU128" s="18" t="s">
        <v>83</v>
      </c>
    </row>
    <row r="129" s="2" customFormat="1">
      <c r="A129" s="33"/>
      <c r="B129" s="34"/>
      <c r="C129" s="35"/>
      <c r="D129" s="227" t="s">
        <v>135</v>
      </c>
      <c r="E129" s="35"/>
      <c r="F129" s="228" t="s">
        <v>136</v>
      </c>
      <c r="G129" s="35"/>
      <c r="H129" s="35"/>
      <c r="I129" s="35"/>
      <c r="J129" s="35"/>
      <c r="K129" s="35"/>
      <c r="L129" s="39"/>
      <c r="M129" s="225"/>
      <c r="N129" s="226"/>
      <c r="O129" s="85"/>
      <c r="P129" s="85"/>
      <c r="Q129" s="85"/>
      <c r="R129" s="85"/>
      <c r="S129" s="85"/>
      <c r="T129" s="86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135</v>
      </c>
      <c r="AU129" s="18" t="s">
        <v>83</v>
      </c>
    </row>
    <row r="130" s="2" customFormat="1">
      <c r="A130" s="33"/>
      <c r="B130" s="34"/>
      <c r="C130" s="35"/>
      <c r="D130" s="223" t="s">
        <v>137</v>
      </c>
      <c r="E130" s="35"/>
      <c r="F130" s="229" t="s">
        <v>138</v>
      </c>
      <c r="G130" s="35"/>
      <c r="H130" s="35"/>
      <c r="I130" s="35"/>
      <c r="J130" s="35"/>
      <c r="K130" s="35"/>
      <c r="L130" s="39"/>
      <c r="M130" s="225"/>
      <c r="N130" s="226"/>
      <c r="O130" s="85"/>
      <c r="P130" s="85"/>
      <c r="Q130" s="85"/>
      <c r="R130" s="85"/>
      <c r="S130" s="85"/>
      <c r="T130" s="86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137</v>
      </c>
      <c r="AU130" s="18" t="s">
        <v>83</v>
      </c>
    </row>
    <row r="131" s="13" customFormat="1">
      <c r="A131" s="13"/>
      <c r="B131" s="230"/>
      <c r="C131" s="231"/>
      <c r="D131" s="223" t="s">
        <v>139</v>
      </c>
      <c r="E131" s="232" t="s">
        <v>1</v>
      </c>
      <c r="F131" s="233" t="s">
        <v>140</v>
      </c>
      <c r="G131" s="231"/>
      <c r="H131" s="232" t="s">
        <v>1</v>
      </c>
      <c r="I131" s="231"/>
      <c r="J131" s="231"/>
      <c r="K131" s="231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139</v>
      </c>
      <c r="AU131" s="238" t="s">
        <v>83</v>
      </c>
      <c r="AV131" s="13" t="s">
        <v>81</v>
      </c>
      <c r="AW131" s="13" t="s">
        <v>30</v>
      </c>
      <c r="AX131" s="13" t="s">
        <v>73</v>
      </c>
      <c r="AY131" s="238" t="s">
        <v>124</v>
      </c>
    </row>
    <row r="132" s="14" customFormat="1">
      <c r="A132" s="14"/>
      <c r="B132" s="239"/>
      <c r="C132" s="240"/>
      <c r="D132" s="223" t="s">
        <v>139</v>
      </c>
      <c r="E132" s="241" t="s">
        <v>1</v>
      </c>
      <c r="F132" s="242" t="s">
        <v>141</v>
      </c>
      <c r="G132" s="240"/>
      <c r="H132" s="243">
        <v>719.97000000000003</v>
      </c>
      <c r="I132" s="240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139</v>
      </c>
      <c r="AU132" s="248" t="s">
        <v>83</v>
      </c>
      <c r="AV132" s="14" t="s">
        <v>83</v>
      </c>
      <c r="AW132" s="14" t="s">
        <v>30</v>
      </c>
      <c r="AX132" s="14" t="s">
        <v>81</v>
      </c>
      <c r="AY132" s="248" t="s">
        <v>124</v>
      </c>
    </row>
    <row r="133" s="2" customFormat="1" ht="16.5" customHeight="1">
      <c r="A133" s="33"/>
      <c r="B133" s="34"/>
      <c r="C133" s="211" t="s">
        <v>83</v>
      </c>
      <c r="D133" s="211" t="s">
        <v>126</v>
      </c>
      <c r="E133" s="212" t="s">
        <v>142</v>
      </c>
      <c r="F133" s="213" t="s">
        <v>143</v>
      </c>
      <c r="G133" s="214" t="s">
        <v>129</v>
      </c>
      <c r="H133" s="215">
        <v>55.399999999999999</v>
      </c>
      <c r="I133" s="216">
        <v>286</v>
      </c>
      <c r="J133" s="216">
        <f>ROUND(I133*H133,2)</f>
        <v>15844.4</v>
      </c>
      <c r="K133" s="213" t="s">
        <v>130</v>
      </c>
      <c r="L133" s="39"/>
      <c r="M133" s="217" t="s">
        <v>1</v>
      </c>
      <c r="N133" s="218" t="s">
        <v>38</v>
      </c>
      <c r="O133" s="219">
        <v>0.222</v>
      </c>
      <c r="P133" s="219">
        <f>O133*H133</f>
        <v>12.2988</v>
      </c>
      <c r="Q133" s="219">
        <v>0</v>
      </c>
      <c r="R133" s="219">
        <f>Q133*H133</f>
        <v>0</v>
      </c>
      <c r="S133" s="219">
        <v>1.8200000000000001</v>
      </c>
      <c r="T133" s="220">
        <f>S133*H133</f>
        <v>100.828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221" t="s">
        <v>131</v>
      </c>
      <c r="AT133" s="221" t="s">
        <v>126</v>
      </c>
      <c r="AU133" s="221" t="s">
        <v>83</v>
      </c>
      <c r="AY133" s="18" t="s">
        <v>124</v>
      </c>
      <c r="BE133" s="222">
        <f>IF(N133="základní",J133,0)</f>
        <v>15844.4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8" t="s">
        <v>81</v>
      </c>
      <c r="BK133" s="222">
        <f>ROUND(I133*H133,2)</f>
        <v>15844.4</v>
      </c>
      <c r="BL133" s="18" t="s">
        <v>131</v>
      </c>
      <c r="BM133" s="221" t="s">
        <v>144</v>
      </c>
    </row>
    <row r="134" s="2" customFormat="1">
      <c r="A134" s="33"/>
      <c r="B134" s="34"/>
      <c r="C134" s="35"/>
      <c r="D134" s="223" t="s">
        <v>133</v>
      </c>
      <c r="E134" s="35"/>
      <c r="F134" s="224" t="s">
        <v>145</v>
      </c>
      <c r="G134" s="35"/>
      <c r="H134" s="35"/>
      <c r="I134" s="35"/>
      <c r="J134" s="35"/>
      <c r="K134" s="35"/>
      <c r="L134" s="39"/>
      <c r="M134" s="225"/>
      <c r="N134" s="226"/>
      <c r="O134" s="85"/>
      <c r="P134" s="85"/>
      <c r="Q134" s="85"/>
      <c r="R134" s="85"/>
      <c r="S134" s="85"/>
      <c r="T134" s="86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133</v>
      </c>
      <c r="AU134" s="18" t="s">
        <v>83</v>
      </c>
    </row>
    <row r="135" s="2" customFormat="1">
      <c r="A135" s="33"/>
      <c r="B135" s="34"/>
      <c r="C135" s="35"/>
      <c r="D135" s="227" t="s">
        <v>135</v>
      </c>
      <c r="E135" s="35"/>
      <c r="F135" s="228" t="s">
        <v>146</v>
      </c>
      <c r="G135" s="35"/>
      <c r="H135" s="35"/>
      <c r="I135" s="35"/>
      <c r="J135" s="35"/>
      <c r="K135" s="35"/>
      <c r="L135" s="39"/>
      <c r="M135" s="225"/>
      <c r="N135" s="226"/>
      <c r="O135" s="85"/>
      <c r="P135" s="85"/>
      <c r="Q135" s="85"/>
      <c r="R135" s="85"/>
      <c r="S135" s="85"/>
      <c r="T135" s="86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135</v>
      </c>
      <c r="AU135" s="18" t="s">
        <v>83</v>
      </c>
    </row>
    <row r="136" s="2" customFormat="1">
      <c r="A136" s="33"/>
      <c r="B136" s="34"/>
      <c r="C136" s="35"/>
      <c r="D136" s="223" t="s">
        <v>137</v>
      </c>
      <c r="E136" s="35"/>
      <c r="F136" s="229" t="s">
        <v>147</v>
      </c>
      <c r="G136" s="35"/>
      <c r="H136" s="35"/>
      <c r="I136" s="35"/>
      <c r="J136" s="35"/>
      <c r="K136" s="35"/>
      <c r="L136" s="39"/>
      <c r="M136" s="225"/>
      <c r="N136" s="226"/>
      <c r="O136" s="85"/>
      <c r="P136" s="85"/>
      <c r="Q136" s="85"/>
      <c r="R136" s="85"/>
      <c r="S136" s="85"/>
      <c r="T136" s="86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137</v>
      </c>
      <c r="AU136" s="18" t="s">
        <v>83</v>
      </c>
    </row>
    <row r="137" s="13" customFormat="1">
      <c r="A137" s="13"/>
      <c r="B137" s="230"/>
      <c r="C137" s="231"/>
      <c r="D137" s="223" t="s">
        <v>139</v>
      </c>
      <c r="E137" s="232" t="s">
        <v>1</v>
      </c>
      <c r="F137" s="233" t="s">
        <v>148</v>
      </c>
      <c r="G137" s="231"/>
      <c r="H137" s="232" t="s">
        <v>1</v>
      </c>
      <c r="I137" s="231"/>
      <c r="J137" s="231"/>
      <c r="K137" s="231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139</v>
      </c>
      <c r="AU137" s="238" t="s">
        <v>83</v>
      </c>
      <c r="AV137" s="13" t="s">
        <v>81</v>
      </c>
      <c r="AW137" s="13" t="s">
        <v>30</v>
      </c>
      <c r="AX137" s="13" t="s">
        <v>73</v>
      </c>
      <c r="AY137" s="238" t="s">
        <v>124</v>
      </c>
    </row>
    <row r="138" s="14" customFormat="1">
      <c r="A138" s="14"/>
      <c r="B138" s="239"/>
      <c r="C138" s="240"/>
      <c r="D138" s="223" t="s">
        <v>139</v>
      </c>
      <c r="E138" s="241" t="s">
        <v>1</v>
      </c>
      <c r="F138" s="242" t="s">
        <v>149</v>
      </c>
      <c r="G138" s="240"/>
      <c r="H138" s="243">
        <v>55.399999999999999</v>
      </c>
      <c r="I138" s="240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139</v>
      </c>
      <c r="AU138" s="248" t="s">
        <v>83</v>
      </c>
      <c r="AV138" s="14" t="s">
        <v>83</v>
      </c>
      <c r="AW138" s="14" t="s">
        <v>30</v>
      </c>
      <c r="AX138" s="14" t="s">
        <v>81</v>
      </c>
      <c r="AY138" s="248" t="s">
        <v>124</v>
      </c>
    </row>
    <row r="139" s="2" customFormat="1" ht="24.15" customHeight="1">
      <c r="A139" s="33"/>
      <c r="B139" s="34"/>
      <c r="C139" s="211" t="s">
        <v>150</v>
      </c>
      <c r="D139" s="211" t="s">
        <v>126</v>
      </c>
      <c r="E139" s="212" t="s">
        <v>151</v>
      </c>
      <c r="F139" s="213" t="s">
        <v>152</v>
      </c>
      <c r="G139" s="214" t="s">
        <v>129</v>
      </c>
      <c r="H139" s="215">
        <v>38.780000000000001</v>
      </c>
      <c r="I139" s="216">
        <v>374</v>
      </c>
      <c r="J139" s="216">
        <f>ROUND(I139*H139,2)</f>
        <v>14503.719999999999</v>
      </c>
      <c r="K139" s="213" t="s">
        <v>130</v>
      </c>
      <c r="L139" s="39"/>
      <c r="M139" s="217" t="s">
        <v>1</v>
      </c>
      <c r="N139" s="218" t="s">
        <v>38</v>
      </c>
      <c r="O139" s="219">
        <v>0.98099999999999998</v>
      </c>
      <c r="P139" s="219">
        <f>O139*H139</f>
        <v>38.04318</v>
      </c>
      <c r="Q139" s="219">
        <v>0.40000000000000002</v>
      </c>
      <c r="R139" s="219">
        <f>Q139*H139</f>
        <v>15.512000000000001</v>
      </c>
      <c r="S139" s="219">
        <v>0</v>
      </c>
      <c r="T139" s="22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221" t="s">
        <v>131</v>
      </c>
      <c r="AT139" s="221" t="s">
        <v>126</v>
      </c>
      <c r="AU139" s="221" t="s">
        <v>83</v>
      </c>
      <c r="AY139" s="18" t="s">
        <v>124</v>
      </c>
      <c r="BE139" s="222">
        <f>IF(N139="základní",J139,0)</f>
        <v>14503.719999999999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8" t="s">
        <v>81</v>
      </c>
      <c r="BK139" s="222">
        <f>ROUND(I139*H139,2)</f>
        <v>14503.719999999999</v>
      </c>
      <c r="BL139" s="18" t="s">
        <v>131</v>
      </c>
      <c r="BM139" s="221" t="s">
        <v>153</v>
      </c>
    </row>
    <row r="140" s="2" customFormat="1">
      <c r="A140" s="33"/>
      <c r="B140" s="34"/>
      <c r="C140" s="35"/>
      <c r="D140" s="223" t="s">
        <v>133</v>
      </c>
      <c r="E140" s="35"/>
      <c r="F140" s="224" t="s">
        <v>154</v>
      </c>
      <c r="G140" s="35"/>
      <c r="H140" s="35"/>
      <c r="I140" s="35"/>
      <c r="J140" s="35"/>
      <c r="K140" s="35"/>
      <c r="L140" s="39"/>
      <c r="M140" s="225"/>
      <c r="N140" s="226"/>
      <c r="O140" s="85"/>
      <c r="P140" s="85"/>
      <c r="Q140" s="85"/>
      <c r="R140" s="85"/>
      <c r="S140" s="85"/>
      <c r="T140" s="86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133</v>
      </c>
      <c r="AU140" s="18" t="s">
        <v>83</v>
      </c>
    </row>
    <row r="141" s="2" customFormat="1">
      <c r="A141" s="33"/>
      <c r="B141" s="34"/>
      <c r="C141" s="35"/>
      <c r="D141" s="227" t="s">
        <v>135</v>
      </c>
      <c r="E141" s="35"/>
      <c r="F141" s="228" t="s">
        <v>155</v>
      </c>
      <c r="G141" s="35"/>
      <c r="H141" s="35"/>
      <c r="I141" s="35"/>
      <c r="J141" s="35"/>
      <c r="K141" s="35"/>
      <c r="L141" s="39"/>
      <c r="M141" s="225"/>
      <c r="N141" s="226"/>
      <c r="O141" s="85"/>
      <c r="P141" s="85"/>
      <c r="Q141" s="85"/>
      <c r="R141" s="85"/>
      <c r="S141" s="85"/>
      <c r="T141" s="86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135</v>
      </c>
      <c r="AU141" s="18" t="s">
        <v>83</v>
      </c>
    </row>
    <row r="142" s="2" customFormat="1">
      <c r="A142" s="33"/>
      <c r="B142" s="34"/>
      <c r="C142" s="35"/>
      <c r="D142" s="223" t="s">
        <v>137</v>
      </c>
      <c r="E142" s="35"/>
      <c r="F142" s="229" t="s">
        <v>156</v>
      </c>
      <c r="G142" s="35"/>
      <c r="H142" s="35"/>
      <c r="I142" s="35"/>
      <c r="J142" s="35"/>
      <c r="K142" s="35"/>
      <c r="L142" s="39"/>
      <c r="M142" s="225"/>
      <c r="N142" s="226"/>
      <c r="O142" s="85"/>
      <c r="P142" s="85"/>
      <c r="Q142" s="85"/>
      <c r="R142" s="85"/>
      <c r="S142" s="85"/>
      <c r="T142" s="86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137</v>
      </c>
      <c r="AU142" s="18" t="s">
        <v>83</v>
      </c>
    </row>
    <row r="143" s="13" customFormat="1">
      <c r="A143" s="13"/>
      <c r="B143" s="230"/>
      <c r="C143" s="231"/>
      <c r="D143" s="223" t="s">
        <v>139</v>
      </c>
      <c r="E143" s="232" t="s">
        <v>1</v>
      </c>
      <c r="F143" s="233" t="s">
        <v>140</v>
      </c>
      <c r="G143" s="231"/>
      <c r="H143" s="232" t="s">
        <v>1</v>
      </c>
      <c r="I143" s="231"/>
      <c r="J143" s="231"/>
      <c r="K143" s="231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139</v>
      </c>
      <c r="AU143" s="238" t="s">
        <v>83</v>
      </c>
      <c r="AV143" s="13" t="s">
        <v>81</v>
      </c>
      <c r="AW143" s="13" t="s">
        <v>30</v>
      </c>
      <c r="AX143" s="13" t="s">
        <v>73</v>
      </c>
      <c r="AY143" s="238" t="s">
        <v>124</v>
      </c>
    </row>
    <row r="144" s="14" customFormat="1">
      <c r="A144" s="14"/>
      <c r="B144" s="239"/>
      <c r="C144" s="240"/>
      <c r="D144" s="223" t="s">
        <v>139</v>
      </c>
      <c r="E144" s="241" t="s">
        <v>1</v>
      </c>
      <c r="F144" s="242" t="s">
        <v>157</v>
      </c>
      <c r="G144" s="240"/>
      <c r="H144" s="243">
        <v>38.780000000000001</v>
      </c>
      <c r="I144" s="240"/>
      <c r="J144" s="240"/>
      <c r="K144" s="240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139</v>
      </c>
      <c r="AU144" s="248" t="s">
        <v>83</v>
      </c>
      <c r="AV144" s="14" t="s">
        <v>83</v>
      </c>
      <c r="AW144" s="14" t="s">
        <v>30</v>
      </c>
      <c r="AX144" s="14" t="s">
        <v>81</v>
      </c>
      <c r="AY144" s="248" t="s">
        <v>124</v>
      </c>
    </row>
    <row r="145" s="2" customFormat="1" ht="33" customHeight="1">
      <c r="A145" s="33"/>
      <c r="B145" s="34"/>
      <c r="C145" s="211" t="s">
        <v>131</v>
      </c>
      <c r="D145" s="211" t="s">
        <v>126</v>
      </c>
      <c r="E145" s="212" t="s">
        <v>158</v>
      </c>
      <c r="F145" s="213" t="s">
        <v>159</v>
      </c>
      <c r="G145" s="214" t="s">
        <v>129</v>
      </c>
      <c r="H145" s="215">
        <v>55.399999999999999</v>
      </c>
      <c r="I145" s="216">
        <v>414</v>
      </c>
      <c r="J145" s="216">
        <f>ROUND(I145*H145,2)</f>
        <v>22935.599999999999</v>
      </c>
      <c r="K145" s="213" t="s">
        <v>130</v>
      </c>
      <c r="L145" s="39"/>
      <c r="M145" s="217" t="s">
        <v>1</v>
      </c>
      <c r="N145" s="218" t="s">
        <v>38</v>
      </c>
      <c r="O145" s="219">
        <v>0.33100000000000002</v>
      </c>
      <c r="P145" s="219">
        <f>O145*H145</f>
        <v>18.337399999999999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221" t="s">
        <v>131</v>
      </c>
      <c r="AT145" s="221" t="s">
        <v>126</v>
      </c>
      <c r="AU145" s="221" t="s">
        <v>83</v>
      </c>
      <c r="AY145" s="18" t="s">
        <v>124</v>
      </c>
      <c r="BE145" s="222">
        <f>IF(N145="základní",J145,0)</f>
        <v>22935.599999999999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8" t="s">
        <v>81</v>
      </c>
      <c r="BK145" s="222">
        <f>ROUND(I145*H145,2)</f>
        <v>22935.599999999999</v>
      </c>
      <c r="BL145" s="18" t="s">
        <v>131</v>
      </c>
      <c r="BM145" s="221" t="s">
        <v>160</v>
      </c>
    </row>
    <row r="146" s="2" customFormat="1">
      <c r="A146" s="33"/>
      <c r="B146" s="34"/>
      <c r="C146" s="35"/>
      <c r="D146" s="223" t="s">
        <v>133</v>
      </c>
      <c r="E146" s="35"/>
      <c r="F146" s="224" t="s">
        <v>161</v>
      </c>
      <c r="G146" s="35"/>
      <c r="H146" s="35"/>
      <c r="I146" s="35"/>
      <c r="J146" s="35"/>
      <c r="K146" s="35"/>
      <c r="L146" s="39"/>
      <c r="M146" s="225"/>
      <c r="N146" s="226"/>
      <c r="O146" s="85"/>
      <c r="P146" s="85"/>
      <c r="Q146" s="85"/>
      <c r="R146" s="85"/>
      <c r="S146" s="85"/>
      <c r="T146" s="86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133</v>
      </c>
      <c r="AU146" s="18" t="s">
        <v>83</v>
      </c>
    </row>
    <row r="147" s="2" customFormat="1">
      <c r="A147" s="33"/>
      <c r="B147" s="34"/>
      <c r="C147" s="35"/>
      <c r="D147" s="227" t="s">
        <v>135</v>
      </c>
      <c r="E147" s="35"/>
      <c r="F147" s="228" t="s">
        <v>162</v>
      </c>
      <c r="G147" s="35"/>
      <c r="H147" s="35"/>
      <c r="I147" s="35"/>
      <c r="J147" s="35"/>
      <c r="K147" s="35"/>
      <c r="L147" s="39"/>
      <c r="M147" s="225"/>
      <c r="N147" s="226"/>
      <c r="O147" s="85"/>
      <c r="P147" s="85"/>
      <c r="Q147" s="85"/>
      <c r="R147" s="85"/>
      <c r="S147" s="85"/>
      <c r="T147" s="86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135</v>
      </c>
      <c r="AU147" s="18" t="s">
        <v>83</v>
      </c>
    </row>
    <row r="148" s="2" customFormat="1">
      <c r="A148" s="33"/>
      <c r="B148" s="34"/>
      <c r="C148" s="35"/>
      <c r="D148" s="223" t="s">
        <v>137</v>
      </c>
      <c r="E148" s="35"/>
      <c r="F148" s="229" t="s">
        <v>163</v>
      </c>
      <c r="G148" s="35"/>
      <c r="H148" s="35"/>
      <c r="I148" s="35"/>
      <c r="J148" s="35"/>
      <c r="K148" s="35"/>
      <c r="L148" s="39"/>
      <c r="M148" s="225"/>
      <c r="N148" s="226"/>
      <c r="O148" s="85"/>
      <c r="P148" s="85"/>
      <c r="Q148" s="85"/>
      <c r="R148" s="85"/>
      <c r="S148" s="85"/>
      <c r="T148" s="86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137</v>
      </c>
      <c r="AU148" s="18" t="s">
        <v>83</v>
      </c>
    </row>
    <row r="149" s="13" customFormat="1">
      <c r="A149" s="13"/>
      <c r="B149" s="230"/>
      <c r="C149" s="231"/>
      <c r="D149" s="223" t="s">
        <v>139</v>
      </c>
      <c r="E149" s="232" t="s">
        <v>1</v>
      </c>
      <c r="F149" s="233" t="s">
        <v>164</v>
      </c>
      <c r="G149" s="231"/>
      <c r="H149" s="232" t="s">
        <v>1</v>
      </c>
      <c r="I149" s="231"/>
      <c r="J149" s="231"/>
      <c r="K149" s="231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139</v>
      </c>
      <c r="AU149" s="238" t="s">
        <v>83</v>
      </c>
      <c r="AV149" s="13" t="s">
        <v>81</v>
      </c>
      <c r="AW149" s="13" t="s">
        <v>30</v>
      </c>
      <c r="AX149" s="13" t="s">
        <v>73</v>
      </c>
      <c r="AY149" s="238" t="s">
        <v>124</v>
      </c>
    </row>
    <row r="150" s="14" customFormat="1">
      <c r="A150" s="14"/>
      <c r="B150" s="239"/>
      <c r="C150" s="240"/>
      <c r="D150" s="223" t="s">
        <v>139</v>
      </c>
      <c r="E150" s="241" t="s">
        <v>1</v>
      </c>
      <c r="F150" s="242" t="s">
        <v>149</v>
      </c>
      <c r="G150" s="240"/>
      <c r="H150" s="243">
        <v>55.399999999999999</v>
      </c>
      <c r="I150" s="240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139</v>
      </c>
      <c r="AU150" s="248" t="s">
        <v>83</v>
      </c>
      <c r="AV150" s="14" t="s">
        <v>83</v>
      </c>
      <c r="AW150" s="14" t="s">
        <v>30</v>
      </c>
      <c r="AX150" s="14" t="s">
        <v>81</v>
      </c>
      <c r="AY150" s="248" t="s">
        <v>124</v>
      </c>
    </row>
    <row r="151" s="2" customFormat="1" ht="24.15" customHeight="1">
      <c r="A151" s="33"/>
      <c r="B151" s="34"/>
      <c r="C151" s="211" t="s">
        <v>165</v>
      </c>
      <c r="D151" s="211" t="s">
        <v>126</v>
      </c>
      <c r="E151" s="212" t="s">
        <v>166</v>
      </c>
      <c r="F151" s="213" t="s">
        <v>167</v>
      </c>
      <c r="G151" s="214" t="s">
        <v>129</v>
      </c>
      <c r="H151" s="215">
        <v>69.620000000000005</v>
      </c>
      <c r="I151" s="216">
        <v>1060</v>
      </c>
      <c r="J151" s="216">
        <f>ROUND(I151*H151,2)</f>
        <v>73797.199999999997</v>
      </c>
      <c r="K151" s="213" t="s">
        <v>130</v>
      </c>
      <c r="L151" s="39"/>
      <c r="M151" s="217" t="s">
        <v>1</v>
      </c>
      <c r="N151" s="218" t="s">
        <v>38</v>
      </c>
      <c r="O151" s="219">
        <v>3.1480000000000001</v>
      </c>
      <c r="P151" s="219">
        <f>O151*H151</f>
        <v>219.16376000000003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21" t="s">
        <v>131</v>
      </c>
      <c r="AT151" s="221" t="s">
        <v>126</v>
      </c>
      <c r="AU151" s="221" t="s">
        <v>83</v>
      </c>
      <c r="AY151" s="18" t="s">
        <v>124</v>
      </c>
      <c r="BE151" s="222">
        <f>IF(N151="základní",J151,0)</f>
        <v>73797.199999999997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8" t="s">
        <v>81</v>
      </c>
      <c r="BK151" s="222">
        <f>ROUND(I151*H151,2)</f>
        <v>73797.199999999997</v>
      </c>
      <c r="BL151" s="18" t="s">
        <v>131</v>
      </c>
      <c r="BM151" s="221" t="s">
        <v>168</v>
      </c>
    </row>
    <row r="152" s="2" customFormat="1">
      <c r="A152" s="33"/>
      <c r="B152" s="34"/>
      <c r="C152" s="35"/>
      <c r="D152" s="223" t="s">
        <v>133</v>
      </c>
      <c r="E152" s="35"/>
      <c r="F152" s="224" t="s">
        <v>169</v>
      </c>
      <c r="G152" s="35"/>
      <c r="H152" s="35"/>
      <c r="I152" s="35"/>
      <c r="J152" s="35"/>
      <c r="K152" s="35"/>
      <c r="L152" s="39"/>
      <c r="M152" s="225"/>
      <c r="N152" s="226"/>
      <c r="O152" s="85"/>
      <c r="P152" s="85"/>
      <c r="Q152" s="85"/>
      <c r="R152" s="85"/>
      <c r="S152" s="85"/>
      <c r="T152" s="86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8" t="s">
        <v>133</v>
      </c>
      <c r="AU152" s="18" t="s">
        <v>83</v>
      </c>
    </row>
    <row r="153" s="2" customFormat="1">
      <c r="A153" s="33"/>
      <c r="B153" s="34"/>
      <c r="C153" s="35"/>
      <c r="D153" s="227" t="s">
        <v>135</v>
      </c>
      <c r="E153" s="35"/>
      <c r="F153" s="228" t="s">
        <v>170</v>
      </c>
      <c r="G153" s="35"/>
      <c r="H153" s="35"/>
      <c r="I153" s="35"/>
      <c r="J153" s="35"/>
      <c r="K153" s="35"/>
      <c r="L153" s="39"/>
      <c r="M153" s="225"/>
      <c r="N153" s="226"/>
      <c r="O153" s="85"/>
      <c r="P153" s="85"/>
      <c r="Q153" s="85"/>
      <c r="R153" s="85"/>
      <c r="S153" s="85"/>
      <c r="T153" s="86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135</v>
      </c>
      <c r="AU153" s="18" t="s">
        <v>83</v>
      </c>
    </row>
    <row r="154" s="2" customFormat="1">
      <c r="A154" s="33"/>
      <c r="B154" s="34"/>
      <c r="C154" s="35"/>
      <c r="D154" s="223" t="s">
        <v>137</v>
      </c>
      <c r="E154" s="35"/>
      <c r="F154" s="229" t="s">
        <v>171</v>
      </c>
      <c r="G154" s="35"/>
      <c r="H154" s="35"/>
      <c r="I154" s="35"/>
      <c r="J154" s="35"/>
      <c r="K154" s="35"/>
      <c r="L154" s="39"/>
      <c r="M154" s="225"/>
      <c r="N154" s="226"/>
      <c r="O154" s="85"/>
      <c r="P154" s="85"/>
      <c r="Q154" s="85"/>
      <c r="R154" s="85"/>
      <c r="S154" s="85"/>
      <c r="T154" s="86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137</v>
      </c>
      <c r="AU154" s="18" t="s">
        <v>83</v>
      </c>
    </row>
    <row r="155" s="13" customFormat="1">
      <c r="A155" s="13"/>
      <c r="B155" s="230"/>
      <c r="C155" s="231"/>
      <c r="D155" s="223" t="s">
        <v>139</v>
      </c>
      <c r="E155" s="232" t="s">
        <v>1</v>
      </c>
      <c r="F155" s="233" t="s">
        <v>140</v>
      </c>
      <c r="G155" s="231"/>
      <c r="H155" s="232" t="s">
        <v>1</v>
      </c>
      <c r="I155" s="231"/>
      <c r="J155" s="231"/>
      <c r="K155" s="231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139</v>
      </c>
      <c r="AU155" s="238" t="s">
        <v>83</v>
      </c>
      <c r="AV155" s="13" t="s">
        <v>81</v>
      </c>
      <c r="AW155" s="13" t="s">
        <v>30</v>
      </c>
      <c r="AX155" s="13" t="s">
        <v>73</v>
      </c>
      <c r="AY155" s="238" t="s">
        <v>124</v>
      </c>
    </row>
    <row r="156" s="14" customFormat="1">
      <c r="A156" s="14"/>
      <c r="B156" s="239"/>
      <c r="C156" s="240"/>
      <c r="D156" s="223" t="s">
        <v>139</v>
      </c>
      <c r="E156" s="241" t="s">
        <v>1</v>
      </c>
      <c r="F156" s="242" t="s">
        <v>172</v>
      </c>
      <c r="G156" s="240"/>
      <c r="H156" s="243">
        <v>69.620000000000005</v>
      </c>
      <c r="I156" s="240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139</v>
      </c>
      <c r="AU156" s="248" t="s">
        <v>83</v>
      </c>
      <c r="AV156" s="14" t="s">
        <v>83</v>
      </c>
      <c r="AW156" s="14" t="s">
        <v>30</v>
      </c>
      <c r="AX156" s="14" t="s">
        <v>81</v>
      </c>
      <c r="AY156" s="248" t="s">
        <v>124</v>
      </c>
    </row>
    <row r="157" s="2" customFormat="1" ht="33" customHeight="1">
      <c r="A157" s="33"/>
      <c r="B157" s="34"/>
      <c r="C157" s="211" t="s">
        <v>173</v>
      </c>
      <c r="D157" s="211" t="s">
        <v>126</v>
      </c>
      <c r="E157" s="212" t="s">
        <v>174</v>
      </c>
      <c r="F157" s="213" t="s">
        <v>175</v>
      </c>
      <c r="G157" s="214" t="s">
        <v>129</v>
      </c>
      <c r="H157" s="215">
        <v>626.54999999999995</v>
      </c>
      <c r="I157" s="216">
        <v>160</v>
      </c>
      <c r="J157" s="216">
        <f>ROUND(I157*H157,2)</f>
        <v>100248</v>
      </c>
      <c r="K157" s="213" t="s">
        <v>130</v>
      </c>
      <c r="L157" s="39"/>
      <c r="M157" s="217" t="s">
        <v>1</v>
      </c>
      <c r="N157" s="218" t="s">
        <v>38</v>
      </c>
      <c r="O157" s="219">
        <v>0.21199999999999999</v>
      </c>
      <c r="P157" s="219">
        <f>O157*H157</f>
        <v>132.82859999999999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21" t="s">
        <v>131</v>
      </c>
      <c r="AT157" s="221" t="s">
        <v>126</v>
      </c>
      <c r="AU157" s="221" t="s">
        <v>83</v>
      </c>
      <c r="AY157" s="18" t="s">
        <v>124</v>
      </c>
      <c r="BE157" s="222">
        <f>IF(N157="základní",J157,0)</f>
        <v>100248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8" t="s">
        <v>81</v>
      </c>
      <c r="BK157" s="222">
        <f>ROUND(I157*H157,2)</f>
        <v>100248</v>
      </c>
      <c r="BL157" s="18" t="s">
        <v>131</v>
      </c>
      <c r="BM157" s="221" t="s">
        <v>176</v>
      </c>
    </row>
    <row r="158" s="2" customFormat="1">
      <c r="A158" s="33"/>
      <c r="B158" s="34"/>
      <c r="C158" s="35"/>
      <c r="D158" s="223" t="s">
        <v>133</v>
      </c>
      <c r="E158" s="35"/>
      <c r="F158" s="224" t="s">
        <v>177</v>
      </c>
      <c r="G158" s="35"/>
      <c r="H158" s="35"/>
      <c r="I158" s="35"/>
      <c r="J158" s="35"/>
      <c r="K158" s="35"/>
      <c r="L158" s="39"/>
      <c r="M158" s="225"/>
      <c r="N158" s="226"/>
      <c r="O158" s="85"/>
      <c r="P158" s="85"/>
      <c r="Q158" s="85"/>
      <c r="R158" s="85"/>
      <c r="S158" s="85"/>
      <c r="T158" s="86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133</v>
      </c>
      <c r="AU158" s="18" t="s">
        <v>83</v>
      </c>
    </row>
    <row r="159" s="2" customFormat="1">
      <c r="A159" s="33"/>
      <c r="B159" s="34"/>
      <c r="C159" s="35"/>
      <c r="D159" s="227" t="s">
        <v>135</v>
      </c>
      <c r="E159" s="35"/>
      <c r="F159" s="228" t="s">
        <v>178</v>
      </c>
      <c r="G159" s="35"/>
      <c r="H159" s="35"/>
      <c r="I159" s="35"/>
      <c r="J159" s="35"/>
      <c r="K159" s="35"/>
      <c r="L159" s="39"/>
      <c r="M159" s="225"/>
      <c r="N159" s="226"/>
      <c r="O159" s="85"/>
      <c r="P159" s="85"/>
      <c r="Q159" s="85"/>
      <c r="R159" s="85"/>
      <c r="S159" s="85"/>
      <c r="T159" s="86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135</v>
      </c>
      <c r="AU159" s="18" t="s">
        <v>83</v>
      </c>
    </row>
    <row r="160" s="2" customFormat="1">
      <c r="A160" s="33"/>
      <c r="B160" s="34"/>
      <c r="C160" s="35"/>
      <c r="D160" s="223" t="s">
        <v>137</v>
      </c>
      <c r="E160" s="35"/>
      <c r="F160" s="229" t="s">
        <v>179</v>
      </c>
      <c r="G160" s="35"/>
      <c r="H160" s="35"/>
      <c r="I160" s="35"/>
      <c r="J160" s="35"/>
      <c r="K160" s="35"/>
      <c r="L160" s="39"/>
      <c r="M160" s="225"/>
      <c r="N160" s="226"/>
      <c r="O160" s="85"/>
      <c r="P160" s="85"/>
      <c r="Q160" s="85"/>
      <c r="R160" s="85"/>
      <c r="S160" s="85"/>
      <c r="T160" s="86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137</v>
      </c>
      <c r="AU160" s="18" t="s">
        <v>83</v>
      </c>
    </row>
    <row r="161" s="13" customFormat="1">
      <c r="A161" s="13"/>
      <c r="B161" s="230"/>
      <c r="C161" s="231"/>
      <c r="D161" s="223" t="s">
        <v>139</v>
      </c>
      <c r="E161" s="232" t="s">
        <v>1</v>
      </c>
      <c r="F161" s="233" t="s">
        <v>140</v>
      </c>
      <c r="G161" s="231"/>
      <c r="H161" s="232" t="s">
        <v>1</v>
      </c>
      <c r="I161" s="231"/>
      <c r="J161" s="231"/>
      <c r="K161" s="231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139</v>
      </c>
      <c r="AU161" s="238" t="s">
        <v>83</v>
      </c>
      <c r="AV161" s="13" t="s">
        <v>81</v>
      </c>
      <c r="AW161" s="13" t="s">
        <v>30</v>
      </c>
      <c r="AX161" s="13" t="s">
        <v>73</v>
      </c>
      <c r="AY161" s="238" t="s">
        <v>124</v>
      </c>
    </row>
    <row r="162" s="14" customFormat="1">
      <c r="A162" s="14"/>
      <c r="B162" s="239"/>
      <c r="C162" s="240"/>
      <c r="D162" s="223" t="s">
        <v>139</v>
      </c>
      <c r="E162" s="241" t="s">
        <v>1</v>
      </c>
      <c r="F162" s="242" t="s">
        <v>180</v>
      </c>
      <c r="G162" s="240"/>
      <c r="H162" s="243">
        <v>626.54999999999995</v>
      </c>
      <c r="I162" s="240"/>
      <c r="J162" s="240"/>
      <c r="K162" s="240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139</v>
      </c>
      <c r="AU162" s="248" t="s">
        <v>83</v>
      </c>
      <c r="AV162" s="14" t="s">
        <v>83</v>
      </c>
      <c r="AW162" s="14" t="s">
        <v>30</v>
      </c>
      <c r="AX162" s="14" t="s">
        <v>81</v>
      </c>
      <c r="AY162" s="248" t="s">
        <v>124</v>
      </c>
    </row>
    <row r="163" s="2" customFormat="1" ht="16.5" customHeight="1">
      <c r="A163" s="33"/>
      <c r="B163" s="34"/>
      <c r="C163" s="211" t="s">
        <v>181</v>
      </c>
      <c r="D163" s="211" t="s">
        <v>126</v>
      </c>
      <c r="E163" s="212" t="s">
        <v>182</v>
      </c>
      <c r="F163" s="213" t="s">
        <v>183</v>
      </c>
      <c r="G163" s="214" t="s">
        <v>184</v>
      </c>
      <c r="H163" s="215">
        <v>96</v>
      </c>
      <c r="I163" s="216">
        <v>1890</v>
      </c>
      <c r="J163" s="216">
        <f>ROUND(I163*H163,2)</f>
        <v>181440</v>
      </c>
      <c r="K163" s="213" t="s">
        <v>130</v>
      </c>
      <c r="L163" s="39"/>
      <c r="M163" s="217" t="s">
        <v>1</v>
      </c>
      <c r="N163" s="218" t="s">
        <v>38</v>
      </c>
      <c r="O163" s="219">
        <v>1.5329999999999999</v>
      </c>
      <c r="P163" s="219">
        <f>O163*H163</f>
        <v>147.16800000000001</v>
      </c>
      <c r="Q163" s="219">
        <v>0.0010200000000000001</v>
      </c>
      <c r="R163" s="219">
        <f>Q163*H163</f>
        <v>0.097920000000000007</v>
      </c>
      <c r="S163" s="219">
        <v>0</v>
      </c>
      <c r="T163" s="22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221" t="s">
        <v>131</v>
      </c>
      <c r="AT163" s="221" t="s">
        <v>126</v>
      </c>
      <c r="AU163" s="221" t="s">
        <v>83</v>
      </c>
      <c r="AY163" s="18" t="s">
        <v>124</v>
      </c>
      <c r="BE163" s="222">
        <f>IF(N163="základní",J163,0)</f>
        <v>181440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8" t="s">
        <v>81</v>
      </c>
      <c r="BK163" s="222">
        <f>ROUND(I163*H163,2)</f>
        <v>181440</v>
      </c>
      <c r="BL163" s="18" t="s">
        <v>131</v>
      </c>
      <c r="BM163" s="221" t="s">
        <v>185</v>
      </c>
    </row>
    <row r="164" s="2" customFormat="1">
      <c r="A164" s="33"/>
      <c r="B164" s="34"/>
      <c r="C164" s="35"/>
      <c r="D164" s="223" t="s">
        <v>133</v>
      </c>
      <c r="E164" s="35"/>
      <c r="F164" s="224" t="s">
        <v>186</v>
      </c>
      <c r="G164" s="35"/>
      <c r="H164" s="35"/>
      <c r="I164" s="35"/>
      <c r="J164" s="35"/>
      <c r="K164" s="35"/>
      <c r="L164" s="39"/>
      <c r="M164" s="225"/>
      <c r="N164" s="226"/>
      <c r="O164" s="85"/>
      <c r="P164" s="85"/>
      <c r="Q164" s="85"/>
      <c r="R164" s="85"/>
      <c r="S164" s="85"/>
      <c r="T164" s="86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133</v>
      </c>
      <c r="AU164" s="18" t="s">
        <v>83</v>
      </c>
    </row>
    <row r="165" s="2" customFormat="1">
      <c r="A165" s="33"/>
      <c r="B165" s="34"/>
      <c r="C165" s="35"/>
      <c r="D165" s="227" t="s">
        <v>135</v>
      </c>
      <c r="E165" s="35"/>
      <c r="F165" s="228" t="s">
        <v>187</v>
      </c>
      <c r="G165" s="35"/>
      <c r="H165" s="35"/>
      <c r="I165" s="35"/>
      <c r="J165" s="35"/>
      <c r="K165" s="35"/>
      <c r="L165" s="39"/>
      <c r="M165" s="225"/>
      <c r="N165" s="226"/>
      <c r="O165" s="85"/>
      <c r="P165" s="85"/>
      <c r="Q165" s="85"/>
      <c r="R165" s="85"/>
      <c r="S165" s="85"/>
      <c r="T165" s="86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135</v>
      </c>
      <c r="AU165" s="18" t="s">
        <v>83</v>
      </c>
    </row>
    <row r="166" s="2" customFormat="1">
      <c r="A166" s="33"/>
      <c r="B166" s="34"/>
      <c r="C166" s="35"/>
      <c r="D166" s="223" t="s">
        <v>137</v>
      </c>
      <c r="E166" s="35"/>
      <c r="F166" s="229" t="s">
        <v>188</v>
      </c>
      <c r="G166" s="35"/>
      <c r="H166" s="35"/>
      <c r="I166" s="35"/>
      <c r="J166" s="35"/>
      <c r="K166" s="35"/>
      <c r="L166" s="39"/>
      <c r="M166" s="225"/>
      <c r="N166" s="226"/>
      <c r="O166" s="85"/>
      <c r="P166" s="85"/>
      <c r="Q166" s="85"/>
      <c r="R166" s="85"/>
      <c r="S166" s="85"/>
      <c r="T166" s="86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137</v>
      </c>
      <c r="AU166" s="18" t="s">
        <v>83</v>
      </c>
    </row>
    <row r="167" s="13" customFormat="1">
      <c r="A167" s="13"/>
      <c r="B167" s="230"/>
      <c r="C167" s="231"/>
      <c r="D167" s="223" t="s">
        <v>139</v>
      </c>
      <c r="E167" s="232" t="s">
        <v>1</v>
      </c>
      <c r="F167" s="233" t="s">
        <v>189</v>
      </c>
      <c r="G167" s="231"/>
      <c r="H167" s="232" t="s">
        <v>1</v>
      </c>
      <c r="I167" s="231"/>
      <c r="J167" s="231"/>
      <c r="K167" s="231"/>
      <c r="L167" s="234"/>
      <c r="M167" s="235"/>
      <c r="N167" s="236"/>
      <c r="O167" s="236"/>
      <c r="P167" s="236"/>
      <c r="Q167" s="236"/>
      <c r="R167" s="236"/>
      <c r="S167" s="236"/>
      <c r="T167" s="23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8" t="s">
        <v>139</v>
      </c>
      <c r="AU167" s="238" t="s">
        <v>83</v>
      </c>
      <c r="AV167" s="13" t="s">
        <v>81</v>
      </c>
      <c r="AW167" s="13" t="s">
        <v>30</v>
      </c>
      <c r="AX167" s="13" t="s">
        <v>73</v>
      </c>
      <c r="AY167" s="238" t="s">
        <v>124</v>
      </c>
    </row>
    <row r="168" s="14" customFormat="1">
      <c r="A168" s="14"/>
      <c r="B168" s="239"/>
      <c r="C168" s="240"/>
      <c r="D168" s="223" t="s">
        <v>139</v>
      </c>
      <c r="E168" s="241" t="s">
        <v>1</v>
      </c>
      <c r="F168" s="242" t="s">
        <v>190</v>
      </c>
      <c r="G168" s="240"/>
      <c r="H168" s="243">
        <v>96</v>
      </c>
      <c r="I168" s="240"/>
      <c r="J168" s="240"/>
      <c r="K168" s="240"/>
      <c r="L168" s="244"/>
      <c r="M168" s="245"/>
      <c r="N168" s="246"/>
      <c r="O168" s="246"/>
      <c r="P168" s="246"/>
      <c r="Q168" s="246"/>
      <c r="R168" s="246"/>
      <c r="S168" s="246"/>
      <c r="T168" s="24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8" t="s">
        <v>139</v>
      </c>
      <c r="AU168" s="248" t="s">
        <v>83</v>
      </c>
      <c r="AV168" s="14" t="s">
        <v>83</v>
      </c>
      <c r="AW168" s="14" t="s">
        <v>30</v>
      </c>
      <c r="AX168" s="14" t="s">
        <v>81</v>
      </c>
      <c r="AY168" s="248" t="s">
        <v>124</v>
      </c>
    </row>
    <row r="169" s="2" customFormat="1" ht="21.75" customHeight="1">
      <c r="A169" s="33"/>
      <c r="B169" s="34"/>
      <c r="C169" s="249" t="s">
        <v>191</v>
      </c>
      <c r="D169" s="249" t="s">
        <v>192</v>
      </c>
      <c r="E169" s="250" t="s">
        <v>193</v>
      </c>
      <c r="F169" s="251" t="s">
        <v>194</v>
      </c>
      <c r="G169" s="252" t="s">
        <v>195</v>
      </c>
      <c r="H169" s="253">
        <v>0.98899999999999999</v>
      </c>
      <c r="I169" s="254">
        <v>33100</v>
      </c>
      <c r="J169" s="254">
        <f>ROUND(I169*H169,2)</f>
        <v>32735.900000000001</v>
      </c>
      <c r="K169" s="251" t="s">
        <v>130</v>
      </c>
      <c r="L169" s="255"/>
      <c r="M169" s="256" t="s">
        <v>1</v>
      </c>
      <c r="N169" s="257" t="s">
        <v>38</v>
      </c>
      <c r="O169" s="219">
        <v>0</v>
      </c>
      <c r="P169" s="219">
        <f>O169*H169</f>
        <v>0</v>
      </c>
      <c r="Q169" s="219">
        <v>1</v>
      </c>
      <c r="R169" s="219">
        <f>Q169*H169</f>
        <v>0.98899999999999999</v>
      </c>
      <c r="S169" s="219">
        <v>0</v>
      </c>
      <c r="T169" s="22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221" t="s">
        <v>191</v>
      </c>
      <c r="AT169" s="221" t="s">
        <v>192</v>
      </c>
      <c r="AU169" s="221" t="s">
        <v>83</v>
      </c>
      <c r="AY169" s="18" t="s">
        <v>124</v>
      </c>
      <c r="BE169" s="222">
        <f>IF(N169="základní",J169,0)</f>
        <v>32735.900000000001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8" t="s">
        <v>81</v>
      </c>
      <c r="BK169" s="222">
        <f>ROUND(I169*H169,2)</f>
        <v>32735.900000000001</v>
      </c>
      <c r="BL169" s="18" t="s">
        <v>131</v>
      </c>
      <c r="BM169" s="221" t="s">
        <v>196</v>
      </c>
    </row>
    <row r="170" s="2" customFormat="1">
      <c r="A170" s="33"/>
      <c r="B170" s="34"/>
      <c r="C170" s="35"/>
      <c r="D170" s="223" t="s">
        <v>133</v>
      </c>
      <c r="E170" s="35"/>
      <c r="F170" s="224" t="s">
        <v>194</v>
      </c>
      <c r="G170" s="35"/>
      <c r="H170" s="35"/>
      <c r="I170" s="35"/>
      <c r="J170" s="35"/>
      <c r="K170" s="35"/>
      <c r="L170" s="39"/>
      <c r="M170" s="225"/>
      <c r="N170" s="226"/>
      <c r="O170" s="85"/>
      <c r="P170" s="85"/>
      <c r="Q170" s="85"/>
      <c r="R170" s="85"/>
      <c r="S170" s="85"/>
      <c r="T170" s="86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133</v>
      </c>
      <c r="AU170" s="18" t="s">
        <v>83</v>
      </c>
    </row>
    <row r="171" s="13" customFormat="1">
      <c r="A171" s="13"/>
      <c r="B171" s="230"/>
      <c r="C171" s="231"/>
      <c r="D171" s="223" t="s">
        <v>139</v>
      </c>
      <c r="E171" s="232" t="s">
        <v>1</v>
      </c>
      <c r="F171" s="233" t="s">
        <v>197</v>
      </c>
      <c r="G171" s="231"/>
      <c r="H171" s="232" t="s">
        <v>1</v>
      </c>
      <c r="I171" s="231"/>
      <c r="J171" s="231"/>
      <c r="K171" s="231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139</v>
      </c>
      <c r="AU171" s="238" t="s">
        <v>83</v>
      </c>
      <c r="AV171" s="13" t="s">
        <v>81</v>
      </c>
      <c r="AW171" s="13" t="s">
        <v>30</v>
      </c>
      <c r="AX171" s="13" t="s">
        <v>73</v>
      </c>
      <c r="AY171" s="238" t="s">
        <v>124</v>
      </c>
    </row>
    <row r="172" s="13" customFormat="1">
      <c r="A172" s="13"/>
      <c r="B172" s="230"/>
      <c r="C172" s="231"/>
      <c r="D172" s="223" t="s">
        <v>139</v>
      </c>
      <c r="E172" s="232" t="s">
        <v>1</v>
      </c>
      <c r="F172" s="233" t="s">
        <v>198</v>
      </c>
      <c r="G172" s="231"/>
      <c r="H172" s="232" t="s">
        <v>1</v>
      </c>
      <c r="I172" s="231"/>
      <c r="J172" s="231"/>
      <c r="K172" s="231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139</v>
      </c>
      <c r="AU172" s="238" t="s">
        <v>83</v>
      </c>
      <c r="AV172" s="13" t="s">
        <v>81</v>
      </c>
      <c r="AW172" s="13" t="s">
        <v>30</v>
      </c>
      <c r="AX172" s="13" t="s">
        <v>73</v>
      </c>
      <c r="AY172" s="238" t="s">
        <v>124</v>
      </c>
    </row>
    <row r="173" s="14" customFormat="1">
      <c r="A173" s="14"/>
      <c r="B173" s="239"/>
      <c r="C173" s="240"/>
      <c r="D173" s="223" t="s">
        <v>139</v>
      </c>
      <c r="E173" s="241" t="s">
        <v>1</v>
      </c>
      <c r="F173" s="242" t="s">
        <v>199</v>
      </c>
      <c r="G173" s="240"/>
      <c r="H173" s="243">
        <v>1.978</v>
      </c>
      <c r="I173" s="240"/>
      <c r="J173" s="240"/>
      <c r="K173" s="240"/>
      <c r="L173" s="244"/>
      <c r="M173" s="245"/>
      <c r="N173" s="246"/>
      <c r="O173" s="246"/>
      <c r="P173" s="246"/>
      <c r="Q173" s="246"/>
      <c r="R173" s="246"/>
      <c r="S173" s="246"/>
      <c r="T173" s="24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8" t="s">
        <v>139</v>
      </c>
      <c r="AU173" s="248" t="s">
        <v>83</v>
      </c>
      <c r="AV173" s="14" t="s">
        <v>83</v>
      </c>
      <c r="AW173" s="14" t="s">
        <v>30</v>
      </c>
      <c r="AX173" s="14" t="s">
        <v>81</v>
      </c>
      <c r="AY173" s="248" t="s">
        <v>124</v>
      </c>
    </row>
    <row r="174" s="14" customFormat="1">
      <c r="A174" s="14"/>
      <c r="B174" s="239"/>
      <c r="C174" s="240"/>
      <c r="D174" s="223" t="s">
        <v>139</v>
      </c>
      <c r="E174" s="240"/>
      <c r="F174" s="242" t="s">
        <v>200</v>
      </c>
      <c r="G174" s="240"/>
      <c r="H174" s="243">
        <v>0.98899999999999999</v>
      </c>
      <c r="I174" s="240"/>
      <c r="J174" s="240"/>
      <c r="K174" s="240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139</v>
      </c>
      <c r="AU174" s="248" t="s">
        <v>83</v>
      </c>
      <c r="AV174" s="14" t="s">
        <v>83</v>
      </c>
      <c r="AW174" s="14" t="s">
        <v>4</v>
      </c>
      <c r="AX174" s="14" t="s">
        <v>81</v>
      </c>
      <c r="AY174" s="248" t="s">
        <v>124</v>
      </c>
    </row>
    <row r="175" s="2" customFormat="1" ht="16.5" customHeight="1">
      <c r="A175" s="33"/>
      <c r="B175" s="34"/>
      <c r="C175" s="249" t="s">
        <v>201</v>
      </c>
      <c r="D175" s="249" t="s">
        <v>192</v>
      </c>
      <c r="E175" s="250" t="s">
        <v>202</v>
      </c>
      <c r="F175" s="251" t="s">
        <v>203</v>
      </c>
      <c r="G175" s="252" t="s">
        <v>204</v>
      </c>
      <c r="H175" s="253">
        <v>78</v>
      </c>
      <c r="I175" s="254">
        <v>166.59999999999999</v>
      </c>
      <c r="J175" s="254">
        <f>ROUND(I175*H175,2)</f>
        <v>12994.799999999999</v>
      </c>
      <c r="K175" s="251" t="s">
        <v>1</v>
      </c>
      <c r="L175" s="255"/>
      <c r="M175" s="256" t="s">
        <v>1</v>
      </c>
      <c r="N175" s="257" t="s">
        <v>38</v>
      </c>
      <c r="O175" s="219">
        <v>0</v>
      </c>
      <c r="P175" s="219">
        <f>O175*H175</f>
        <v>0</v>
      </c>
      <c r="Q175" s="219">
        <v>0.025000000000000001</v>
      </c>
      <c r="R175" s="219">
        <f>Q175*H175</f>
        <v>1.9500000000000002</v>
      </c>
      <c r="S175" s="219">
        <v>0</v>
      </c>
      <c r="T175" s="22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221" t="s">
        <v>191</v>
      </c>
      <c r="AT175" s="221" t="s">
        <v>192</v>
      </c>
      <c r="AU175" s="221" t="s">
        <v>83</v>
      </c>
      <c r="AY175" s="18" t="s">
        <v>124</v>
      </c>
      <c r="BE175" s="222">
        <f>IF(N175="základní",J175,0)</f>
        <v>12994.799999999999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8" t="s">
        <v>81</v>
      </c>
      <c r="BK175" s="222">
        <f>ROUND(I175*H175,2)</f>
        <v>12994.799999999999</v>
      </c>
      <c r="BL175" s="18" t="s">
        <v>131</v>
      </c>
      <c r="BM175" s="221" t="s">
        <v>205</v>
      </c>
    </row>
    <row r="176" s="2" customFormat="1">
      <c r="A176" s="33"/>
      <c r="B176" s="34"/>
      <c r="C176" s="35"/>
      <c r="D176" s="223" t="s">
        <v>133</v>
      </c>
      <c r="E176" s="35"/>
      <c r="F176" s="224" t="s">
        <v>203</v>
      </c>
      <c r="G176" s="35"/>
      <c r="H176" s="35"/>
      <c r="I176" s="35"/>
      <c r="J176" s="35"/>
      <c r="K176" s="35"/>
      <c r="L176" s="39"/>
      <c r="M176" s="225"/>
      <c r="N176" s="226"/>
      <c r="O176" s="85"/>
      <c r="P176" s="85"/>
      <c r="Q176" s="85"/>
      <c r="R176" s="85"/>
      <c r="S176" s="85"/>
      <c r="T176" s="86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8" t="s">
        <v>133</v>
      </c>
      <c r="AU176" s="18" t="s">
        <v>83</v>
      </c>
    </row>
    <row r="177" s="2" customFormat="1">
      <c r="A177" s="33"/>
      <c r="B177" s="34"/>
      <c r="C177" s="35"/>
      <c r="D177" s="223" t="s">
        <v>137</v>
      </c>
      <c r="E177" s="35"/>
      <c r="F177" s="229" t="s">
        <v>206</v>
      </c>
      <c r="G177" s="35"/>
      <c r="H177" s="35"/>
      <c r="I177" s="35"/>
      <c r="J177" s="35"/>
      <c r="K177" s="35"/>
      <c r="L177" s="39"/>
      <c r="M177" s="225"/>
      <c r="N177" s="226"/>
      <c r="O177" s="85"/>
      <c r="P177" s="85"/>
      <c r="Q177" s="85"/>
      <c r="R177" s="85"/>
      <c r="S177" s="85"/>
      <c r="T177" s="86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137</v>
      </c>
      <c r="AU177" s="18" t="s">
        <v>83</v>
      </c>
    </row>
    <row r="178" s="13" customFormat="1">
      <c r="A178" s="13"/>
      <c r="B178" s="230"/>
      <c r="C178" s="231"/>
      <c r="D178" s="223" t="s">
        <v>139</v>
      </c>
      <c r="E178" s="232" t="s">
        <v>1</v>
      </c>
      <c r="F178" s="233" t="s">
        <v>207</v>
      </c>
      <c r="G178" s="231"/>
      <c r="H178" s="232" t="s">
        <v>1</v>
      </c>
      <c r="I178" s="231"/>
      <c r="J178" s="231"/>
      <c r="K178" s="231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139</v>
      </c>
      <c r="AU178" s="238" t="s">
        <v>83</v>
      </c>
      <c r="AV178" s="13" t="s">
        <v>81</v>
      </c>
      <c r="AW178" s="13" t="s">
        <v>30</v>
      </c>
      <c r="AX178" s="13" t="s">
        <v>73</v>
      </c>
      <c r="AY178" s="238" t="s">
        <v>124</v>
      </c>
    </row>
    <row r="179" s="14" customFormat="1">
      <c r="A179" s="14"/>
      <c r="B179" s="239"/>
      <c r="C179" s="240"/>
      <c r="D179" s="223" t="s">
        <v>139</v>
      </c>
      <c r="E179" s="241" t="s">
        <v>1</v>
      </c>
      <c r="F179" s="242" t="s">
        <v>208</v>
      </c>
      <c r="G179" s="240"/>
      <c r="H179" s="243">
        <v>0.96499999999999997</v>
      </c>
      <c r="I179" s="240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139</v>
      </c>
      <c r="AU179" s="248" t="s">
        <v>83</v>
      </c>
      <c r="AV179" s="14" t="s">
        <v>83</v>
      </c>
      <c r="AW179" s="14" t="s">
        <v>30</v>
      </c>
      <c r="AX179" s="14" t="s">
        <v>73</v>
      </c>
      <c r="AY179" s="248" t="s">
        <v>124</v>
      </c>
    </row>
    <row r="180" s="15" customFormat="1">
      <c r="A180" s="15"/>
      <c r="B180" s="258"/>
      <c r="C180" s="259"/>
      <c r="D180" s="223" t="s">
        <v>139</v>
      </c>
      <c r="E180" s="260" t="s">
        <v>1</v>
      </c>
      <c r="F180" s="261" t="s">
        <v>209</v>
      </c>
      <c r="G180" s="259"/>
      <c r="H180" s="262">
        <v>0.96499999999999997</v>
      </c>
      <c r="I180" s="259"/>
      <c r="J180" s="259"/>
      <c r="K180" s="259"/>
      <c r="L180" s="263"/>
      <c r="M180" s="264"/>
      <c r="N180" s="265"/>
      <c r="O180" s="265"/>
      <c r="P180" s="265"/>
      <c r="Q180" s="265"/>
      <c r="R180" s="265"/>
      <c r="S180" s="265"/>
      <c r="T180" s="26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7" t="s">
        <v>139</v>
      </c>
      <c r="AU180" s="267" t="s">
        <v>83</v>
      </c>
      <c r="AV180" s="15" t="s">
        <v>150</v>
      </c>
      <c r="AW180" s="15" t="s">
        <v>30</v>
      </c>
      <c r="AX180" s="15" t="s">
        <v>73</v>
      </c>
      <c r="AY180" s="267" t="s">
        <v>124</v>
      </c>
    </row>
    <row r="181" s="14" customFormat="1">
      <c r="A181" s="14"/>
      <c r="B181" s="239"/>
      <c r="C181" s="240"/>
      <c r="D181" s="223" t="s">
        <v>139</v>
      </c>
      <c r="E181" s="241" t="s">
        <v>1</v>
      </c>
      <c r="F181" s="242" t="s">
        <v>210</v>
      </c>
      <c r="G181" s="240"/>
      <c r="H181" s="243">
        <v>77.200000000000003</v>
      </c>
      <c r="I181" s="240"/>
      <c r="J181" s="240"/>
      <c r="K181" s="240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139</v>
      </c>
      <c r="AU181" s="248" t="s">
        <v>83</v>
      </c>
      <c r="AV181" s="14" t="s">
        <v>83</v>
      </c>
      <c r="AW181" s="14" t="s">
        <v>30</v>
      </c>
      <c r="AX181" s="14" t="s">
        <v>73</v>
      </c>
      <c r="AY181" s="248" t="s">
        <v>124</v>
      </c>
    </row>
    <row r="182" s="15" customFormat="1">
      <c r="A182" s="15"/>
      <c r="B182" s="258"/>
      <c r="C182" s="259"/>
      <c r="D182" s="223" t="s">
        <v>139</v>
      </c>
      <c r="E182" s="260" t="s">
        <v>1</v>
      </c>
      <c r="F182" s="261" t="s">
        <v>209</v>
      </c>
      <c r="G182" s="259"/>
      <c r="H182" s="262">
        <v>77.200000000000003</v>
      </c>
      <c r="I182" s="259"/>
      <c r="J182" s="259"/>
      <c r="K182" s="259"/>
      <c r="L182" s="263"/>
      <c r="M182" s="264"/>
      <c r="N182" s="265"/>
      <c r="O182" s="265"/>
      <c r="P182" s="265"/>
      <c r="Q182" s="265"/>
      <c r="R182" s="265"/>
      <c r="S182" s="265"/>
      <c r="T182" s="26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7" t="s">
        <v>139</v>
      </c>
      <c r="AU182" s="267" t="s">
        <v>83</v>
      </c>
      <c r="AV182" s="15" t="s">
        <v>150</v>
      </c>
      <c r="AW182" s="15" t="s">
        <v>30</v>
      </c>
      <c r="AX182" s="15" t="s">
        <v>73</v>
      </c>
      <c r="AY182" s="267" t="s">
        <v>124</v>
      </c>
    </row>
    <row r="183" s="14" customFormat="1">
      <c r="A183" s="14"/>
      <c r="B183" s="239"/>
      <c r="C183" s="240"/>
      <c r="D183" s="223" t="s">
        <v>139</v>
      </c>
      <c r="E183" s="241" t="s">
        <v>1</v>
      </c>
      <c r="F183" s="242" t="s">
        <v>211</v>
      </c>
      <c r="G183" s="240"/>
      <c r="H183" s="243">
        <v>78</v>
      </c>
      <c r="I183" s="240"/>
      <c r="J183" s="240"/>
      <c r="K183" s="240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139</v>
      </c>
      <c r="AU183" s="248" t="s">
        <v>83</v>
      </c>
      <c r="AV183" s="14" t="s">
        <v>83</v>
      </c>
      <c r="AW183" s="14" t="s">
        <v>30</v>
      </c>
      <c r="AX183" s="14" t="s">
        <v>81</v>
      </c>
      <c r="AY183" s="248" t="s">
        <v>124</v>
      </c>
    </row>
    <row r="184" s="2" customFormat="1" ht="16.5" customHeight="1">
      <c r="A184" s="33"/>
      <c r="B184" s="34"/>
      <c r="C184" s="211" t="s">
        <v>212</v>
      </c>
      <c r="D184" s="211" t="s">
        <v>126</v>
      </c>
      <c r="E184" s="212" t="s">
        <v>213</v>
      </c>
      <c r="F184" s="213" t="s">
        <v>214</v>
      </c>
      <c r="G184" s="214" t="s">
        <v>184</v>
      </c>
      <c r="H184" s="215">
        <v>96</v>
      </c>
      <c r="I184" s="216">
        <v>1100</v>
      </c>
      <c r="J184" s="216">
        <f>ROUND(I184*H184,2)</f>
        <v>105600</v>
      </c>
      <c r="K184" s="213" t="s">
        <v>130</v>
      </c>
      <c r="L184" s="39"/>
      <c r="M184" s="217" t="s">
        <v>1</v>
      </c>
      <c r="N184" s="218" t="s">
        <v>38</v>
      </c>
      <c r="O184" s="219">
        <v>0.65700000000000003</v>
      </c>
      <c r="P184" s="219">
        <f>O184*H184</f>
        <v>63.072000000000003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21" t="s">
        <v>131</v>
      </c>
      <c r="AT184" s="221" t="s">
        <v>126</v>
      </c>
      <c r="AU184" s="221" t="s">
        <v>83</v>
      </c>
      <c r="AY184" s="18" t="s">
        <v>124</v>
      </c>
      <c r="BE184" s="222">
        <f>IF(N184="základní",J184,0)</f>
        <v>105600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8" t="s">
        <v>81</v>
      </c>
      <c r="BK184" s="222">
        <f>ROUND(I184*H184,2)</f>
        <v>105600</v>
      </c>
      <c r="BL184" s="18" t="s">
        <v>131</v>
      </c>
      <c r="BM184" s="221" t="s">
        <v>215</v>
      </c>
    </row>
    <row r="185" s="2" customFormat="1">
      <c r="A185" s="33"/>
      <c r="B185" s="34"/>
      <c r="C185" s="35"/>
      <c r="D185" s="223" t="s">
        <v>133</v>
      </c>
      <c r="E185" s="35"/>
      <c r="F185" s="224" t="s">
        <v>216</v>
      </c>
      <c r="G185" s="35"/>
      <c r="H185" s="35"/>
      <c r="I185" s="35"/>
      <c r="J185" s="35"/>
      <c r="K185" s="35"/>
      <c r="L185" s="39"/>
      <c r="M185" s="225"/>
      <c r="N185" s="226"/>
      <c r="O185" s="85"/>
      <c r="P185" s="85"/>
      <c r="Q185" s="85"/>
      <c r="R185" s="85"/>
      <c r="S185" s="85"/>
      <c r="T185" s="86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133</v>
      </c>
      <c r="AU185" s="18" t="s">
        <v>83</v>
      </c>
    </row>
    <row r="186" s="2" customFormat="1">
      <c r="A186" s="33"/>
      <c r="B186" s="34"/>
      <c r="C186" s="35"/>
      <c r="D186" s="227" t="s">
        <v>135</v>
      </c>
      <c r="E186" s="35"/>
      <c r="F186" s="228" t="s">
        <v>217</v>
      </c>
      <c r="G186" s="35"/>
      <c r="H186" s="35"/>
      <c r="I186" s="35"/>
      <c r="J186" s="35"/>
      <c r="K186" s="35"/>
      <c r="L186" s="39"/>
      <c r="M186" s="225"/>
      <c r="N186" s="226"/>
      <c r="O186" s="85"/>
      <c r="P186" s="85"/>
      <c r="Q186" s="85"/>
      <c r="R186" s="85"/>
      <c r="S186" s="85"/>
      <c r="T186" s="86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135</v>
      </c>
      <c r="AU186" s="18" t="s">
        <v>83</v>
      </c>
    </row>
    <row r="187" s="2" customFormat="1">
      <c r="A187" s="33"/>
      <c r="B187" s="34"/>
      <c r="C187" s="35"/>
      <c r="D187" s="223" t="s">
        <v>137</v>
      </c>
      <c r="E187" s="35"/>
      <c r="F187" s="229" t="s">
        <v>218</v>
      </c>
      <c r="G187" s="35"/>
      <c r="H187" s="35"/>
      <c r="I187" s="35"/>
      <c r="J187" s="35"/>
      <c r="K187" s="35"/>
      <c r="L187" s="39"/>
      <c r="M187" s="225"/>
      <c r="N187" s="226"/>
      <c r="O187" s="85"/>
      <c r="P187" s="85"/>
      <c r="Q187" s="85"/>
      <c r="R187" s="85"/>
      <c r="S187" s="85"/>
      <c r="T187" s="86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137</v>
      </c>
      <c r="AU187" s="18" t="s">
        <v>83</v>
      </c>
    </row>
    <row r="188" s="13" customFormat="1">
      <c r="A188" s="13"/>
      <c r="B188" s="230"/>
      <c r="C188" s="231"/>
      <c r="D188" s="223" t="s">
        <v>139</v>
      </c>
      <c r="E188" s="232" t="s">
        <v>1</v>
      </c>
      <c r="F188" s="233" t="s">
        <v>189</v>
      </c>
      <c r="G188" s="231"/>
      <c r="H188" s="232" t="s">
        <v>1</v>
      </c>
      <c r="I188" s="231"/>
      <c r="J188" s="231"/>
      <c r="K188" s="231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139</v>
      </c>
      <c r="AU188" s="238" t="s">
        <v>83</v>
      </c>
      <c r="AV188" s="13" t="s">
        <v>81</v>
      </c>
      <c r="AW188" s="13" t="s">
        <v>30</v>
      </c>
      <c r="AX188" s="13" t="s">
        <v>73</v>
      </c>
      <c r="AY188" s="238" t="s">
        <v>124</v>
      </c>
    </row>
    <row r="189" s="14" customFormat="1">
      <c r="A189" s="14"/>
      <c r="B189" s="239"/>
      <c r="C189" s="240"/>
      <c r="D189" s="223" t="s">
        <v>139</v>
      </c>
      <c r="E189" s="241" t="s">
        <v>1</v>
      </c>
      <c r="F189" s="242" t="s">
        <v>190</v>
      </c>
      <c r="G189" s="240"/>
      <c r="H189" s="243">
        <v>96</v>
      </c>
      <c r="I189" s="240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139</v>
      </c>
      <c r="AU189" s="248" t="s">
        <v>83</v>
      </c>
      <c r="AV189" s="14" t="s">
        <v>83</v>
      </c>
      <c r="AW189" s="14" t="s">
        <v>30</v>
      </c>
      <c r="AX189" s="14" t="s">
        <v>81</v>
      </c>
      <c r="AY189" s="248" t="s">
        <v>124</v>
      </c>
    </row>
    <row r="190" s="2" customFormat="1" ht="24.15" customHeight="1">
      <c r="A190" s="33"/>
      <c r="B190" s="34"/>
      <c r="C190" s="211" t="s">
        <v>219</v>
      </c>
      <c r="D190" s="211" t="s">
        <v>126</v>
      </c>
      <c r="E190" s="212" t="s">
        <v>220</v>
      </c>
      <c r="F190" s="213" t="s">
        <v>221</v>
      </c>
      <c r="G190" s="214" t="s">
        <v>184</v>
      </c>
      <c r="H190" s="215">
        <v>20.440000000000001</v>
      </c>
      <c r="I190" s="216">
        <v>3756.3299999999999</v>
      </c>
      <c r="J190" s="216">
        <f>ROUND(I190*H190,2)</f>
        <v>76779.389999999999</v>
      </c>
      <c r="K190" s="213" t="s">
        <v>1</v>
      </c>
      <c r="L190" s="39"/>
      <c r="M190" s="217" t="s">
        <v>1</v>
      </c>
      <c r="N190" s="218" t="s">
        <v>38</v>
      </c>
      <c r="O190" s="219">
        <v>2.9900000000000002</v>
      </c>
      <c r="P190" s="219">
        <f>O190*H190</f>
        <v>61.115600000000008</v>
      </c>
      <c r="Q190" s="219">
        <v>0.15478</v>
      </c>
      <c r="R190" s="219">
        <f>Q190*H190</f>
        <v>3.1637032</v>
      </c>
      <c r="S190" s="219">
        <v>0</v>
      </c>
      <c r="T190" s="22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221" t="s">
        <v>131</v>
      </c>
      <c r="AT190" s="221" t="s">
        <v>126</v>
      </c>
      <c r="AU190" s="221" t="s">
        <v>83</v>
      </c>
      <c r="AY190" s="18" t="s">
        <v>124</v>
      </c>
      <c r="BE190" s="222">
        <f>IF(N190="základní",J190,0)</f>
        <v>76779.389999999999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8" t="s">
        <v>81</v>
      </c>
      <c r="BK190" s="222">
        <f>ROUND(I190*H190,2)</f>
        <v>76779.389999999999</v>
      </c>
      <c r="BL190" s="18" t="s">
        <v>131</v>
      </c>
      <c r="BM190" s="221" t="s">
        <v>222</v>
      </c>
    </row>
    <row r="191" s="2" customFormat="1">
      <c r="A191" s="33"/>
      <c r="B191" s="34"/>
      <c r="C191" s="35"/>
      <c r="D191" s="223" t="s">
        <v>133</v>
      </c>
      <c r="E191" s="35"/>
      <c r="F191" s="224" t="s">
        <v>223</v>
      </c>
      <c r="G191" s="35"/>
      <c r="H191" s="35"/>
      <c r="I191" s="35"/>
      <c r="J191" s="35"/>
      <c r="K191" s="35"/>
      <c r="L191" s="39"/>
      <c r="M191" s="225"/>
      <c r="N191" s="226"/>
      <c r="O191" s="85"/>
      <c r="P191" s="85"/>
      <c r="Q191" s="85"/>
      <c r="R191" s="85"/>
      <c r="S191" s="85"/>
      <c r="T191" s="86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8" t="s">
        <v>133</v>
      </c>
      <c r="AU191" s="18" t="s">
        <v>83</v>
      </c>
    </row>
    <row r="192" s="2" customFormat="1">
      <c r="A192" s="33"/>
      <c r="B192" s="34"/>
      <c r="C192" s="35"/>
      <c r="D192" s="223" t="s">
        <v>137</v>
      </c>
      <c r="E192" s="35"/>
      <c r="F192" s="229" t="s">
        <v>224</v>
      </c>
      <c r="G192" s="35"/>
      <c r="H192" s="35"/>
      <c r="I192" s="35"/>
      <c r="J192" s="35"/>
      <c r="K192" s="35"/>
      <c r="L192" s="39"/>
      <c r="M192" s="225"/>
      <c r="N192" s="226"/>
      <c r="O192" s="85"/>
      <c r="P192" s="85"/>
      <c r="Q192" s="85"/>
      <c r="R192" s="85"/>
      <c r="S192" s="85"/>
      <c r="T192" s="86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137</v>
      </c>
      <c r="AU192" s="18" t="s">
        <v>83</v>
      </c>
    </row>
    <row r="193" s="14" customFormat="1">
      <c r="A193" s="14"/>
      <c r="B193" s="239"/>
      <c r="C193" s="240"/>
      <c r="D193" s="223" t="s">
        <v>139</v>
      </c>
      <c r="E193" s="241" t="s">
        <v>1</v>
      </c>
      <c r="F193" s="242" t="s">
        <v>225</v>
      </c>
      <c r="G193" s="240"/>
      <c r="H193" s="243">
        <v>20.440000000000001</v>
      </c>
      <c r="I193" s="240"/>
      <c r="J193" s="240"/>
      <c r="K193" s="240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139</v>
      </c>
      <c r="AU193" s="248" t="s">
        <v>83</v>
      </c>
      <c r="AV193" s="14" t="s">
        <v>83</v>
      </c>
      <c r="AW193" s="14" t="s">
        <v>30</v>
      </c>
      <c r="AX193" s="14" t="s">
        <v>81</v>
      </c>
      <c r="AY193" s="248" t="s">
        <v>124</v>
      </c>
    </row>
    <row r="194" s="2" customFormat="1" ht="24.15" customHeight="1">
      <c r="A194" s="33"/>
      <c r="B194" s="34"/>
      <c r="C194" s="211" t="s">
        <v>8</v>
      </c>
      <c r="D194" s="211" t="s">
        <v>126</v>
      </c>
      <c r="E194" s="212" t="s">
        <v>226</v>
      </c>
      <c r="F194" s="213" t="s">
        <v>227</v>
      </c>
      <c r="G194" s="214" t="s">
        <v>184</v>
      </c>
      <c r="H194" s="215">
        <v>20.440000000000001</v>
      </c>
      <c r="I194" s="216">
        <v>2920</v>
      </c>
      <c r="J194" s="216">
        <f>ROUND(I194*H194,2)</f>
        <v>59684.800000000003</v>
      </c>
      <c r="K194" s="213" t="s">
        <v>130</v>
      </c>
      <c r="L194" s="39"/>
      <c r="M194" s="217" t="s">
        <v>1</v>
      </c>
      <c r="N194" s="218" t="s">
        <v>38</v>
      </c>
      <c r="O194" s="219">
        <v>6.5</v>
      </c>
      <c r="P194" s="219">
        <f>O194*H194</f>
        <v>132.86000000000001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1" t="s">
        <v>131</v>
      </c>
      <c r="AT194" s="221" t="s">
        <v>126</v>
      </c>
      <c r="AU194" s="221" t="s">
        <v>83</v>
      </c>
      <c r="AY194" s="18" t="s">
        <v>124</v>
      </c>
      <c r="BE194" s="222">
        <f>IF(N194="základní",J194,0)</f>
        <v>59684.800000000003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8" t="s">
        <v>81</v>
      </c>
      <c r="BK194" s="222">
        <f>ROUND(I194*H194,2)</f>
        <v>59684.800000000003</v>
      </c>
      <c r="BL194" s="18" t="s">
        <v>131</v>
      </c>
      <c r="BM194" s="221" t="s">
        <v>228</v>
      </c>
    </row>
    <row r="195" s="2" customFormat="1">
      <c r="A195" s="33"/>
      <c r="B195" s="34"/>
      <c r="C195" s="35"/>
      <c r="D195" s="223" t="s">
        <v>133</v>
      </c>
      <c r="E195" s="35"/>
      <c r="F195" s="224" t="s">
        <v>229</v>
      </c>
      <c r="G195" s="35"/>
      <c r="H195" s="35"/>
      <c r="I195" s="35"/>
      <c r="J195" s="35"/>
      <c r="K195" s="35"/>
      <c r="L195" s="39"/>
      <c r="M195" s="225"/>
      <c r="N195" s="226"/>
      <c r="O195" s="85"/>
      <c r="P195" s="85"/>
      <c r="Q195" s="85"/>
      <c r="R195" s="85"/>
      <c r="S195" s="85"/>
      <c r="T195" s="86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133</v>
      </c>
      <c r="AU195" s="18" t="s">
        <v>83</v>
      </c>
    </row>
    <row r="196" s="2" customFormat="1">
      <c r="A196" s="33"/>
      <c r="B196" s="34"/>
      <c r="C196" s="35"/>
      <c r="D196" s="227" t="s">
        <v>135</v>
      </c>
      <c r="E196" s="35"/>
      <c r="F196" s="228" t="s">
        <v>230</v>
      </c>
      <c r="G196" s="35"/>
      <c r="H196" s="35"/>
      <c r="I196" s="35"/>
      <c r="J196" s="35"/>
      <c r="K196" s="35"/>
      <c r="L196" s="39"/>
      <c r="M196" s="225"/>
      <c r="N196" s="226"/>
      <c r="O196" s="85"/>
      <c r="P196" s="85"/>
      <c r="Q196" s="85"/>
      <c r="R196" s="85"/>
      <c r="S196" s="85"/>
      <c r="T196" s="86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135</v>
      </c>
      <c r="AU196" s="18" t="s">
        <v>83</v>
      </c>
    </row>
    <row r="197" s="13" customFormat="1">
      <c r="A197" s="13"/>
      <c r="B197" s="230"/>
      <c r="C197" s="231"/>
      <c r="D197" s="223" t="s">
        <v>139</v>
      </c>
      <c r="E197" s="232" t="s">
        <v>1</v>
      </c>
      <c r="F197" s="233" t="s">
        <v>189</v>
      </c>
      <c r="G197" s="231"/>
      <c r="H197" s="232" t="s">
        <v>1</v>
      </c>
      <c r="I197" s="231"/>
      <c r="J197" s="231"/>
      <c r="K197" s="231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139</v>
      </c>
      <c r="AU197" s="238" t="s">
        <v>83</v>
      </c>
      <c r="AV197" s="13" t="s">
        <v>81</v>
      </c>
      <c r="AW197" s="13" t="s">
        <v>30</v>
      </c>
      <c r="AX197" s="13" t="s">
        <v>73</v>
      </c>
      <c r="AY197" s="238" t="s">
        <v>124</v>
      </c>
    </row>
    <row r="198" s="14" customFormat="1">
      <c r="A198" s="14"/>
      <c r="B198" s="239"/>
      <c r="C198" s="240"/>
      <c r="D198" s="223" t="s">
        <v>139</v>
      </c>
      <c r="E198" s="241" t="s">
        <v>1</v>
      </c>
      <c r="F198" s="242" t="s">
        <v>231</v>
      </c>
      <c r="G198" s="240"/>
      <c r="H198" s="243">
        <v>20.440000000000001</v>
      </c>
      <c r="I198" s="240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139</v>
      </c>
      <c r="AU198" s="248" t="s">
        <v>83</v>
      </c>
      <c r="AV198" s="14" t="s">
        <v>83</v>
      </c>
      <c r="AW198" s="14" t="s">
        <v>30</v>
      </c>
      <c r="AX198" s="14" t="s">
        <v>81</v>
      </c>
      <c r="AY198" s="248" t="s">
        <v>124</v>
      </c>
    </row>
    <row r="199" s="2" customFormat="1" ht="24.15" customHeight="1">
      <c r="A199" s="33"/>
      <c r="B199" s="34"/>
      <c r="C199" s="211" t="s">
        <v>232</v>
      </c>
      <c r="D199" s="211" t="s">
        <v>126</v>
      </c>
      <c r="E199" s="212" t="s">
        <v>233</v>
      </c>
      <c r="F199" s="213" t="s">
        <v>234</v>
      </c>
      <c r="G199" s="214" t="s">
        <v>235</v>
      </c>
      <c r="H199" s="215">
        <v>63</v>
      </c>
      <c r="I199" s="216">
        <v>1060</v>
      </c>
      <c r="J199" s="216">
        <f>ROUND(I199*H199,2)</f>
        <v>66780</v>
      </c>
      <c r="K199" s="213" t="s">
        <v>130</v>
      </c>
      <c r="L199" s="39"/>
      <c r="M199" s="217" t="s">
        <v>1</v>
      </c>
      <c r="N199" s="218" t="s">
        <v>38</v>
      </c>
      <c r="O199" s="219">
        <v>1.065</v>
      </c>
      <c r="P199" s="219">
        <f>O199*H199</f>
        <v>67.094999999999999</v>
      </c>
      <c r="Q199" s="219">
        <v>0.0264</v>
      </c>
      <c r="R199" s="219">
        <f>Q199*H199</f>
        <v>1.6632</v>
      </c>
      <c r="S199" s="219">
        <v>0</v>
      </c>
      <c r="T199" s="22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21" t="s">
        <v>131</v>
      </c>
      <c r="AT199" s="221" t="s">
        <v>126</v>
      </c>
      <c r="AU199" s="221" t="s">
        <v>83</v>
      </c>
      <c r="AY199" s="18" t="s">
        <v>124</v>
      </c>
      <c r="BE199" s="222">
        <f>IF(N199="základní",J199,0)</f>
        <v>66780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8" t="s">
        <v>81</v>
      </c>
      <c r="BK199" s="222">
        <f>ROUND(I199*H199,2)</f>
        <v>66780</v>
      </c>
      <c r="BL199" s="18" t="s">
        <v>131</v>
      </c>
      <c r="BM199" s="221" t="s">
        <v>236</v>
      </c>
    </row>
    <row r="200" s="2" customFormat="1">
      <c r="A200" s="33"/>
      <c r="B200" s="34"/>
      <c r="C200" s="35"/>
      <c r="D200" s="223" t="s">
        <v>133</v>
      </c>
      <c r="E200" s="35"/>
      <c r="F200" s="224" t="s">
        <v>237</v>
      </c>
      <c r="G200" s="35"/>
      <c r="H200" s="35"/>
      <c r="I200" s="35"/>
      <c r="J200" s="35"/>
      <c r="K200" s="35"/>
      <c r="L200" s="39"/>
      <c r="M200" s="225"/>
      <c r="N200" s="226"/>
      <c r="O200" s="85"/>
      <c r="P200" s="85"/>
      <c r="Q200" s="85"/>
      <c r="R200" s="85"/>
      <c r="S200" s="85"/>
      <c r="T200" s="86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133</v>
      </c>
      <c r="AU200" s="18" t="s">
        <v>83</v>
      </c>
    </row>
    <row r="201" s="2" customFormat="1">
      <c r="A201" s="33"/>
      <c r="B201" s="34"/>
      <c r="C201" s="35"/>
      <c r="D201" s="227" t="s">
        <v>135</v>
      </c>
      <c r="E201" s="35"/>
      <c r="F201" s="228" t="s">
        <v>238</v>
      </c>
      <c r="G201" s="35"/>
      <c r="H201" s="35"/>
      <c r="I201" s="35"/>
      <c r="J201" s="35"/>
      <c r="K201" s="35"/>
      <c r="L201" s="39"/>
      <c r="M201" s="225"/>
      <c r="N201" s="226"/>
      <c r="O201" s="85"/>
      <c r="P201" s="85"/>
      <c r="Q201" s="85"/>
      <c r="R201" s="85"/>
      <c r="S201" s="85"/>
      <c r="T201" s="86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135</v>
      </c>
      <c r="AU201" s="18" t="s">
        <v>83</v>
      </c>
    </row>
    <row r="202" s="2" customFormat="1">
      <c r="A202" s="33"/>
      <c r="B202" s="34"/>
      <c r="C202" s="35"/>
      <c r="D202" s="223" t="s">
        <v>137</v>
      </c>
      <c r="E202" s="35"/>
      <c r="F202" s="229" t="s">
        <v>239</v>
      </c>
      <c r="G202" s="35"/>
      <c r="H202" s="35"/>
      <c r="I202" s="35"/>
      <c r="J202" s="35"/>
      <c r="K202" s="35"/>
      <c r="L202" s="39"/>
      <c r="M202" s="225"/>
      <c r="N202" s="226"/>
      <c r="O202" s="85"/>
      <c r="P202" s="85"/>
      <c r="Q202" s="85"/>
      <c r="R202" s="85"/>
      <c r="S202" s="85"/>
      <c r="T202" s="86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137</v>
      </c>
      <c r="AU202" s="18" t="s">
        <v>83</v>
      </c>
    </row>
    <row r="203" s="13" customFormat="1">
      <c r="A203" s="13"/>
      <c r="B203" s="230"/>
      <c r="C203" s="231"/>
      <c r="D203" s="223" t="s">
        <v>139</v>
      </c>
      <c r="E203" s="232" t="s">
        <v>1</v>
      </c>
      <c r="F203" s="233" t="s">
        <v>240</v>
      </c>
      <c r="G203" s="231"/>
      <c r="H203" s="232" t="s">
        <v>1</v>
      </c>
      <c r="I203" s="231"/>
      <c r="J203" s="231"/>
      <c r="K203" s="231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139</v>
      </c>
      <c r="AU203" s="238" t="s">
        <v>83</v>
      </c>
      <c r="AV203" s="13" t="s">
        <v>81</v>
      </c>
      <c r="AW203" s="13" t="s">
        <v>30</v>
      </c>
      <c r="AX203" s="13" t="s">
        <v>73</v>
      </c>
      <c r="AY203" s="238" t="s">
        <v>124</v>
      </c>
    </row>
    <row r="204" s="14" customFormat="1">
      <c r="A204" s="14"/>
      <c r="B204" s="239"/>
      <c r="C204" s="240"/>
      <c r="D204" s="223" t="s">
        <v>139</v>
      </c>
      <c r="E204" s="241" t="s">
        <v>1</v>
      </c>
      <c r="F204" s="242" t="s">
        <v>241</v>
      </c>
      <c r="G204" s="240"/>
      <c r="H204" s="243">
        <v>63</v>
      </c>
      <c r="I204" s="240"/>
      <c r="J204" s="240"/>
      <c r="K204" s="240"/>
      <c r="L204" s="244"/>
      <c r="M204" s="245"/>
      <c r="N204" s="246"/>
      <c r="O204" s="246"/>
      <c r="P204" s="246"/>
      <c r="Q204" s="246"/>
      <c r="R204" s="246"/>
      <c r="S204" s="246"/>
      <c r="T204" s="24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8" t="s">
        <v>139</v>
      </c>
      <c r="AU204" s="248" t="s">
        <v>83</v>
      </c>
      <c r="AV204" s="14" t="s">
        <v>83</v>
      </c>
      <c r="AW204" s="14" t="s">
        <v>30</v>
      </c>
      <c r="AX204" s="14" t="s">
        <v>81</v>
      </c>
      <c r="AY204" s="248" t="s">
        <v>124</v>
      </c>
    </row>
    <row r="205" s="2" customFormat="1" ht="21.75" customHeight="1">
      <c r="A205" s="33"/>
      <c r="B205" s="34"/>
      <c r="C205" s="211" t="s">
        <v>242</v>
      </c>
      <c r="D205" s="211" t="s">
        <v>126</v>
      </c>
      <c r="E205" s="212" t="s">
        <v>243</v>
      </c>
      <c r="F205" s="213" t="s">
        <v>244</v>
      </c>
      <c r="G205" s="214" t="s">
        <v>184</v>
      </c>
      <c r="H205" s="215">
        <v>50</v>
      </c>
      <c r="I205" s="216">
        <v>811</v>
      </c>
      <c r="J205" s="216">
        <f>ROUND(I205*H205,2)</f>
        <v>40550</v>
      </c>
      <c r="K205" s="213" t="s">
        <v>130</v>
      </c>
      <c r="L205" s="39"/>
      <c r="M205" s="217" t="s">
        <v>1</v>
      </c>
      <c r="N205" s="218" t="s">
        <v>38</v>
      </c>
      <c r="O205" s="219">
        <v>0.88100000000000001</v>
      </c>
      <c r="P205" s="219">
        <f>O205*H205</f>
        <v>44.049999999999997</v>
      </c>
      <c r="Q205" s="219">
        <v>0.03363</v>
      </c>
      <c r="R205" s="219">
        <f>Q205*H205</f>
        <v>1.6815</v>
      </c>
      <c r="S205" s="219">
        <v>0</v>
      </c>
      <c r="T205" s="22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221" t="s">
        <v>131</v>
      </c>
      <c r="AT205" s="221" t="s">
        <v>126</v>
      </c>
      <c r="AU205" s="221" t="s">
        <v>83</v>
      </c>
      <c r="AY205" s="18" t="s">
        <v>124</v>
      </c>
      <c r="BE205" s="222">
        <f>IF(N205="základní",J205,0)</f>
        <v>40550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8" t="s">
        <v>81</v>
      </c>
      <c r="BK205" s="222">
        <f>ROUND(I205*H205,2)</f>
        <v>40550</v>
      </c>
      <c r="BL205" s="18" t="s">
        <v>131</v>
      </c>
      <c r="BM205" s="221" t="s">
        <v>245</v>
      </c>
    </row>
    <row r="206" s="2" customFormat="1">
      <c r="A206" s="33"/>
      <c r="B206" s="34"/>
      <c r="C206" s="35"/>
      <c r="D206" s="223" t="s">
        <v>133</v>
      </c>
      <c r="E206" s="35"/>
      <c r="F206" s="224" t="s">
        <v>246</v>
      </c>
      <c r="G206" s="35"/>
      <c r="H206" s="35"/>
      <c r="I206" s="35"/>
      <c r="J206" s="35"/>
      <c r="K206" s="35"/>
      <c r="L206" s="39"/>
      <c r="M206" s="225"/>
      <c r="N206" s="226"/>
      <c r="O206" s="85"/>
      <c r="P206" s="85"/>
      <c r="Q206" s="85"/>
      <c r="R206" s="85"/>
      <c r="S206" s="85"/>
      <c r="T206" s="86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8" t="s">
        <v>133</v>
      </c>
      <c r="AU206" s="18" t="s">
        <v>83</v>
      </c>
    </row>
    <row r="207" s="2" customFormat="1">
      <c r="A207" s="33"/>
      <c r="B207" s="34"/>
      <c r="C207" s="35"/>
      <c r="D207" s="227" t="s">
        <v>135</v>
      </c>
      <c r="E207" s="35"/>
      <c r="F207" s="228" t="s">
        <v>247</v>
      </c>
      <c r="G207" s="35"/>
      <c r="H207" s="35"/>
      <c r="I207" s="35"/>
      <c r="J207" s="35"/>
      <c r="K207" s="35"/>
      <c r="L207" s="39"/>
      <c r="M207" s="225"/>
      <c r="N207" s="226"/>
      <c r="O207" s="85"/>
      <c r="P207" s="85"/>
      <c r="Q207" s="85"/>
      <c r="R207" s="85"/>
      <c r="S207" s="85"/>
      <c r="T207" s="86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135</v>
      </c>
      <c r="AU207" s="18" t="s">
        <v>83</v>
      </c>
    </row>
    <row r="208" s="14" customFormat="1">
      <c r="A208" s="14"/>
      <c r="B208" s="239"/>
      <c r="C208" s="240"/>
      <c r="D208" s="223" t="s">
        <v>139</v>
      </c>
      <c r="E208" s="241" t="s">
        <v>1</v>
      </c>
      <c r="F208" s="242" t="s">
        <v>248</v>
      </c>
      <c r="G208" s="240"/>
      <c r="H208" s="243">
        <v>50</v>
      </c>
      <c r="I208" s="240"/>
      <c r="J208" s="240"/>
      <c r="K208" s="240"/>
      <c r="L208" s="244"/>
      <c r="M208" s="245"/>
      <c r="N208" s="246"/>
      <c r="O208" s="246"/>
      <c r="P208" s="246"/>
      <c r="Q208" s="246"/>
      <c r="R208" s="246"/>
      <c r="S208" s="246"/>
      <c r="T208" s="24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8" t="s">
        <v>139</v>
      </c>
      <c r="AU208" s="248" t="s">
        <v>83</v>
      </c>
      <c r="AV208" s="14" t="s">
        <v>83</v>
      </c>
      <c r="AW208" s="14" t="s">
        <v>30</v>
      </c>
      <c r="AX208" s="14" t="s">
        <v>81</v>
      </c>
      <c r="AY208" s="248" t="s">
        <v>124</v>
      </c>
    </row>
    <row r="209" s="2" customFormat="1" ht="16.5" customHeight="1">
      <c r="A209" s="33"/>
      <c r="B209" s="34"/>
      <c r="C209" s="249" t="s">
        <v>249</v>
      </c>
      <c r="D209" s="249" t="s">
        <v>192</v>
      </c>
      <c r="E209" s="250" t="s">
        <v>250</v>
      </c>
      <c r="F209" s="251" t="s">
        <v>251</v>
      </c>
      <c r="G209" s="252" t="s">
        <v>252</v>
      </c>
      <c r="H209" s="253">
        <v>10</v>
      </c>
      <c r="I209" s="254">
        <v>1780</v>
      </c>
      <c r="J209" s="254">
        <f>ROUND(I209*H209,2)</f>
        <v>17800</v>
      </c>
      <c r="K209" s="251" t="s">
        <v>1</v>
      </c>
      <c r="L209" s="255"/>
      <c r="M209" s="256" t="s">
        <v>1</v>
      </c>
      <c r="N209" s="257" t="s">
        <v>38</v>
      </c>
      <c r="O209" s="219">
        <v>0</v>
      </c>
      <c r="P209" s="219">
        <f>O209*H209</f>
        <v>0</v>
      </c>
      <c r="Q209" s="219">
        <v>0</v>
      </c>
      <c r="R209" s="219">
        <f>Q209*H209</f>
        <v>0</v>
      </c>
      <c r="S209" s="219">
        <v>0</v>
      </c>
      <c r="T209" s="22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21" t="s">
        <v>191</v>
      </c>
      <c r="AT209" s="221" t="s">
        <v>192</v>
      </c>
      <c r="AU209" s="221" t="s">
        <v>83</v>
      </c>
      <c r="AY209" s="18" t="s">
        <v>124</v>
      </c>
      <c r="BE209" s="222">
        <f>IF(N209="základní",J209,0)</f>
        <v>17800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8" t="s">
        <v>81</v>
      </c>
      <c r="BK209" s="222">
        <f>ROUND(I209*H209,2)</f>
        <v>17800</v>
      </c>
      <c r="BL209" s="18" t="s">
        <v>131</v>
      </c>
      <c r="BM209" s="221" t="s">
        <v>253</v>
      </c>
    </row>
    <row r="210" s="2" customFormat="1">
      <c r="A210" s="33"/>
      <c r="B210" s="34"/>
      <c r="C210" s="35"/>
      <c r="D210" s="223" t="s">
        <v>133</v>
      </c>
      <c r="E210" s="35"/>
      <c r="F210" s="224" t="s">
        <v>251</v>
      </c>
      <c r="G210" s="35"/>
      <c r="H210" s="35"/>
      <c r="I210" s="35"/>
      <c r="J210" s="35"/>
      <c r="K210" s="35"/>
      <c r="L210" s="39"/>
      <c r="M210" s="225"/>
      <c r="N210" s="226"/>
      <c r="O210" s="85"/>
      <c r="P210" s="85"/>
      <c r="Q210" s="85"/>
      <c r="R210" s="85"/>
      <c r="S210" s="85"/>
      <c r="T210" s="86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133</v>
      </c>
      <c r="AU210" s="18" t="s">
        <v>83</v>
      </c>
    </row>
    <row r="211" s="2" customFormat="1">
      <c r="A211" s="33"/>
      <c r="B211" s="34"/>
      <c r="C211" s="35"/>
      <c r="D211" s="223" t="s">
        <v>137</v>
      </c>
      <c r="E211" s="35"/>
      <c r="F211" s="229" t="s">
        <v>254</v>
      </c>
      <c r="G211" s="35"/>
      <c r="H211" s="35"/>
      <c r="I211" s="35"/>
      <c r="J211" s="35"/>
      <c r="K211" s="35"/>
      <c r="L211" s="39"/>
      <c r="M211" s="225"/>
      <c r="N211" s="226"/>
      <c r="O211" s="85"/>
      <c r="P211" s="85"/>
      <c r="Q211" s="85"/>
      <c r="R211" s="85"/>
      <c r="S211" s="85"/>
      <c r="T211" s="86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137</v>
      </c>
      <c r="AU211" s="18" t="s">
        <v>83</v>
      </c>
    </row>
    <row r="212" s="2" customFormat="1" ht="21.75" customHeight="1">
      <c r="A212" s="33"/>
      <c r="B212" s="34"/>
      <c r="C212" s="211" t="s">
        <v>255</v>
      </c>
      <c r="D212" s="211" t="s">
        <v>126</v>
      </c>
      <c r="E212" s="212" t="s">
        <v>256</v>
      </c>
      <c r="F212" s="213" t="s">
        <v>257</v>
      </c>
      <c r="G212" s="214" t="s">
        <v>258</v>
      </c>
      <c r="H212" s="215">
        <v>10</v>
      </c>
      <c r="I212" s="216">
        <v>2670</v>
      </c>
      <c r="J212" s="216">
        <f>ROUND(I212*H212,2)</f>
        <v>26700</v>
      </c>
      <c r="K212" s="213" t="s">
        <v>130</v>
      </c>
      <c r="L212" s="39"/>
      <c r="M212" s="217" t="s">
        <v>1</v>
      </c>
      <c r="N212" s="218" t="s">
        <v>38</v>
      </c>
      <c r="O212" s="219">
        <v>4.8840000000000003</v>
      </c>
      <c r="P212" s="219">
        <f>O212*H212</f>
        <v>48.840000000000003</v>
      </c>
      <c r="Q212" s="219">
        <v>0.0044000000000000003</v>
      </c>
      <c r="R212" s="219">
        <f>Q212*H212</f>
        <v>0.044000000000000004</v>
      </c>
      <c r="S212" s="219">
        <v>0</v>
      </c>
      <c r="T212" s="22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221" t="s">
        <v>131</v>
      </c>
      <c r="AT212" s="221" t="s">
        <v>126</v>
      </c>
      <c r="AU212" s="221" t="s">
        <v>83</v>
      </c>
      <c r="AY212" s="18" t="s">
        <v>124</v>
      </c>
      <c r="BE212" s="222">
        <f>IF(N212="základní",J212,0)</f>
        <v>26700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8" t="s">
        <v>81</v>
      </c>
      <c r="BK212" s="222">
        <f>ROUND(I212*H212,2)</f>
        <v>26700</v>
      </c>
      <c r="BL212" s="18" t="s">
        <v>131</v>
      </c>
      <c r="BM212" s="221" t="s">
        <v>259</v>
      </c>
    </row>
    <row r="213" s="2" customFormat="1">
      <c r="A213" s="33"/>
      <c r="B213" s="34"/>
      <c r="C213" s="35"/>
      <c r="D213" s="223" t="s">
        <v>133</v>
      </c>
      <c r="E213" s="35"/>
      <c r="F213" s="224" t="s">
        <v>260</v>
      </c>
      <c r="G213" s="35"/>
      <c r="H213" s="35"/>
      <c r="I213" s="35"/>
      <c r="J213" s="35"/>
      <c r="K213" s="35"/>
      <c r="L213" s="39"/>
      <c r="M213" s="225"/>
      <c r="N213" s="226"/>
      <c r="O213" s="85"/>
      <c r="P213" s="85"/>
      <c r="Q213" s="85"/>
      <c r="R213" s="85"/>
      <c r="S213" s="85"/>
      <c r="T213" s="86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133</v>
      </c>
      <c r="AU213" s="18" t="s">
        <v>83</v>
      </c>
    </row>
    <row r="214" s="2" customFormat="1">
      <c r="A214" s="33"/>
      <c r="B214" s="34"/>
      <c r="C214" s="35"/>
      <c r="D214" s="227" t="s">
        <v>135</v>
      </c>
      <c r="E214" s="35"/>
      <c r="F214" s="228" t="s">
        <v>261</v>
      </c>
      <c r="G214" s="35"/>
      <c r="H214" s="35"/>
      <c r="I214" s="35"/>
      <c r="J214" s="35"/>
      <c r="K214" s="35"/>
      <c r="L214" s="39"/>
      <c r="M214" s="225"/>
      <c r="N214" s="226"/>
      <c r="O214" s="85"/>
      <c r="P214" s="85"/>
      <c r="Q214" s="85"/>
      <c r="R214" s="85"/>
      <c r="S214" s="85"/>
      <c r="T214" s="86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8" t="s">
        <v>135</v>
      </c>
      <c r="AU214" s="18" t="s">
        <v>83</v>
      </c>
    </row>
    <row r="215" s="2" customFormat="1" ht="37.8" customHeight="1">
      <c r="A215" s="33"/>
      <c r="B215" s="34"/>
      <c r="C215" s="211" t="s">
        <v>262</v>
      </c>
      <c r="D215" s="211" t="s">
        <v>126</v>
      </c>
      <c r="E215" s="212" t="s">
        <v>263</v>
      </c>
      <c r="F215" s="213" t="s">
        <v>264</v>
      </c>
      <c r="G215" s="214" t="s">
        <v>129</v>
      </c>
      <c r="H215" s="215">
        <v>119.26000000000001</v>
      </c>
      <c r="I215" s="216">
        <v>87.700000000000003</v>
      </c>
      <c r="J215" s="216">
        <f>ROUND(I215*H215,2)</f>
        <v>10459.1</v>
      </c>
      <c r="K215" s="213" t="s">
        <v>130</v>
      </c>
      <c r="L215" s="39"/>
      <c r="M215" s="217" t="s">
        <v>1</v>
      </c>
      <c r="N215" s="218" t="s">
        <v>38</v>
      </c>
      <c r="O215" s="219">
        <v>0.043999999999999997</v>
      </c>
      <c r="P215" s="219">
        <f>O215*H215</f>
        <v>5.2474400000000001</v>
      </c>
      <c r="Q215" s="219">
        <v>0</v>
      </c>
      <c r="R215" s="219">
        <f>Q215*H215</f>
        <v>0</v>
      </c>
      <c r="S215" s="219">
        <v>0</v>
      </c>
      <c r="T215" s="22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21" t="s">
        <v>131</v>
      </c>
      <c r="AT215" s="221" t="s">
        <v>126</v>
      </c>
      <c r="AU215" s="221" t="s">
        <v>83</v>
      </c>
      <c r="AY215" s="18" t="s">
        <v>124</v>
      </c>
      <c r="BE215" s="222">
        <f>IF(N215="základní",J215,0)</f>
        <v>10459.1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8" t="s">
        <v>81</v>
      </c>
      <c r="BK215" s="222">
        <f>ROUND(I215*H215,2)</f>
        <v>10459.1</v>
      </c>
      <c r="BL215" s="18" t="s">
        <v>131</v>
      </c>
      <c r="BM215" s="221" t="s">
        <v>265</v>
      </c>
    </row>
    <row r="216" s="2" customFormat="1">
      <c r="A216" s="33"/>
      <c r="B216" s="34"/>
      <c r="C216" s="35"/>
      <c r="D216" s="223" t="s">
        <v>133</v>
      </c>
      <c r="E216" s="35"/>
      <c r="F216" s="224" t="s">
        <v>266</v>
      </c>
      <c r="G216" s="35"/>
      <c r="H216" s="35"/>
      <c r="I216" s="35"/>
      <c r="J216" s="35"/>
      <c r="K216" s="35"/>
      <c r="L216" s="39"/>
      <c r="M216" s="225"/>
      <c r="N216" s="226"/>
      <c r="O216" s="85"/>
      <c r="P216" s="85"/>
      <c r="Q216" s="85"/>
      <c r="R216" s="85"/>
      <c r="S216" s="85"/>
      <c r="T216" s="86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133</v>
      </c>
      <c r="AU216" s="18" t="s">
        <v>83</v>
      </c>
    </row>
    <row r="217" s="2" customFormat="1">
      <c r="A217" s="33"/>
      <c r="B217" s="34"/>
      <c r="C217" s="35"/>
      <c r="D217" s="227" t="s">
        <v>135</v>
      </c>
      <c r="E217" s="35"/>
      <c r="F217" s="228" t="s">
        <v>267</v>
      </c>
      <c r="G217" s="35"/>
      <c r="H217" s="35"/>
      <c r="I217" s="35"/>
      <c r="J217" s="35"/>
      <c r="K217" s="35"/>
      <c r="L217" s="39"/>
      <c r="M217" s="225"/>
      <c r="N217" s="226"/>
      <c r="O217" s="85"/>
      <c r="P217" s="85"/>
      <c r="Q217" s="85"/>
      <c r="R217" s="85"/>
      <c r="S217" s="85"/>
      <c r="T217" s="86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8" t="s">
        <v>135</v>
      </c>
      <c r="AU217" s="18" t="s">
        <v>83</v>
      </c>
    </row>
    <row r="218" s="2" customFormat="1">
      <c r="A218" s="33"/>
      <c r="B218" s="34"/>
      <c r="C218" s="35"/>
      <c r="D218" s="223" t="s">
        <v>137</v>
      </c>
      <c r="E218" s="35"/>
      <c r="F218" s="229" t="s">
        <v>268</v>
      </c>
      <c r="G218" s="35"/>
      <c r="H218" s="35"/>
      <c r="I218" s="35"/>
      <c r="J218" s="35"/>
      <c r="K218" s="35"/>
      <c r="L218" s="39"/>
      <c r="M218" s="225"/>
      <c r="N218" s="226"/>
      <c r="O218" s="85"/>
      <c r="P218" s="85"/>
      <c r="Q218" s="85"/>
      <c r="R218" s="85"/>
      <c r="S218" s="85"/>
      <c r="T218" s="86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137</v>
      </c>
      <c r="AU218" s="18" t="s">
        <v>83</v>
      </c>
    </row>
    <row r="219" s="14" customFormat="1">
      <c r="A219" s="14"/>
      <c r="B219" s="239"/>
      <c r="C219" s="240"/>
      <c r="D219" s="223" t="s">
        <v>139</v>
      </c>
      <c r="E219" s="241" t="s">
        <v>1</v>
      </c>
      <c r="F219" s="242" t="s">
        <v>269</v>
      </c>
      <c r="G219" s="240"/>
      <c r="H219" s="243">
        <v>119.26000000000001</v>
      </c>
      <c r="I219" s="240"/>
      <c r="J219" s="240"/>
      <c r="K219" s="240"/>
      <c r="L219" s="244"/>
      <c r="M219" s="245"/>
      <c r="N219" s="246"/>
      <c r="O219" s="246"/>
      <c r="P219" s="246"/>
      <c r="Q219" s="246"/>
      <c r="R219" s="246"/>
      <c r="S219" s="246"/>
      <c r="T219" s="24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8" t="s">
        <v>139</v>
      </c>
      <c r="AU219" s="248" t="s">
        <v>83</v>
      </c>
      <c r="AV219" s="14" t="s">
        <v>83</v>
      </c>
      <c r="AW219" s="14" t="s">
        <v>30</v>
      </c>
      <c r="AX219" s="14" t="s">
        <v>81</v>
      </c>
      <c r="AY219" s="248" t="s">
        <v>124</v>
      </c>
    </row>
    <row r="220" s="2" customFormat="1" ht="37.8" customHeight="1">
      <c r="A220" s="33"/>
      <c r="B220" s="34"/>
      <c r="C220" s="211" t="s">
        <v>270</v>
      </c>
      <c r="D220" s="211" t="s">
        <v>126</v>
      </c>
      <c r="E220" s="212" t="s">
        <v>271</v>
      </c>
      <c r="F220" s="213" t="s">
        <v>272</v>
      </c>
      <c r="G220" s="214" t="s">
        <v>129</v>
      </c>
      <c r="H220" s="215">
        <v>119.26000000000001</v>
      </c>
      <c r="I220" s="216">
        <v>171</v>
      </c>
      <c r="J220" s="216">
        <f>ROUND(I220*H220,2)</f>
        <v>20393.459999999999</v>
      </c>
      <c r="K220" s="213" t="s">
        <v>130</v>
      </c>
      <c r="L220" s="39"/>
      <c r="M220" s="217" t="s">
        <v>1</v>
      </c>
      <c r="N220" s="218" t="s">
        <v>38</v>
      </c>
      <c r="O220" s="219">
        <v>0.058000000000000003</v>
      </c>
      <c r="P220" s="219">
        <f>O220*H220</f>
        <v>6.9170800000000003</v>
      </c>
      <c r="Q220" s="219">
        <v>0</v>
      </c>
      <c r="R220" s="219">
        <f>Q220*H220</f>
        <v>0</v>
      </c>
      <c r="S220" s="219">
        <v>0</v>
      </c>
      <c r="T220" s="22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1" t="s">
        <v>131</v>
      </c>
      <c r="AT220" s="221" t="s">
        <v>126</v>
      </c>
      <c r="AU220" s="221" t="s">
        <v>83</v>
      </c>
      <c r="AY220" s="18" t="s">
        <v>124</v>
      </c>
      <c r="BE220" s="222">
        <f>IF(N220="základní",J220,0)</f>
        <v>20393.459999999999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8" t="s">
        <v>81</v>
      </c>
      <c r="BK220" s="222">
        <f>ROUND(I220*H220,2)</f>
        <v>20393.459999999999</v>
      </c>
      <c r="BL220" s="18" t="s">
        <v>131</v>
      </c>
      <c r="BM220" s="221" t="s">
        <v>273</v>
      </c>
    </row>
    <row r="221" s="2" customFormat="1">
      <c r="A221" s="33"/>
      <c r="B221" s="34"/>
      <c r="C221" s="35"/>
      <c r="D221" s="223" t="s">
        <v>133</v>
      </c>
      <c r="E221" s="35"/>
      <c r="F221" s="224" t="s">
        <v>274</v>
      </c>
      <c r="G221" s="35"/>
      <c r="H221" s="35"/>
      <c r="I221" s="35"/>
      <c r="J221" s="35"/>
      <c r="K221" s="35"/>
      <c r="L221" s="39"/>
      <c r="M221" s="225"/>
      <c r="N221" s="226"/>
      <c r="O221" s="85"/>
      <c r="P221" s="85"/>
      <c r="Q221" s="85"/>
      <c r="R221" s="85"/>
      <c r="S221" s="85"/>
      <c r="T221" s="86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133</v>
      </c>
      <c r="AU221" s="18" t="s">
        <v>83</v>
      </c>
    </row>
    <row r="222" s="2" customFormat="1">
      <c r="A222" s="33"/>
      <c r="B222" s="34"/>
      <c r="C222" s="35"/>
      <c r="D222" s="227" t="s">
        <v>135</v>
      </c>
      <c r="E222" s="35"/>
      <c r="F222" s="228" t="s">
        <v>275</v>
      </c>
      <c r="G222" s="35"/>
      <c r="H222" s="35"/>
      <c r="I222" s="35"/>
      <c r="J222" s="35"/>
      <c r="K222" s="35"/>
      <c r="L222" s="39"/>
      <c r="M222" s="225"/>
      <c r="N222" s="226"/>
      <c r="O222" s="85"/>
      <c r="P222" s="85"/>
      <c r="Q222" s="85"/>
      <c r="R222" s="85"/>
      <c r="S222" s="85"/>
      <c r="T222" s="86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135</v>
      </c>
      <c r="AU222" s="18" t="s">
        <v>83</v>
      </c>
    </row>
    <row r="223" s="2" customFormat="1">
      <c r="A223" s="33"/>
      <c r="B223" s="34"/>
      <c r="C223" s="35"/>
      <c r="D223" s="223" t="s">
        <v>137</v>
      </c>
      <c r="E223" s="35"/>
      <c r="F223" s="229" t="s">
        <v>276</v>
      </c>
      <c r="G223" s="35"/>
      <c r="H223" s="35"/>
      <c r="I223" s="35"/>
      <c r="J223" s="35"/>
      <c r="K223" s="35"/>
      <c r="L223" s="39"/>
      <c r="M223" s="225"/>
      <c r="N223" s="226"/>
      <c r="O223" s="85"/>
      <c r="P223" s="85"/>
      <c r="Q223" s="85"/>
      <c r="R223" s="85"/>
      <c r="S223" s="85"/>
      <c r="T223" s="86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8" t="s">
        <v>137</v>
      </c>
      <c r="AU223" s="18" t="s">
        <v>83</v>
      </c>
    </row>
    <row r="224" s="13" customFormat="1">
      <c r="A224" s="13"/>
      <c r="B224" s="230"/>
      <c r="C224" s="231"/>
      <c r="D224" s="223" t="s">
        <v>139</v>
      </c>
      <c r="E224" s="232" t="s">
        <v>1</v>
      </c>
      <c r="F224" s="233" t="s">
        <v>140</v>
      </c>
      <c r="G224" s="231"/>
      <c r="H224" s="232" t="s">
        <v>1</v>
      </c>
      <c r="I224" s="231"/>
      <c r="J224" s="231"/>
      <c r="K224" s="231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139</v>
      </c>
      <c r="AU224" s="238" t="s">
        <v>83</v>
      </c>
      <c r="AV224" s="13" t="s">
        <v>81</v>
      </c>
      <c r="AW224" s="13" t="s">
        <v>30</v>
      </c>
      <c r="AX224" s="13" t="s">
        <v>73</v>
      </c>
      <c r="AY224" s="238" t="s">
        <v>124</v>
      </c>
    </row>
    <row r="225" s="14" customFormat="1">
      <c r="A225" s="14"/>
      <c r="B225" s="239"/>
      <c r="C225" s="240"/>
      <c r="D225" s="223" t="s">
        <v>139</v>
      </c>
      <c r="E225" s="241" t="s">
        <v>1</v>
      </c>
      <c r="F225" s="242" t="s">
        <v>269</v>
      </c>
      <c r="G225" s="240"/>
      <c r="H225" s="243">
        <v>119.26000000000001</v>
      </c>
      <c r="I225" s="240"/>
      <c r="J225" s="240"/>
      <c r="K225" s="240"/>
      <c r="L225" s="244"/>
      <c r="M225" s="245"/>
      <c r="N225" s="246"/>
      <c r="O225" s="246"/>
      <c r="P225" s="246"/>
      <c r="Q225" s="246"/>
      <c r="R225" s="246"/>
      <c r="S225" s="246"/>
      <c r="T225" s="24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8" t="s">
        <v>139</v>
      </c>
      <c r="AU225" s="248" t="s">
        <v>83</v>
      </c>
      <c r="AV225" s="14" t="s">
        <v>83</v>
      </c>
      <c r="AW225" s="14" t="s">
        <v>30</v>
      </c>
      <c r="AX225" s="14" t="s">
        <v>81</v>
      </c>
      <c r="AY225" s="248" t="s">
        <v>124</v>
      </c>
    </row>
    <row r="226" s="2" customFormat="1" ht="24.15" customHeight="1">
      <c r="A226" s="33"/>
      <c r="B226" s="34"/>
      <c r="C226" s="211" t="s">
        <v>277</v>
      </c>
      <c r="D226" s="211" t="s">
        <v>126</v>
      </c>
      <c r="E226" s="212" t="s">
        <v>278</v>
      </c>
      <c r="F226" s="213" t="s">
        <v>279</v>
      </c>
      <c r="G226" s="214" t="s">
        <v>129</v>
      </c>
      <c r="H226" s="215">
        <v>119.26000000000001</v>
      </c>
      <c r="I226" s="216">
        <v>167</v>
      </c>
      <c r="J226" s="216">
        <f>ROUND(I226*H226,2)</f>
        <v>19916.419999999998</v>
      </c>
      <c r="K226" s="213" t="s">
        <v>130</v>
      </c>
      <c r="L226" s="39"/>
      <c r="M226" s="217" t="s">
        <v>1</v>
      </c>
      <c r="N226" s="218" t="s">
        <v>38</v>
      </c>
      <c r="O226" s="219">
        <v>0.19700000000000001</v>
      </c>
      <c r="P226" s="219">
        <f>O226*H226</f>
        <v>23.494220000000002</v>
      </c>
      <c r="Q226" s="219">
        <v>0</v>
      </c>
      <c r="R226" s="219">
        <f>Q226*H226</f>
        <v>0</v>
      </c>
      <c r="S226" s="219">
        <v>0</v>
      </c>
      <c r="T226" s="22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1" t="s">
        <v>131</v>
      </c>
      <c r="AT226" s="221" t="s">
        <v>126</v>
      </c>
      <c r="AU226" s="221" t="s">
        <v>83</v>
      </c>
      <c r="AY226" s="18" t="s">
        <v>124</v>
      </c>
      <c r="BE226" s="222">
        <f>IF(N226="základní",J226,0)</f>
        <v>19916.419999999998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8" t="s">
        <v>81</v>
      </c>
      <c r="BK226" s="222">
        <f>ROUND(I226*H226,2)</f>
        <v>19916.419999999998</v>
      </c>
      <c r="BL226" s="18" t="s">
        <v>131</v>
      </c>
      <c r="BM226" s="221" t="s">
        <v>280</v>
      </c>
    </row>
    <row r="227" s="2" customFormat="1">
      <c r="A227" s="33"/>
      <c r="B227" s="34"/>
      <c r="C227" s="35"/>
      <c r="D227" s="223" t="s">
        <v>133</v>
      </c>
      <c r="E227" s="35"/>
      <c r="F227" s="224" t="s">
        <v>281</v>
      </c>
      <c r="G227" s="35"/>
      <c r="H227" s="35"/>
      <c r="I227" s="35"/>
      <c r="J227" s="35"/>
      <c r="K227" s="35"/>
      <c r="L227" s="39"/>
      <c r="M227" s="225"/>
      <c r="N227" s="226"/>
      <c r="O227" s="85"/>
      <c r="P227" s="85"/>
      <c r="Q227" s="85"/>
      <c r="R227" s="85"/>
      <c r="S227" s="85"/>
      <c r="T227" s="86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133</v>
      </c>
      <c r="AU227" s="18" t="s">
        <v>83</v>
      </c>
    </row>
    <row r="228" s="2" customFormat="1">
      <c r="A228" s="33"/>
      <c r="B228" s="34"/>
      <c r="C228" s="35"/>
      <c r="D228" s="227" t="s">
        <v>135</v>
      </c>
      <c r="E228" s="35"/>
      <c r="F228" s="228" t="s">
        <v>282</v>
      </c>
      <c r="G228" s="35"/>
      <c r="H228" s="35"/>
      <c r="I228" s="35"/>
      <c r="J228" s="35"/>
      <c r="K228" s="35"/>
      <c r="L228" s="39"/>
      <c r="M228" s="225"/>
      <c r="N228" s="226"/>
      <c r="O228" s="85"/>
      <c r="P228" s="85"/>
      <c r="Q228" s="85"/>
      <c r="R228" s="85"/>
      <c r="S228" s="85"/>
      <c r="T228" s="86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135</v>
      </c>
      <c r="AU228" s="18" t="s">
        <v>83</v>
      </c>
    </row>
    <row r="229" s="2" customFormat="1">
      <c r="A229" s="33"/>
      <c r="B229" s="34"/>
      <c r="C229" s="35"/>
      <c r="D229" s="223" t="s">
        <v>137</v>
      </c>
      <c r="E229" s="35"/>
      <c r="F229" s="229" t="s">
        <v>283</v>
      </c>
      <c r="G229" s="35"/>
      <c r="H229" s="35"/>
      <c r="I229" s="35"/>
      <c r="J229" s="35"/>
      <c r="K229" s="35"/>
      <c r="L229" s="39"/>
      <c r="M229" s="225"/>
      <c r="N229" s="226"/>
      <c r="O229" s="85"/>
      <c r="P229" s="85"/>
      <c r="Q229" s="85"/>
      <c r="R229" s="85"/>
      <c r="S229" s="85"/>
      <c r="T229" s="86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T229" s="18" t="s">
        <v>137</v>
      </c>
      <c r="AU229" s="18" t="s">
        <v>83</v>
      </c>
    </row>
    <row r="230" s="14" customFormat="1">
      <c r="A230" s="14"/>
      <c r="B230" s="239"/>
      <c r="C230" s="240"/>
      <c r="D230" s="223" t="s">
        <v>139</v>
      </c>
      <c r="E230" s="241" t="s">
        <v>1</v>
      </c>
      <c r="F230" s="242" t="s">
        <v>269</v>
      </c>
      <c r="G230" s="240"/>
      <c r="H230" s="243">
        <v>119.26000000000001</v>
      </c>
      <c r="I230" s="240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8" t="s">
        <v>139</v>
      </c>
      <c r="AU230" s="248" t="s">
        <v>83</v>
      </c>
      <c r="AV230" s="14" t="s">
        <v>83</v>
      </c>
      <c r="AW230" s="14" t="s">
        <v>30</v>
      </c>
      <c r="AX230" s="14" t="s">
        <v>81</v>
      </c>
      <c r="AY230" s="248" t="s">
        <v>124</v>
      </c>
    </row>
    <row r="231" s="2" customFormat="1" ht="24.15" customHeight="1">
      <c r="A231" s="33"/>
      <c r="B231" s="34"/>
      <c r="C231" s="211" t="s">
        <v>284</v>
      </c>
      <c r="D231" s="211" t="s">
        <v>126</v>
      </c>
      <c r="E231" s="212" t="s">
        <v>285</v>
      </c>
      <c r="F231" s="213" t="s">
        <v>286</v>
      </c>
      <c r="G231" s="214" t="s">
        <v>129</v>
      </c>
      <c r="H231" s="215">
        <v>57.689999999999998</v>
      </c>
      <c r="I231" s="216">
        <v>257</v>
      </c>
      <c r="J231" s="216">
        <f>ROUND(I231*H231,2)</f>
        <v>14826.33</v>
      </c>
      <c r="K231" s="213" t="s">
        <v>130</v>
      </c>
      <c r="L231" s="39"/>
      <c r="M231" s="217" t="s">
        <v>1</v>
      </c>
      <c r="N231" s="218" t="s">
        <v>38</v>
      </c>
      <c r="O231" s="219">
        <v>0.63200000000000001</v>
      </c>
      <c r="P231" s="219">
        <f>O231*H231</f>
        <v>36.460079999999998</v>
      </c>
      <c r="Q231" s="219">
        <v>0</v>
      </c>
      <c r="R231" s="219">
        <f>Q231*H231</f>
        <v>0</v>
      </c>
      <c r="S231" s="219">
        <v>0</v>
      </c>
      <c r="T231" s="22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21" t="s">
        <v>131</v>
      </c>
      <c r="AT231" s="221" t="s">
        <v>126</v>
      </c>
      <c r="AU231" s="221" t="s">
        <v>83</v>
      </c>
      <c r="AY231" s="18" t="s">
        <v>124</v>
      </c>
      <c r="BE231" s="222">
        <f>IF(N231="základní",J231,0)</f>
        <v>14826.33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8" t="s">
        <v>81</v>
      </c>
      <c r="BK231" s="222">
        <f>ROUND(I231*H231,2)</f>
        <v>14826.33</v>
      </c>
      <c r="BL231" s="18" t="s">
        <v>131</v>
      </c>
      <c r="BM231" s="221" t="s">
        <v>287</v>
      </c>
    </row>
    <row r="232" s="2" customFormat="1">
      <c r="A232" s="33"/>
      <c r="B232" s="34"/>
      <c r="C232" s="35"/>
      <c r="D232" s="223" t="s">
        <v>133</v>
      </c>
      <c r="E232" s="35"/>
      <c r="F232" s="224" t="s">
        <v>288</v>
      </c>
      <c r="G232" s="35"/>
      <c r="H232" s="35"/>
      <c r="I232" s="35"/>
      <c r="J232" s="35"/>
      <c r="K232" s="35"/>
      <c r="L232" s="39"/>
      <c r="M232" s="225"/>
      <c r="N232" s="226"/>
      <c r="O232" s="85"/>
      <c r="P232" s="85"/>
      <c r="Q232" s="85"/>
      <c r="R232" s="85"/>
      <c r="S232" s="85"/>
      <c r="T232" s="86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133</v>
      </c>
      <c r="AU232" s="18" t="s">
        <v>83</v>
      </c>
    </row>
    <row r="233" s="2" customFormat="1">
      <c r="A233" s="33"/>
      <c r="B233" s="34"/>
      <c r="C233" s="35"/>
      <c r="D233" s="227" t="s">
        <v>135</v>
      </c>
      <c r="E233" s="35"/>
      <c r="F233" s="228" t="s">
        <v>289</v>
      </c>
      <c r="G233" s="35"/>
      <c r="H233" s="35"/>
      <c r="I233" s="35"/>
      <c r="J233" s="35"/>
      <c r="K233" s="35"/>
      <c r="L233" s="39"/>
      <c r="M233" s="225"/>
      <c r="N233" s="226"/>
      <c r="O233" s="85"/>
      <c r="P233" s="85"/>
      <c r="Q233" s="85"/>
      <c r="R233" s="85"/>
      <c r="S233" s="85"/>
      <c r="T233" s="86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135</v>
      </c>
      <c r="AU233" s="18" t="s">
        <v>83</v>
      </c>
    </row>
    <row r="234" s="2" customFormat="1">
      <c r="A234" s="33"/>
      <c r="B234" s="34"/>
      <c r="C234" s="35"/>
      <c r="D234" s="223" t="s">
        <v>137</v>
      </c>
      <c r="E234" s="35"/>
      <c r="F234" s="229" t="s">
        <v>290</v>
      </c>
      <c r="G234" s="35"/>
      <c r="H234" s="35"/>
      <c r="I234" s="35"/>
      <c r="J234" s="35"/>
      <c r="K234" s="35"/>
      <c r="L234" s="39"/>
      <c r="M234" s="225"/>
      <c r="N234" s="226"/>
      <c r="O234" s="85"/>
      <c r="P234" s="85"/>
      <c r="Q234" s="85"/>
      <c r="R234" s="85"/>
      <c r="S234" s="85"/>
      <c r="T234" s="86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137</v>
      </c>
      <c r="AU234" s="18" t="s">
        <v>83</v>
      </c>
    </row>
    <row r="235" s="13" customFormat="1">
      <c r="A235" s="13"/>
      <c r="B235" s="230"/>
      <c r="C235" s="231"/>
      <c r="D235" s="223" t="s">
        <v>139</v>
      </c>
      <c r="E235" s="232" t="s">
        <v>1</v>
      </c>
      <c r="F235" s="233" t="s">
        <v>140</v>
      </c>
      <c r="G235" s="231"/>
      <c r="H235" s="232" t="s">
        <v>1</v>
      </c>
      <c r="I235" s="231"/>
      <c r="J235" s="231"/>
      <c r="K235" s="231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139</v>
      </c>
      <c r="AU235" s="238" t="s">
        <v>83</v>
      </c>
      <c r="AV235" s="13" t="s">
        <v>81</v>
      </c>
      <c r="AW235" s="13" t="s">
        <v>30</v>
      </c>
      <c r="AX235" s="13" t="s">
        <v>73</v>
      </c>
      <c r="AY235" s="238" t="s">
        <v>124</v>
      </c>
    </row>
    <row r="236" s="14" customFormat="1">
      <c r="A236" s="14"/>
      <c r="B236" s="239"/>
      <c r="C236" s="240"/>
      <c r="D236" s="223" t="s">
        <v>139</v>
      </c>
      <c r="E236" s="241" t="s">
        <v>1</v>
      </c>
      <c r="F236" s="242" t="s">
        <v>291</v>
      </c>
      <c r="G236" s="240"/>
      <c r="H236" s="243">
        <v>57.689999999999998</v>
      </c>
      <c r="I236" s="240"/>
      <c r="J236" s="240"/>
      <c r="K236" s="240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139</v>
      </c>
      <c r="AU236" s="248" t="s">
        <v>83</v>
      </c>
      <c r="AV236" s="14" t="s">
        <v>83</v>
      </c>
      <c r="AW236" s="14" t="s">
        <v>30</v>
      </c>
      <c r="AX236" s="14" t="s">
        <v>81</v>
      </c>
      <c r="AY236" s="248" t="s">
        <v>124</v>
      </c>
    </row>
    <row r="237" s="2" customFormat="1" ht="24.15" customHeight="1">
      <c r="A237" s="33"/>
      <c r="B237" s="34"/>
      <c r="C237" s="211" t="s">
        <v>7</v>
      </c>
      <c r="D237" s="211" t="s">
        <v>126</v>
      </c>
      <c r="E237" s="212" t="s">
        <v>292</v>
      </c>
      <c r="F237" s="213" t="s">
        <v>293</v>
      </c>
      <c r="G237" s="214" t="s">
        <v>129</v>
      </c>
      <c r="H237" s="215">
        <v>519.21000000000004</v>
      </c>
      <c r="I237" s="216">
        <v>157</v>
      </c>
      <c r="J237" s="216">
        <f>ROUND(I237*H237,2)</f>
        <v>81515.970000000001</v>
      </c>
      <c r="K237" s="213" t="s">
        <v>130</v>
      </c>
      <c r="L237" s="39"/>
      <c r="M237" s="217" t="s">
        <v>1</v>
      </c>
      <c r="N237" s="218" t="s">
        <v>38</v>
      </c>
      <c r="O237" s="219">
        <v>0.32800000000000001</v>
      </c>
      <c r="P237" s="219">
        <f>O237*H237</f>
        <v>170.30088000000001</v>
      </c>
      <c r="Q237" s="219">
        <v>0</v>
      </c>
      <c r="R237" s="219">
        <f>Q237*H237</f>
        <v>0</v>
      </c>
      <c r="S237" s="219">
        <v>0</v>
      </c>
      <c r="T237" s="22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221" t="s">
        <v>131</v>
      </c>
      <c r="AT237" s="221" t="s">
        <v>126</v>
      </c>
      <c r="AU237" s="221" t="s">
        <v>83</v>
      </c>
      <c r="AY237" s="18" t="s">
        <v>124</v>
      </c>
      <c r="BE237" s="222">
        <f>IF(N237="základní",J237,0)</f>
        <v>81515.970000000001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8" t="s">
        <v>81</v>
      </c>
      <c r="BK237" s="222">
        <f>ROUND(I237*H237,2)</f>
        <v>81515.970000000001</v>
      </c>
      <c r="BL237" s="18" t="s">
        <v>131</v>
      </c>
      <c r="BM237" s="221" t="s">
        <v>294</v>
      </c>
    </row>
    <row r="238" s="2" customFormat="1">
      <c r="A238" s="33"/>
      <c r="B238" s="34"/>
      <c r="C238" s="35"/>
      <c r="D238" s="223" t="s">
        <v>133</v>
      </c>
      <c r="E238" s="35"/>
      <c r="F238" s="224" t="s">
        <v>295</v>
      </c>
      <c r="G238" s="35"/>
      <c r="H238" s="35"/>
      <c r="I238" s="35"/>
      <c r="J238" s="35"/>
      <c r="K238" s="35"/>
      <c r="L238" s="39"/>
      <c r="M238" s="225"/>
      <c r="N238" s="226"/>
      <c r="O238" s="85"/>
      <c r="P238" s="85"/>
      <c r="Q238" s="85"/>
      <c r="R238" s="85"/>
      <c r="S238" s="85"/>
      <c r="T238" s="86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8" t="s">
        <v>133</v>
      </c>
      <c r="AU238" s="18" t="s">
        <v>83</v>
      </c>
    </row>
    <row r="239" s="2" customFormat="1">
      <c r="A239" s="33"/>
      <c r="B239" s="34"/>
      <c r="C239" s="35"/>
      <c r="D239" s="227" t="s">
        <v>135</v>
      </c>
      <c r="E239" s="35"/>
      <c r="F239" s="228" t="s">
        <v>296</v>
      </c>
      <c r="G239" s="35"/>
      <c r="H239" s="35"/>
      <c r="I239" s="35"/>
      <c r="J239" s="35"/>
      <c r="K239" s="35"/>
      <c r="L239" s="39"/>
      <c r="M239" s="225"/>
      <c r="N239" s="226"/>
      <c r="O239" s="85"/>
      <c r="P239" s="85"/>
      <c r="Q239" s="85"/>
      <c r="R239" s="85"/>
      <c r="S239" s="85"/>
      <c r="T239" s="86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135</v>
      </c>
      <c r="AU239" s="18" t="s">
        <v>83</v>
      </c>
    </row>
    <row r="240" s="13" customFormat="1">
      <c r="A240" s="13"/>
      <c r="B240" s="230"/>
      <c r="C240" s="231"/>
      <c r="D240" s="223" t="s">
        <v>139</v>
      </c>
      <c r="E240" s="232" t="s">
        <v>1</v>
      </c>
      <c r="F240" s="233" t="s">
        <v>140</v>
      </c>
      <c r="G240" s="231"/>
      <c r="H240" s="232" t="s">
        <v>1</v>
      </c>
      <c r="I240" s="231"/>
      <c r="J240" s="231"/>
      <c r="K240" s="231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139</v>
      </c>
      <c r="AU240" s="238" t="s">
        <v>83</v>
      </c>
      <c r="AV240" s="13" t="s">
        <v>81</v>
      </c>
      <c r="AW240" s="13" t="s">
        <v>30</v>
      </c>
      <c r="AX240" s="13" t="s">
        <v>73</v>
      </c>
      <c r="AY240" s="238" t="s">
        <v>124</v>
      </c>
    </row>
    <row r="241" s="14" customFormat="1">
      <c r="A241" s="14"/>
      <c r="B241" s="239"/>
      <c r="C241" s="240"/>
      <c r="D241" s="223" t="s">
        <v>139</v>
      </c>
      <c r="E241" s="241" t="s">
        <v>1</v>
      </c>
      <c r="F241" s="242" t="s">
        <v>297</v>
      </c>
      <c r="G241" s="240"/>
      <c r="H241" s="243">
        <v>519.21000000000004</v>
      </c>
      <c r="I241" s="240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8" t="s">
        <v>139</v>
      </c>
      <c r="AU241" s="248" t="s">
        <v>83</v>
      </c>
      <c r="AV241" s="14" t="s">
        <v>83</v>
      </c>
      <c r="AW241" s="14" t="s">
        <v>30</v>
      </c>
      <c r="AX241" s="14" t="s">
        <v>81</v>
      </c>
      <c r="AY241" s="248" t="s">
        <v>124</v>
      </c>
    </row>
    <row r="242" s="2" customFormat="1" ht="24.15" customHeight="1">
      <c r="A242" s="33"/>
      <c r="B242" s="34"/>
      <c r="C242" s="211" t="s">
        <v>298</v>
      </c>
      <c r="D242" s="211" t="s">
        <v>126</v>
      </c>
      <c r="E242" s="212" t="s">
        <v>299</v>
      </c>
      <c r="F242" s="213" t="s">
        <v>300</v>
      </c>
      <c r="G242" s="214" t="s">
        <v>235</v>
      </c>
      <c r="H242" s="215">
        <v>695</v>
      </c>
      <c r="I242" s="216">
        <v>6.9900000000000002</v>
      </c>
      <c r="J242" s="216">
        <f>ROUND(I242*H242,2)</f>
        <v>4858.0500000000002</v>
      </c>
      <c r="K242" s="213" t="s">
        <v>130</v>
      </c>
      <c r="L242" s="39"/>
      <c r="M242" s="217" t="s">
        <v>1</v>
      </c>
      <c r="N242" s="218" t="s">
        <v>38</v>
      </c>
      <c r="O242" s="219">
        <v>0.0070000000000000001</v>
      </c>
      <c r="P242" s="219">
        <f>O242*H242</f>
        <v>4.8650000000000002</v>
      </c>
      <c r="Q242" s="219">
        <v>0</v>
      </c>
      <c r="R242" s="219">
        <f>Q242*H242</f>
        <v>0</v>
      </c>
      <c r="S242" s="219">
        <v>0</v>
      </c>
      <c r="T242" s="22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21" t="s">
        <v>131</v>
      </c>
      <c r="AT242" s="221" t="s">
        <v>126</v>
      </c>
      <c r="AU242" s="221" t="s">
        <v>83</v>
      </c>
      <c r="AY242" s="18" t="s">
        <v>124</v>
      </c>
      <c r="BE242" s="222">
        <f>IF(N242="základní",J242,0)</f>
        <v>4858.0500000000002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8" t="s">
        <v>81</v>
      </c>
      <c r="BK242" s="222">
        <f>ROUND(I242*H242,2)</f>
        <v>4858.0500000000002</v>
      </c>
      <c r="BL242" s="18" t="s">
        <v>131</v>
      </c>
      <c r="BM242" s="221" t="s">
        <v>301</v>
      </c>
    </row>
    <row r="243" s="2" customFormat="1">
      <c r="A243" s="33"/>
      <c r="B243" s="34"/>
      <c r="C243" s="35"/>
      <c r="D243" s="223" t="s">
        <v>133</v>
      </c>
      <c r="E243" s="35"/>
      <c r="F243" s="224" t="s">
        <v>302</v>
      </c>
      <c r="G243" s="35"/>
      <c r="H243" s="35"/>
      <c r="I243" s="35"/>
      <c r="J243" s="35"/>
      <c r="K243" s="35"/>
      <c r="L243" s="39"/>
      <c r="M243" s="225"/>
      <c r="N243" s="226"/>
      <c r="O243" s="85"/>
      <c r="P243" s="85"/>
      <c r="Q243" s="85"/>
      <c r="R243" s="85"/>
      <c r="S243" s="85"/>
      <c r="T243" s="86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133</v>
      </c>
      <c r="AU243" s="18" t="s">
        <v>83</v>
      </c>
    </row>
    <row r="244" s="2" customFormat="1">
      <c r="A244" s="33"/>
      <c r="B244" s="34"/>
      <c r="C244" s="35"/>
      <c r="D244" s="227" t="s">
        <v>135</v>
      </c>
      <c r="E244" s="35"/>
      <c r="F244" s="228" t="s">
        <v>303</v>
      </c>
      <c r="G244" s="35"/>
      <c r="H244" s="35"/>
      <c r="I244" s="35"/>
      <c r="J244" s="35"/>
      <c r="K244" s="35"/>
      <c r="L244" s="39"/>
      <c r="M244" s="225"/>
      <c r="N244" s="226"/>
      <c r="O244" s="85"/>
      <c r="P244" s="85"/>
      <c r="Q244" s="85"/>
      <c r="R244" s="85"/>
      <c r="S244" s="85"/>
      <c r="T244" s="86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135</v>
      </c>
      <c r="AU244" s="18" t="s">
        <v>83</v>
      </c>
    </row>
    <row r="245" s="2" customFormat="1">
      <c r="A245" s="33"/>
      <c r="B245" s="34"/>
      <c r="C245" s="35"/>
      <c r="D245" s="223" t="s">
        <v>137</v>
      </c>
      <c r="E245" s="35"/>
      <c r="F245" s="229" t="s">
        <v>304</v>
      </c>
      <c r="G245" s="35"/>
      <c r="H245" s="35"/>
      <c r="I245" s="35"/>
      <c r="J245" s="35"/>
      <c r="K245" s="35"/>
      <c r="L245" s="39"/>
      <c r="M245" s="225"/>
      <c r="N245" s="226"/>
      <c r="O245" s="85"/>
      <c r="P245" s="85"/>
      <c r="Q245" s="85"/>
      <c r="R245" s="85"/>
      <c r="S245" s="85"/>
      <c r="T245" s="86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137</v>
      </c>
      <c r="AU245" s="18" t="s">
        <v>83</v>
      </c>
    </row>
    <row r="246" s="13" customFormat="1">
      <c r="A246" s="13"/>
      <c r="B246" s="230"/>
      <c r="C246" s="231"/>
      <c r="D246" s="223" t="s">
        <v>139</v>
      </c>
      <c r="E246" s="232" t="s">
        <v>1</v>
      </c>
      <c r="F246" s="233" t="s">
        <v>305</v>
      </c>
      <c r="G246" s="231"/>
      <c r="H246" s="232" t="s">
        <v>1</v>
      </c>
      <c r="I246" s="231"/>
      <c r="J246" s="231"/>
      <c r="K246" s="231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139</v>
      </c>
      <c r="AU246" s="238" t="s">
        <v>83</v>
      </c>
      <c r="AV246" s="13" t="s">
        <v>81</v>
      </c>
      <c r="AW246" s="13" t="s">
        <v>30</v>
      </c>
      <c r="AX246" s="13" t="s">
        <v>73</v>
      </c>
      <c r="AY246" s="238" t="s">
        <v>124</v>
      </c>
    </row>
    <row r="247" s="14" customFormat="1">
      <c r="A247" s="14"/>
      <c r="B247" s="239"/>
      <c r="C247" s="240"/>
      <c r="D247" s="223" t="s">
        <v>139</v>
      </c>
      <c r="E247" s="241" t="s">
        <v>1</v>
      </c>
      <c r="F247" s="242" t="s">
        <v>306</v>
      </c>
      <c r="G247" s="240"/>
      <c r="H247" s="243">
        <v>695</v>
      </c>
      <c r="I247" s="240"/>
      <c r="J247" s="240"/>
      <c r="K247" s="240"/>
      <c r="L247" s="244"/>
      <c r="M247" s="245"/>
      <c r="N247" s="246"/>
      <c r="O247" s="246"/>
      <c r="P247" s="246"/>
      <c r="Q247" s="246"/>
      <c r="R247" s="246"/>
      <c r="S247" s="246"/>
      <c r="T247" s="24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8" t="s">
        <v>139</v>
      </c>
      <c r="AU247" s="248" t="s">
        <v>83</v>
      </c>
      <c r="AV247" s="14" t="s">
        <v>83</v>
      </c>
      <c r="AW247" s="14" t="s">
        <v>30</v>
      </c>
      <c r="AX247" s="14" t="s">
        <v>81</v>
      </c>
      <c r="AY247" s="248" t="s">
        <v>124</v>
      </c>
    </row>
    <row r="248" s="2" customFormat="1" ht="16.5" customHeight="1">
      <c r="A248" s="33"/>
      <c r="B248" s="34"/>
      <c r="C248" s="249" t="s">
        <v>307</v>
      </c>
      <c r="D248" s="249" t="s">
        <v>192</v>
      </c>
      <c r="E248" s="250" t="s">
        <v>308</v>
      </c>
      <c r="F248" s="251" t="s">
        <v>309</v>
      </c>
      <c r="G248" s="252" t="s">
        <v>310</v>
      </c>
      <c r="H248" s="253">
        <v>17.375</v>
      </c>
      <c r="I248" s="254">
        <v>124</v>
      </c>
      <c r="J248" s="254">
        <f>ROUND(I248*H248,2)</f>
        <v>2154.5</v>
      </c>
      <c r="K248" s="251" t="s">
        <v>130</v>
      </c>
      <c r="L248" s="255"/>
      <c r="M248" s="256" t="s">
        <v>1</v>
      </c>
      <c r="N248" s="257" t="s">
        <v>38</v>
      </c>
      <c r="O248" s="219">
        <v>0</v>
      </c>
      <c r="P248" s="219">
        <f>O248*H248</f>
        <v>0</v>
      </c>
      <c r="Q248" s="219">
        <v>0.001</v>
      </c>
      <c r="R248" s="219">
        <f>Q248*H248</f>
        <v>0.017375000000000002</v>
      </c>
      <c r="S248" s="219">
        <v>0</v>
      </c>
      <c r="T248" s="22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221" t="s">
        <v>191</v>
      </c>
      <c r="AT248" s="221" t="s">
        <v>192</v>
      </c>
      <c r="AU248" s="221" t="s">
        <v>83</v>
      </c>
      <c r="AY248" s="18" t="s">
        <v>124</v>
      </c>
      <c r="BE248" s="222">
        <f>IF(N248="základní",J248,0)</f>
        <v>2154.5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8" t="s">
        <v>81</v>
      </c>
      <c r="BK248" s="222">
        <f>ROUND(I248*H248,2)</f>
        <v>2154.5</v>
      </c>
      <c r="BL248" s="18" t="s">
        <v>131</v>
      </c>
      <c r="BM248" s="221" t="s">
        <v>311</v>
      </c>
    </row>
    <row r="249" s="2" customFormat="1">
      <c r="A249" s="33"/>
      <c r="B249" s="34"/>
      <c r="C249" s="35"/>
      <c r="D249" s="223" t="s">
        <v>133</v>
      </c>
      <c r="E249" s="35"/>
      <c r="F249" s="224" t="s">
        <v>309</v>
      </c>
      <c r="G249" s="35"/>
      <c r="H249" s="35"/>
      <c r="I249" s="35"/>
      <c r="J249" s="35"/>
      <c r="K249" s="35"/>
      <c r="L249" s="39"/>
      <c r="M249" s="225"/>
      <c r="N249" s="226"/>
      <c r="O249" s="85"/>
      <c r="P249" s="85"/>
      <c r="Q249" s="85"/>
      <c r="R249" s="85"/>
      <c r="S249" s="85"/>
      <c r="T249" s="86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133</v>
      </c>
      <c r="AU249" s="18" t="s">
        <v>83</v>
      </c>
    </row>
    <row r="250" s="14" customFormat="1">
      <c r="A250" s="14"/>
      <c r="B250" s="239"/>
      <c r="C250" s="240"/>
      <c r="D250" s="223" t="s">
        <v>139</v>
      </c>
      <c r="E250" s="240"/>
      <c r="F250" s="242" t="s">
        <v>312</v>
      </c>
      <c r="G250" s="240"/>
      <c r="H250" s="243">
        <v>17.375</v>
      </c>
      <c r="I250" s="240"/>
      <c r="J250" s="240"/>
      <c r="K250" s="240"/>
      <c r="L250" s="244"/>
      <c r="M250" s="245"/>
      <c r="N250" s="246"/>
      <c r="O250" s="246"/>
      <c r="P250" s="246"/>
      <c r="Q250" s="246"/>
      <c r="R250" s="246"/>
      <c r="S250" s="246"/>
      <c r="T250" s="24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8" t="s">
        <v>139</v>
      </c>
      <c r="AU250" s="248" t="s">
        <v>83</v>
      </c>
      <c r="AV250" s="14" t="s">
        <v>83</v>
      </c>
      <c r="AW250" s="14" t="s">
        <v>4</v>
      </c>
      <c r="AX250" s="14" t="s">
        <v>81</v>
      </c>
      <c r="AY250" s="248" t="s">
        <v>124</v>
      </c>
    </row>
    <row r="251" s="2" customFormat="1" ht="24.15" customHeight="1">
      <c r="A251" s="33"/>
      <c r="B251" s="34"/>
      <c r="C251" s="211" t="s">
        <v>313</v>
      </c>
      <c r="D251" s="211" t="s">
        <v>126</v>
      </c>
      <c r="E251" s="212" t="s">
        <v>314</v>
      </c>
      <c r="F251" s="213" t="s">
        <v>315</v>
      </c>
      <c r="G251" s="214" t="s">
        <v>235</v>
      </c>
      <c r="H251" s="215">
        <v>877.60000000000002</v>
      </c>
      <c r="I251" s="216">
        <v>16.800000000000001</v>
      </c>
      <c r="J251" s="216">
        <f>ROUND(I251*H251,2)</f>
        <v>14743.68</v>
      </c>
      <c r="K251" s="213" t="s">
        <v>130</v>
      </c>
      <c r="L251" s="39"/>
      <c r="M251" s="217" t="s">
        <v>1</v>
      </c>
      <c r="N251" s="218" t="s">
        <v>38</v>
      </c>
      <c r="O251" s="219">
        <v>0.017999999999999999</v>
      </c>
      <c r="P251" s="219">
        <f>O251*H251</f>
        <v>15.796799999999999</v>
      </c>
      <c r="Q251" s="219">
        <v>0</v>
      </c>
      <c r="R251" s="219">
        <f>Q251*H251</f>
        <v>0</v>
      </c>
      <c r="S251" s="219">
        <v>0</v>
      </c>
      <c r="T251" s="22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221" t="s">
        <v>131</v>
      </c>
      <c r="AT251" s="221" t="s">
        <v>126</v>
      </c>
      <c r="AU251" s="221" t="s">
        <v>83</v>
      </c>
      <c r="AY251" s="18" t="s">
        <v>124</v>
      </c>
      <c r="BE251" s="222">
        <f>IF(N251="základní",J251,0)</f>
        <v>14743.68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8" t="s">
        <v>81</v>
      </c>
      <c r="BK251" s="222">
        <f>ROUND(I251*H251,2)</f>
        <v>14743.68</v>
      </c>
      <c r="BL251" s="18" t="s">
        <v>131</v>
      </c>
      <c r="BM251" s="221" t="s">
        <v>316</v>
      </c>
    </row>
    <row r="252" s="2" customFormat="1">
      <c r="A252" s="33"/>
      <c r="B252" s="34"/>
      <c r="C252" s="35"/>
      <c r="D252" s="223" t="s">
        <v>133</v>
      </c>
      <c r="E252" s="35"/>
      <c r="F252" s="224" t="s">
        <v>317</v>
      </c>
      <c r="G252" s="35"/>
      <c r="H252" s="35"/>
      <c r="I252" s="35"/>
      <c r="J252" s="35"/>
      <c r="K252" s="35"/>
      <c r="L252" s="39"/>
      <c r="M252" s="225"/>
      <c r="N252" s="226"/>
      <c r="O252" s="85"/>
      <c r="P252" s="85"/>
      <c r="Q252" s="85"/>
      <c r="R252" s="85"/>
      <c r="S252" s="85"/>
      <c r="T252" s="86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133</v>
      </c>
      <c r="AU252" s="18" t="s">
        <v>83</v>
      </c>
    </row>
    <row r="253" s="2" customFormat="1">
      <c r="A253" s="33"/>
      <c r="B253" s="34"/>
      <c r="C253" s="35"/>
      <c r="D253" s="227" t="s">
        <v>135</v>
      </c>
      <c r="E253" s="35"/>
      <c r="F253" s="228" t="s">
        <v>318</v>
      </c>
      <c r="G253" s="35"/>
      <c r="H253" s="35"/>
      <c r="I253" s="35"/>
      <c r="J253" s="35"/>
      <c r="K253" s="35"/>
      <c r="L253" s="39"/>
      <c r="M253" s="225"/>
      <c r="N253" s="226"/>
      <c r="O253" s="85"/>
      <c r="P253" s="85"/>
      <c r="Q253" s="85"/>
      <c r="R253" s="85"/>
      <c r="S253" s="85"/>
      <c r="T253" s="86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135</v>
      </c>
      <c r="AU253" s="18" t="s">
        <v>83</v>
      </c>
    </row>
    <row r="254" s="13" customFormat="1">
      <c r="A254" s="13"/>
      <c r="B254" s="230"/>
      <c r="C254" s="231"/>
      <c r="D254" s="223" t="s">
        <v>139</v>
      </c>
      <c r="E254" s="232" t="s">
        <v>1</v>
      </c>
      <c r="F254" s="233" t="s">
        <v>140</v>
      </c>
      <c r="G254" s="231"/>
      <c r="H254" s="232" t="s">
        <v>1</v>
      </c>
      <c r="I254" s="231"/>
      <c r="J254" s="231"/>
      <c r="K254" s="231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139</v>
      </c>
      <c r="AU254" s="238" t="s">
        <v>83</v>
      </c>
      <c r="AV254" s="13" t="s">
        <v>81</v>
      </c>
      <c r="AW254" s="13" t="s">
        <v>30</v>
      </c>
      <c r="AX254" s="13" t="s">
        <v>73</v>
      </c>
      <c r="AY254" s="238" t="s">
        <v>124</v>
      </c>
    </row>
    <row r="255" s="14" customFormat="1">
      <c r="A255" s="14"/>
      <c r="B255" s="239"/>
      <c r="C255" s="240"/>
      <c r="D255" s="223" t="s">
        <v>139</v>
      </c>
      <c r="E255" s="241" t="s">
        <v>1</v>
      </c>
      <c r="F255" s="242" t="s">
        <v>319</v>
      </c>
      <c r="G255" s="240"/>
      <c r="H255" s="243">
        <v>877.60000000000002</v>
      </c>
      <c r="I255" s="240"/>
      <c r="J255" s="240"/>
      <c r="K255" s="240"/>
      <c r="L255" s="244"/>
      <c r="M255" s="245"/>
      <c r="N255" s="246"/>
      <c r="O255" s="246"/>
      <c r="P255" s="246"/>
      <c r="Q255" s="246"/>
      <c r="R255" s="246"/>
      <c r="S255" s="246"/>
      <c r="T255" s="24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8" t="s">
        <v>139</v>
      </c>
      <c r="AU255" s="248" t="s">
        <v>83</v>
      </c>
      <c r="AV255" s="14" t="s">
        <v>83</v>
      </c>
      <c r="AW255" s="14" t="s">
        <v>30</v>
      </c>
      <c r="AX255" s="14" t="s">
        <v>81</v>
      </c>
      <c r="AY255" s="248" t="s">
        <v>124</v>
      </c>
    </row>
    <row r="256" s="2" customFormat="1" ht="16.5" customHeight="1">
      <c r="A256" s="33"/>
      <c r="B256" s="34"/>
      <c r="C256" s="249" t="s">
        <v>320</v>
      </c>
      <c r="D256" s="249" t="s">
        <v>192</v>
      </c>
      <c r="E256" s="250" t="s">
        <v>308</v>
      </c>
      <c r="F256" s="251" t="s">
        <v>309</v>
      </c>
      <c r="G256" s="252" t="s">
        <v>310</v>
      </c>
      <c r="H256" s="253">
        <v>21.940000000000001</v>
      </c>
      <c r="I256" s="254">
        <v>124</v>
      </c>
      <c r="J256" s="254">
        <f>ROUND(I256*H256,2)</f>
        <v>2720.5599999999999</v>
      </c>
      <c r="K256" s="251" t="s">
        <v>130</v>
      </c>
      <c r="L256" s="255"/>
      <c r="M256" s="256" t="s">
        <v>1</v>
      </c>
      <c r="N256" s="257" t="s">
        <v>38</v>
      </c>
      <c r="O256" s="219">
        <v>0</v>
      </c>
      <c r="P256" s="219">
        <f>O256*H256</f>
        <v>0</v>
      </c>
      <c r="Q256" s="219">
        <v>0.001</v>
      </c>
      <c r="R256" s="219">
        <f>Q256*H256</f>
        <v>0.021940000000000001</v>
      </c>
      <c r="S256" s="219">
        <v>0</v>
      </c>
      <c r="T256" s="22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21" t="s">
        <v>191</v>
      </c>
      <c r="AT256" s="221" t="s">
        <v>192</v>
      </c>
      <c r="AU256" s="221" t="s">
        <v>83</v>
      </c>
      <c r="AY256" s="18" t="s">
        <v>124</v>
      </c>
      <c r="BE256" s="222">
        <f>IF(N256="základní",J256,0)</f>
        <v>2720.5599999999999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8" t="s">
        <v>81</v>
      </c>
      <c r="BK256" s="222">
        <f>ROUND(I256*H256,2)</f>
        <v>2720.5599999999999</v>
      </c>
      <c r="BL256" s="18" t="s">
        <v>131</v>
      </c>
      <c r="BM256" s="221" t="s">
        <v>321</v>
      </c>
    </row>
    <row r="257" s="2" customFormat="1">
      <c r="A257" s="33"/>
      <c r="B257" s="34"/>
      <c r="C257" s="35"/>
      <c r="D257" s="223" t="s">
        <v>133</v>
      </c>
      <c r="E257" s="35"/>
      <c r="F257" s="224" t="s">
        <v>309</v>
      </c>
      <c r="G257" s="35"/>
      <c r="H257" s="35"/>
      <c r="I257" s="35"/>
      <c r="J257" s="35"/>
      <c r="K257" s="35"/>
      <c r="L257" s="39"/>
      <c r="M257" s="225"/>
      <c r="N257" s="226"/>
      <c r="O257" s="85"/>
      <c r="P257" s="85"/>
      <c r="Q257" s="85"/>
      <c r="R257" s="85"/>
      <c r="S257" s="85"/>
      <c r="T257" s="86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133</v>
      </c>
      <c r="AU257" s="18" t="s">
        <v>83</v>
      </c>
    </row>
    <row r="258" s="14" customFormat="1">
      <c r="A258" s="14"/>
      <c r="B258" s="239"/>
      <c r="C258" s="240"/>
      <c r="D258" s="223" t="s">
        <v>139</v>
      </c>
      <c r="E258" s="240"/>
      <c r="F258" s="242" t="s">
        <v>322</v>
      </c>
      <c r="G258" s="240"/>
      <c r="H258" s="243">
        <v>21.940000000000001</v>
      </c>
      <c r="I258" s="240"/>
      <c r="J258" s="240"/>
      <c r="K258" s="240"/>
      <c r="L258" s="244"/>
      <c r="M258" s="245"/>
      <c r="N258" s="246"/>
      <c r="O258" s="246"/>
      <c r="P258" s="246"/>
      <c r="Q258" s="246"/>
      <c r="R258" s="246"/>
      <c r="S258" s="246"/>
      <c r="T258" s="24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8" t="s">
        <v>139</v>
      </c>
      <c r="AU258" s="248" t="s">
        <v>83</v>
      </c>
      <c r="AV258" s="14" t="s">
        <v>83</v>
      </c>
      <c r="AW258" s="14" t="s">
        <v>4</v>
      </c>
      <c r="AX258" s="14" t="s">
        <v>81</v>
      </c>
      <c r="AY258" s="248" t="s">
        <v>124</v>
      </c>
    </row>
    <row r="259" s="2" customFormat="1" ht="24.15" customHeight="1">
      <c r="A259" s="33"/>
      <c r="B259" s="34"/>
      <c r="C259" s="211" t="s">
        <v>323</v>
      </c>
      <c r="D259" s="211" t="s">
        <v>126</v>
      </c>
      <c r="E259" s="212" t="s">
        <v>324</v>
      </c>
      <c r="F259" s="213" t="s">
        <v>325</v>
      </c>
      <c r="G259" s="214" t="s">
        <v>235</v>
      </c>
      <c r="H259" s="215">
        <v>695</v>
      </c>
      <c r="I259" s="216">
        <v>16.100000000000001</v>
      </c>
      <c r="J259" s="216">
        <f>ROUND(I259*H259,2)</f>
        <v>11189.5</v>
      </c>
      <c r="K259" s="213" t="s">
        <v>130</v>
      </c>
      <c r="L259" s="39"/>
      <c r="M259" s="217" t="s">
        <v>1</v>
      </c>
      <c r="N259" s="218" t="s">
        <v>38</v>
      </c>
      <c r="O259" s="219">
        <v>0.019</v>
      </c>
      <c r="P259" s="219">
        <f>O259*H259</f>
        <v>13.205</v>
      </c>
      <c r="Q259" s="219">
        <v>0</v>
      </c>
      <c r="R259" s="219">
        <f>Q259*H259</f>
        <v>0</v>
      </c>
      <c r="S259" s="219">
        <v>0</v>
      </c>
      <c r="T259" s="22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21" t="s">
        <v>131</v>
      </c>
      <c r="AT259" s="221" t="s">
        <v>126</v>
      </c>
      <c r="AU259" s="221" t="s">
        <v>83</v>
      </c>
      <c r="AY259" s="18" t="s">
        <v>124</v>
      </c>
      <c r="BE259" s="222">
        <f>IF(N259="základní",J259,0)</f>
        <v>11189.5</v>
      </c>
      <c r="BF259" s="222">
        <f>IF(N259="snížená",J259,0)</f>
        <v>0</v>
      </c>
      <c r="BG259" s="222">
        <f>IF(N259="zákl. přenesená",J259,0)</f>
        <v>0</v>
      </c>
      <c r="BH259" s="222">
        <f>IF(N259="sníž. přenesená",J259,0)</f>
        <v>0</v>
      </c>
      <c r="BI259" s="222">
        <f>IF(N259="nulová",J259,0)</f>
        <v>0</v>
      </c>
      <c r="BJ259" s="18" t="s">
        <v>81</v>
      </c>
      <c r="BK259" s="222">
        <f>ROUND(I259*H259,2)</f>
        <v>11189.5</v>
      </c>
      <c r="BL259" s="18" t="s">
        <v>131</v>
      </c>
      <c r="BM259" s="221" t="s">
        <v>326</v>
      </c>
    </row>
    <row r="260" s="2" customFormat="1">
      <c r="A260" s="33"/>
      <c r="B260" s="34"/>
      <c r="C260" s="35"/>
      <c r="D260" s="223" t="s">
        <v>133</v>
      </c>
      <c r="E260" s="35"/>
      <c r="F260" s="224" t="s">
        <v>327</v>
      </c>
      <c r="G260" s="35"/>
      <c r="H260" s="35"/>
      <c r="I260" s="35"/>
      <c r="J260" s="35"/>
      <c r="K260" s="35"/>
      <c r="L260" s="39"/>
      <c r="M260" s="225"/>
      <c r="N260" s="226"/>
      <c r="O260" s="85"/>
      <c r="P260" s="85"/>
      <c r="Q260" s="85"/>
      <c r="R260" s="85"/>
      <c r="S260" s="85"/>
      <c r="T260" s="86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133</v>
      </c>
      <c r="AU260" s="18" t="s">
        <v>83</v>
      </c>
    </row>
    <row r="261" s="2" customFormat="1">
      <c r="A261" s="33"/>
      <c r="B261" s="34"/>
      <c r="C261" s="35"/>
      <c r="D261" s="227" t="s">
        <v>135</v>
      </c>
      <c r="E261" s="35"/>
      <c r="F261" s="228" t="s">
        <v>328</v>
      </c>
      <c r="G261" s="35"/>
      <c r="H261" s="35"/>
      <c r="I261" s="35"/>
      <c r="J261" s="35"/>
      <c r="K261" s="35"/>
      <c r="L261" s="39"/>
      <c r="M261" s="225"/>
      <c r="N261" s="226"/>
      <c r="O261" s="85"/>
      <c r="P261" s="85"/>
      <c r="Q261" s="85"/>
      <c r="R261" s="85"/>
      <c r="S261" s="85"/>
      <c r="T261" s="86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8" t="s">
        <v>135</v>
      </c>
      <c r="AU261" s="18" t="s">
        <v>83</v>
      </c>
    </row>
    <row r="262" s="2" customFormat="1">
      <c r="A262" s="33"/>
      <c r="B262" s="34"/>
      <c r="C262" s="35"/>
      <c r="D262" s="223" t="s">
        <v>137</v>
      </c>
      <c r="E262" s="35"/>
      <c r="F262" s="229" t="s">
        <v>329</v>
      </c>
      <c r="G262" s="35"/>
      <c r="H262" s="35"/>
      <c r="I262" s="35"/>
      <c r="J262" s="35"/>
      <c r="K262" s="35"/>
      <c r="L262" s="39"/>
      <c r="M262" s="225"/>
      <c r="N262" s="226"/>
      <c r="O262" s="85"/>
      <c r="P262" s="85"/>
      <c r="Q262" s="85"/>
      <c r="R262" s="85"/>
      <c r="S262" s="85"/>
      <c r="T262" s="86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8" t="s">
        <v>137</v>
      </c>
      <c r="AU262" s="18" t="s">
        <v>83</v>
      </c>
    </row>
    <row r="263" s="13" customFormat="1">
      <c r="A263" s="13"/>
      <c r="B263" s="230"/>
      <c r="C263" s="231"/>
      <c r="D263" s="223" t="s">
        <v>139</v>
      </c>
      <c r="E263" s="232" t="s">
        <v>1</v>
      </c>
      <c r="F263" s="233" t="s">
        <v>305</v>
      </c>
      <c r="G263" s="231"/>
      <c r="H263" s="232" t="s">
        <v>1</v>
      </c>
      <c r="I263" s="231"/>
      <c r="J263" s="231"/>
      <c r="K263" s="231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139</v>
      </c>
      <c r="AU263" s="238" t="s">
        <v>83</v>
      </c>
      <c r="AV263" s="13" t="s">
        <v>81</v>
      </c>
      <c r="AW263" s="13" t="s">
        <v>30</v>
      </c>
      <c r="AX263" s="13" t="s">
        <v>73</v>
      </c>
      <c r="AY263" s="238" t="s">
        <v>124</v>
      </c>
    </row>
    <row r="264" s="14" customFormat="1">
      <c r="A264" s="14"/>
      <c r="B264" s="239"/>
      <c r="C264" s="240"/>
      <c r="D264" s="223" t="s">
        <v>139</v>
      </c>
      <c r="E264" s="241" t="s">
        <v>1</v>
      </c>
      <c r="F264" s="242" t="s">
        <v>306</v>
      </c>
      <c r="G264" s="240"/>
      <c r="H264" s="243">
        <v>695</v>
      </c>
      <c r="I264" s="240"/>
      <c r="J264" s="240"/>
      <c r="K264" s="240"/>
      <c r="L264" s="244"/>
      <c r="M264" s="245"/>
      <c r="N264" s="246"/>
      <c r="O264" s="246"/>
      <c r="P264" s="246"/>
      <c r="Q264" s="246"/>
      <c r="R264" s="246"/>
      <c r="S264" s="246"/>
      <c r="T264" s="24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8" t="s">
        <v>139</v>
      </c>
      <c r="AU264" s="248" t="s">
        <v>83</v>
      </c>
      <c r="AV264" s="14" t="s">
        <v>83</v>
      </c>
      <c r="AW264" s="14" t="s">
        <v>30</v>
      </c>
      <c r="AX264" s="14" t="s">
        <v>81</v>
      </c>
      <c r="AY264" s="248" t="s">
        <v>124</v>
      </c>
    </row>
    <row r="265" s="2" customFormat="1" ht="24.15" customHeight="1">
      <c r="A265" s="33"/>
      <c r="B265" s="34"/>
      <c r="C265" s="211" t="s">
        <v>330</v>
      </c>
      <c r="D265" s="211" t="s">
        <v>126</v>
      </c>
      <c r="E265" s="212" t="s">
        <v>331</v>
      </c>
      <c r="F265" s="213" t="s">
        <v>332</v>
      </c>
      <c r="G265" s="214" t="s">
        <v>235</v>
      </c>
      <c r="H265" s="215">
        <v>877.60000000000002</v>
      </c>
      <c r="I265" s="216">
        <v>83.799999999999997</v>
      </c>
      <c r="J265" s="216">
        <f>ROUND(I265*H265,2)</f>
        <v>73542.880000000005</v>
      </c>
      <c r="K265" s="213" t="s">
        <v>130</v>
      </c>
      <c r="L265" s="39"/>
      <c r="M265" s="217" t="s">
        <v>1</v>
      </c>
      <c r="N265" s="218" t="s">
        <v>38</v>
      </c>
      <c r="O265" s="219">
        <v>0.080000000000000002</v>
      </c>
      <c r="P265" s="219">
        <f>O265*H265</f>
        <v>70.207999999999998</v>
      </c>
      <c r="Q265" s="219">
        <v>0</v>
      </c>
      <c r="R265" s="219">
        <f>Q265*H265</f>
        <v>0</v>
      </c>
      <c r="S265" s="219">
        <v>0</v>
      </c>
      <c r="T265" s="22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21" t="s">
        <v>131</v>
      </c>
      <c r="AT265" s="221" t="s">
        <v>126</v>
      </c>
      <c r="AU265" s="221" t="s">
        <v>83</v>
      </c>
      <c r="AY265" s="18" t="s">
        <v>124</v>
      </c>
      <c r="BE265" s="222">
        <f>IF(N265="základní",J265,0)</f>
        <v>73542.880000000005</v>
      </c>
      <c r="BF265" s="222">
        <f>IF(N265="snížená",J265,0)</f>
        <v>0</v>
      </c>
      <c r="BG265" s="222">
        <f>IF(N265="zákl. přenesená",J265,0)</f>
        <v>0</v>
      </c>
      <c r="BH265" s="222">
        <f>IF(N265="sníž. přenesená",J265,0)</f>
        <v>0</v>
      </c>
      <c r="BI265" s="222">
        <f>IF(N265="nulová",J265,0)</f>
        <v>0</v>
      </c>
      <c r="BJ265" s="18" t="s">
        <v>81</v>
      </c>
      <c r="BK265" s="222">
        <f>ROUND(I265*H265,2)</f>
        <v>73542.880000000005</v>
      </c>
      <c r="BL265" s="18" t="s">
        <v>131</v>
      </c>
      <c r="BM265" s="221" t="s">
        <v>333</v>
      </c>
    </row>
    <row r="266" s="2" customFormat="1">
      <c r="A266" s="33"/>
      <c r="B266" s="34"/>
      <c r="C266" s="35"/>
      <c r="D266" s="223" t="s">
        <v>133</v>
      </c>
      <c r="E266" s="35"/>
      <c r="F266" s="224" t="s">
        <v>334</v>
      </c>
      <c r="G266" s="35"/>
      <c r="H266" s="35"/>
      <c r="I266" s="35"/>
      <c r="J266" s="35"/>
      <c r="K266" s="35"/>
      <c r="L266" s="39"/>
      <c r="M266" s="225"/>
      <c r="N266" s="226"/>
      <c r="O266" s="85"/>
      <c r="P266" s="85"/>
      <c r="Q266" s="85"/>
      <c r="R266" s="85"/>
      <c r="S266" s="85"/>
      <c r="T266" s="86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133</v>
      </c>
      <c r="AU266" s="18" t="s">
        <v>83</v>
      </c>
    </row>
    <row r="267" s="2" customFormat="1">
      <c r="A267" s="33"/>
      <c r="B267" s="34"/>
      <c r="C267" s="35"/>
      <c r="D267" s="227" t="s">
        <v>135</v>
      </c>
      <c r="E267" s="35"/>
      <c r="F267" s="228" t="s">
        <v>335</v>
      </c>
      <c r="G267" s="35"/>
      <c r="H267" s="35"/>
      <c r="I267" s="35"/>
      <c r="J267" s="35"/>
      <c r="K267" s="35"/>
      <c r="L267" s="39"/>
      <c r="M267" s="225"/>
      <c r="N267" s="226"/>
      <c r="O267" s="85"/>
      <c r="P267" s="85"/>
      <c r="Q267" s="85"/>
      <c r="R267" s="85"/>
      <c r="S267" s="85"/>
      <c r="T267" s="86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8" t="s">
        <v>135</v>
      </c>
      <c r="AU267" s="18" t="s">
        <v>83</v>
      </c>
    </row>
    <row r="268" s="13" customFormat="1">
      <c r="A268" s="13"/>
      <c r="B268" s="230"/>
      <c r="C268" s="231"/>
      <c r="D268" s="223" t="s">
        <v>139</v>
      </c>
      <c r="E268" s="232" t="s">
        <v>1</v>
      </c>
      <c r="F268" s="233" t="s">
        <v>140</v>
      </c>
      <c r="G268" s="231"/>
      <c r="H268" s="232" t="s">
        <v>1</v>
      </c>
      <c r="I268" s="231"/>
      <c r="J268" s="231"/>
      <c r="K268" s="231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139</v>
      </c>
      <c r="AU268" s="238" t="s">
        <v>83</v>
      </c>
      <c r="AV268" s="13" t="s">
        <v>81</v>
      </c>
      <c r="AW268" s="13" t="s">
        <v>30</v>
      </c>
      <c r="AX268" s="13" t="s">
        <v>73</v>
      </c>
      <c r="AY268" s="238" t="s">
        <v>124</v>
      </c>
    </row>
    <row r="269" s="14" customFormat="1">
      <c r="A269" s="14"/>
      <c r="B269" s="239"/>
      <c r="C269" s="240"/>
      <c r="D269" s="223" t="s">
        <v>139</v>
      </c>
      <c r="E269" s="241" t="s">
        <v>1</v>
      </c>
      <c r="F269" s="242" t="s">
        <v>319</v>
      </c>
      <c r="G269" s="240"/>
      <c r="H269" s="243">
        <v>877.60000000000002</v>
      </c>
      <c r="I269" s="240"/>
      <c r="J269" s="240"/>
      <c r="K269" s="240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139</v>
      </c>
      <c r="AU269" s="248" t="s">
        <v>83</v>
      </c>
      <c r="AV269" s="14" t="s">
        <v>83</v>
      </c>
      <c r="AW269" s="14" t="s">
        <v>30</v>
      </c>
      <c r="AX269" s="14" t="s">
        <v>81</v>
      </c>
      <c r="AY269" s="248" t="s">
        <v>124</v>
      </c>
    </row>
    <row r="270" s="12" customFormat="1" ht="22.8" customHeight="1">
      <c r="A270" s="12"/>
      <c r="B270" s="196"/>
      <c r="C270" s="197"/>
      <c r="D270" s="198" t="s">
        <v>72</v>
      </c>
      <c r="E270" s="209" t="s">
        <v>83</v>
      </c>
      <c r="F270" s="209" t="s">
        <v>336</v>
      </c>
      <c r="G270" s="197"/>
      <c r="H270" s="197"/>
      <c r="I270" s="197"/>
      <c r="J270" s="210">
        <f>BK270</f>
        <v>387910</v>
      </c>
      <c r="K270" s="197"/>
      <c r="L270" s="201"/>
      <c r="M270" s="202"/>
      <c r="N270" s="203"/>
      <c r="O270" s="203"/>
      <c r="P270" s="204">
        <f>SUM(P271:P289)</f>
        <v>508.36900000000003</v>
      </c>
      <c r="Q270" s="203"/>
      <c r="R270" s="204">
        <f>SUM(R271:R289)</f>
        <v>0.054500000000000007</v>
      </c>
      <c r="S270" s="203"/>
      <c r="T270" s="205">
        <f>SUM(T271:T289)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6" t="s">
        <v>81</v>
      </c>
      <c r="AT270" s="207" t="s">
        <v>72</v>
      </c>
      <c r="AU270" s="207" t="s">
        <v>81</v>
      </c>
      <c r="AY270" s="206" t="s">
        <v>124</v>
      </c>
      <c r="BK270" s="208">
        <f>SUM(BK271:BK289)</f>
        <v>387910</v>
      </c>
    </row>
    <row r="271" s="2" customFormat="1" ht="24.15" customHeight="1">
      <c r="A271" s="33"/>
      <c r="B271" s="34"/>
      <c r="C271" s="211" t="s">
        <v>337</v>
      </c>
      <c r="D271" s="211" t="s">
        <v>126</v>
      </c>
      <c r="E271" s="212" t="s">
        <v>338</v>
      </c>
      <c r="F271" s="213" t="s">
        <v>339</v>
      </c>
      <c r="G271" s="214" t="s">
        <v>184</v>
      </c>
      <c r="H271" s="215">
        <v>50</v>
      </c>
      <c r="I271" s="216">
        <v>2220</v>
      </c>
      <c r="J271" s="216">
        <f>ROUND(I271*H271,2)</f>
        <v>111000</v>
      </c>
      <c r="K271" s="213" t="s">
        <v>130</v>
      </c>
      <c r="L271" s="39"/>
      <c r="M271" s="217" t="s">
        <v>1</v>
      </c>
      <c r="N271" s="218" t="s">
        <v>38</v>
      </c>
      <c r="O271" s="219">
        <v>2.972</v>
      </c>
      <c r="P271" s="219">
        <f>O271*H271</f>
        <v>148.59999999999999</v>
      </c>
      <c r="Q271" s="219">
        <v>0.00032000000000000003</v>
      </c>
      <c r="R271" s="219">
        <f>Q271*H271</f>
        <v>0.016</v>
      </c>
      <c r="S271" s="219">
        <v>0</v>
      </c>
      <c r="T271" s="22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221" t="s">
        <v>131</v>
      </c>
      <c r="AT271" s="221" t="s">
        <v>126</v>
      </c>
      <c r="AU271" s="221" t="s">
        <v>83</v>
      </c>
      <c r="AY271" s="18" t="s">
        <v>124</v>
      </c>
      <c r="BE271" s="222">
        <f>IF(N271="základní",J271,0)</f>
        <v>111000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8" t="s">
        <v>81</v>
      </c>
      <c r="BK271" s="222">
        <f>ROUND(I271*H271,2)</f>
        <v>111000</v>
      </c>
      <c r="BL271" s="18" t="s">
        <v>131</v>
      </c>
      <c r="BM271" s="221" t="s">
        <v>340</v>
      </c>
    </row>
    <row r="272" s="2" customFormat="1">
      <c r="A272" s="33"/>
      <c r="B272" s="34"/>
      <c r="C272" s="35"/>
      <c r="D272" s="223" t="s">
        <v>133</v>
      </c>
      <c r="E272" s="35"/>
      <c r="F272" s="224" t="s">
        <v>341</v>
      </c>
      <c r="G272" s="35"/>
      <c r="H272" s="35"/>
      <c r="I272" s="35"/>
      <c r="J272" s="35"/>
      <c r="K272" s="35"/>
      <c r="L272" s="39"/>
      <c r="M272" s="225"/>
      <c r="N272" s="226"/>
      <c r="O272" s="85"/>
      <c r="P272" s="85"/>
      <c r="Q272" s="85"/>
      <c r="R272" s="85"/>
      <c r="S272" s="85"/>
      <c r="T272" s="86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133</v>
      </c>
      <c r="AU272" s="18" t="s">
        <v>83</v>
      </c>
    </row>
    <row r="273" s="2" customFormat="1">
      <c r="A273" s="33"/>
      <c r="B273" s="34"/>
      <c r="C273" s="35"/>
      <c r="D273" s="227" t="s">
        <v>135</v>
      </c>
      <c r="E273" s="35"/>
      <c r="F273" s="228" t="s">
        <v>342</v>
      </c>
      <c r="G273" s="35"/>
      <c r="H273" s="35"/>
      <c r="I273" s="35"/>
      <c r="J273" s="35"/>
      <c r="K273" s="35"/>
      <c r="L273" s="39"/>
      <c r="M273" s="225"/>
      <c r="N273" s="226"/>
      <c r="O273" s="85"/>
      <c r="P273" s="85"/>
      <c r="Q273" s="85"/>
      <c r="R273" s="85"/>
      <c r="S273" s="85"/>
      <c r="T273" s="86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135</v>
      </c>
      <c r="AU273" s="18" t="s">
        <v>83</v>
      </c>
    </row>
    <row r="274" s="2" customFormat="1">
      <c r="A274" s="33"/>
      <c r="B274" s="34"/>
      <c r="C274" s="35"/>
      <c r="D274" s="223" t="s">
        <v>137</v>
      </c>
      <c r="E274" s="35"/>
      <c r="F274" s="229" t="s">
        <v>343</v>
      </c>
      <c r="G274" s="35"/>
      <c r="H274" s="35"/>
      <c r="I274" s="35"/>
      <c r="J274" s="35"/>
      <c r="K274" s="35"/>
      <c r="L274" s="39"/>
      <c r="M274" s="225"/>
      <c r="N274" s="226"/>
      <c r="O274" s="85"/>
      <c r="P274" s="85"/>
      <c r="Q274" s="85"/>
      <c r="R274" s="85"/>
      <c r="S274" s="85"/>
      <c r="T274" s="86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T274" s="18" t="s">
        <v>137</v>
      </c>
      <c r="AU274" s="18" t="s">
        <v>83</v>
      </c>
    </row>
    <row r="275" s="14" customFormat="1">
      <c r="A275" s="14"/>
      <c r="B275" s="239"/>
      <c r="C275" s="240"/>
      <c r="D275" s="223" t="s">
        <v>139</v>
      </c>
      <c r="E275" s="241" t="s">
        <v>1</v>
      </c>
      <c r="F275" s="242" t="s">
        <v>344</v>
      </c>
      <c r="G275" s="240"/>
      <c r="H275" s="243">
        <v>50</v>
      </c>
      <c r="I275" s="240"/>
      <c r="J275" s="240"/>
      <c r="K275" s="240"/>
      <c r="L275" s="244"/>
      <c r="M275" s="245"/>
      <c r="N275" s="246"/>
      <c r="O275" s="246"/>
      <c r="P275" s="246"/>
      <c r="Q275" s="246"/>
      <c r="R275" s="246"/>
      <c r="S275" s="246"/>
      <c r="T275" s="24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8" t="s">
        <v>139</v>
      </c>
      <c r="AU275" s="248" t="s">
        <v>83</v>
      </c>
      <c r="AV275" s="14" t="s">
        <v>83</v>
      </c>
      <c r="AW275" s="14" t="s">
        <v>30</v>
      </c>
      <c r="AX275" s="14" t="s">
        <v>81</v>
      </c>
      <c r="AY275" s="248" t="s">
        <v>124</v>
      </c>
    </row>
    <row r="276" s="2" customFormat="1" ht="24.15" customHeight="1">
      <c r="A276" s="33"/>
      <c r="B276" s="34"/>
      <c r="C276" s="211" t="s">
        <v>345</v>
      </c>
      <c r="D276" s="211" t="s">
        <v>126</v>
      </c>
      <c r="E276" s="212" t="s">
        <v>346</v>
      </c>
      <c r="F276" s="213" t="s">
        <v>347</v>
      </c>
      <c r="G276" s="214" t="s">
        <v>184</v>
      </c>
      <c r="H276" s="215">
        <v>96</v>
      </c>
      <c r="I276" s="216">
        <v>2760</v>
      </c>
      <c r="J276" s="216">
        <f>ROUND(I276*H276,2)</f>
        <v>264960</v>
      </c>
      <c r="K276" s="213" t="s">
        <v>130</v>
      </c>
      <c r="L276" s="39"/>
      <c r="M276" s="217" t="s">
        <v>1</v>
      </c>
      <c r="N276" s="218" t="s">
        <v>38</v>
      </c>
      <c r="O276" s="219">
        <v>3.6890000000000001</v>
      </c>
      <c r="P276" s="219">
        <f>O276*H276</f>
        <v>354.14400000000001</v>
      </c>
      <c r="Q276" s="219">
        <v>0.00040000000000000002</v>
      </c>
      <c r="R276" s="219">
        <f>Q276*H276</f>
        <v>0.038400000000000004</v>
      </c>
      <c r="S276" s="219">
        <v>0</v>
      </c>
      <c r="T276" s="22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221" t="s">
        <v>131</v>
      </c>
      <c r="AT276" s="221" t="s">
        <v>126</v>
      </c>
      <c r="AU276" s="221" t="s">
        <v>83</v>
      </c>
      <c r="AY276" s="18" t="s">
        <v>124</v>
      </c>
      <c r="BE276" s="222">
        <f>IF(N276="základní",J276,0)</f>
        <v>264960</v>
      </c>
      <c r="BF276" s="222">
        <f>IF(N276="snížená",J276,0)</f>
        <v>0</v>
      </c>
      <c r="BG276" s="222">
        <f>IF(N276="zákl. přenesená",J276,0)</f>
        <v>0</v>
      </c>
      <c r="BH276" s="222">
        <f>IF(N276="sníž. přenesená",J276,0)</f>
        <v>0</v>
      </c>
      <c r="BI276" s="222">
        <f>IF(N276="nulová",J276,0)</f>
        <v>0</v>
      </c>
      <c r="BJ276" s="18" t="s">
        <v>81</v>
      </c>
      <c r="BK276" s="222">
        <f>ROUND(I276*H276,2)</f>
        <v>264960</v>
      </c>
      <c r="BL276" s="18" t="s">
        <v>131</v>
      </c>
      <c r="BM276" s="221" t="s">
        <v>348</v>
      </c>
    </row>
    <row r="277" s="2" customFormat="1">
      <c r="A277" s="33"/>
      <c r="B277" s="34"/>
      <c r="C277" s="35"/>
      <c r="D277" s="223" t="s">
        <v>133</v>
      </c>
      <c r="E277" s="35"/>
      <c r="F277" s="224" t="s">
        <v>349</v>
      </c>
      <c r="G277" s="35"/>
      <c r="H277" s="35"/>
      <c r="I277" s="35"/>
      <c r="J277" s="35"/>
      <c r="K277" s="35"/>
      <c r="L277" s="39"/>
      <c r="M277" s="225"/>
      <c r="N277" s="226"/>
      <c r="O277" s="85"/>
      <c r="P277" s="85"/>
      <c r="Q277" s="85"/>
      <c r="R277" s="85"/>
      <c r="S277" s="85"/>
      <c r="T277" s="86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133</v>
      </c>
      <c r="AU277" s="18" t="s">
        <v>83</v>
      </c>
    </row>
    <row r="278" s="2" customFormat="1">
      <c r="A278" s="33"/>
      <c r="B278" s="34"/>
      <c r="C278" s="35"/>
      <c r="D278" s="227" t="s">
        <v>135</v>
      </c>
      <c r="E278" s="35"/>
      <c r="F278" s="228" t="s">
        <v>350</v>
      </c>
      <c r="G278" s="35"/>
      <c r="H278" s="35"/>
      <c r="I278" s="35"/>
      <c r="J278" s="35"/>
      <c r="K278" s="35"/>
      <c r="L278" s="39"/>
      <c r="M278" s="225"/>
      <c r="N278" s="226"/>
      <c r="O278" s="85"/>
      <c r="P278" s="85"/>
      <c r="Q278" s="85"/>
      <c r="R278" s="85"/>
      <c r="S278" s="85"/>
      <c r="T278" s="86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8" t="s">
        <v>135</v>
      </c>
      <c r="AU278" s="18" t="s">
        <v>83</v>
      </c>
    </row>
    <row r="279" s="2" customFormat="1">
      <c r="A279" s="33"/>
      <c r="B279" s="34"/>
      <c r="C279" s="35"/>
      <c r="D279" s="223" t="s">
        <v>137</v>
      </c>
      <c r="E279" s="35"/>
      <c r="F279" s="229" t="s">
        <v>351</v>
      </c>
      <c r="G279" s="35"/>
      <c r="H279" s="35"/>
      <c r="I279" s="35"/>
      <c r="J279" s="35"/>
      <c r="K279" s="35"/>
      <c r="L279" s="39"/>
      <c r="M279" s="225"/>
      <c r="N279" s="226"/>
      <c r="O279" s="85"/>
      <c r="P279" s="85"/>
      <c r="Q279" s="85"/>
      <c r="R279" s="85"/>
      <c r="S279" s="85"/>
      <c r="T279" s="86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137</v>
      </c>
      <c r="AU279" s="18" t="s">
        <v>83</v>
      </c>
    </row>
    <row r="280" s="13" customFormat="1">
      <c r="A280" s="13"/>
      <c r="B280" s="230"/>
      <c r="C280" s="231"/>
      <c r="D280" s="223" t="s">
        <v>139</v>
      </c>
      <c r="E280" s="232" t="s">
        <v>1</v>
      </c>
      <c r="F280" s="233" t="s">
        <v>352</v>
      </c>
      <c r="G280" s="231"/>
      <c r="H280" s="232" t="s">
        <v>1</v>
      </c>
      <c r="I280" s="231"/>
      <c r="J280" s="231"/>
      <c r="K280" s="231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139</v>
      </c>
      <c r="AU280" s="238" t="s">
        <v>83</v>
      </c>
      <c r="AV280" s="13" t="s">
        <v>81</v>
      </c>
      <c r="AW280" s="13" t="s">
        <v>30</v>
      </c>
      <c r="AX280" s="13" t="s">
        <v>73</v>
      </c>
      <c r="AY280" s="238" t="s">
        <v>124</v>
      </c>
    </row>
    <row r="281" s="14" customFormat="1">
      <c r="A281" s="14"/>
      <c r="B281" s="239"/>
      <c r="C281" s="240"/>
      <c r="D281" s="223" t="s">
        <v>139</v>
      </c>
      <c r="E281" s="241" t="s">
        <v>1</v>
      </c>
      <c r="F281" s="242" t="s">
        <v>190</v>
      </c>
      <c r="G281" s="240"/>
      <c r="H281" s="243">
        <v>96</v>
      </c>
      <c r="I281" s="240"/>
      <c r="J281" s="240"/>
      <c r="K281" s="240"/>
      <c r="L281" s="244"/>
      <c r="M281" s="245"/>
      <c r="N281" s="246"/>
      <c r="O281" s="246"/>
      <c r="P281" s="246"/>
      <c r="Q281" s="246"/>
      <c r="R281" s="246"/>
      <c r="S281" s="246"/>
      <c r="T281" s="24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8" t="s">
        <v>139</v>
      </c>
      <c r="AU281" s="248" t="s">
        <v>83</v>
      </c>
      <c r="AV281" s="14" t="s">
        <v>83</v>
      </c>
      <c r="AW281" s="14" t="s">
        <v>30</v>
      </c>
      <c r="AX281" s="14" t="s">
        <v>81</v>
      </c>
      <c r="AY281" s="248" t="s">
        <v>124</v>
      </c>
    </row>
    <row r="282" s="2" customFormat="1" ht="33" customHeight="1">
      <c r="A282" s="33"/>
      <c r="B282" s="34"/>
      <c r="C282" s="211" t="s">
        <v>353</v>
      </c>
      <c r="D282" s="211" t="s">
        <v>126</v>
      </c>
      <c r="E282" s="212" t="s">
        <v>354</v>
      </c>
      <c r="F282" s="213" t="s">
        <v>355</v>
      </c>
      <c r="G282" s="214" t="s">
        <v>356</v>
      </c>
      <c r="H282" s="215">
        <v>2.5</v>
      </c>
      <c r="I282" s="216">
        <v>2060</v>
      </c>
      <c r="J282" s="216">
        <f>ROUND(I282*H282,2)</f>
        <v>5150</v>
      </c>
      <c r="K282" s="213" t="s">
        <v>130</v>
      </c>
      <c r="L282" s="39"/>
      <c r="M282" s="217" t="s">
        <v>1</v>
      </c>
      <c r="N282" s="218" t="s">
        <v>38</v>
      </c>
      <c r="O282" s="219">
        <v>2.25</v>
      </c>
      <c r="P282" s="219">
        <f>O282*H282</f>
        <v>5.625</v>
      </c>
      <c r="Q282" s="219">
        <v>4.0000000000000003E-05</v>
      </c>
      <c r="R282" s="219">
        <f>Q282*H282</f>
        <v>0.00010000000000000001</v>
      </c>
      <c r="S282" s="219">
        <v>0</v>
      </c>
      <c r="T282" s="22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221" t="s">
        <v>131</v>
      </c>
      <c r="AT282" s="221" t="s">
        <v>126</v>
      </c>
      <c r="AU282" s="221" t="s">
        <v>83</v>
      </c>
      <c r="AY282" s="18" t="s">
        <v>124</v>
      </c>
      <c r="BE282" s="222">
        <f>IF(N282="základní",J282,0)</f>
        <v>5150</v>
      </c>
      <c r="BF282" s="222">
        <f>IF(N282="snížená",J282,0)</f>
        <v>0</v>
      </c>
      <c r="BG282" s="222">
        <f>IF(N282="zákl. přenesená",J282,0)</f>
        <v>0</v>
      </c>
      <c r="BH282" s="222">
        <f>IF(N282="sníž. přenesená",J282,0)</f>
        <v>0</v>
      </c>
      <c r="BI282" s="222">
        <f>IF(N282="nulová",J282,0)</f>
        <v>0</v>
      </c>
      <c r="BJ282" s="18" t="s">
        <v>81</v>
      </c>
      <c r="BK282" s="222">
        <f>ROUND(I282*H282,2)</f>
        <v>5150</v>
      </c>
      <c r="BL282" s="18" t="s">
        <v>131</v>
      </c>
      <c r="BM282" s="221" t="s">
        <v>357</v>
      </c>
    </row>
    <row r="283" s="2" customFormat="1">
      <c r="A283" s="33"/>
      <c r="B283" s="34"/>
      <c r="C283" s="35"/>
      <c r="D283" s="223" t="s">
        <v>133</v>
      </c>
      <c r="E283" s="35"/>
      <c r="F283" s="224" t="s">
        <v>358</v>
      </c>
      <c r="G283" s="35"/>
      <c r="H283" s="35"/>
      <c r="I283" s="35"/>
      <c r="J283" s="35"/>
      <c r="K283" s="35"/>
      <c r="L283" s="39"/>
      <c r="M283" s="225"/>
      <c r="N283" s="226"/>
      <c r="O283" s="85"/>
      <c r="P283" s="85"/>
      <c r="Q283" s="85"/>
      <c r="R283" s="85"/>
      <c r="S283" s="85"/>
      <c r="T283" s="86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8" t="s">
        <v>133</v>
      </c>
      <c r="AU283" s="18" t="s">
        <v>83</v>
      </c>
    </row>
    <row r="284" s="2" customFormat="1">
      <c r="A284" s="33"/>
      <c r="B284" s="34"/>
      <c r="C284" s="35"/>
      <c r="D284" s="227" t="s">
        <v>135</v>
      </c>
      <c r="E284" s="35"/>
      <c r="F284" s="228" t="s">
        <v>359</v>
      </c>
      <c r="G284" s="35"/>
      <c r="H284" s="35"/>
      <c r="I284" s="35"/>
      <c r="J284" s="35"/>
      <c r="K284" s="35"/>
      <c r="L284" s="39"/>
      <c r="M284" s="225"/>
      <c r="N284" s="226"/>
      <c r="O284" s="85"/>
      <c r="P284" s="85"/>
      <c r="Q284" s="85"/>
      <c r="R284" s="85"/>
      <c r="S284" s="85"/>
      <c r="T284" s="86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8" t="s">
        <v>135</v>
      </c>
      <c r="AU284" s="18" t="s">
        <v>83</v>
      </c>
    </row>
    <row r="285" s="14" customFormat="1">
      <c r="A285" s="14"/>
      <c r="B285" s="239"/>
      <c r="C285" s="240"/>
      <c r="D285" s="223" t="s">
        <v>139</v>
      </c>
      <c r="E285" s="241" t="s">
        <v>1</v>
      </c>
      <c r="F285" s="242" t="s">
        <v>360</v>
      </c>
      <c r="G285" s="240"/>
      <c r="H285" s="243">
        <v>2.5</v>
      </c>
      <c r="I285" s="240"/>
      <c r="J285" s="240"/>
      <c r="K285" s="240"/>
      <c r="L285" s="244"/>
      <c r="M285" s="245"/>
      <c r="N285" s="246"/>
      <c r="O285" s="246"/>
      <c r="P285" s="246"/>
      <c r="Q285" s="246"/>
      <c r="R285" s="246"/>
      <c r="S285" s="246"/>
      <c r="T285" s="24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8" t="s">
        <v>139</v>
      </c>
      <c r="AU285" s="248" t="s">
        <v>83</v>
      </c>
      <c r="AV285" s="14" t="s">
        <v>83</v>
      </c>
      <c r="AW285" s="14" t="s">
        <v>30</v>
      </c>
      <c r="AX285" s="14" t="s">
        <v>81</v>
      </c>
      <c r="AY285" s="248" t="s">
        <v>124</v>
      </c>
    </row>
    <row r="286" s="2" customFormat="1" ht="16.5" customHeight="1">
      <c r="A286" s="33"/>
      <c r="B286" s="34"/>
      <c r="C286" s="249" t="s">
        <v>361</v>
      </c>
      <c r="D286" s="249" t="s">
        <v>192</v>
      </c>
      <c r="E286" s="250" t="s">
        <v>362</v>
      </c>
      <c r="F286" s="251" t="s">
        <v>363</v>
      </c>
      <c r="G286" s="252" t="s">
        <v>364</v>
      </c>
      <c r="H286" s="253">
        <v>20</v>
      </c>
      <c r="I286" s="254">
        <v>340</v>
      </c>
      <c r="J286" s="254">
        <f>ROUND(I286*H286,2)</f>
        <v>6800</v>
      </c>
      <c r="K286" s="251" t="s">
        <v>1</v>
      </c>
      <c r="L286" s="255"/>
      <c r="M286" s="256" t="s">
        <v>1</v>
      </c>
      <c r="N286" s="257" t="s">
        <v>38</v>
      </c>
      <c r="O286" s="219">
        <v>0</v>
      </c>
      <c r="P286" s="219">
        <f>O286*H286</f>
        <v>0</v>
      </c>
      <c r="Q286" s="219">
        <v>0</v>
      </c>
      <c r="R286" s="219">
        <f>Q286*H286</f>
        <v>0</v>
      </c>
      <c r="S286" s="219">
        <v>0</v>
      </c>
      <c r="T286" s="220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221" t="s">
        <v>191</v>
      </c>
      <c r="AT286" s="221" t="s">
        <v>192</v>
      </c>
      <c r="AU286" s="221" t="s">
        <v>83</v>
      </c>
      <c r="AY286" s="18" t="s">
        <v>124</v>
      </c>
      <c r="BE286" s="222">
        <f>IF(N286="základní",J286,0)</f>
        <v>6800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8" t="s">
        <v>81</v>
      </c>
      <c r="BK286" s="222">
        <f>ROUND(I286*H286,2)</f>
        <v>6800</v>
      </c>
      <c r="BL286" s="18" t="s">
        <v>131</v>
      </c>
      <c r="BM286" s="221" t="s">
        <v>365</v>
      </c>
    </row>
    <row r="287" s="2" customFormat="1">
      <c r="A287" s="33"/>
      <c r="B287" s="34"/>
      <c r="C287" s="35"/>
      <c r="D287" s="223" t="s">
        <v>133</v>
      </c>
      <c r="E287" s="35"/>
      <c r="F287" s="224" t="s">
        <v>363</v>
      </c>
      <c r="G287" s="35"/>
      <c r="H287" s="35"/>
      <c r="I287" s="35"/>
      <c r="J287" s="35"/>
      <c r="K287" s="35"/>
      <c r="L287" s="39"/>
      <c r="M287" s="225"/>
      <c r="N287" s="226"/>
      <c r="O287" s="85"/>
      <c r="P287" s="85"/>
      <c r="Q287" s="85"/>
      <c r="R287" s="85"/>
      <c r="S287" s="85"/>
      <c r="T287" s="86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8" t="s">
        <v>133</v>
      </c>
      <c r="AU287" s="18" t="s">
        <v>83</v>
      </c>
    </row>
    <row r="288" s="2" customFormat="1">
      <c r="A288" s="33"/>
      <c r="B288" s="34"/>
      <c r="C288" s="35"/>
      <c r="D288" s="223" t="s">
        <v>137</v>
      </c>
      <c r="E288" s="35"/>
      <c r="F288" s="229" t="s">
        <v>366</v>
      </c>
      <c r="G288" s="35"/>
      <c r="H288" s="35"/>
      <c r="I288" s="35"/>
      <c r="J288" s="35"/>
      <c r="K288" s="35"/>
      <c r="L288" s="39"/>
      <c r="M288" s="225"/>
      <c r="N288" s="226"/>
      <c r="O288" s="85"/>
      <c r="P288" s="85"/>
      <c r="Q288" s="85"/>
      <c r="R288" s="85"/>
      <c r="S288" s="85"/>
      <c r="T288" s="86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8" t="s">
        <v>137</v>
      </c>
      <c r="AU288" s="18" t="s">
        <v>83</v>
      </c>
    </row>
    <row r="289" s="14" customFormat="1">
      <c r="A289" s="14"/>
      <c r="B289" s="239"/>
      <c r="C289" s="240"/>
      <c r="D289" s="223" t="s">
        <v>139</v>
      </c>
      <c r="E289" s="241" t="s">
        <v>1</v>
      </c>
      <c r="F289" s="242" t="s">
        <v>367</v>
      </c>
      <c r="G289" s="240"/>
      <c r="H289" s="243">
        <v>20</v>
      </c>
      <c r="I289" s="240"/>
      <c r="J289" s="240"/>
      <c r="K289" s="240"/>
      <c r="L289" s="244"/>
      <c r="M289" s="245"/>
      <c r="N289" s="246"/>
      <c r="O289" s="246"/>
      <c r="P289" s="246"/>
      <c r="Q289" s="246"/>
      <c r="R289" s="246"/>
      <c r="S289" s="246"/>
      <c r="T289" s="24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8" t="s">
        <v>139</v>
      </c>
      <c r="AU289" s="248" t="s">
        <v>83</v>
      </c>
      <c r="AV289" s="14" t="s">
        <v>83</v>
      </c>
      <c r="AW289" s="14" t="s">
        <v>30</v>
      </c>
      <c r="AX289" s="14" t="s">
        <v>81</v>
      </c>
      <c r="AY289" s="248" t="s">
        <v>124</v>
      </c>
    </row>
    <row r="290" s="12" customFormat="1" ht="22.8" customHeight="1">
      <c r="A290" s="12"/>
      <c r="B290" s="196"/>
      <c r="C290" s="197"/>
      <c r="D290" s="198" t="s">
        <v>72</v>
      </c>
      <c r="E290" s="209" t="s">
        <v>150</v>
      </c>
      <c r="F290" s="209" t="s">
        <v>368</v>
      </c>
      <c r="G290" s="197"/>
      <c r="H290" s="197"/>
      <c r="I290" s="197"/>
      <c r="J290" s="210">
        <f>BK290</f>
        <v>391198.79999999999</v>
      </c>
      <c r="K290" s="197"/>
      <c r="L290" s="201"/>
      <c r="M290" s="202"/>
      <c r="N290" s="203"/>
      <c r="O290" s="203"/>
      <c r="P290" s="204">
        <f>SUM(P291:P317)</f>
        <v>388.20881000000003</v>
      </c>
      <c r="Q290" s="203"/>
      <c r="R290" s="204">
        <f>SUM(R291:R317)</f>
        <v>2.0977860000000002</v>
      </c>
      <c r="S290" s="203"/>
      <c r="T290" s="205">
        <f>SUM(T291:T317)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6" t="s">
        <v>81</v>
      </c>
      <c r="AT290" s="207" t="s">
        <v>72</v>
      </c>
      <c r="AU290" s="207" t="s">
        <v>81</v>
      </c>
      <c r="AY290" s="206" t="s">
        <v>124</v>
      </c>
      <c r="BK290" s="208">
        <f>SUM(BK291:BK317)</f>
        <v>391198.79999999999</v>
      </c>
    </row>
    <row r="291" s="2" customFormat="1" ht="24.15" customHeight="1">
      <c r="A291" s="33"/>
      <c r="B291" s="34"/>
      <c r="C291" s="211" t="s">
        <v>369</v>
      </c>
      <c r="D291" s="211" t="s">
        <v>126</v>
      </c>
      <c r="E291" s="212" t="s">
        <v>370</v>
      </c>
      <c r="F291" s="213" t="s">
        <v>371</v>
      </c>
      <c r="G291" s="214" t="s">
        <v>129</v>
      </c>
      <c r="H291" s="215">
        <v>0.75</v>
      </c>
      <c r="I291" s="216">
        <v>7120</v>
      </c>
      <c r="J291" s="216">
        <f>ROUND(I291*H291,2)</f>
        <v>5340</v>
      </c>
      <c r="K291" s="213" t="s">
        <v>130</v>
      </c>
      <c r="L291" s="39"/>
      <c r="M291" s="217" t="s">
        <v>1</v>
      </c>
      <c r="N291" s="218" t="s">
        <v>38</v>
      </c>
      <c r="O291" s="219">
        <v>3.899</v>
      </c>
      <c r="P291" s="219">
        <f>O291*H291</f>
        <v>2.9242499999999998</v>
      </c>
      <c r="Q291" s="219">
        <v>0</v>
      </c>
      <c r="R291" s="219">
        <f>Q291*H291</f>
        <v>0</v>
      </c>
      <c r="S291" s="219">
        <v>0</v>
      </c>
      <c r="T291" s="22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221" t="s">
        <v>131</v>
      </c>
      <c r="AT291" s="221" t="s">
        <v>126</v>
      </c>
      <c r="AU291" s="221" t="s">
        <v>83</v>
      </c>
      <c r="AY291" s="18" t="s">
        <v>124</v>
      </c>
      <c r="BE291" s="222">
        <f>IF(N291="základní",J291,0)</f>
        <v>5340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8" t="s">
        <v>81</v>
      </c>
      <c r="BK291" s="222">
        <f>ROUND(I291*H291,2)</f>
        <v>5340</v>
      </c>
      <c r="BL291" s="18" t="s">
        <v>131</v>
      </c>
      <c r="BM291" s="221" t="s">
        <v>372</v>
      </c>
    </row>
    <row r="292" s="2" customFormat="1">
      <c r="A292" s="33"/>
      <c r="B292" s="34"/>
      <c r="C292" s="35"/>
      <c r="D292" s="223" t="s">
        <v>133</v>
      </c>
      <c r="E292" s="35"/>
      <c r="F292" s="224" t="s">
        <v>373</v>
      </c>
      <c r="G292" s="35"/>
      <c r="H292" s="35"/>
      <c r="I292" s="35"/>
      <c r="J292" s="35"/>
      <c r="K292" s="35"/>
      <c r="L292" s="39"/>
      <c r="M292" s="225"/>
      <c r="N292" s="226"/>
      <c r="O292" s="85"/>
      <c r="P292" s="85"/>
      <c r="Q292" s="85"/>
      <c r="R292" s="85"/>
      <c r="S292" s="85"/>
      <c r="T292" s="86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8" t="s">
        <v>133</v>
      </c>
      <c r="AU292" s="18" t="s">
        <v>83</v>
      </c>
    </row>
    <row r="293" s="2" customFormat="1">
      <c r="A293" s="33"/>
      <c r="B293" s="34"/>
      <c r="C293" s="35"/>
      <c r="D293" s="227" t="s">
        <v>135</v>
      </c>
      <c r="E293" s="35"/>
      <c r="F293" s="228" t="s">
        <v>374</v>
      </c>
      <c r="G293" s="35"/>
      <c r="H293" s="35"/>
      <c r="I293" s="35"/>
      <c r="J293" s="35"/>
      <c r="K293" s="35"/>
      <c r="L293" s="39"/>
      <c r="M293" s="225"/>
      <c r="N293" s="226"/>
      <c r="O293" s="85"/>
      <c r="P293" s="85"/>
      <c r="Q293" s="85"/>
      <c r="R293" s="85"/>
      <c r="S293" s="85"/>
      <c r="T293" s="86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8" t="s">
        <v>135</v>
      </c>
      <c r="AU293" s="18" t="s">
        <v>83</v>
      </c>
    </row>
    <row r="294" s="2" customFormat="1">
      <c r="A294" s="33"/>
      <c r="B294" s="34"/>
      <c r="C294" s="35"/>
      <c r="D294" s="223" t="s">
        <v>137</v>
      </c>
      <c r="E294" s="35"/>
      <c r="F294" s="229" t="s">
        <v>375</v>
      </c>
      <c r="G294" s="35"/>
      <c r="H294" s="35"/>
      <c r="I294" s="35"/>
      <c r="J294" s="35"/>
      <c r="K294" s="35"/>
      <c r="L294" s="39"/>
      <c r="M294" s="225"/>
      <c r="N294" s="226"/>
      <c r="O294" s="85"/>
      <c r="P294" s="85"/>
      <c r="Q294" s="85"/>
      <c r="R294" s="85"/>
      <c r="S294" s="85"/>
      <c r="T294" s="86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137</v>
      </c>
      <c r="AU294" s="18" t="s">
        <v>83</v>
      </c>
    </row>
    <row r="295" s="13" customFormat="1">
      <c r="A295" s="13"/>
      <c r="B295" s="230"/>
      <c r="C295" s="231"/>
      <c r="D295" s="223" t="s">
        <v>139</v>
      </c>
      <c r="E295" s="232" t="s">
        <v>1</v>
      </c>
      <c r="F295" s="233" t="s">
        <v>140</v>
      </c>
      <c r="G295" s="231"/>
      <c r="H295" s="232" t="s">
        <v>1</v>
      </c>
      <c r="I295" s="231"/>
      <c r="J295" s="231"/>
      <c r="K295" s="231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139</v>
      </c>
      <c r="AU295" s="238" t="s">
        <v>83</v>
      </c>
      <c r="AV295" s="13" t="s">
        <v>81</v>
      </c>
      <c r="AW295" s="13" t="s">
        <v>30</v>
      </c>
      <c r="AX295" s="13" t="s">
        <v>73</v>
      </c>
      <c r="AY295" s="238" t="s">
        <v>124</v>
      </c>
    </row>
    <row r="296" s="14" customFormat="1">
      <c r="A296" s="14"/>
      <c r="B296" s="239"/>
      <c r="C296" s="240"/>
      <c r="D296" s="223" t="s">
        <v>139</v>
      </c>
      <c r="E296" s="241" t="s">
        <v>1</v>
      </c>
      <c r="F296" s="242" t="s">
        <v>376</v>
      </c>
      <c r="G296" s="240"/>
      <c r="H296" s="243">
        <v>0.75</v>
      </c>
      <c r="I296" s="240"/>
      <c r="J296" s="240"/>
      <c r="K296" s="240"/>
      <c r="L296" s="244"/>
      <c r="M296" s="245"/>
      <c r="N296" s="246"/>
      <c r="O296" s="246"/>
      <c r="P296" s="246"/>
      <c r="Q296" s="246"/>
      <c r="R296" s="246"/>
      <c r="S296" s="246"/>
      <c r="T296" s="24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8" t="s">
        <v>139</v>
      </c>
      <c r="AU296" s="248" t="s">
        <v>83</v>
      </c>
      <c r="AV296" s="14" t="s">
        <v>83</v>
      </c>
      <c r="AW296" s="14" t="s">
        <v>30</v>
      </c>
      <c r="AX296" s="14" t="s">
        <v>81</v>
      </c>
      <c r="AY296" s="248" t="s">
        <v>124</v>
      </c>
    </row>
    <row r="297" s="2" customFormat="1" ht="24.15" customHeight="1">
      <c r="A297" s="33"/>
      <c r="B297" s="34"/>
      <c r="C297" s="211" t="s">
        <v>377</v>
      </c>
      <c r="D297" s="211" t="s">
        <v>126</v>
      </c>
      <c r="E297" s="212" t="s">
        <v>378</v>
      </c>
      <c r="F297" s="213" t="s">
        <v>379</v>
      </c>
      <c r="G297" s="214" t="s">
        <v>129</v>
      </c>
      <c r="H297" s="215">
        <v>19.399999999999999</v>
      </c>
      <c r="I297" s="216">
        <v>7550</v>
      </c>
      <c r="J297" s="216">
        <f>ROUND(I297*H297,2)</f>
        <v>146470</v>
      </c>
      <c r="K297" s="213" t="s">
        <v>130</v>
      </c>
      <c r="L297" s="39"/>
      <c r="M297" s="217" t="s">
        <v>1</v>
      </c>
      <c r="N297" s="218" t="s">
        <v>38</v>
      </c>
      <c r="O297" s="219">
        <v>4.5910000000000002</v>
      </c>
      <c r="P297" s="219">
        <f>O297*H297</f>
        <v>89.065399999999997</v>
      </c>
      <c r="Q297" s="219">
        <v>0</v>
      </c>
      <c r="R297" s="219">
        <f>Q297*H297</f>
        <v>0</v>
      </c>
      <c r="S297" s="219">
        <v>0</v>
      </c>
      <c r="T297" s="220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221" t="s">
        <v>131</v>
      </c>
      <c r="AT297" s="221" t="s">
        <v>126</v>
      </c>
      <c r="AU297" s="221" t="s">
        <v>83</v>
      </c>
      <c r="AY297" s="18" t="s">
        <v>124</v>
      </c>
      <c r="BE297" s="222">
        <f>IF(N297="základní",J297,0)</f>
        <v>146470</v>
      </c>
      <c r="BF297" s="222">
        <f>IF(N297="snížená",J297,0)</f>
        <v>0</v>
      </c>
      <c r="BG297" s="222">
        <f>IF(N297="zákl. přenesená",J297,0)</f>
        <v>0</v>
      </c>
      <c r="BH297" s="222">
        <f>IF(N297="sníž. přenesená",J297,0)</f>
        <v>0</v>
      </c>
      <c r="BI297" s="222">
        <f>IF(N297="nulová",J297,0)</f>
        <v>0</v>
      </c>
      <c r="BJ297" s="18" t="s">
        <v>81</v>
      </c>
      <c r="BK297" s="222">
        <f>ROUND(I297*H297,2)</f>
        <v>146470</v>
      </c>
      <c r="BL297" s="18" t="s">
        <v>131</v>
      </c>
      <c r="BM297" s="221" t="s">
        <v>380</v>
      </c>
    </row>
    <row r="298" s="2" customFormat="1">
      <c r="A298" s="33"/>
      <c r="B298" s="34"/>
      <c r="C298" s="35"/>
      <c r="D298" s="223" t="s">
        <v>133</v>
      </c>
      <c r="E298" s="35"/>
      <c r="F298" s="224" t="s">
        <v>381</v>
      </c>
      <c r="G298" s="35"/>
      <c r="H298" s="35"/>
      <c r="I298" s="35"/>
      <c r="J298" s="35"/>
      <c r="K298" s="35"/>
      <c r="L298" s="39"/>
      <c r="M298" s="225"/>
      <c r="N298" s="226"/>
      <c r="O298" s="85"/>
      <c r="P298" s="85"/>
      <c r="Q298" s="85"/>
      <c r="R298" s="85"/>
      <c r="S298" s="85"/>
      <c r="T298" s="86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8" t="s">
        <v>133</v>
      </c>
      <c r="AU298" s="18" t="s">
        <v>83</v>
      </c>
    </row>
    <row r="299" s="2" customFormat="1">
      <c r="A299" s="33"/>
      <c r="B299" s="34"/>
      <c r="C299" s="35"/>
      <c r="D299" s="227" t="s">
        <v>135</v>
      </c>
      <c r="E299" s="35"/>
      <c r="F299" s="228" t="s">
        <v>382</v>
      </c>
      <c r="G299" s="35"/>
      <c r="H299" s="35"/>
      <c r="I299" s="35"/>
      <c r="J299" s="35"/>
      <c r="K299" s="35"/>
      <c r="L299" s="39"/>
      <c r="M299" s="225"/>
      <c r="N299" s="226"/>
      <c r="O299" s="85"/>
      <c r="P299" s="85"/>
      <c r="Q299" s="85"/>
      <c r="R299" s="85"/>
      <c r="S299" s="85"/>
      <c r="T299" s="86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T299" s="18" t="s">
        <v>135</v>
      </c>
      <c r="AU299" s="18" t="s">
        <v>83</v>
      </c>
    </row>
    <row r="300" s="2" customFormat="1">
      <c r="A300" s="33"/>
      <c r="B300" s="34"/>
      <c r="C300" s="35"/>
      <c r="D300" s="223" t="s">
        <v>137</v>
      </c>
      <c r="E300" s="35"/>
      <c r="F300" s="229" t="s">
        <v>383</v>
      </c>
      <c r="G300" s="35"/>
      <c r="H300" s="35"/>
      <c r="I300" s="35"/>
      <c r="J300" s="35"/>
      <c r="K300" s="35"/>
      <c r="L300" s="39"/>
      <c r="M300" s="225"/>
      <c r="N300" s="226"/>
      <c r="O300" s="85"/>
      <c r="P300" s="85"/>
      <c r="Q300" s="85"/>
      <c r="R300" s="85"/>
      <c r="S300" s="85"/>
      <c r="T300" s="86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T300" s="18" t="s">
        <v>137</v>
      </c>
      <c r="AU300" s="18" t="s">
        <v>83</v>
      </c>
    </row>
    <row r="301" s="13" customFormat="1">
      <c r="A301" s="13"/>
      <c r="B301" s="230"/>
      <c r="C301" s="231"/>
      <c r="D301" s="223" t="s">
        <v>139</v>
      </c>
      <c r="E301" s="232" t="s">
        <v>1</v>
      </c>
      <c r="F301" s="233" t="s">
        <v>140</v>
      </c>
      <c r="G301" s="231"/>
      <c r="H301" s="232" t="s">
        <v>1</v>
      </c>
      <c r="I301" s="231"/>
      <c r="J301" s="231"/>
      <c r="K301" s="231"/>
      <c r="L301" s="234"/>
      <c r="M301" s="235"/>
      <c r="N301" s="236"/>
      <c r="O301" s="236"/>
      <c r="P301" s="236"/>
      <c r="Q301" s="236"/>
      <c r="R301" s="236"/>
      <c r="S301" s="236"/>
      <c r="T301" s="237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8" t="s">
        <v>139</v>
      </c>
      <c r="AU301" s="238" t="s">
        <v>83</v>
      </c>
      <c r="AV301" s="13" t="s">
        <v>81</v>
      </c>
      <c r="AW301" s="13" t="s">
        <v>30</v>
      </c>
      <c r="AX301" s="13" t="s">
        <v>73</v>
      </c>
      <c r="AY301" s="238" t="s">
        <v>124</v>
      </c>
    </row>
    <row r="302" s="14" customFormat="1">
      <c r="A302" s="14"/>
      <c r="B302" s="239"/>
      <c r="C302" s="240"/>
      <c r="D302" s="223" t="s">
        <v>139</v>
      </c>
      <c r="E302" s="241" t="s">
        <v>1</v>
      </c>
      <c r="F302" s="242" t="s">
        <v>384</v>
      </c>
      <c r="G302" s="240"/>
      <c r="H302" s="243">
        <v>19.399999999999999</v>
      </c>
      <c r="I302" s="240"/>
      <c r="J302" s="240"/>
      <c r="K302" s="240"/>
      <c r="L302" s="244"/>
      <c r="M302" s="245"/>
      <c r="N302" s="246"/>
      <c r="O302" s="246"/>
      <c r="P302" s="246"/>
      <c r="Q302" s="246"/>
      <c r="R302" s="246"/>
      <c r="S302" s="246"/>
      <c r="T302" s="24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8" t="s">
        <v>139</v>
      </c>
      <c r="AU302" s="248" t="s">
        <v>83</v>
      </c>
      <c r="AV302" s="14" t="s">
        <v>83</v>
      </c>
      <c r="AW302" s="14" t="s">
        <v>30</v>
      </c>
      <c r="AX302" s="14" t="s">
        <v>81</v>
      </c>
      <c r="AY302" s="248" t="s">
        <v>124</v>
      </c>
    </row>
    <row r="303" s="2" customFormat="1" ht="21.75" customHeight="1">
      <c r="A303" s="33"/>
      <c r="B303" s="34"/>
      <c r="C303" s="211" t="s">
        <v>385</v>
      </c>
      <c r="D303" s="211" t="s">
        <v>126</v>
      </c>
      <c r="E303" s="212" t="s">
        <v>386</v>
      </c>
      <c r="F303" s="213" t="s">
        <v>387</v>
      </c>
      <c r="G303" s="214" t="s">
        <v>235</v>
      </c>
      <c r="H303" s="215">
        <v>95.900000000000006</v>
      </c>
      <c r="I303" s="216">
        <v>1610</v>
      </c>
      <c r="J303" s="216">
        <f>ROUND(I303*H303,2)</f>
        <v>154399</v>
      </c>
      <c r="K303" s="213" t="s">
        <v>130</v>
      </c>
      <c r="L303" s="39"/>
      <c r="M303" s="217" t="s">
        <v>1</v>
      </c>
      <c r="N303" s="218" t="s">
        <v>38</v>
      </c>
      <c r="O303" s="219">
        <v>1.9630000000000001</v>
      </c>
      <c r="P303" s="219">
        <f>O303*H303</f>
        <v>188.25170000000003</v>
      </c>
      <c r="Q303" s="219">
        <v>0.0086499999999999997</v>
      </c>
      <c r="R303" s="219">
        <f>Q303*H303</f>
        <v>0.82953500000000002</v>
      </c>
      <c r="S303" s="219">
        <v>0</v>
      </c>
      <c r="T303" s="22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221" t="s">
        <v>131</v>
      </c>
      <c r="AT303" s="221" t="s">
        <v>126</v>
      </c>
      <c r="AU303" s="221" t="s">
        <v>83</v>
      </c>
      <c r="AY303" s="18" t="s">
        <v>124</v>
      </c>
      <c r="BE303" s="222">
        <f>IF(N303="základní",J303,0)</f>
        <v>154399</v>
      </c>
      <c r="BF303" s="222">
        <f>IF(N303="snížená",J303,0)</f>
        <v>0</v>
      </c>
      <c r="BG303" s="222">
        <f>IF(N303="zákl. přenesená",J303,0)</f>
        <v>0</v>
      </c>
      <c r="BH303" s="222">
        <f>IF(N303="sníž. přenesená",J303,0)</f>
        <v>0</v>
      </c>
      <c r="BI303" s="222">
        <f>IF(N303="nulová",J303,0)</f>
        <v>0</v>
      </c>
      <c r="BJ303" s="18" t="s">
        <v>81</v>
      </c>
      <c r="BK303" s="222">
        <f>ROUND(I303*H303,2)</f>
        <v>154399</v>
      </c>
      <c r="BL303" s="18" t="s">
        <v>131</v>
      </c>
      <c r="BM303" s="221" t="s">
        <v>388</v>
      </c>
    </row>
    <row r="304" s="2" customFormat="1">
      <c r="A304" s="33"/>
      <c r="B304" s="34"/>
      <c r="C304" s="35"/>
      <c r="D304" s="223" t="s">
        <v>133</v>
      </c>
      <c r="E304" s="35"/>
      <c r="F304" s="224" t="s">
        <v>389</v>
      </c>
      <c r="G304" s="35"/>
      <c r="H304" s="35"/>
      <c r="I304" s="35"/>
      <c r="J304" s="35"/>
      <c r="K304" s="35"/>
      <c r="L304" s="39"/>
      <c r="M304" s="225"/>
      <c r="N304" s="226"/>
      <c r="O304" s="85"/>
      <c r="P304" s="85"/>
      <c r="Q304" s="85"/>
      <c r="R304" s="85"/>
      <c r="S304" s="85"/>
      <c r="T304" s="86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8" t="s">
        <v>133</v>
      </c>
      <c r="AU304" s="18" t="s">
        <v>83</v>
      </c>
    </row>
    <row r="305" s="2" customFormat="1">
      <c r="A305" s="33"/>
      <c r="B305" s="34"/>
      <c r="C305" s="35"/>
      <c r="D305" s="227" t="s">
        <v>135</v>
      </c>
      <c r="E305" s="35"/>
      <c r="F305" s="228" t="s">
        <v>390</v>
      </c>
      <c r="G305" s="35"/>
      <c r="H305" s="35"/>
      <c r="I305" s="35"/>
      <c r="J305" s="35"/>
      <c r="K305" s="35"/>
      <c r="L305" s="39"/>
      <c r="M305" s="225"/>
      <c r="N305" s="226"/>
      <c r="O305" s="85"/>
      <c r="P305" s="85"/>
      <c r="Q305" s="85"/>
      <c r="R305" s="85"/>
      <c r="S305" s="85"/>
      <c r="T305" s="86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135</v>
      </c>
      <c r="AU305" s="18" t="s">
        <v>83</v>
      </c>
    </row>
    <row r="306" s="2" customFormat="1">
      <c r="A306" s="33"/>
      <c r="B306" s="34"/>
      <c r="C306" s="35"/>
      <c r="D306" s="223" t="s">
        <v>137</v>
      </c>
      <c r="E306" s="35"/>
      <c r="F306" s="229" t="s">
        <v>391</v>
      </c>
      <c r="G306" s="35"/>
      <c r="H306" s="35"/>
      <c r="I306" s="35"/>
      <c r="J306" s="35"/>
      <c r="K306" s="35"/>
      <c r="L306" s="39"/>
      <c r="M306" s="225"/>
      <c r="N306" s="226"/>
      <c r="O306" s="85"/>
      <c r="P306" s="85"/>
      <c r="Q306" s="85"/>
      <c r="R306" s="85"/>
      <c r="S306" s="85"/>
      <c r="T306" s="86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137</v>
      </c>
      <c r="AU306" s="18" t="s">
        <v>83</v>
      </c>
    </row>
    <row r="307" s="2" customFormat="1" ht="21.75" customHeight="1">
      <c r="A307" s="33"/>
      <c r="B307" s="34"/>
      <c r="C307" s="211" t="s">
        <v>392</v>
      </c>
      <c r="D307" s="211" t="s">
        <v>126</v>
      </c>
      <c r="E307" s="212" t="s">
        <v>393</v>
      </c>
      <c r="F307" s="213" t="s">
        <v>394</v>
      </c>
      <c r="G307" s="214" t="s">
        <v>235</v>
      </c>
      <c r="H307" s="215">
        <v>95.900000000000006</v>
      </c>
      <c r="I307" s="216">
        <v>262</v>
      </c>
      <c r="J307" s="216">
        <f>ROUND(I307*H307,2)</f>
        <v>25125.799999999999</v>
      </c>
      <c r="K307" s="213" t="s">
        <v>130</v>
      </c>
      <c r="L307" s="39"/>
      <c r="M307" s="217" t="s">
        <v>1</v>
      </c>
      <c r="N307" s="218" t="s">
        <v>38</v>
      </c>
      <c r="O307" s="219">
        <v>0.628</v>
      </c>
      <c r="P307" s="219">
        <f>O307*H307</f>
        <v>60.225200000000001</v>
      </c>
      <c r="Q307" s="219">
        <v>0</v>
      </c>
      <c r="R307" s="219">
        <f>Q307*H307</f>
        <v>0</v>
      </c>
      <c r="S307" s="219">
        <v>0</v>
      </c>
      <c r="T307" s="22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221" t="s">
        <v>131</v>
      </c>
      <c r="AT307" s="221" t="s">
        <v>126</v>
      </c>
      <c r="AU307" s="221" t="s">
        <v>83</v>
      </c>
      <c r="AY307" s="18" t="s">
        <v>124</v>
      </c>
      <c r="BE307" s="222">
        <f>IF(N307="základní",J307,0)</f>
        <v>25125.799999999999</v>
      </c>
      <c r="BF307" s="222">
        <f>IF(N307="snížená",J307,0)</f>
        <v>0</v>
      </c>
      <c r="BG307" s="222">
        <f>IF(N307="zákl. přenesená",J307,0)</f>
        <v>0</v>
      </c>
      <c r="BH307" s="222">
        <f>IF(N307="sníž. přenesená",J307,0)</f>
        <v>0</v>
      </c>
      <c r="BI307" s="222">
        <f>IF(N307="nulová",J307,0)</f>
        <v>0</v>
      </c>
      <c r="BJ307" s="18" t="s">
        <v>81</v>
      </c>
      <c r="BK307" s="222">
        <f>ROUND(I307*H307,2)</f>
        <v>25125.799999999999</v>
      </c>
      <c r="BL307" s="18" t="s">
        <v>131</v>
      </c>
      <c r="BM307" s="221" t="s">
        <v>395</v>
      </c>
    </row>
    <row r="308" s="2" customFormat="1">
      <c r="A308" s="33"/>
      <c r="B308" s="34"/>
      <c r="C308" s="35"/>
      <c r="D308" s="223" t="s">
        <v>133</v>
      </c>
      <c r="E308" s="35"/>
      <c r="F308" s="224" t="s">
        <v>396</v>
      </c>
      <c r="G308" s="35"/>
      <c r="H308" s="35"/>
      <c r="I308" s="35"/>
      <c r="J308" s="35"/>
      <c r="K308" s="35"/>
      <c r="L308" s="39"/>
      <c r="M308" s="225"/>
      <c r="N308" s="226"/>
      <c r="O308" s="85"/>
      <c r="P308" s="85"/>
      <c r="Q308" s="85"/>
      <c r="R308" s="85"/>
      <c r="S308" s="85"/>
      <c r="T308" s="86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T308" s="18" t="s">
        <v>133</v>
      </c>
      <c r="AU308" s="18" t="s">
        <v>83</v>
      </c>
    </row>
    <row r="309" s="2" customFormat="1">
      <c r="A309" s="33"/>
      <c r="B309" s="34"/>
      <c r="C309" s="35"/>
      <c r="D309" s="227" t="s">
        <v>135</v>
      </c>
      <c r="E309" s="35"/>
      <c r="F309" s="228" t="s">
        <v>397</v>
      </c>
      <c r="G309" s="35"/>
      <c r="H309" s="35"/>
      <c r="I309" s="35"/>
      <c r="J309" s="35"/>
      <c r="K309" s="35"/>
      <c r="L309" s="39"/>
      <c r="M309" s="225"/>
      <c r="N309" s="226"/>
      <c r="O309" s="85"/>
      <c r="P309" s="85"/>
      <c r="Q309" s="85"/>
      <c r="R309" s="85"/>
      <c r="S309" s="85"/>
      <c r="T309" s="86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135</v>
      </c>
      <c r="AU309" s="18" t="s">
        <v>83</v>
      </c>
    </row>
    <row r="310" s="2" customFormat="1">
      <c r="A310" s="33"/>
      <c r="B310" s="34"/>
      <c r="C310" s="35"/>
      <c r="D310" s="223" t="s">
        <v>137</v>
      </c>
      <c r="E310" s="35"/>
      <c r="F310" s="229" t="s">
        <v>391</v>
      </c>
      <c r="G310" s="35"/>
      <c r="H310" s="35"/>
      <c r="I310" s="35"/>
      <c r="J310" s="35"/>
      <c r="K310" s="35"/>
      <c r="L310" s="39"/>
      <c r="M310" s="225"/>
      <c r="N310" s="226"/>
      <c r="O310" s="85"/>
      <c r="P310" s="85"/>
      <c r="Q310" s="85"/>
      <c r="R310" s="85"/>
      <c r="S310" s="85"/>
      <c r="T310" s="86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137</v>
      </c>
      <c r="AU310" s="18" t="s">
        <v>83</v>
      </c>
    </row>
    <row r="311" s="2" customFormat="1" ht="24.15" customHeight="1">
      <c r="A311" s="33"/>
      <c r="B311" s="34"/>
      <c r="C311" s="211" t="s">
        <v>398</v>
      </c>
      <c r="D311" s="211" t="s">
        <v>126</v>
      </c>
      <c r="E311" s="212" t="s">
        <v>399</v>
      </c>
      <c r="F311" s="213" t="s">
        <v>400</v>
      </c>
      <c r="G311" s="214" t="s">
        <v>195</v>
      </c>
      <c r="H311" s="215">
        <v>1.22</v>
      </c>
      <c r="I311" s="216">
        <v>48200</v>
      </c>
      <c r="J311" s="216">
        <f>ROUND(I311*H311,2)</f>
        <v>58804</v>
      </c>
      <c r="K311" s="213" t="s">
        <v>130</v>
      </c>
      <c r="L311" s="39"/>
      <c r="M311" s="217" t="s">
        <v>1</v>
      </c>
      <c r="N311" s="218" t="s">
        <v>38</v>
      </c>
      <c r="O311" s="219">
        <v>39.133000000000003</v>
      </c>
      <c r="P311" s="219">
        <f>O311*H311</f>
        <v>47.742260000000002</v>
      </c>
      <c r="Q311" s="219">
        <v>1.03955</v>
      </c>
      <c r="R311" s="219">
        <f>Q311*H311</f>
        <v>1.268251</v>
      </c>
      <c r="S311" s="219">
        <v>0</v>
      </c>
      <c r="T311" s="220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221" t="s">
        <v>131</v>
      </c>
      <c r="AT311" s="221" t="s">
        <v>126</v>
      </c>
      <c r="AU311" s="221" t="s">
        <v>83</v>
      </c>
      <c r="AY311" s="18" t="s">
        <v>124</v>
      </c>
      <c r="BE311" s="222">
        <f>IF(N311="základní",J311,0)</f>
        <v>58804</v>
      </c>
      <c r="BF311" s="222">
        <f>IF(N311="snížená",J311,0)</f>
        <v>0</v>
      </c>
      <c r="BG311" s="222">
        <f>IF(N311="zákl. přenesená",J311,0)</f>
        <v>0</v>
      </c>
      <c r="BH311" s="222">
        <f>IF(N311="sníž. přenesená",J311,0)</f>
        <v>0</v>
      </c>
      <c r="BI311" s="222">
        <f>IF(N311="nulová",J311,0)</f>
        <v>0</v>
      </c>
      <c r="BJ311" s="18" t="s">
        <v>81</v>
      </c>
      <c r="BK311" s="222">
        <f>ROUND(I311*H311,2)</f>
        <v>58804</v>
      </c>
      <c r="BL311" s="18" t="s">
        <v>131</v>
      </c>
      <c r="BM311" s="221" t="s">
        <v>401</v>
      </c>
    </row>
    <row r="312" s="2" customFormat="1">
      <c r="A312" s="33"/>
      <c r="B312" s="34"/>
      <c r="C312" s="35"/>
      <c r="D312" s="223" t="s">
        <v>133</v>
      </c>
      <c r="E312" s="35"/>
      <c r="F312" s="224" t="s">
        <v>402</v>
      </c>
      <c r="G312" s="35"/>
      <c r="H312" s="35"/>
      <c r="I312" s="35"/>
      <c r="J312" s="35"/>
      <c r="K312" s="35"/>
      <c r="L312" s="39"/>
      <c r="M312" s="225"/>
      <c r="N312" s="226"/>
      <c r="O312" s="85"/>
      <c r="P312" s="85"/>
      <c r="Q312" s="85"/>
      <c r="R312" s="85"/>
      <c r="S312" s="85"/>
      <c r="T312" s="86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T312" s="18" t="s">
        <v>133</v>
      </c>
      <c r="AU312" s="18" t="s">
        <v>83</v>
      </c>
    </row>
    <row r="313" s="2" customFormat="1">
      <c r="A313" s="33"/>
      <c r="B313" s="34"/>
      <c r="C313" s="35"/>
      <c r="D313" s="227" t="s">
        <v>135</v>
      </c>
      <c r="E313" s="35"/>
      <c r="F313" s="228" t="s">
        <v>403</v>
      </c>
      <c r="G313" s="35"/>
      <c r="H313" s="35"/>
      <c r="I313" s="35"/>
      <c r="J313" s="35"/>
      <c r="K313" s="35"/>
      <c r="L313" s="39"/>
      <c r="M313" s="225"/>
      <c r="N313" s="226"/>
      <c r="O313" s="85"/>
      <c r="P313" s="85"/>
      <c r="Q313" s="85"/>
      <c r="R313" s="85"/>
      <c r="S313" s="85"/>
      <c r="T313" s="86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8" t="s">
        <v>135</v>
      </c>
      <c r="AU313" s="18" t="s">
        <v>83</v>
      </c>
    </row>
    <row r="314" s="2" customFormat="1">
      <c r="A314" s="33"/>
      <c r="B314" s="34"/>
      <c r="C314" s="35"/>
      <c r="D314" s="223" t="s">
        <v>137</v>
      </c>
      <c r="E314" s="35"/>
      <c r="F314" s="229" t="s">
        <v>404</v>
      </c>
      <c r="G314" s="35"/>
      <c r="H314" s="35"/>
      <c r="I314" s="35"/>
      <c r="J314" s="35"/>
      <c r="K314" s="35"/>
      <c r="L314" s="39"/>
      <c r="M314" s="225"/>
      <c r="N314" s="226"/>
      <c r="O314" s="85"/>
      <c r="P314" s="85"/>
      <c r="Q314" s="85"/>
      <c r="R314" s="85"/>
      <c r="S314" s="85"/>
      <c r="T314" s="86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137</v>
      </c>
      <c r="AU314" s="18" t="s">
        <v>83</v>
      </c>
    </row>
    <row r="315" s="2" customFormat="1" ht="16.5" customHeight="1">
      <c r="A315" s="33"/>
      <c r="B315" s="34"/>
      <c r="C315" s="211" t="s">
        <v>405</v>
      </c>
      <c r="D315" s="211" t="s">
        <v>126</v>
      </c>
      <c r="E315" s="212" t="s">
        <v>406</v>
      </c>
      <c r="F315" s="213" t="s">
        <v>407</v>
      </c>
      <c r="G315" s="214" t="s">
        <v>184</v>
      </c>
      <c r="H315" s="215">
        <v>53</v>
      </c>
      <c r="I315" s="216">
        <v>20</v>
      </c>
      <c r="J315" s="216">
        <f>ROUND(I315*H315,2)</f>
        <v>1060</v>
      </c>
      <c r="K315" s="213" t="s">
        <v>1</v>
      </c>
      <c r="L315" s="39"/>
      <c r="M315" s="217" t="s">
        <v>1</v>
      </c>
      <c r="N315" s="218" t="s">
        <v>38</v>
      </c>
      <c r="O315" s="219">
        <v>0</v>
      </c>
      <c r="P315" s="219">
        <f>O315*H315</f>
        <v>0</v>
      </c>
      <c r="Q315" s="219">
        <v>0</v>
      </c>
      <c r="R315" s="219">
        <f>Q315*H315</f>
        <v>0</v>
      </c>
      <c r="S315" s="219">
        <v>0</v>
      </c>
      <c r="T315" s="22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221" t="s">
        <v>131</v>
      </c>
      <c r="AT315" s="221" t="s">
        <v>126</v>
      </c>
      <c r="AU315" s="221" t="s">
        <v>83</v>
      </c>
      <c r="AY315" s="18" t="s">
        <v>124</v>
      </c>
      <c r="BE315" s="222">
        <f>IF(N315="základní",J315,0)</f>
        <v>1060</v>
      </c>
      <c r="BF315" s="222">
        <f>IF(N315="snížená",J315,0)</f>
        <v>0</v>
      </c>
      <c r="BG315" s="222">
        <f>IF(N315="zákl. přenesená",J315,0)</f>
        <v>0</v>
      </c>
      <c r="BH315" s="222">
        <f>IF(N315="sníž. přenesená",J315,0)</f>
        <v>0</v>
      </c>
      <c r="BI315" s="222">
        <f>IF(N315="nulová",J315,0)</f>
        <v>0</v>
      </c>
      <c r="BJ315" s="18" t="s">
        <v>81</v>
      </c>
      <c r="BK315" s="222">
        <f>ROUND(I315*H315,2)</f>
        <v>1060</v>
      </c>
      <c r="BL315" s="18" t="s">
        <v>131</v>
      </c>
      <c r="BM315" s="221" t="s">
        <v>408</v>
      </c>
    </row>
    <row r="316" s="2" customFormat="1">
      <c r="A316" s="33"/>
      <c r="B316" s="34"/>
      <c r="C316" s="35"/>
      <c r="D316" s="223" t="s">
        <v>133</v>
      </c>
      <c r="E316" s="35"/>
      <c r="F316" s="224" t="s">
        <v>409</v>
      </c>
      <c r="G316" s="35"/>
      <c r="H316" s="35"/>
      <c r="I316" s="35"/>
      <c r="J316" s="35"/>
      <c r="K316" s="35"/>
      <c r="L316" s="39"/>
      <c r="M316" s="225"/>
      <c r="N316" s="226"/>
      <c r="O316" s="85"/>
      <c r="P316" s="85"/>
      <c r="Q316" s="85"/>
      <c r="R316" s="85"/>
      <c r="S316" s="85"/>
      <c r="T316" s="86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T316" s="18" t="s">
        <v>133</v>
      </c>
      <c r="AU316" s="18" t="s">
        <v>83</v>
      </c>
    </row>
    <row r="317" s="2" customFormat="1">
      <c r="A317" s="33"/>
      <c r="B317" s="34"/>
      <c r="C317" s="35"/>
      <c r="D317" s="223" t="s">
        <v>137</v>
      </c>
      <c r="E317" s="35"/>
      <c r="F317" s="229" t="s">
        <v>410</v>
      </c>
      <c r="G317" s="35"/>
      <c r="H317" s="35"/>
      <c r="I317" s="35"/>
      <c r="J317" s="35"/>
      <c r="K317" s="35"/>
      <c r="L317" s="39"/>
      <c r="M317" s="225"/>
      <c r="N317" s="226"/>
      <c r="O317" s="85"/>
      <c r="P317" s="85"/>
      <c r="Q317" s="85"/>
      <c r="R317" s="85"/>
      <c r="S317" s="85"/>
      <c r="T317" s="86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8" t="s">
        <v>137</v>
      </c>
      <c r="AU317" s="18" t="s">
        <v>83</v>
      </c>
    </row>
    <row r="318" s="12" customFormat="1" ht="22.8" customHeight="1">
      <c r="A318" s="12"/>
      <c r="B318" s="196"/>
      <c r="C318" s="197"/>
      <c r="D318" s="198" t="s">
        <v>72</v>
      </c>
      <c r="E318" s="209" t="s">
        <v>131</v>
      </c>
      <c r="F318" s="209" t="s">
        <v>411</v>
      </c>
      <c r="G318" s="197"/>
      <c r="H318" s="197"/>
      <c r="I318" s="197"/>
      <c r="J318" s="210">
        <f>BK318</f>
        <v>5571035.6399999997</v>
      </c>
      <c r="K318" s="197"/>
      <c r="L318" s="201"/>
      <c r="M318" s="202"/>
      <c r="N318" s="203"/>
      <c r="O318" s="203"/>
      <c r="P318" s="204">
        <f>SUM(P319:P418)</f>
        <v>3740.8353969999998</v>
      </c>
      <c r="Q318" s="203"/>
      <c r="R318" s="204">
        <f>SUM(R319:R418)</f>
        <v>2779.0477632799998</v>
      </c>
      <c r="S318" s="203"/>
      <c r="T318" s="205">
        <f>SUM(T319:T418)</f>
        <v>0.83999999999999997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6" t="s">
        <v>81</v>
      </c>
      <c r="AT318" s="207" t="s">
        <v>72</v>
      </c>
      <c r="AU318" s="207" t="s">
        <v>81</v>
      </c>
      <c r="AY318" s="206" t="s">
        <v>124</v>
      </c>
      <c r="BK318" s="208">
        <f>SUM(BK319:BK418)</f>
        <v>5571035.6399999997</v>
      </c>
    </row>
    <row r="319" s="2" customFormat="1" ht="33" customHeight="1">
      <c r="A319" s="33"/>
      <c r="B319" s="34"/>
      <c r="C319" s="211" t="s">
        <v>412</v>
      </c>
      <c r="D319" s="211" t="s">
        <v>126</v>
      </c>
      <c r="E319" s="212" t="s">
        <v>413</v>
      </c>
      <c r="F319" s="213" t="s">
        <v>414</v>
      </c>
      <c r="G319" s="214" t="s">
        <v>235</v>
      </c>
      <c r="H319" s="215">
        <v>759.04999999999995</v>
      </c>
      <c r="I319" s="216">
        <v>747</v>
      </c>
      <c r="J319" s="216">
        <f>ROUND(I319*H319,2)</f>
        <v>567010.34999999998</v>
      </c>
      <c r="K319" s="213" t="s">
        <v>130</v>
      </c>
      <c r="L319" s="39"/>
      <c r="M319" s="217" t="s">
        <v>1</v>
      </c>
      <c r="N319" s="218" t="s">
        <v>38</v>
      </c>
      <c r="O319" s="219">
        <v>0.20100000000000001</v>
      </c>
      <c r="P319" s="219">
        <f>O319*H319</f>
        <v>152.56905</v>
      </c>
      <c r="Q319" s="219">
        <v>0</v>
      </c>
      <c r="R319" s="219">
        <f>Q319*H319</f>
        <v>0</v>
      </c>
      <c r="S319" s="219">
        <v>0</v>
      </c>
      <c r="T319" s="22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221" t="s">
        <v>131</v>
      </c>
      <c r="AT319" s="221" t="s">
        <v>126</v>
      </c>
      <c r="AU319" s="221" t="s">
        <v>83</v>
      </c>
      <c r="AY319" s="18" t="s">
        <v>124</v>
      </c>
      <c r="BE319" s="222">
        <f>IF(N319="základní",J319,0)</f>
        <v>567010.34999999998</v>
      </c>
      <c r="BF319" s="222">
        <f>IF(N319="snížená",J319,0)</f>
        <v>0</v>
      </c>
      <c r="BG319" s="222">
        <f>IF(N319="zákl. přenesená",J319,0)</f>
        <v>0</v>
      </c>
      <c r="BH319" s="222">
        <f>IF(N319="sníž. přenesená",J319,0)</f>
        <v>0</v>
      </c>
      <c r="BI319" s="222">
        <f>IF(N319="nulová",J319,0)</f>
        <v>0</v>
      </c>
      <c r="BJ319" s="18" t="s">
        <v>81</v>
      </c>
      <c r="BK319" s="222">
        <f>ROUND(I319*H319,2)</f>
        <v>567010.34999999998</v>
      </c>
      <c r="BL319" s="18" t="s">
        <v>131</v>
      </c>
      <c r="BM319" s="221" t="s">
        <v>415</v>
      </c>
    </row>
    <row r="320" s="2" customFormat="1">
      <c r="A320" s="33"/>
      <c r="B320" s="34"/>
      <c r="C320" s="35"/>
      <c r="D320" s="223" t="s">
        <v>133</v>
      </c>
      <c r="E320" s="35"/>
      <c r="F320" s="224" t="s">
        <v>416</v>
      </c>
      <c r="G320" s="35"/>
      <c r="H320" s="35"/>
      <c r="I320" s="35"/>
      <c r="J320" s="35"/>
      <c r="K320" s="35"/>
      <c r="L320" s="39"/>
      <c r="M320" s="225"/>
      <c r="N320" s="226"/>
      <c r="O320" s="85"/>
      <c r="P320" s="85"/>
      <c r="Q320" s="85"/>
      <c r="R320" s="85"/>
      <c r="S320" s="85"/>
      <c r="T320" s="86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T320" s="18" t="s">
        <v>133</v>
      </c>
      <c r="AU320" s="18" t="s">
        <v>83</v>
      </c>
    </row>
    <row r="321" s="2" customFormat="1">
      <c r="A321" s="33"/>
      <c r="B321" s="34"/>
      <c r="C321" s="35"/>
      <c r="D321" s="227" t="s">
        <v>135</v>
      </c>
      <c r="E321" s="35"/>
      <c r="F321" s="228" t="s">
        <v>417</v>
      </c>
      <c r="G321" s="35"/>
      <c r="H321" s="35"/>
      <c r="I321" s="35"/>
      <c r="J321" s="35"/>
      <c r="K321" s="35"/>
      <c r="L321" s="39"/>
      <c r="M321" s="225"/>
      <c r="N321" s="226"/>
      <c r="O321" s="85"/>
      <c r="P321" s="85"/>
      <c r="Q321" s="85"/>
      <c r="R321" s="85"/>
      <c r="S321" s="85"/>
      <c r="T321" s="86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T321" s="18" t="s">
        <v>135</v>
      </c>
      <c r="AU321" s="18" t="s">
        <v>83</v>
      </c>
    </row>
    <row r="322" s="13" customFormat="1">
      <c r="A322" s="13"/>
      <c r="B322" s="230"/>
      <c r="C322" s="231"/>
      <c r="D322" s="223" t="s">
        <v>139</v>
      </c>
      <c r="E322" s="232" t="s">
        <v>1</v>
      </c>
      <c r="F322" s="233" t="s">
        <v>418</v>
      </c>
      <c r="G322" s="231"/>
      <c r="H322" s="232" t="s">
        <v>1</v>
      </c>
      <c r="I322" s="231"/>
      <c r="J322" s="231"/>
      <c r="K322" s="231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139</v>
      </c>
      <c r="AU322" s="238" t="s">
        <v>83</v>
      </c>
      <c r="AV322" s="13" t="s">
        <v>81</v>
      </c>
      <c r="AW322" s="13" t="s">
        <v>30</v>
      </c>
      <c r="AX322" s="13" t="s">
        <v>73</v>
      </c>
      <c r="AY322" s="238" t="s">
        <v>124</v>
      </c>
    </row>
    <row r="323" s="14" customFormat="1">
      <c r="A323" s="14"/>
      <c r="B323" s="239"/>
      <c r="C323" s="240"/>
      <c r="D323" s="223" t="s">
        <v>139</v>
      </c>
      <c r="E323" s="241" t="s">
        <v>1</v>
      </c>
      <c r="F323" s="242" t="s">
        <v>419</v>
      </c>
      <c r="G323" s="240"/>
      <c r="H323" s="243">
        <v>719.76999999999998</v>
      </c>
      <c r="I323" s="240"/>
      <c r="J323" s="240"/>
      <c r="K323" s="240"/>
      <c r="L323" s="244"/>
      <c r="M323" s="245"/>
      <c r="N323" s="246"/>
      <c r="O323" s="246"/>
      <c r="P323" s="246"/>
      <c r="Q323" s="246"/>
      <c r="R323" s="246"/>
      <c r="S323" s="246"/>
      <c r="T323" s="24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8" t="s">
        <v>139</v>
      </c>
      <c r="AU323" s="248" t="s">
        <v>83</v>
      </c>
      <c r="AV323" s="14" t="s">
        <v>83</v>
      </c>
      <c r="AW323" s="14" t="s">
        <v>30</v>
      </c>
      <c r="AX323" s="14" t="s">
        <v>73</v>
      </c>
      <c r="AY323" s="248" t="s">
        <v>124</v>
      </c>
    </row>
    <row r="324" s="14" customFormat="1">
      <c r="A324" s="14"/>
      <c r="B324" s="239"/>
      <c r="C324" s="240"/>
      <c r="D324" s="223" t="s">
        <v>139</v>
      </c>
      <c r="E324" s="241" t="s">
        <v>1</v>
      </c>
      <c r="F324" s="242" t="s">
        <v>420</v>
      </c>
      <c r="G324" s="240"/>
      <c r="H324" s="243">
        <v>31.280000000000001</v>
      </c>
      <c r="I324" s="240"/>
      <c r="J324" s="240"/>
      <c r="K324" s="240"/>
      <c r="L324" s="244"/>
      <c r="M324" s="245"/>
      <c r="N324" s="246"/>
      <c r="O324" s="246"/>
      <c r="P324" s="246"/>
      <c r="Q324" s="246"/>
      <c r="R324" s="246"/>
      <c r="S324" s="246"/>
      <c r="T324" s="24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8" t="s">
        <v>139</v>
      </c>
      <c r="AU324" s="248" t="s">
        <v>83</v>
      </c>
      <c r="AV324" s="14" t="s">
        <v>83</v>
      </c>
      <c r="AW324" s="14" t="s">
        <v>30</v>
      </c>
      <c r="AX324" s="14" t="s">
        <v>73</v>
      </c>
      <c r="AY324" s="248" t="s">
        <v>124</v>
      </c>
    </row>
    <row r="325" s="14" customFormat="1">
      <c r="A325" s="14"/>
      <c r="B325" s="239"/>
      <c r="C325" s="240"/>
      <c r="D325" s="223" t="s">
        <v>139</v>
      </c>
      <c r="E325" s="241" t="s">
        <v>1</v>
      </c>
      <c r="F325" s="242" t="s">
        <v>421</v>
      </c>
      <c r="G325" s="240"/>
      <c r="H325" s="243">
        <v>8</v>
      </c>
      <c r="I325" s="240"/>
      <c r="J325" s="240"/>
      <c r="K325" s="240"/>
      <c r="L325" s="244"/>
      <c r="M325" s="245"/>
      <c r="N325" s="246"/>
      <c r="O325" s="246"/>
      <c r="P325" s="246"/>
      <c r="Q325" s="246"/>
      <c r="R325" s="246"/>
      <c r="S325" s="246"/>
      <c r="T325" s="24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8" t="s">
        <v>139</v>
      </c>
      <c r="AU325" s="248" t="s">
        <v>83</v>
      </c>
      <c r="AV325" s="14" t="s">
        <v>83</v>
      </c>
      <c r="AW325" s="14" t="s">
        <v>30</v>
      </c>
      <c r="AX325" s="14" t="s">
        <v>73</v>
      </c>
      <c r="AY325" s="248" t="s">
        <v>124</v>
      </c>
    </row>
    <row r="326" s="16" customFormat="1">
      <c r="A326" s="16"/>
      <c r="B326" s="268"/>
      <c r="C326" s="269"/>
      <c r="D326" s="223" t="s">
        <v>139</v>
      </c>
      <c r="E326" s="270" t="s">
        <v>1</v>
      </c>
      <c r="F326" s="271" t="s">
        <v>422</v>
      </c>
      <c r="G326" s="269"/>
      <c r="H326" s="272">
        <v>759.04999999999995</v>
      </c>
      <c r="I326" s="269"/>
      <c r="J326" s="269"/>
      <c r="K326" s="269"/>
      <c r="L326" s="273"/>
      <c r="M326" s="274"/>
      <c r="N326" s="275"/>
      <c r="O326" s="275"/>
      <c r="P326" s="275"/>
      <c r="Q326" s="275"/>
      <c r="R326" s="275"/>
      <c r="S326" s="275"/>
      <c r="T326" s="27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7" t="s">
        <v>139</v>
      </c>
      <c r="AU326" s="277" t="s">
        <v>83</v>
      </c>
      <c r="AV326" s="16" t="s">
        <v>131</v>
      </c>
      <c r="AW326" s="16" t="s">
        <v>30</v>
      </c>
      <c r="AX326" s="16" t="s">
        <v>81</v>
      </c>
      <c r="AY326" s="277" t="s">
        <v>124</v>
      </c>
    </row>
    <row r="327" s="2" customFormat="1" ht="33" customHeight="1">
      <c r="A327" s="33"/>
      <c r="B327" s="34"/>
      <c r="C327" s="211" t="s">
        <v>423</v>
      </c>
      <c r="D327" s="211" t="s">
        <v>126</v>
      </c>
      <c r="E327" s="212" t="s">
        <v>424</v>
      </c>
      <c r="F327" s="213" t="s">
        <v>425</v>
      </c>
      <c r="G327" s="214" t="s">
        <v>235</v>
      </c>
      <c r="H327" s="215">
        <v>9.6240000000000006</v>
      </c>
      <c r="I327" s="216">
        <v>983</v>
      </c>
      <c r="J327" s="216">
        <f>ROUND(I327*H327,2)</f>
        <v>9460.3899999999994</v>
      </c>
      <c r="K327" s="213" t="s">
        <v>130</v>
      </c>
      <c r="L327" s="39"/>
      <c r="M327" s="217" t="s">
        <v>1</v>
      </c>
      <c r="N327" s="218" t="s">
        <v>38</v>
      </c>
      <c r="O327" s="219">
        <v>0.23499999999999999</v>
      </c>
      <c r="P327" s="219">
        <f>O327*H327</f>
        <v>2.2616399999999999</v>
      </c>
      <c r="Q327" s="219">
        <v>0</v>
      </c>
      <c r="R327" s="219">
        <f>Q327*H327</f>
        <v>0</v>
      </c>
      <c r="S327" s="219">
        <v>0</v>
      </c>
      <c r="T327" s="220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221" t="s">
        <v>131</v>
      </c>
      <c r="AT327" s="221" t="s">
        <v>126</v>
      </c>
      <c r="AU327" s="221" t="s">
        <v>83</v>
      </c>
      <c r="AY327" s="18" t="s">
        <v>124</v>
      </c>
      <c r="BE327" s="222">
        <f>IF(N327="základní",J327,0)</f>
        <v>9460.3899999999994</v>
      </c>
      <c r="BF327" s="222">
        <f>IF(N327="snížená",J327,0)</f>
        <v>0</v>
      </c>
      <c r="BG327" s="222">
        <f>IF(N327="zákl. přenesená",J327,0)</f>
        <v>0</v>
      </c>
      <c r="BH327" s="222">
        <f>IF(N327="sníž. přenesená",J327,0)</f>
        <v>0</v>
      </c>
      <c r="BI327" s="222">
        <f>IF(N327="nulová",J327,0)</f>
        <v>0</v>
      </c>
      <c r="BJ327" s="18" t="s">
        <v>81</v>
      </c>
      <c r="BK327" s="222">
        <f>ROUND(I327*H327,2)</f>
        <v>9460.3899999999994</v>
      </c>
      <c r="BL327" s="18" t="s">
        <v>131</v>
      </c>
      <c r="BM327" s="221" t="s">
        <v>426</v>
      </c>
    </row>
    <row r="328" s="2" customFormat="1">
      <c r="A328" s="33"/>
      <c r="B328" s="34"/>
      <c r="C328" s="35"/>
      <c r="D328" s="223" t="s">
        <v>133</v>
      </c>
      <c r="E328" s="35"/>
      <c r="F328" s="224" t="s">
        <v>427</v>
      </c>
      <c r="G328" s="35"/>
      <c r="H328" s="35"/>
      <c r="I328" s="35"/>
      <c r="J328" s="35"/>
      <c r="K328" s="35"/>
      <c r="L328" s="39"/>
      <c r="M328" s="225"/>
      <c r="N328" s="226"/>
      <c r="O328" s="85"/>
      <c r="P328" s="85"/>
      <c r="Q328" s="85"/>
      <c r="R328" s="85"/>
      <c r="S328" s="85"/>
      <c r="T328" s="86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T328" s="18" t="s">
        <v>133</v>
      </c>
      <c r="AU328" s="18" t="s">
        <v>83</v>
      </c>
    </row>
    <row r="329" s="2" customFormat="1">
      <c r="A329" s="33"/>
      <c r="B329" s="34"/>
      <c r="C329" s="35"/>
      <c r="D329" s="227" t="s">
        <v>135</v>
      </c>
      <c r="E329" s="35"/>
      <c r="F329" s="228" t="s">
        <v>428</v>
      </c>
      <c r="G329" s="35"/>
      <c r="H329" s="35"/>
      <c r="I329" s="35"/>
      <c r="J329" s="35"/>
      <c r="K329" s="35"/>
      <c r="L329" s="39"/>
      <c r="M329" s="225"/>
      <c r="N329" s="226"/>
      <c r="O329" s="85"/>
      <c r="P329" s="85"/>
      <c r="Q329" s="85"/>
      <c r="R329" s="85"/>
      <c r="S329" s="85"/>
      <c r="T329" s="86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135</v>
      </c>
      <c r="AU329" s="18" t="s">
        <v>83</v>
      </c>
    </row>
    <row r="330" s="2" customFormat="1">
      <c r="A330" s="33"/>
      <c r="B330" s="34"/>
      <c r="C330" s="35"/>
      <c r="D330" s="223" t="s">
        <v>137</v>
      </c>
      <c r="E330" s="35"/>
      <c r="F330" s="229" t="s">
        <v>429</v>
      </c>
      <c r="G330" s="35"/>
      <c r="H330" s="35"/>
      <c r="I330" s="35"/>
      <c r="J330" s="35"/>
      <c r="K330" s="35"/>
      <c r="L330" s="39"/>
      <c r="M330" s="225"/>
      <c r="N330" s="226"/>
      <c r="O330" s="85"/>
      <c r="P330" s="85"/>
      <c r="Q330" s="85"/>
      <c r="R330" s="85"/>
      <c r="S330" s="85"/>
      <c r="T330" s="86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8" t="s">
        <v>137</v>
      </c>
      <c r="AU330" s="18" t="s">
        <v>83</v>
      </c>
    </row>
    <row r="331" s="13" customFormat="1">
      <c r="A331" s="13"/>
      <c r="B331" s="230"/>
      <c r="C331" s="231"/>
      <c r="D331" s="223" t="s">
        <v>139</v>
      </c>
      <c r="E331" s="232" t="s">
        <v>1</v>
      </c>
      <c r="F331" s="233" t="s">
        <v>430</v>
      </c>
      <c r="G331" s="231"/>
      <c r="H331" s="232" t="s">
        <v>1</v>
      </c>
      <c r="I331" s="231"/>
      <c r="J331" s="231"/>
      <c r="K331" s="231"/>
      <c r="L331" s="234"/>
      <c r="M331" s="235"/>
      <c r="N331" s="236"/>
      <c r="O331" s="236"/>
      <c r="P331" s="236"/>
      <c r="Q331" s="236"/>
      <c r="R331" s="236"/>
      <c r="S331" s="236"/>
      <c r="T331" s="23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8" t="s">
        <v>139</v>
      </c>
      <c r="AU331" s="238" t="s">
        <v>83</v>
      </c>
      <c r="AV331" s="13" t="s">
        <v>81</v>
      </c>
      <c r="AW331" s="13" t="s">
        <v>30</v>
      </c>
      <c r="AX331" s="13" t="s">
        <v>73</v>
      </c>
      <c r="AY331" s="238" t="s">
        <v>124</v>
      </c>
    </row>
    <row r="332" s="14" customFormat="1">
      <c r="A332" s="14"/>
      <c r="B332" s="239"/>
      <c r="C332" s="240"/>
      <c r="D332" s="223" t="s">
        <v>139</v>
      </c>
      <c r="E332" s="241" t="s">
        <v>1</v>
      </c>
      <c r="F332" s="242" t="s">
        <v>431</v>
      </c>
      <c r="G332" s="240"/>
      <c r="H332" s="243">
        <v>4.4880000000000004</v>
      </c>
      <c r="I332" s="240"/>
      <c r="J332" s="240"/>
      <c r="K332" s="240"/>
      <c r="L332" s="244"/>
      <c r="M332" s="245"/>
      <c r="N332" s="246"/>
      <c r="O332" s="246"/>
      <c r="P332" s="246"/>
      <c r="Q332" s="246"/>
      <c r="R332" s="246"/>
      <c r="S332" s="246"/>
      <c r="T332" s="24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8" t="s">
        <v>139</v>
      </c>
      <c r="AU332" s="248" t="s">
        <v>83</v>
      </c>
      <c r="AV332" s="14" t="s">
        <v>83</v>
      </c>
      <c r="AW332" s="14" t="s">
        <v>30</v>
      </c>
      <c r="AX332" s="14" t="s">
        <v>73</v>
      </c>
      <c r="AY332" s="248" t="s">
        <v>124</v>
      </c>
    </row>
    <row r="333" s="14" customFormat="1">
      <c r="A333" s="14"/>
      <c r="B333" s="239"/>
      <c r="C333" s="240"/>
      <c r="D333" s="223" t="s">
        <v>139</v>
      </c>
      <c r="E333" s="241" t="s">
        <v>1</v>
      </c>
      <c r="F333" s="242" t="s">
        <v>432</v>
      </c>
      <c r="G333" s="240"/>
      <c r="H333" s="243">
        <v>5.1360000000000001</v>
      </c>
      <c r="I333" s="240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8" t="s">
        <v>139</v>
      </c>
      <c r="AU333" s="248" t="s">
        <v>83</v>
      </c>
      <c r="AV333" s="14" t="s">
        <v>83</v>
      </c>
      <c r="AW333" s="14" t="s">
        <v>30</v>
      </c>
      <c r="AX333" s="14" t="s">
        <v>73</v>
      </c>
      <c r="AY333" s="248" t="s">
        <v>124</v>
      </c>
    </row>
    <row r="334" s="16" customFormat="1">
      <c r="A334" s="16"/>
      <c r="B334" s="268"/>
      <c r="C334" s="269"/>
      <c r="D334" s="223" t="s">
        <v>139</v>
      </c>
      <c r="E334" s="270" t="s">
        <v>1</v>
      </c>
      <c r="F334" s="271" t="s">
        <v>422</v>
      </c>
      <c r="G334" s="269"/>
      <c r="H334" s="272">
        <v>9.6240000000000006</v>
      </c>
      <c r="I334" s="269"/>
      <c r="J334" s="269"/>
      <c r="K334" s="269"/>
      <c r="L334" s="273"/>
      <c r="M334" s="274"/>
      <c r="N334" s="275"/>
      <c r="O334" s="275"/>
      <c r="P334" s="275"/>
      <c r="Q334" s="275"/>
      <c r="R334" s="275"/>
      <c r="S334" s="275"/>
      <c r="T334" s="27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77" t="s">
        <v>139</v>
      </c>
      <c r="AU334" s="277" t="s">
        <v>83</v>
      </c>
      <c r="AV334" s="16" t="s">
        <v>131</v>
      </c>
      <c r="AW334" s="16" t="s">
        <v>30</v>
      </c>
      <c r="AX334" s="16" t="s">
        <v>81</v>
      </c>
      <c r="AY334" s="277" t="s">
        <v>124</v>
      </c>
    </row>
    <row r="335" s="2" customFormat="1" ht="21.75" customHeight="1">
      <c r="A335" s="33"/>
      <c r="B335" s="34"/>
      <c r="C335" s="211" t="s">
        <v>433</v>
      </c>
      <c r="D335" s="211" t="s">
        <v>126</v>
      </c>
      <c r="E335" s="212" t="s">
        <v>434</v>
      </c>
      <c r="F335" s="213" t="s">
        <v>435</v>
      </c>
      <c r="G335" s="214" t="s">
        <v>235</v>
      </c>
      <c r="H335" s="215">
        <v>1324.2739999999999</v>
      </c>
      <c r="I335" s="216">
        <v>153</v>
      </c>
      <c r="J335" s="216">
        <f>ROUND(I335*H335,2)</f>
        <v>202613.92000000001</v>
      </c>
      <c r="K335" s="213" t="s">
        <v>130</v>
      </c>
      <c r="L335" s="39"/>
      <c r="M335" s="217" t="s">
        <v>1</v>
      </c>
      <c r="N335" s="218" t="s">
        <v>38</v>
      </c>
      <c r="O335" s="219">
        <v>0.17799999999999999</v>
      </c>
      <c r="P335" s="219">
        <f>O335*H335</f>
        <v>235.72077199999998</v>
      </c>
      <c r="Q335" s="219">
        <v>0.21251999999999999</v>
      </c>
      <c r="R335" s="219">
        <f>Q335*H335</f>
        <v>281.43471047999998</v>
      </c>
      <c r="S335" s="219">
        <v>0</v>
      </c>
      <c r="T335" s="220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221" t="s">
        <v>131</v>
      </c>
      <c r="AT335" s="221" t="s">
        <v>126</v>
      </c>
      <c r="AU335" s="221" t="s">
        <v>83</v>
      </c>
      <c r="AY335" s="18" t="s">
        <v>124</v>
      </c>
      <c r="BE335" s="222">
        <f>IF(N335="základní",J335,0)</f>
        <v>202613.92000000001</v>
      </c>
      <c r="BF335" s="222">
        <f>IF(N335="snížená",J335,0)</f>
        <v>0</v>
      </c>
      <c r="BG335" s="222">
        <f>IF(N335="zákl. přenesená",J335,0)</f>
        <v>0</v>
      </c>
      <c r="BH335" s="222">
        <f>IF(N335="sníž. přenesená",J335,0)</f>
        <v>0</v>
      </c>
      <c r="BI335" s="222">
        <f>IF(N335="nulová",J335,0)</f>
        <v>0</v>
      </c>
      <c r="BJ335" s="18" t="s">
        <v>81</v>
      </c>
      <c r="BK335" s="222">
        <f>ROUND(I335*H335,2)</f>
        <v>202613.92000000001</v>
      </c>
      <c r="BL335" s="18" t="s">
        <v>131</v>
      </c>
      <c r="BM335" s="221" t="s">
        <v>436</v>
      </c>
    </row>
    <row r="336" s="2" customFormat="1">
      <c r="A336" s="33"/>
      <c r="B336" s="34"/>
      <c r="C336" s="35"/>
      <c r="D336" s="223" t="s">
        <v>133</v>
      </c>
      <c r="E336" s="35"/>
      <c r="F336" s="224" t="s">
        <v>437</v>
      </c>
      <c r="G336" s="35"/>
      <c r="H336" s="35"/>
      <c r="I336" s="35"/>
      <c r="J336" s="35"/>
      <c r="K336" s="35"/>
      <c r="L336" s="39"/>
      <c r="M336" s="225"/>
      <c r="N336" s="226"/>
      <c r="O336" s="85"/>
      <c r="P336" s="85"/>
      <c r="Q336" s="85"/>
      <c r="R336" s="85"/>
      <c r="S336" s="85"/>
      <c r="T336" s="86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T336" s="18" t="s">
        <v>133</v>
      </c>
      <c r="AU336" s="18" t="s">
        <v>83</v>
      </c>
    </row>
    <row r="337" s="2" customFormat="1">
      <c r="A337" s="33"/>
      <c r="B337" s="34"/>
      <c r="C337" s="35"/>
      <c r="D337" s="227" t="s">
        <v>135</v>
      </c>
      <c r="E337" s="35"/>
      <c r="F337" s="228" t="s">
        <v>438</v>
      </c>
      <c r="G337" s="35"/>
      <c r="H337" s="35"/>
      <c r="I337" s="35"/>
      <c r="J337" s="35"/>
      <c r="K337" s="35"/>
      <c r="L337" s="39"/>
      <c r="M337" s="225"/>
      <c r="N337" s="226"/>
      <c r="O337" s="85"/>
      <c r="P337" s="85"/>
      <c r="Q337" s="85"/>
      <c r="R337" s="85"/>
      <c r="S337" s="85"/>
      <c r="T337" s="86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8" t="s">
        <v>135</v>
      </c>
      <c r="AU337" s="18" t="s">
        <v>83</v>
      </c>
    </row>
    <row r="338" s="13" customFormat="1">
      <c r="A338" s="13"/>
      <c r="B338" s="230"/>
      <c r="C338" s="231"/>
      <c r="D338" s="223" t="s">
        <v>139</v>
      </c>
      <c r="E338" s="232" t="s">
        <v>1</v>
      </c>
      <c r="F338" s="233" t="s">
        <v>418</v>
      </c>
      <c r="G338" s="231"/>
      <c r="H338" s="232" t="s">
        <v>1</v>
      </c>
      <c r="I338" s="231"/>
      <c r="J338" s="231"/>
      <c r="K338" s="231"/>
      <c r="L338" s="234"/>
      <c r="M338" s="235"/>
      <c r="N338" s="236"/>
      <c r="O338" s="236"/>
      <c r="P338" s="236"/>
      <c r="Q338" s="236"/>
      <c r="R338" s="236"/>
      <c r="S338" s="236"/>
      <c r="T338" s="23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8" t="s">
        <v>139</v>
      </c>
      <c r="AU338" s="238" t="s">
        <v>83</v>
      </c>
      <c r="AV338" s="13" t="s">
        <v>81</v>
      </c>
      <c r="AW338" s="13" t="s">
        <v>30</v>
      </c>
      <c r="AX338" s="13" t="s">
        <v>73</v>
      </c>
      <c r="AY338" s="238" t="s">
        <v>124</v>
      </c>
    </row>
    <row r="339" s="14" customFormat="1">
      <c r="A339" s="14"/>
      <c r="B339" s="239"/>
      <c r="C339" s="240"/>
      <c r="D339" s="223" t="s">
        <v>139</v>
      </c>
      <c r="E339" s="241" t="s">
        <v>1</v>
      </c>
      <c r="F339" s="242" t="s">
        <v>419</v>
      </c>
      <c r="G339" s="240"/>
      <c r="H339" s="243">
        <v>719.76999999999998</v>
      </c>
      <c r="I339" s="240"/>
      <c r="J339" s="240"/>
      <c r="K339" s="240"/>
      <c r="L339" s="244"/>
      <c r="M339" s="245"/>
      <c r="N339" s="246"/>
      <c r="O339" s="246"/>
      <c r="P339" s="246"/>
      <c r="Q339" s="246"/>
      <c r="R339" s="246"/>
      <c r="S339" s="246"/>
      <c r="T339" s="24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8" t="s">
        <v>139</v>
      </c>
      <c r="AU339" s="248" t="s">
        <v>83</v>
      </c>
      <c r="AV339" s="14" t="s">
        <v>83</v>
      </c>
      <c r="AW339" s="14" t="s">
        <v>30</v>
      </c>
      <c r="AX339" s="14" t="s">
        <v>73</v>
      </c>
      <c r="AY339" s="248" t="s">
        <v>124</v>
      </c>
    </row>
    <row r="340" s="14" customFormat="1">
      <c r="A340" s="14"/>
      <c r="B340" s="239"/>
      <c r="C340" s="240"/>
      <c r="D340" s="223" t="s">
        <v>139</v>
      </c>
      <c r="E340" s="241" t="s">
        <v>1</v>
      </c>
      <c r="F340" s="242" t="s">
        <v>420</v>
      </c>
      <c r="G340" s="240"/>
      <c r="H340" s="243">
        <v>31.280000000000001</v>
      </c>
      <c r="I340" s="240"/>
      <c r="J340" s="240"/>
      <c r="K340" s="240"/>
      <c r="L340" s="244"/>
      <c r="M340" s="245"/>
      <c r="N340" s="246"/>
      <c r="O340" s="246"/>
      <c r="P340" s="246"/>
      <c r="Q340" s="246"/>
      <c r="R340" s="246"/>
      <c r="S340" s="246"/>
      <c r="T340" s="24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8" t="s">
        <v>139</v>
      </c>
      <c r="AU340" s="248" t="s">
        <v>83</v>
      </c>
      <c r="AV340" s="14" t="s">
        <v>83</v>
      </c>
      <c r="AW340" s="14" t="s">
        <v>30</v>
      </c>
      <c r="AX340" s="14" t="s">
        <v>73</v>
      </c>
      <c r="AY340" s="248" t="s">
        <v>124</v>
      </c>
    </row>
    <row r="341" s="14" customFormat="1">
      <c r="A341" s="14"/>
      <c r="B341" s="239"/>
      <c r="C341" s="240"/>
      <c r="D341" s="223" t="s">
        <v>139</v>
      </c>
      <c r="E341" s="241" t="s">
        <v>1</v>
      </c>
      <c r="F341" s="242" t="s">
        <v>421</v>
      </c>
      <c r="G341" s="240"/>
      <c r="H341" s="243">
        <v>8</v>
      </c>
      <c r="I341" s="240"/>
      <c r="J341" s="240"/>
      <c r="K341" s="240"/>
      <c r="L341" s="244"/>
      <c r="M341" s="245"/>
      <c r="N341" s="246"/>
      <c r="O341" s="246"/>
      <c r="P341" s="246"/>
      <c r="Q341" s="246"/>
      <c r="R341" s="246"/>
      <c r="S341" s="246"/>
      <c r="T341" s="24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8" t="s">
        <v>139</v>
      </c>
      <c r="AU341" s="248" t="s">
        <v>83</v>
      </c>
      <c r="AV341" s="14" t="s">
        <v>83</v>
      </c>
      <c r="AW341" s="14" t="s">
        <v>30</v>
      </c>
      <c r="AX341" s="14" t="s">
        <v>73</v>
      </c>
      <c r="AY341" s="248" t="s">
        <v>124</v>
      </c>
    </row>
    <row r="342" s="14" customFormat="1">
      <c r="A342" s="14"/>
      <c r="B342" s="239"/>
      <c r="C342" s="240"/>
      <c r="D342" s="223" t="s">
        <v>139</v>
      </c>
      <c r="E342" s="241" t="s">
        <v>1</v>
      </c>
      <c r="F342" s="242" t="s">
        <v>439</v>
      </c>
      <c r="G342" s="240"/>
      <c r="H342" s="243">
        <v>555.60000000000002</v>
      </c>
      <c r="I342" s="240"/>
      <c r="J342" s="240"/>
      <c r="K342" s="240"/>
      <c r="L342" s="244"/>
      <c r="M342" s="245"/>
      <c r="N342" s="246"/>
      <c r="O342" s="246"/>
      <c r="P342" s="246"/>
      <c r="Q342" s="246"/>
      <c r="R342" s="246"/>
      <c r="S342" s="246"/>
      <c r="T342" s="24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8" t="s">
        <v>139</v>
      </c>
      <c r="AU342" s="248" t="s">
        <v>83</v>
      </c>
      <c r="AV342" s="14" t="s">
        <v>83</v>
      </c>
      <c r="AW342" s="14" t="s">
        <v>30</v>
      </c>
      <c r="AX342" s="14" t="s">
        <v>73</v>
      </c>
      <c r="AY342" s="248" t="s">
        <v>124</v>
      </c>
    </row>
    <row r="343" s="14" customFormat="1">
      <c r="A343" s="14"/>
      <c r="B343" s="239"/>
      <c r="C343" s="240"/>
      <c r="D343" s="223" t="s">
        <v>139</v>
      </c>
      <c r="E343" s="241" t="s">
        <v>1</v>
      </c>
      <c r="F343" s="242" t="s">
        <v>440</v>
      </c>
      <c r="G343" s="240"/>
      <c r="H343" s="243">
        <v>9.6240000000000006</v>
      </c>
      <c r="I343" s="240"/>
      <c r="J343" s="240"/>
      <c r="K343" s="240"/>
      <c r="L343" s="244"/>
      <c r="M343" s="245"/>
      <c r="N343" s="246"/>
      <c r="O343" s="246"/>
      <c r="P343" s="246"/>
      <c r="Q343" s="246"/>
      <c r="R343" s="246"/>
      <c r="S343" s="246"/>
      <c r="T343" s="24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8" t="s">
        <v>139</v>
      </c>
      <c r="AU343" s="248" t="s">
        <v>83</v>
      </c>
      <c r="AV343" s="14" t="s">
        <v>83</v>
      </c>
      <c r="AW343" s="14" t="s">
        <v>30</v>
      </c>
      <c r="AX343" s="14" t="s">
        <v>73</v>
      </c>
      <c r="AY343" s="248" t="s">
        <v>124</v>
      </c>
    </row>
    <row r="344" s="16" customFormat="1">
      <c r="A344" s="16"/>
      <c r="B344" s="268"/>
      <c r="C344" s="269"/>
      <c r="D344" s="223" t="s">
        <v>139</v>
      </c>
      <c r="E344" s="270" t="s">
        <v>1</v>
      </c>
      <c r="F344" s="271" t="s">
        <v>422</v>
      </c>
      <c r="G344" s="269"/>
      <c r="H344" s="272">
        <v>1324.2739999999999</v>
      </c>
      <c r="I344" s="269"/>
      <c r="J344" s="269"/>
      <c r="K344" s="269"/>
      <c r="L344" s="273"/>
      <c r="M344" s="274"/>
      <c r="N344" s="275"/>
      <c r="O344" s="275"/>
      <c r="P344" s="275"/>
      <c r="Q344" s="275"/>
      <c r="R344" s="275"/>
      <c r="S344" s="275"/>
      <c r="T344" s="27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77" t="s">
        <v>139</v>
      </c>
      <c r="AU344" s="277" t="s">
        <v>83</v>
      </c>
      <c r="AV344" s="16" t="s">
        <v>131</v>
      </c>
      <c r="AW344" s="16" t="s">
        <v>30</v>
      </c>
      <c r="AX344" s="16" t="s">
        <v>81</v>
      </c>
      <c r="AY344" s="277" t="s">
        <v>124</v>
      </c>
    </row>
    <row r="345" s="2" customFormat="1" ht="24.15" customHeight="1">
      <c r="A345" s="33"/>
      <c r="B345" s="34"/>
      <c r="C345" s="211" t="s">
        <v>441</v>
      </c>
      <c r="D345" s="211" t="s">
        <v>126</v>
      </c>
      <c r="E345" s="212" t="s">
        <v>442</v>
      </c>
      <c r="F345" s="213" t="s">
        <v>443</v>
      </c>
      <c r="G345" s="214" t="s">
        <v>235</v>
      </c>
      <c r="H345" s="215">
        <v>48.399999999999999</v>
      </c>
      <c r="I345" s="216">
        <v>767</v>
      </c>
      <c r="J345" s="216">
        <f>ROUND(I345*H345,2)</f>
        <v>37122.800000000003</v>
      </c>
      <c r="K345" s="213" t="s">
        <v>130</v>
      </c>
      <c r="L345" s="39"/>
      <c r="M345" s="217" t="s">
        <v>1</v>
      </c>
      <c r="N345" s="218" t="s">
        <v>38</v>
      </c>
      <c r="O345" s="219">
        <v>0.48199999999999998</v>
      </c>
      <c r="P345" s="219">
        <f>O345*H345</f>
        <v>23.328799999999998</v>
      </c>
      <c r="Q345" s="219">
        <v>0</v>
      </c>
      <c r="R345" s="219">
        <f>Q345*H345</f>
        <v>0</v>
      </c>
      <c r="S345" s="219">
        <v>0</v>
      </c>
      <c r="T345" s="220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221" t="s">
        <v>131</v>
      </c>
      <c r="AT345" s="221" t="s">
        <v>126</v>
      </c>
      <c r="AU345" s="221" t="s">
        <v>83</v>
      </c>
      <c r="AY345" s="18" t="s">
        <v>124</v>
      </c>
      <c r="BE345" s="222">
        <f>IF(N345="základní",J345,0)</f>
        <v>37122.800000000003</v>
      </c>
      <c r="BF345" s="222">
        <f>IF(N345="snížená",J345,0)</f>
        <v>0</v>
      </c>
      <c r="BG345" s="222">
        <f>IF(N345="zákl. přenesená",J345,0)</f>
        <v>0</v>
      </c>
      <c r="BH345" s="222">
        <f>IF(N345="sníž. přenesená",J345,0)</f>
        <v>0</v>
      </c>
      <c r="BI345" s="222">
        <f>IF(N345="nulová",J345,0)</f>
        <v>0</v>
      </c>
      <c r="BJ345" s="18" t="s">
        <v>81</v>
      </c>
      <c r="BK345" s="222">
        <f>ROUND(I345*H345,2)</f>
        <v>37122.800000000003</v>
      </c>
      <c r="BL345" s="18" t="s">
        <v>131</v>
      </c>
      <c r="BM345" s="221" t="s">
        <v>444</v>
      </c>
    </row>
    <row r="346" s="2" customFormat="1">
      <c r="A346" s="33"/>
      <c r="B346" s="34"/>
      <c r="C346" s="35"/>
      <c r="D346" s="223" t="s">
        <v>133</v>
      </c>
      <c r="E346" s="35"/>
      <c r="F346" s="224" t="s">
        <v>445</v>
      </c>
      <c r="G346" s="35"/>
      <c r="H346" s="35"/>
      <c r="I346" s="35"/>
      <c r="J346" s="35"/>
      <c r="K346" s="35"/>
      <c r="L346" s="39"/>
      <c r="M346" s="225"/>
      <c r="N346" s="226"/>
      <c r="O346" s="85"/>
      <c r="P346" s="85"/>
      <c r="Q346" s="85"/>
      <c r="R346" s="85"/>
      <c r="S346" s="85"/>
      <c r="T346" s="86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T346" s="18" t="s">
        <v>133</v>
      </c>
      <c r="AU346" s="18" t="s">
        <v>83</v>
      </c>
    </row>
    <row r="347" s="2" customFormat="1">
      <c r="A347" s="33"/>
      <c r="B347" s="34"/>
      <c r="C347" s="35"/>
      <c r="D347" s="227" t="s">
        <v>135</v>
      </c>
      <c r="E347" s="35"/>
      <c r="F347" s="228" t="s">
        <v>446</v>
      </c>
      <c r="G347" s="35"/>
      <c r="H347" s="35"/>
      <c r="I347" s="35"/>
      <c r="J347" s="35"/>
      <c r="K347" s="35"/>
      <c r="L347" s="39"/>
      <c r="M347" s="225"/>
      <c r="N347" s="226"/>
      <c r="O347" s="85"/>
      <c r="P347" s="85"/>
      <c r="Q347" s="85"/>
      <c r="R347" s="85"/>
      <c r="S347" s="85"/>
      <c r="T347" s="86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T347" s="18" t="s">
        <v>135</v>
      </c>
      <c r="AU347" s="18" t="s">
        <v>83</v>
      </c>
    </row>
    <row r="348" s="2" customFormat="1">
      <c r="A348" s="33"/>
      <c r="B348" s="34"/>
      <c r="C348" s="35"/>
      <c r="D348" s="223" t="s">
        <v>137</v>
      </c>
      <c r="E348" s="35"/>
      <c r="F348" s="229" t="s">
        <v>447</v>
      </c>
      <c r="G348" s="35"/>
      <c r="H348" s="35"/>
      <c r="I348" s="35"/>
      <c r="J348" s="35"/>
      <c r="K348" s="35"/>
      <c r="L348" s="39"/>
      <c r="M348" s="225"/>
      <c r="N348" s="226"/>
      <c r="O348" s="85"/>
      <c r="P348" s="85"/>
      <c r="Q348" s="85"/>
      <c r="R348" s="85"/>
      <c r="S348" s="85"/>
      <c r="T348" s="86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8" t="s">
        <v>137</v>
      </c>
      <c r="AU348" s="18" t="s">
        <v>83</v>
      </c>
    </row>
    <row r="349" s="13" customFormat="1">
      <c r="A349" s="13"/>
      <c r="B349" s="230"/>
      <c r="C349" s="231"/>
      <c r="D349" s="223" t="s">
        <v>139</v>
      </c>
      <c r="E349" s="232" t="s">
        <v>1</v>
      </c>
      <c r="F349" s="233" t="s">
        <v>140</v>
      </c>
      <c r="G349" s="231"/>
      <c r="H349" s="232" t="s">
        <v>1</v>
      </c>
      <c r="I349" s="231"/>
      <c r="J349" s="231"/>
      <c r="K349" s="231"/>
      <c r="L349" s="234"/>
      <c r="M349" s="235"/>
      <c r="N349" s="236"/>
      <c r="O349" s="236"/>
      <c r="P349" s="236"/>
      <c r="Q349" s="236"/>
      <c r="R349" s="236"/>
      <c r="S349" s="236"/>
      <c r="T349" s="23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8" t="s">
        <v>139</v>
      </c>
      <c r="AU349" s="238" t="s">
        <v>83</v>
      </c>
      <c r="AV349" s="13" t="s">
        <v>81</v>
      </c>
      <c r="AW349" s="13" t="s">
        <v>30</v>
      </c>
      <c r="AX349" s="13" t="s">
        <v>73</v>
      </c>
      <c r="AY349" s="238" t="s">
        <v>124</v>
      </c>
    </row>
    <row r="350" s="14" customFormat="1">
      <c r="A350" s="14"/>
      <c r="B350" s="239"/>
      <c r="C350" s="240"/>
      <c r="D350" s="223" t="s">
        <v>139</v>
      </c>
      <c r="E350" s="241" t="s">
        <v>1</v>
      </c>
      <c r="F350" s="242" t="s">
        <v>448</v>
      </c>
      <c r="G350" s="240"/>
      <c r="H350" s="243">
        <v>48.399999999999999</v>
      </c>
      <c r="I350" s="240"/>
      <c r="J350" s="240"/>
      <c r="K350" s="240"/>
      <c r="L350" s="244"/>
      <c r="M350" s="245"/>
      <c r="N350" s="246"/>
      <c r="O350" s="246"/>
      <c r="P350" s="246"/>
      <c r="Q350" s="246"/>
      <c r="R350" s="246"/>
      <c r="S350" s="246"/>
      <c r="T350" s="24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8" t="s">
        <v>139</v>
      </c>
      <c r="AU350" s="248" t="s">
        <v>83</v>
      </c>
      <c r="AV350" s="14" t="s">
        <v>83</v>
      </c>
      <c r="AW350" s="14" t="s">
        <v>30</v>
      </c>
      <c r="AX350" s="14" t="s">
        <v>81</v>
      </c>
      <c r="AY350" s="248" t="s">
        <v>124</v>
      </c>
    </row>
    <row r="351" s="2" customFormat="1" ht="24.15" customHeight="1">
      <c r="A351" s="33"/>
      <c r="B351" s="34"/>
      <c r="C351" s="211" t="s">
        <v>449</v>
      </c>
      <c r="D351" s="211" t="s">
        <v>126</v>
      </c>
      <c r="E351" s="212" t="s">
        <v>450</v>
      </c>
      <c r="F351" s="213" t="s">
        <v>451</v>
      </c>
      <c r="G351" s="214" t="s">
        <v>129</v>
      </c>
      <c r="H351" s="215">
        <v>0.45500000000000002</v>
      </c>
      <c r="I351" s="216">
        <v>751</v>
      </c>
      <c r="J351" s="216">
        <f>ROUND(I351*H351,2)</f>
        <v>341.70999999999998</v>
      </c>
      <c r="K351" s="213" t="s">
        <v>130</v>
      </c>
      <c r="L351" s="39"/>
      <c r="M351" s="217" t="s">
        <v>1</v>
      </c>
      <c r="N351" s="218" t="s">
        <v>38</v>
      </c>
      <c r="O351" s="219">
        <v>0.11500000000000001</v>
      </c>
      <c r="P351" s="219">
        <f>O351*H351</f>
        <v>0.052325000000000003</v>
      </c>
      <c r="Q351" s="219">
        <v>1.7535000000000001</v>
      </c>
      <c r="R351" s="219">
        <f>Q351*H351</f>
        <v>0.79784250000000001</v>
      </c>
      <c r="S351" s="219">
        <v>0</v>
      </c>
      <c r="T351" s="220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221" t="s">
        <v>131</v>
      </c>
      <c r="AT351" s="221" t="s">
        <v>126</v>
      </c>
      <c r="AU351" s="221" t="s">
        <v>83</v>
      </c>
      <c r="AY351" s="18" t="s">
        <v>124</v>
      </c>
      <c r="BE351" s="222">
        <f>IF(N351="základní",J351,0)</f>
        <v>341.70999999999998</v>
      </c>
      <c r="BF351" s="222">
        <f>IF(N351="snížená",J351,0)</f>
        <v>0</v>
      </c>
      <c r="BG351" s="222">
        <f>IF(N351="zákl. přenesená",J351,0)</f>
        <v>0</v>
      </c>
      <c r="BH351" s="222">
        <f>IF(N351="sníž. přenesená",J351,0)</f>
        <v>0</v>
      </c>
      <c r="BI351" s="222">
        <f>IF(N351="nulová",J351,0)</f>
        <v>0</v>
      </c>
      <c r="BJ351" s="18" t="s">
        <v>81</v>
      </c>
      <c r="BK351" s="222">
        <f>ROUND(I351*H351,2)</f>
        <v>341.70999999999998</v>
      </c>
      <c r="BL351" s="18" t="s">
        <v>131</v>
      </c>
      <c r="BM351" s="221" t="s">
        <v>452</v>
      </c>
    </row>
    <row r="352" s="2" customFormat="1">
      <c r="A352" s="33"/>
      <c r="B352" s="34"/>
      <c r="C352" s="35"/>
      <c r="D352" s="223" t="s">
        <v>133</v>
      </c>
      <c r="E352" s="35"/>
      <c r="F352" s="224" t="s">
        <v>453</v>
      </c>
      <c r="G352" s="35"/>
      <c r="H352" s="35"/>
      <c r="I352" s="35"/>
      <c r="J352" s="35"/>
      <c r="K352" s="35"/>
      <c r="L352" s="39"/>
      <c r="M352" s="225"/>
      <c r="N352" s="226"/>
      <c r="O352" s="85"/>
      <c r="P352" s="85"/>
      <c r="Q352" s="85"/>
      <c r="R352" s="85"/>
      <c r="S352" s="85"/>
      <c r="T352" s="86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T352" s="18" t="s">
        <v>133</v>
      </c>
      <c r="AU352" s="18" t="s">
        <v>83</v>
      </c>
    </row>
    <row r="353" s="2" customFormat="1">
      <c r="A353" s="33"/>
      <c r="B353" s="34"/>
      <c r="C353" s="35"/>
      <c r="D353" s="227" t="s">
        <v>135</v>
      </c>
      <c r="E353" s="35"/>
      <c r="F353" s="228" t="s">
        <v>454</v>
      </c>
      <c r="G353" s="35"/>
      <c r="H353" s="35"/>
      <c r="I353" s="35"/>
      <c r="J353" s="35"/>
      <c r="K353" s="35"/>
      <c r="L353" s="39"/>
      <c r="M353" s="225"/>
      <c r="N353" s="226"/>
      <c r="O353" s="85"/>
      <c r="P353" s="85"/>
      <c r="Q353" s="85"/>
      <c r="R353" s="85"/>
      <c r="S353" s="85"/>
      <c r="T353" s="86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T353" s="18" t="s">
        <v>135</v>
      </c>
      <c r="AU353" s="18" t="s">
        <v>83</v>
      </c>
    </row>
    <row r="354" s="2" customFormat="1">
      <c r="A354" s="33"/>
      <c r="B354" s="34"/>
      <c r="C354" s="35"/>
      <c r="D354" s="223" t="s">
        <v>137</v>
      </c>
      <c r="E354" s="35"/>
      <c r="F354" s="229" t="s">
        <v>455</v>
      </c>
      <c r="G354" s="35"/>
      <c r="H354" s="35"/>
      <c r="I354" s="35"/>
      <c r="J354" s="35"/>
      <c r="K354" s="35"/>
      <c r="L354" s="39"/>
      <c r="M354" s="225"/>
      <c r="N354" s="226"/>
      <c r="O354" s="85"/>
      <c r="P354" s="85"/>
      <c r="Q354" s="85"/>
      <c r="R354" s="85"/>
      <c r="S354" s="85"/>
      <c r="T354" s="86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T354" s="18" t="s">
        <v>137</v>
      </c>
      <c r="AU354" s="18" t="s">
        <v>83</v>
      </c>
    </row>
    <row r="355" s="13" customFormat="1">
      <c r="A355" s="13"/>
      <c r="B355" s="230"/>
      <c r="C355" s="231"/>
      <c r="D355" s="223" t="s">
        <v>139</v>
      </c>
      <c r="E355" s="232" t="s">
        <v>1</v>
      </c>
      <c r="F355" s="233" t="s">
        <v>430</v>
      </c>
      <c r="G355" s="231"/>
      <c r="H355" s="232" t="s">
        <v>1</v>
      </c>
      <c r="I355" s="231"/>
      <c r="J355" s="231"/>
      <c r="K355" s="231"/>
      <c r="L355" s="234"/>
      <c r="M355" s="235"/>
      <c r="N355" s="236"/>
      <c r="O355" s="236"/>
      <c r="P355" s="236"/>
      <c r="Q355" s="236"/>
      <c r="R355" s="236"/>
      <c r="S355" s="236"/>
      <c r="T355" s="23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8" t="s">
        <v>139</v>
      </c>
      <c r="AU355" s="238" t="s">
        <v>83</v>
      </c>
      <c r="AV355" s="13" t="s">
        <v>81</v>
      </c>
      <c r="AW355" s="13" t="s">
        <v>30</v>
      </c>
      <c r="AX355" s="13" t="s">
        <v>73</v>
      </c>
      <c r="AY355" s="238" t="s">
        <v>124</v>
      </c>
    </row>
    <row r="356" s="14" customFormat="1">
      <c r="A356" s="14"/>
      <c r="B356" s="239"/>
      <c r="C356" s="240"/>
      <c r="D356" s="223" t="s">
        <v>139</v>
      </c>
      <c r="E356" s="241" t="s">
        <v>1</v>
      </c>
      <c r="F356" s="242" t="s">
        <v>456</v>
      </c>
      <c r="G356" s="240"/>
      <c r="H356" s="243">
        <v>0.45500000000000002</v>
      </c>
      <c r="I356" s="240"/>
      <c r="J356" s="240"/>
      <c r="K356" s="240"/>
      <c r="L356" s="244"/>
      <c r="M356" s="245"/>
      <c r="N356" s="246"/>
      <c r="O356" s="246"/>
      <c r="P356" s="246"/>
      <c r="Q356" s="246"/>
      <c r="R356" s="246"/>
      <c r="S356" s="246"/>
      <c r="T356" s="24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8" t="s">
        <v>139</v>
      </c>
      <c r="AU356" s="248" t="s">
        <v>83</v>
      </c>
      <c r="AV356" s="14" t="s">
        <v>83</v>
      </c>
      <c r="AW356" s="14" t="s">
        <v>30</v>
      </c>
      <c r="AX356" s="14" t="s">
        <v>81</v>
      </c>
      <c r="AY356" s="248" t="s">
        <v>124</v>
      </c>
    </row>
    <row r="357" s="2" customFormat="1" ht="24.15" customHeight="1">
      <c r="A357" s="33"/>
      <c r="B357" s="34"/>
      <c r="C357" s="211" t="s">
        <v>457</v>
      </c>
      <c r="D357" s="211" t="s">
        <v>126</v>
      </c>
      <c r="E357" s="212" t="s">
        <v>458</v>
      </c>
      <c r="F357" s="213" t="s">
        <v>459</v>
      </c>
      <c r="G357" s="214" t="s">
        <v>129</v>
      </c>
      <c r="H357" s="215">
        <v>306.88</v>
      </c>
      <c r="I357" s="216">
        <v>5630</v>
      </c>
      <c r="J357" s="216">
        <f>ROUND(I357*H357,2)</f>
        <v>1727734.3999999999</v>
      </c>
      <c r="K357" s="213" t="s">
        <v>130</v>
      </c>
      <c r="L357" s="39"/>
      <c r="M357" s="217" t="s">
        <v>1</v>
      </c>
      <c r="N357" s="218" t="s">
        <v>38</v>
      </c>
      <c r="O357" s="219">
        <v>2.9089999999999998</v>
      </c>
      <c r="P357" s="219">
        <f>O357*H357</f>
        <v>892.71391999999992</v>
      </c>
      <c r="Q357" s="219">
        <v>2.7951000000000001</v>
      </c>
      <c r="R357" s="219">
        <f>Q357*H357</f>
        <v>857.76028800000006</v>
      </c>
      <c r="S357" s="219">
        <v>0</v>
      </c>
      <c r="T357" s="220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221" t="s">
        <v>131</v>
      </c>
      <c r="AT357" s="221" t="s">
        <v>126</v>
      </c>
      <c r="AU357" s="221" t="s">
        <v>83</v>
      </c>
      <c r="AY357" s="18" t="s">
        <v>124</v>
      </c>
      <c r="BE357" s="222">
        <f>IF(N357="základní",J357,0)</f>
        <v>1727734.3999999999</v>
      </c>
      <c r="BF357" s="222">
        <f>IF(N357="snížená",J357,0)</f>
        <v>0</v>
      </c>
      <c r="BG357" s="222">
        <f>IF(N357="zákl. přenesená",J357,0)</f>
        <v>0</v>
      </c>
      <c r="BH357" s="222">
        <f>IF(N357="sníž. přenesená",J357,0)</f>
        <v>0</v>
      </c>
      <c r="BI357" s="222">
        <f>IF(N357="nulová",J357,0)</f>
        <v>0</v>
      </c>
      <c r="BJ357" s="18" t="s">
        <v>81</v>
      </c>
      <c r="BK357" s="222">
        <f>ROUND(I357*H357,2)</f>
        <v>1727734.3999999999</v>
      </c>
      <c r="BL357" s="18" t="s">
        <v>131</v>
      </c>
      <c r="BM357" s="221" t="s">
        <v>460</v>
      </c>
    </row>
    <row r="358" s="2" customFormat="1">
      <c r="A358" s="33"/>
      <c r="B358" s="34"/>
      <c r="C358" s="35"/>
      <c r="D358" s="223" t="s">
        <v>133</v>
      </c>
      <c r="E358" s="35"/>
      <c r="F358" s="224" t="s">
        <v>461</v>
      </c>
      <c r="G358" s="35"/>
      <c r="H358" s="35"/>
      <c r="I358" s="35"/>
      <c r="J358" s="35"/>
      <c r="K358" s="35"/>
      <c r="L358" s="39"/>
      <c r="M358" s="225"/>
      <c r="N358" s="226"/>
      <c r="O358" s="85"/>
      <c r="P358" s="85"/>
      <c r="Q358" s="85"/>
      <c r="R358" s="85"/>
      <c r="S358" s="85"/>
      <c r="T358" s="86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T358" s="18" t="s">
        <v>133</v>
      </c>
      <c r="AU358" s="18" t="s">
        <v>83</v>
      </c>
    </row>
    <row r="359" s="2" customFormat="1">
      <c r="A359" s="33"/>
      <c r="B359" s="34"/>
      <c r="C359" s="35"/>
      <c r="D359" s="227" t="s">
        <v>135</v>
      </c>
      <c r="E359" s="35"/>
      <c r="F359" s="228" t="s">
        <v>462</v>
      </c>
      <c r="G359" s="35"/>
      <c r="H359" s="35"/>
      <c r="I359" s="35"/>
      <c r="J359" s="35"/>
      <c r="K359" s="35"/>
      <c r="L359" s="39"/>
      <c r="M359" s="225"/>
      <c r="N359" s="226"/>
      <c r="O359" s="85"/>
      <c r="P359" s="85"/>
      <c r="Q359" s="85"/>
      <c r="R359" s="85"/>
      <c r="S359" s="85"/>
      <c r="T359" s="86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8" t="s">
        <v>135</v>
      </c>
      <c r="AU359" s="18" t="s">
        <v>83</v>
      </c>
    </row>
    <row r="360" s="2" customFormat="1">
      <c r="A360" s="33"/>
      <c r="B360" s="34"/>
      <c r="C360" s="35"/>
      <c r="D360" s="223" t="s">
        <v>137</v>
      </c>
      <c r="E360" s="35"/>
      <c r="F360" s="229" t="s">
        <v>463</v>
      </c>
      <c r="G360" s="35"/>
      <c r="H360" s="35"/>
      <c r="I360" s="35"/>
      <c r="J360" s="35"/>
      <c r="K360" s="35"/>
      <c r="L360" s="39"/>
      <c r="M360" s="225"/>
      <c r="N360" s="226"/>
      <c r="O360" s="85"/>
      <c r="P360" s="85"/>
      <c r="Q360" s="85"/>
      <c r="R360" s="85"/>
      <c r="S360" s="85"/>
      <c r="T360" s="86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8" t="s">
        <v>137</v>
      </c>
      <c r="AU360" s="18" t="s">
        <v>83</v>
      </c>
    </row>
    <row r="361" s="13" customFormat="1">
      <c r="A361" s="13"/>
      <c r="B361" s="230"/>
      <c r="C361" s="231"/>
      <c r="D361" s="223" t="s">
        <v>139</v>
      </c>
      <c r="E361" s="232" t="s">
        <v>1</v>
      </c>
      <c r="F361" s="233" t="s">
        <v>464</v>
      </c>
      <c r="G361" s="231"/>
      <c r="H361" s="232" t="s">
        <v>1</v>
      </c>
      <c r="I361" s="231"/>
      <c r="J361" s="231"/>
      <c r="K361" s="231"/>
      <c r="L361" s="234"/>
      <c r="M361" s="235"/>
      <c r="N361" s="236"/>
      <c r="O361" s="236"/>
      <c r="P361" s="236"/>
      <c r="Q361" s="236"/>
      <c r="R361" s="236"/>
      <c r="S361" s="236"/>
      <c r="T361" s="23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8" t="s">
        <v>139</v>
      </c>
      <c r="AU361" s="238" t="s">
        <v>83</v>
      </c>
      <c r="AV361" s="13" t="s">
        <v>81</v>
      </c>
      <c r="AW361" s="13" t="s">
        <v>30</v>
      </c>
      <c r="AX361" s="13" t="s">
        <v>73</v>
      </c>
      <c r="AY361" s="238" t="s">
        <v>124</v>
      </c>
    </row>
    <row r="362" s="14" customFormat="1">
      <c r="A362" s="14"/>
      <c r="B362" s="239"/>
      <c r="C362" s="240"/>
      <c r="D362" s="223" t="s">
        <v>139</v>
      </c>
      <c r="E362" s="241" t="s">
        <v>1</v>
      </c>
      <c r="F362" s="242" t="s">
        <v>465</v>
      </c>
      <c r="G362" s="240"/>
      <c r="H362" s="243">
        <v>305.57999999999998</v>
      </c>
      <c r="I362" s="240"/>
      <c r="J362" s="240"/>
      <c r="K362" s="240"/>
      <c r="L362" s="244"/>
      <c r="M362" s="245"/>
      <c r="N362" s="246"/>
      <c r="O362" s="246"/>
      <c r="P362" s="246"/>
      <c r="Q362" s="246"/>
      <c r="R362" s="246"/>
      <c r="S362" s="246"/>
      <c r="T362" s="24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8" t="s">
        <v>139</v>
      </c>
      <c r="AU362" s="248" t="s">
        <v>83</v>
      </c>
      <c r="AV362" s="14" t="s">
        <v>83</v>
      </c>
      <c r="AW362" s="14" t="s">
        <v>30</v>
      </c>
      <c r="AX362" s="14" t="s">
        <v>73</v>
      </c>
      <c r="AY362" s="248" t="s">
        <v>124</v>
      </c>
    </row>
    <row r="363" s="14" customFormat="1">
      <c r="A363" s="14"/>
      <c r="B363" s="239"/>
      <c r="C363" s="240"/>
      <c r="D363" s="223" t="s">
        <v>139</v>
      </c>
      <c r="E363" s="241" t="s">
        <v>1</v>
      </c>
      <c r="F363" s="242" t="s">
        <v>466</v>
      </c>
      <c r="G363" s="240"/>
      <c r="H363" s="243">
        <v>1.3</v>
      </c>
      <c r="I363" s="240"/>
      <c r="J363" s="240"/>
      <c r="K363" s="240"/>
      <c r="L363" s="244"/>
      <c r="M363" s="245"/>
      <c r="N363" s="246"/>
      <c r="O363" s="246"/>
      <c r="P363" s="246"/>
      <c r="Q363" s="246"/>
      <c r="R363" s="246"/>
      <c r="S363" s="246"/>
      <c r="T363" s="24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8" t="s">
        <v>139</v>
      </c>
      <c r="AU363" s="248" t="s">
        <v>83</v>
      </c>
      <c r="AV363" s="14" t="s">
        <v>83</v>
      </c>
      <c r="AW363" s="14" t="s">
        <v>30</v>
      </c>
      <c r="AX363" s="14" t="s">
        <v>73</v>
      </c>
      <c r="AY363" s="248" t="s">
        <v>124</v>
      </c>
    </row>
    <row r="364" s="16" customFormat="1">
      <c r="A364" s="16"/>
      <c r="B364" s="268"/>
      <c r="C364" s="269"/>
      <c r="D364" s="223" t="s">
        <v>139</v>
      </c>
      <c r="E364" s="270" t="s">
        <v>1</v>
      </c>
      <c r="F364" s="271" t="s">
        <v>422</v>
      </c>
      <c r="G364" s="269"/>
      <c r="H364" s="272">
        <v>306.88</v>
      </c>
      <c r="I364" s="269"/>
      <c r="J364" s="269"/>
      <c r="K364" s="269"/>
      <c r="L364" s="273"/>
      <c r="M364" s="274"/>
      <c r="N364" s="275"/>
      <c r="O364" s="275"/>
      <c r="P364" s="275"/>
      <c r="Q364" s="275"/>
      <c r="R364" s="275"/>
      <c r="S364" s="275"/>
      <c r="T364" s="27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77" t="s">
        <v>139</v>
      </c>
      <c r="AU364" s="277" t="s">
        <v>83</v>
      </c>
      <c r="AV364" s="16" t="s">
        <v>131</v>
      </c>
      <c r="AW364" s="16" t="s">
        <v>30</v>
      </c>
      <c r="AX364" s="16" t="s">
        <v>81</v>
      </c>
      <c r="AY364" s="277" t="s">
        <v>124</v>
      </c>
    </row>
    <row r="365" s="2" customFormat="1" ht="24.15" customHeight="1">
      <c r="A365" s="33"/>
      <c r="B365" s="34"/>
      <c r="C365" s="211" t="s">
        <v>467</v>
      </c>
      <c r="D365" s="211" t="s">
        <v>126</v>
      </c>
      <c r="E365" s="212" t="s">
        <v>468</v>
      </c>
      <c r="F365" s="213" t="s">
        <v>469</v>
      </c>
      <c r="G365" s="214" t="s">
        <v>129</v>
      </c>
      <c r="H365" s="215">
        <v>21.859999999999999</v>
      </c>
      <c r="I365" s="216">
        <v>2560</v>
      </c>
      <c r="J365" s="216">
        <f>ROUND(I365*H365,2)</f>
        <v>55961.599999999999</v>
      </c>
      <c r="K365" s="213" t="s">
        <v>130</v>
      </c>
      <c r="L365" s="39"/>
      <c r="M365" s="217" t="s">
        <v>1</v>
      </c>
      <c r="N365" s="218" t="s">
        <v>38</v>
      </c>
      <c r="O365" s="219">
        <v>1.3700000000000001</v>
      </c>
      <c r="P365" s="219">
        <f>O365*H365</f>
        <v>29.9482</v>
      </c>
      <c r="Q365" s="219">
        <v>2.0032199999999998</v>
      </c>
      <c r="R365" s="219">
        <f>Q365*H365</f>
        <v>43.790389199999993</v>
      </c>
      <c r="S365" s="219">
        <v>0</v>
      </c>
      <c r="T365" s="220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221" t="s">
        <v>131</v>
      </c>
      <c r="AT365" s="221" t="s">
        <v>126</v>
      </c>
      <c r="AU365" s="221" t="s">
        <v>83</v>
      </c>
      <c r="AY365" s="18" t="s">
        <v>124</v>
      </c>
      <c r="BE365" s="222">
        <f>IF(N365="základní",J365,0)</f>
        <v>55961.599999999999</v>
      </c>
      <c r="BF365" s="222">
        <f>IF(N365="snížená",J365,0)</f>
        <v>0</v>
      </c>
      <c r="BG365" s="222">
        <f>IF(N365="zákl. přenesená",J365,0)</f>
        <v>0</v>
      </c>
      <c r="BH365" s="222">
        <f>IF(N365="sníž. přenesená",J365,0)</f>
        <v>0</v>
      </c>
      <c r="BI365" s="222">
        <f>IF(N365="nulová",J365,0)</f>
        <v>0</v>
      </c>
      <c r="BJ365" s="18" t="s">
        <v>81</v>
      </c>
      <c r="BK365" s="222">
        <f>ROUND(I365*H365,2)</f>
        <v>55961.599999999999</v>
      </c>
      <c r="BL365" s="18" t="s">
        <v>131</v>
      </c>
      <c r="BM365" s="221" t="s">
        <v>470</v>
      </c>
    </row>
    <row r="366" s="2" customFormat="1">
      <c r="A366" s="33"/>
      <c r="B366" s="34"/>
      <c r="C366" s="35"/>
      <c r="D366" s="223" t="s">
        <v>133</v>
      </c>
      <c r="E366" s="35"/>
      <c r="F366" s="224" t="s">
        <v>471</v>
      </c>
      <c r="G366" s="35"/>
      <c r="H366" s="35"/>
      <c r="I366" s="35"/>
      <c r="J366" s="35"/>
      <c r="K366" s="35"/>
      <c r="L366" s="39"/>
      <c r="M366" s="225"/>
      <c r="N366" s="226"/>
      <c r="O366" s="85"/>
      <c r="P366" s="85"/>
      <c r="Q366" s="85"/>
      <c r="R366" s="85"/>
      <c r="S366" s="85"/>
      <c r="T366" s="86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133</v>
      </c>
      <c r="AU366" s="18" t="s">
        <v>83</v>
      </c>
    </row>
    <row r="367" s="2" customFormat="1">
      <c r="A367" s="33"/>
      <c r="B367" s="34"/>
      <c r="C367" s="35"/>
      <c r="D367" s="227" t="s">
        <v>135</v>
      </c>
      <c r="E367" s="35"/>
      <c r="F367" s="228" t="s">
        <v>472</v>
      </c>
      <c r="G367" s="35"/>
      <c r="H367" s="35"/>
      <c r="I367" s="35"/>
      <c r="J367" s="35"/>
      <c r="K367" s="35"/>
      <c r="L367" s="39"/>
      <c r="M367" s="225"/>
      <c r="N367" s="226"/>
      <c r="O367" s="85"/>
      <c r="P367" s="85"/>
      <c r="Q367" s="85"/>
      <c r="R367" s="85"/>
      <c r="S367" s="85"/>
      <c r="T367" s="86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T367" s="18" t="s">
        <v>135</v>
      </c>
      <c r="AU367" s="18" t="s">
        <v>83</v>
      </c>
    </row>
    <row r="368" s="2" customFormat="1">
      <c r="A368" s="33"/>
      <c r="B368" s="34"/>
      <c r="C368" s="35"/>
      <c r="D368" s="223" t="s">
        <v>137</v>
      </c>
      <c r="E368" s="35"/>
      <c r="F368" s="229" t="s">
        <v>473</v>
      </c>
      <c r="G368" s="35"/>
      <c r="H368" s="35"/>
      <c r="I368" s="35"/>
      <c r="J368" s="35"/>
      <c r="K368" s="35"/>
      <c r="L368" s="39"/>
      <c r="M368" s="225"/>
      <c r="N368" s="226"/>
      <c r="O368" s="85"/>
      <c r="P368" s="85"/>
      <c r="Q368" s="85"/>
      <c r="R368" s="85"/>
      <c r="S368" s="85"/>
      <c r="T368" s="86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137</v>
      </c>
      <c r="AU368" s="18" t="s">
        <v>83</v>
      </c>
    </row>
    <row r="369" s="13" customFormat="1">
      <c r="A369" s="13"/>
      <c r="B369" s="230"/>
      <c r="C369" s="231"/>
      <c r="D369" s="223" t="s">
        <v>139</v>
      </c>
      <c r="E369" s="232" t="s">
        <v>1</v>
      </c>
      <c r="F369" s="233" t="s">
        <v>474</v>
      </c>
      <c r="G369" s="231"/>
      <c r="H369" s="232" t="s">
        <v>1</v>
      </c>
      <c r="I369" s="231"/>
      <c r="J369" s="231"/>
      <c r="K369" s="231"/>
      <c r="L369" s="234"/>
      <c r="M369" s="235"/>
      <c r="N369" s="236"/>
      <c r="O369" s="236"/>
      <c r="P369" s="236"/>
      <c r="Q369" s="236"/>
      <c r="R369" s="236"/>
      <c r="S369" s="236"/>
      <c r="T369" s="23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8" t="s">
        <v>139</v>
      </c>
      <c r="AU369" s="238" t="s">
        <v>83</v>
      </c>
      <c r="AV369" s="13" t="s">
        <v>81</v>
      </c>
      <c r="AW369" s="13" t="s">
        <v>30</v>
      </c>
      <c r="AX369" s="13" t="s">
        <v>73</v>
      </c>
      <c r="AY369" s="238" t="s">
        <v>124</v>
      </c>
    </row>
    <row r="370" s="14" customFormat="1">
      <c r="A370" s="14"/>
      <c r="B370" s="239"/>
      <c r="C370" s="240"/>
      <c r="D370" s="223" t="s">
        <v>139</v>
      </c>
      <c r="E370" s="241" t="s">
        <v>1</v>
      </c>
      <c r="F370" s="242" t="s">
        <v>475</v>
      </c>
      <c r="G370" s="240"/>
      <c r="H370" s="243">
        <v>21.859999999999999</v>
      </c>
      <c r="I370" s="240"/>
      <c r="J370" s="240"/>
      <c r="K370" s="240"/>
      <c r="L370" s="244"/>
      <c r="M370" s="245"/>
      <c r="N370" s="246"/>
      <c r="O370" s="246"/>
      <c r="P370" s="246"/>
      <c r="Q370" s="246"/>
      <c r="R370" s="246"/>
      <c r="S370" s="246"/>
      <c r="T370" s="24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8" t="s">
        <v>139</v>
      </c>
      <c r="AU370" s="248" t="s">
        <v>83</v>
      </c>
      <c r="AV370" s="14" t="s">
        <v>83</v>
      </c>
      <c r="AW370" s="14" t="s">
        <v>30</v>
      </c>
      <c r="AX370" s="14" t="s">
        <v>81</v>
      </c>
      <c r="AY370" s="248" t="s">
        <v>124</v>
      </c>
    </row>
    <row r="371" s="2" customFormat="1" ht="24.15" customHeight="1">
      <c r="A371" s="33"/>
      <c r="B371" s="34"/>
      <c r="C371" s="211" t="s">
        <v>476</v>
      </c>
      <c r="D371" s="211" t="s">
        <v>126</v>
      </c>
      <c r="E371" s="212" t="s">
        <v>477</v>
      </c>
      <c r="F371" s="213" t="s">
        <v>469</v>
      </c>
      <c r="G371" s="214" t="s">
        <v>129</v>
      </c>
      <c r="H371" s="215">
        <v>38.780000000000001</v>
      </c>
      <c r="I371" s="216">
        <v>1050</v>
      </c>
      <c r="J371" s="216">
        <f>ROUND(I371*H371,2)</f>
        <v>40719</v>
      </c>
      <c r="K371" s="213" t="s">
        <v>1</v>
      </c>
      <c r="L371" s="39"/>
      <c r="M371" s="217" t="s">
        <v>1</v>
      </c>
      <c r="N371" s="218" t="s">
        <v>38</v>
      </c>
      <c r="O371" s="219">
        <v>1.3700000000000001</v>
      </c>
      <c r="P371" s="219">
        <f>O371*H371</f>
        <v>53.128600000000006</v>
      </c>
      <c r="Q371" s="219">
        <v>2.0032199999999998</v>
      </c>
      <c r="R371" s="219">
        <f>Q371*H371</f>
        <v>77.684871599999994</v>
      </c>
      <c r="S371" s="219">
        <v>0</v>
      </c>
      <c r="T371" s="220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221" t="s">
        <v>131</v>
      </c>
      <c r="AT371" s="221" t="s">
        <v>126</v>
      </c>
      <c r="AU371" s="221" t="s">
        <v>83</v>
      </c>
      <c r="AY371" s="18" t="s">
        <v>124</v>
      </c>
      <c r="BE371" s="222">
        <f>IF(N371="základní",J371,0)</f>
        <v>40719</v>
      </c>
      <c r="BF371" s="222">
        <f>IF(N371="snížená",J371,0)</f>
        <v>0</v>
      </c>
      <c r="BG371" s="222">
        <f>IF(N371="zákl. přenesená",J371,0)</f>
        <v>0</v>
      </c>
      <c r="BH371" s="222">
        <f>IF(N371="sníž. přenesená",J371,0)</f>
        <v>0</v>
      </c>
      <c r="BI371" s="222">
        <f>IF(N371="nulová",J371,0)</f>
        <v>0</v>
      </c>
      <c r="BJ371" s="18" t="s">
        <v>81</v>
      </c>
      <c r="BK371" s="222">
        <f>ROUND(I371*H371,2)</f>
        <v>40719</v>
      </c>
      <c r="BL371" s="18" t="s">
        <v>131</v>
      </c>
      <c r="BM371" s="221" t="s">
        <v>478</v>
      </c>
    </row>
    <row r="372" s="2" customFormat="1">
      <c r="A372" s="33"/>
      <c r="B372" s="34"/>
      <c r="C372" s="35"/>
      <c r="D372" s="223" t="s">
        <v>133</v>
      </c>
      <c r="E372" s="35"/>
      <c r="F372" s="224" t="s">
        <v>471</v>
      </c>
      <c r="G372" s="35"/>
      <c r="H372" s="35"/>
      <c r="I372" s="35"/>
      <c r="J372" s="35"/>
      <c r="K372" s="35"/>
      <c r="L372" s="39"/>
      <c r="M372" s="225"/>
      <c r="N372" s="226"/>
      <c r="O372" s="85"/>
      <c r="P372" s="85"/>
      <c r="Q372" s="85"/>
      <c r="R372" s="85"/>
      <c r="S372" s="85"/>
      <c r="T372" s="86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8" t="s">
        <v>133</v>
      </c>
      <c r="AU372" s="18" t="s">
        <v>83</v>
      </c>
    </row>
    <row r="373" s="2" customFormat="1">
      <c r="A373" s="33"/>
      <c r="B373" s="34"/>
      <c r="C373" s="35"/>
      <c r="D373" s="223" t="s">
        <v>137</v>
      </c>
      <c r="E373" s="35"/>
      <c r="F373" s="229" t="s">
        <v>479</v>
      </c>
      <c r="G373" s="35"/>
      <c r="H373" s="35"/>
      <c r="I373" s="35"/>
      <c r="J373" s="35"/>
      <c r="K373" s="35"/>
      <c r="L373" s="39"/>
      <c r="M373" s="225"/>
      <c r="N373" s="226"/>
      <c r="O373" s="85"/>
      <c r="P373" s="85"/>
      <c r="Q373" s="85"/>
      <c r="R373" s="85"/>
      <c r="S373" s="85"/>
      <c r="T373" s="86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137</v>
      </c>
      <c r="AU373" s="18" t="s">
        <v>83</v>
      </c>
    </row>
    <row r="374" s="13" customFormat="1">
      <c r="A374" s="13"/>
      <c r="B374" s="230"/>
      <c r="C374" s="231"/>
      <c r="D374" s="223" t="s">
        <v>139</v>
      </c>
      <c r="E374" s="232" t="s">
        <v>1</v>
      </c>
      <c r="F374" s="233" t="s">
        <v>480</v>
      </c>
      <c r="G374" s="231"/>
      <c r="H374" s="232" t="s">
        <v>1</v>
      </c>
      <c r="I374" s="231"/>
      <c r="J374" s="231"/>
      <c r="K374" s="231"/>
      <c r="L374" s="234"/>
      <c r="M374" s="235"/>
      <c r="N374" s="236"/>
      <c r="O374" s="236"/>
      <c r="P374" s="236"/>
      <c r="Q374" s="236"/>
      <c r="R374" s="236"/>
      <c r="S374" s="236"/>
      <c r="T374" s="23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8" t="s">
        <v>139</v>
      </c>
      <c r="AU374" s="238" t="s">
        <v>83</v>
      </c>
      <c r="AV374" s="13" t="s">
        <v>81</v>
      </c>
      <c r="AW374" s="13" t="s">
        <v>30</v>
      </c>
      <c r="AX374" s="13" t="s">
        <v>73</v>
      </c>
      <c r="AY374" s="238" t="s">
        <v>124</v>
      </c>
    </row>
    <row r="375" s="14" customFormat="1">
      <c r="A375" s="14"/>
      <c r="B375" s="239"/>
      <c r="C375" s="240"/>
      <c r="D375" s="223" t="s">
        <v>139</v>
      </c>
      <c r="E375" s="241" t="s">
        <v>1</v>
      </c>
      <c r="F375" s="242" t="s">
        <v>481</v>
      </c>
      <c r="G375" s="240"/>
      <c r="H375" s="243">
        <v>38.780000000000001</v>
      </c>
      <c r="I375" s="240"/>
      <c r="J375" s="240"/>
      <c r="K375" s="240"/>
      <c r="L375" s="244"/>
      <c r="M375" s="245"/>
      <c r="N375" s="246"/>
      <c r="O375" s="246"/>
      <c r="P375" s="246"/>
      <c r="Q375" s="246"/>
      <c r="R375" s="246"/>
      <c r="S375" s="246"/>
      <c r="T375" s="24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8" t="s">
        <v>139</v>
      </c>
      <c r="AU375" s="248" t="s">
        <v>83</v>
      </c>
      <c r="AV375" s="14" t="s">
        <v>83</v>
      </c>
      <c r="AW375" s="14" t="s">
        <v>30</v>
      </c>
      <c r="AX375" s="14" t="s">
        <v>81</v>
      </c>
      <c r="AY375" s="248" t="s">
        <v>124</v>
      </c>
    </row>
    <row r="376" s="2" customFormat="1" ht="24.15" customHeight="1">
      <c r="A376" s="33"/>
      <c r="B376" s="34"/>
      <c r="C376" s="211" t="s">
        <v>482</v>
      </c>
      <c r="D376" s="211" t="s">
        <v>126</v>
      </c>
      <c r="E376" s="212" t="s">
        <v>483</v>
      </c>
      <c r="F376" s="213" t="s">
        <v>484</v>
      </c>
      <c r="G376" s="214" t="s">
        <v>235</v>
      </c>
      <c r="H376" s="215">
        <v>16.343</v>
      </c>
      <c r="I376" s="216">
        <v>155</v>
      </c>
      <c r="J376" s="216">
        <f>ROUND(I376*H376,2)</f>
        <v>2533.1700000000001</v>
      </c>
      <c r="K376" s="213" t="s">
        <v>130</v>
      </c>
      <c r="L376" s="39"/>
      <c r="M376" s="217" t="s">
        <v>1</v>
      </c>
      <c r="N376" s="218" t="s">
        <v>38</v>
      </c>
      <c r="O376" s="219">
        <v>0.40999999999999998</v>
      </c>
      <c r="P376" s="219">
        <f>O376*H376</f>
        <v>6.7006299999999994</v>
      </c>
      <c r="Q376" s="219">
        <v>0</v>
      </c>
      <c r="R376" s="219">
        <f>Q376*H376</f>
        <v>0</v>
      </c>
      <c r="S376" s="219">
        <v>0</v>
      </c>
      <c r="T376" s="220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221" t="s">
        <v>131</v>
      </c>
      <c r="AT376" s="221" t="s">
        <v>126</v>
      </c>
      <c r="AU376" s="221" t="s">
        <v>83</v>
      </c>
      <c r="AY376" s="18" t="s">
        <v>124</v>
      </c>
      <c r="BE376" s="222">
        <f>IF(N376="základní",J376,0)</f>
        <v>2533.1700000000001</v>
      </c>
      <c r="BF376" s="222">
        <f>IF(N376="snížená",J376,0)</f>
        <v>0</v>
      </c>
      <c r="BG376" s="222">
        <f>IF(N376="zákl. přenesená",J376,0)</f>
        <v>0</v>
      </c>
      <c r="BH376" s="222">
        <f>IF(N376="sníž. přenesená",J376,0)</f>
        <v>0</v>
      </c>
      <c r="BI376" s="222">
        <f>IF(N376="nulová",J376,0)</f>
        <v>0</v>
      </c>
      <c r="BJ376" s="18" t="s">
        <v>81</v>
      </c>
      <c r="BK376" s="222">
        <f>ROUND(I376*H376,2)</f>
        <v>2533.1700000000001</v>
      </c>
      <c r="BL376" s="18" t="s">
        <v>131</v>
      </c>
      <c r="BM376" s="221" t="s">
        <v>485</v>
      </c>
    </row>
    <row r="377" s="2" customFormat="1">
      <c r="A377" s="33"/>
      <c r="B377" s="34"/>
      <c r="C377" s="35"/>
      <c r="D377" s="223" t="s">
        <v>133</v>
      </c>
      <c r="E377" s="35"/>
      <c r="F377" s="224" t="s">
        <v>486</v>
      </c>
      <c r="G377" s="35"/>
      <c r="H377" s="35"/>
      <c r="I377" s="35"/>
      <c r="J377" s="35"/>
      <c r="K377" s="35"/>
      <c r="L377" s="39"/>
      <c r="M377" s="225"/>
      <c r="N377" s="226"/>
      <c r="O377" s="85"/>
      <c r="P377" s="85"/>
      <c r="Q377" s="85"/>
      <c r="R377" s="85"/>
      <c r="S377" s="85"/>
      <c r="T377" s="86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8" t="s">
        <v>133</v>
      </c>
      <c r="AU377" s="18" t="s">
        <v>83</v>
      </c>
    </row>
    <row r="378" s="2" customFormat="1">
      <c r="A378" s="33"/>
      <c r="B378" s="34"/>
      <c r="C378" s="35"/>
      <c r="D378" s="227" t="s">
        <v>135</v>
      </c>
      <c r="E378" s="35"/>
      <c r="F378" s="228" t="s">
        <v>487</v>
      </c>
      <c r="G378" s="35"/>
      <c r="H378" s="35"/>
      <c r="I378" s="35"/>
      <c r="J378" s="35"/>
      <c r="K378" s="35"/>
      <c r="L378" s="39"/>
      <c r="M378" s="225"/>
      <c r="N378" s="226"/>
      <c r="O378" s="85"/>
      <c r="P378" s="85"/>
      <c r="Q378" s="85"/>
      <c r="R378" s="85"/>
      <c r="S378" s="85"/>
      <c r="T378" s="86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8" t="s">
        <v>135</v>
      </c>
      <c r="AU378" s="18" t="s">
        <v>83</v>
      </c>
    </row>
    <row r="379" s="2" customFormat="1">
      <c r="A379" s="33"/>
      <c r="B379" s="34"/>
      <c r="C379" s="35"/>
      <c r="D379" s="223" t="s">
        <v>137</v>
      </c>
      <c r="E379" s="35"/>
      <c r="F379" s="229" t="s">
        <v>473</v>
      </c>
      <c r="G379" s="35"/>
      <c r="H379" s="35"/>
      <c r="I379" s="35"/>
      <c r="J379" s="35"/>
      <c r="K379" s="35"/>
      <c r="L379" s="39"/>
      <c r="M379" s="225"/>
      <c r="N379" s="226"/>
      <c r="O379" s="85"/>
      <c r="P379" s="85"/>
      <c r="Q379" s="85"/>
      <c r="R379" s="85"/>
      <c r="S379" s="85"/>
      <c r="T379" s="86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8" t="s">
        <v>137</v>
      </c>
      <c r="AU379" s="18" t="s">
        <v>83</v>
      </c>
    </row>
    <row r="380" s="13" customFormat="1">
      <c r="A380" s="13"/>
      <c r="B380" s="230"/>
      <c r="C380" s="231"/>
      <c r="D380" s="223" t="s">
        <v>139</v>
      </c>
      <c r="E380" s="232" t="s">
        <v>1</v>
      </c>
      <c r="F380" s="233" t="s">
        <v>430</v>
      </c>
      <c r="G380" s="231"/>
      <c r="H380" s="232" t="s">
        <v>1</v>
      </c>
      <c r="I380" s="231"/>
      <c r="J380" s="231"/>
      <c r="K380" s="231"/>
      <c r="L380" s="234"/>
      <c r="M380" s="235"/>
      <c r="N380" s="236"/>
      <c r="O380" s="236"/>
      <c r="P380" s="236"/>
      <c r="Q380" s="236"/>
      <c r="R380" s="236"/>
      <c r="S380" s="236"/>
      <c r="T380" s="23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8" t="s">
        <v>139</v>
      </c>
      <c r="AU380" s="238" t="s">
        <v>83</v>
      </c>
      <c r="AV380" s="13" t="s">
        <v>81</v>
      </c>
      <c r="AW380" s="13" t="s">
        <v>30</v>
      </c>
      <c r="AX380" s="13" t="s">
        <v>73</v>
      </c>
      <c r="AY380" s="238" t="s">
        <v>124</v>
      </c>
    </row>
    <row r="381" s="14" customFormat="1">
      <c r="A381" s="14"/>
      <c r="B381" s="239"/>
      <c r="C381" s="240"/>
      <c r="D381" s="223" t="s">
        <v>139</v>
      </c>
      <c r="E381" s="241" t="s">
        <v>1</v>
      </c>
      <c r="F381" s="242" t="s">
        <v>488</v>
      </c>
      <c r="G381" s="240"/>
      <c r="H381" s="243">
        <v>16.343</v>
      </c>
      <c r="I381" s="240"/>
      <c r="J381" s="240"/>
      <c r="K381" s="240"/>
      <c r="L381" s="244"/>
      <c r="M381" s="245"/>
      <c r="N381" s="246"/>
      <c r="O381" s="246"/>
      <c r="P381" s="246"/>
      <c r="Q381" s="246"/>
      <c r="R381" s="246"/>
      <c r="S381" s="246"/>
      <c r="T381" s="24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8" t="s">
        <v>139</v>
      </c>
      <c r="AU381" s="248" t="s">
        <v>83</v>
      </c>
      <c r="AV381" s="14" t="s">
        <v>83</v>
      </c>
      <c r="AW381" s="14" t="s">
        <v>30</v>
      </c>
      <c r="AX381" s="14" t="s">
        <v>81</v>
      </c>
      <c r="AY381" s="248" t="s">
        <v>124</v>
      </c>
    </row>
    <row r="382" s="2" customFormat="1" ht="37.8" customHeight="1">
      <c r="A382" s="33"/>
      <c r="B382" s="34"/>
      <c r="C382" s="211" t="s">
        <v>489</v>
      </c>
      <c r="D382" s="211" t="s">
        <v>126</v>
      </c>
      <c r="E382" s="212" t="s">
        <v>490</v>
      </c>
      <c r="F382" s="213" t="s">
        <v>491</v>
      </c>
      <c r="G382" s="214" t="s">
        <v>129</v>
      </c>
      <c r="H382" s="215">
        <v>438.05000000000001</v>
      </c>
      <c r="I382" s="216">
        <v>3360</v>
      </c>
      <c r="J382" s="216">
        <f>ROUND(I382*H382,2)</f>
        <v>1471848</v>
      </c>
      <c r="K382" s="213" t="s">
        <v>130</v>
      </c>
      <c r="L382" s="39"/>
      <c r="M382" s="217" t="s">
        <v>1</v>
      </c>
      <c r="N382" s="218" t="s">
        <v>38</v>
      </c>
      <c r="O382" s="219">
        <v>2.7469999999999999</v>
      </c>
      <c r="P382" s="219">
        <f>O382*H382</f>
        <v>1203.3233499999999</v>
      </c>
      <c r="Q382" s="219">
        <v>1.8480000000000001</v>
      </c>
      <c r="R382" s="219">
        <f>Q382*H382</f>
        <v>809.51640000000009</v>
      </c>
      <c r="S382" s="219">
        <v>0</v>
      </c>
      <c r="T382" s="220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221" t="s">
        <v>131</v>
      </c>
      <c r="AT382" s="221" t="s">
        <v>126</v>
      </c>
      <c r="AU382" s="221" t="s">
        <v>83</v>
      </c>
      <c r="AY382" s="18" t="s">
        <v>124</v>
      </c>
      <c r="BE382" s="222">
        <f>IF(N382="základní",J382,0)</f>
        <v>1471848</v>
      </c>
      <c r="BF382" s="222">
        <f>IF(N382="snížená",J382,0)</f>
        <v>0</v>
      </c>
      <c r="BG382" s="222">
        <f>IF(N382="zákl. přenesená",J382,0)</f>
        <v>0</v>
      </c>
      <c r="BH382" s="222">
        <f>IF(N382="sníž. přenesená",J382,0)</f>
        <v>0</v>
      </c>
      <c r="BI382" s="222">
        <f>IF(N382="nulová",J382,0)</f>
        <v>0</v>
      </c>
      <c r="BJ382" s="18" t="s">
        <v>81</v>
      </c>
      <c r="BK382" s="222">
        <f>ROUND(I382*H382,2)</f>
        <v>1471848</v>
      </c>
      <c r="BL382" s="18" t="s">
        <v>131</v>
      </c>
      <c r="BM382" s="221" t="s">
        <v>492</v>
      </c>
    </row>
    <row r="383" s="2" customFormat="1">
      <c r="A383" s="33"/>
      <c r="B383" s="34"/>
      <c r="C383" s="35"/>
      <c r="D383" s="223" t="s">
        <v>133</v>
      </c>
      <c r="E383" s="35"/>
      <c r="F383" s="224" t="s">
        <v>493</v>
      </c>
      <c r="G383" s="35"/>
      <c r="H383" s="35"/>
      <c r="I383" s="35"/>
      <c r="J383" s="35"/>
      <c r="K383" s="35"/>
      <c r="L383" s="39"/>
      <c r="M383" s="225"/>
      <c r="N383" s="226"/>
      <c r="O383" s="85"/>
      <c r="P383" s="85"/>
      <c r="Q383" s="85"/>
      <c r="R383" s="85"/>
      <c r="S383" s="85"/>
      <c r="T383" s="86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T383" s="18" t="s">
        <v>133</v>
      </c>
      <c r="AU383" s="18" t="s">
        <v>83</v>
      </c>
    </row>
    <row r="384" s="2" customFormat="1">
      <c r="A384" s="33"/>
      <c r="B384" s="34"/>
      <c r="C384" s="35"/>
      <c r="D384" s="227" t="s">
        <v>135</v>
      </c>
      <c r="E384" s="35"/>
      <c r="F384" s="228" t="s">
        <v>494</v>
      </c>
      <c r="G384" s="35"/>
      <c r="H384" s="35"/>
      <c r="I384" s="35"/>
      <c r="J384" s="35"/>
      <c r="K384" s="35"/>
      <c r="L384" s="39"/>
      <c r="M384" s="225"/>
      <c r="N384" s="226"/>
      <c r="O384" s="85"/>
      <c r="P384" s="85"/>
      <c r="Q384" s="85"/>
      <c r="R384" s="85"/>
      <c r="S384" s="85"/>
      <c r="T384" s="86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T384" s="18" t="s">
        <v>135</v>
      </c>
      <c r="AU384" s="18" t="s">
        <v>83</v>
      </c>
    </row>
    <row r="385" s="13" customFormat="1">
      <c r="A385" s="13"/>
      <c r="B385" s="230"/>
      <c r="C385" s="231"/>
      <c r="D385" s="223" t="s">
        <v>139</v>
      </c>
      <c r="E385" s="232" t="s">
        <v>1</v>
      </c>
      <c r="F385" s="233" t="s">
        <v>495</v>
      </c>
      <c r="G385" s="231"/>
      <c r="H385" s="232" t="s">
        <v>1</v>
      </c>
      <c r="I385" s="231"/>
      <c r="J385" s="231"/>
      <c r="K385" s="231"/>
      <c r="L385" s="234"/>
      <c r="M385" s="235"/>
      <c r="N385" s="236"/>
      <c r="O385" s="236"/>
      <c r="P385" s="236"/>
      <c r="Q385" s="236"/>
      <c r="R385" s="236"/>
      <c r="S385" s="236"/>
      <c r="T385" s="23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8" t="s">
        <v>139</v>
      </c>
      <c r="AU385" s="238" t="s">
        <v>83</v>
      </c>
      <c r="AV385" s="13" t="s">
        <v>81</v>
      </c>
      <c r="AW385" s="13" t="s">
        <v>30</v>
      </c>
      <c r="AX385" s="13" t="s">
        <v>73</v>
      </c>
      <c r="AY385" s="238" t="s">
        <v>124</v>
      </c>
    </row>
    <row r="386" s="14" customFormat="1">
      <c r="A386" s="14"/>
      <c r="B386" s="239"/>
      <c r="C386" s="240"/>
      <c r="D386" s="223" t="s">
        <v>139</v>
      </c>
      <c r="E386" s="241" t="s">
        <v>1</v>
      </c>
      <c r="F386" s="242" t="s">
        <v>496</v>
      </c>
      <c r="G386" s="240"/>
      <c r="H386" s="243">
        <v>420.91000000000002</v>
      </c>
      <c r="I386" s="240"/>
      <c r="J386" s="240"/>
      <c r="K386" s="240"/>
      <c r="L386" s="244"/>
      <c r="M386" s="245"/>
      <c r="N386" s="246"/>
      <c r="O386" s="246"/>
      <c r="P386" s="246"/>
      <c r="Q386" s="246"/>
      <c r="R386" s="246"/>
      <c r="S386" s="246"/>
      <c r="T386" s="24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8" t="s">
        <v>139</v>
      </c>
      <c r="AU386" s="248" t="s">
        <v>83</v>
      </c>
      <c r="AV386" s="14" t="s">
        <v>83</v>
      </c>
      <c r="AW386" s="14" t="s">
        <v>30</v>
      </c>
      <c r="AX386" s="14" t="s">
        <v>73</v>
      </c>
      <c r="AY386" s="248" t="s">
        <v>124</v>
      </c>
    </row>
    <row r="387" s="14" customFormat="1">
      <c r="A387" s="14"/>
      <c r="B387" s="239"/>
      <c r="C387" s="240"/>
      <c r="D387" s="223" t="s">
        <v>139</v>
      </c>
      <c r="E387" s="241" t="s">
        <v>1</v>
      </c>
      <c r="F387" s="242" t="s">
        <v>497</v>
      </c>
      <c r="G387" s="240"/>
      <c r="H387" s="243">
        <v>17.140000000000001</v>
      </c>
      <c r="I387" s="240"/>
      <c r="J387" s="240"/>
      <c r="K387" s="240"/>
      <c r="L387" s="244"/>
      <c r="M387" s="245"/>
      <c r="N387" s="246"/>
      <c r="O387" s="246"/>
      <c r="P387" s="246"/>
      <c r="Q387" s="246"/>
      <c r="R387" s="246"/>
      <c r="S387" s="246"/>
      <c r="T387" s="24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8" t="s">
        <v>139</v>
      </c>
      <c r="AU387" s="248" t="s">
        <v>83</v>
      </c>
      <c r="AV387" s="14" t="s">
        <v>83</v>
      </c>
      <c r="AW387" s="14" t="s">
        <v>30</v>
      </c>
      <c r="AX387" s="14" t="s">
        <v>73</v>
      </c>
      <c r="AY387" s="248" t="s">
        <v>124</v>
      </c>
    </row>
    <row r="388" s="16" customFormat="1">
      <c r="A388" s="16"/>
      <c r="B388" s="268"/>
      <c r="C388" s="269"/>
      <c r="D388" s="223" t="s">
        <v>139</v>
      </c>
      <c r="E388" s="270" t="s">
        <v>1</v>
      </c>
      <c r="F388" s="271" t="s">
        <v>422</v>
      </c>
      <c r="G388" s="269"/>
      <c r="H388" s="272">
        <v>438.05000000000001</v>
      </c>
      <c r="I388" s="269"/>
      <c r="J388" s="269"/>
      <c r="K388" s="269"/>
      <c r="L388" s="273"/>
      <c r="M388" s="274"/>
      <c r="N388" s="275"/>
      <c r="O388" s="275"/>
      <c r="P388" s="275"/>
      <c r="Q388" s="275"/>
      <c r="R388" s="275"/>
      <c r="S388" s="275"/>
      <c r="T388" s="27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77" t="s">
        <v>139</v>
      </c>
      <c r="AU388" s="277" t="s">
        <v>83</v>
      </c>
      <c r="AV388" s="16" t="s">
        <v>131</v>
      </c>
      <c r="AW388" s="16" t="s">
        <v>30</v>
      </c>
      <c r="AX388" s="16" t="s">
        <v>81</v>
      </c>
      <c r="AY388" s="277" t="s">
        <v>124</v>
      </c>
    </row>
    <row r="389" s="2" customFormat="1" ht="33" customHeight="1">
      <c r="A389" s="33"/>
      <c r="B389" s="34"/>
      <c r="C389" s="211" t="s">
        <v>498</v>
      </c>
      <c r="D389" s="211" t="s">
        <v>126</v>
      </c>
      <c r="E389" s="212" t="s">
        <v>499</v>
      </c>
      <c r="F389" s="213" t="s">
        <v>500</v>
      </c>
      <c r="G389" s="214" t="s">
        <v>129</v>
      </c>
      <c r="H389" s="215">
        <v>28.219999999999999</v>
      </c>
      <c r="I389" s="216">
        <v>3470</v>
      </c>
      <c r="J389" s="216">
        <f>ROUND(I389*H389,2)</f>
        <v>97923.399999999994</v>
      </c>
      <c r="K389" s="213" t="s">
        <v>130</v>
      </c>
      <c r="L389" s="39"/>
      <c r="M389" s="217" t="s">
        <v>1</v>
      </c>
      <c r="N389" s="218" t="s">
        <v>38</v>
      </c>
      <c r="O389" s="219">
        <v>3.2509999999999999</v>
      </c>
      <c r="P389" s="219">
        <f>O389*H389</f>
        <v>91.743219999999994</v>
      </c>
      <c r="Q389" s="219">
        <v>1.54</v>
      </c>
      <c r="R389" s="219">
        <f>Q389*H389</f>
        <v>43.458799999999997</v>
      </c>
      <c r="S389" s="219">
        <v>0</v>
      </c>
      <c r="T389" s="220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221" t="s">
        <v>131</v>
      </c>
      <c r="AT389" s="221" t="s">
        <v>126</v>
      </c>
      <c r="AU389" s="221" t="s">
        <v>83</v>
      </c>
      <c r="AY389" s="18" t="s">
        <v>124</v>
      </c>
      <c r="BE389" s="222">
        <f>IF(N389="základní",J389,0)</f>
        <v>97923.399999999994</v>
      </c>
      <c r="BF389" s="222">
        <f>IF(N389="snížená",J389,0)</f>
        <v>0</v>
      </c>
      <c r="BG389" s="222">
        <f>IF(N389="zákl. přenesená",J389,0)</f>
        <v>0</v>
      </c>
      <c r="BH389" s="222">
        <f>IF(N389="sníž. přenesená",J389,0)</f>
        <v>0</v>
      </c>
      <c r="BI389" s="222">
        <f>IF(N389="nulová",J389,0)</f>
        <v>0</v>
      </c>
      <c r="BJ389" s="18" t="s">
        <v>81</v>
      </c>
      <c r="BK389" s="222">
        <f>ROUND(I389*H389,2)</f>
        <v>97923.399999999994</v>
      </c>
      <c r="BL389" s="18" t="s">
        <v>131</v>
      </c>
      <c r="BM389" s="221" t="s">
        <v>501</v>
      </c>
    </row>
    <row r="390" s="2" customFormat="1">
      <c r="A390" s="33"/>
      <c r="B390" s="34"/>
      <c r="C390" s="35"/>
      <c r="D390" s="223" t="s">
        <v>133</v>
      </c>
      <c r="E390" s="35"/>
      <c r="F390" s="224" t="s">
        <v>502</v>
      </c>
      <c r="G390" s="35"/>
      <c r="H390" s="35"/>
      <c r="I390" s="35"/>
      <c r="J390" s="35"/>
      <c r="K390" s="35"/>
      <c r="L390" s="39"/>
      <c r="M390" s="225"/>
      <c r="N390" s="226"/>
      <c r="O390" s="85"/>
      <c r="P390" s="85"/>
      <c r="Q390" s="85"/>
      <c r="R390" s="85"/>
      <c r="S390" s="85"/>
      <c r="T390" s="86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T390" s="18" t="s">
        <v>133</v>
      </c>
      <c r="AU390" s="18" t="s">
        <v>83</v>
      </c>
    </row>
    <row r="391" s="2" customFormat="1">
      <c r="A391" s="33"/>
      <c r="B391" s="34"/>
      <c r="C391" s="35"/>
      <c r="D391" s="227" t="s">
        <v>135</v>
      </c>
      <c r="E391" s="35"/>
      <c r="F391" s="228" t="s">
        <v>503</v>
      </c>
      <c r="G391" s="35"/>
      <c r="H391" s="35"/>
      <c r="I391" s="35"/>
      <c r="J391" s="35"/>
      <c r="K391" s="35"/>
      <c r="L391" s="39"/>
      <c r="M391" s="225"/>
      <c r="N391" s="226"/>
      <c r="O391" s="85"/>
      <c r="P391" s="85"/>
      <c r="Q391" s="85"/>
      <c r="R391" s="85"/>
      <c r="S391" s="85"/>
      <c r="T391" s="86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T391" s="18" t="s">
        <v>135</v>
      </c>
      <c r="AU391" s="18" t="s">
        <v>83</v>
      </c>
    </row>
    <row r="392" s="13" customFormat="1">
      <c r="A392" s="13"/>
      <c r="B392" s="230"/>
      <c r="C392" s="231"/>
      <c r="D392" s="223" t="s">
        <v>139</v>
      </c>
      <c r="E392" s="232" t="s">
        <v>1</v>
      </c>
      <c r="F392" s="233" t="s">
        <v>504</v>
      </c>
      <c r="G392" s="231"/>
      <c r="H392" s="232" t="s">
        <v>1</v>
      </c>
      <c r="I392" s="231"/>
      <c r="J392" s="231"/>
      <c r="K392" s="231"/>
      <c r="L392" s="234"/>
      <c r="M392" s="235"/>
      <c r="N392" s="236"/>
      <c r="O392" s="236"/>
      <c r="P392" s="236"/>
      <c r="Q392" s="236"/>
      <c r="R392" s="236"/>
      <c r="S392" s="236"/>
      <c r="T392" s="23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8" t="s">
        <v>139</v>
      </c>
      <c r="AU392" s="238" t="s">
        <v>83</v>
      </c>
      <c r="AV392" s="13" t="s">
        <v>81</v>
      </c>
      <c r="AW392" s="13" t="s">
        <v>30</v>
      </c>
      <c r="AX392" s="13" t="s">
        <v>73</v>
      </c>
      <c r="AY392" s="238" t="s">
        <v>124</v>
      </c>
    </row>
    <row r="393" s="14" customFormat="1">
      <c r="A393" s="14"/>
      <c r="B393" s="239"/>
      <c r="C393" s="240"/>
      <c r="D393" s="223" t="s">
        <v>139</v>
      </c>
      <c r="E393" s="241" t="s">
        <v>1</v>
      </c>
      <c r="F393" s="242" t="s">
        <v>505</v>
      </c>
      <c r="G393" s="240"/>
      <c r="H393" s="243">
        <v>24.449999999999999</v>
      </c>
      <c r="I393" s="240"/>
      <c r="J393" s="240"/>
      <c r="K393" s="240"/>
      <c r="L393" s="244"/>
      <c r="M393" s="245"/>
      <c r="N393" s="246"/>
      <c r="O393" s="246"/>
      <c r="P393" s="246"/>
      <c r="Q393" s="246"/>
      <c r="R393" s="246"/>
      <c r="S393" s="246"/>
      <c r="T393" s="24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8" t="s">
        <v>139</v>
      </c>
      <c r="AU393" s="248" t="s">
        <v>83</v>
      </c>
      <c r="AV393" s="14" t="s">
        <v>83</v>
      </c>
      <c r="AW393" s="14" t="s">
        <v>30</v>
      </c>
      <c r="AX393" s="14" t="s">
        <v>73</v>
      </c>
      <c r="AY393" s="248" t="s">
        <v>124</v>
      </c>
    </row>
    <row r="394" s="14" customFormat="1">
      <c r="A394" s="14"/>
      <c r="B394" s="239"/>
      <c r="C394" s="240"/>
      <c r="D394" s="223" t="s">
        <v>139</v>
      </c>
      <c r="E394" s="241" t="s">
        <v>1</v>
      </c>
      <c r="F394" s="242" t="s">
        <v>506</v>
      </c>
      <c r="G394" s="240"/>
      <c r="H394" s="243">
        <v>3.77</v>
      </c>
      <c r="I394" s="240"/>
      <c r="J394" s="240"/>
      <c r="K394" s="240"/>
      <c r="L394" s="244"/>
      <c r="M394" s="245"/>
      <c r="N394" s="246"/>
      <c r="O394" s="246"/>
      <c r="P394" s="246"/>
      <c r="Q394" s="246"/>
      <c r="R394" s="246"/>
      <c r="S394" s="246"/>
      <c r="T394" s="24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8" t="s">
        <v>139</v>
      </c>
      <c r="AU394" s="248" t="s">
        <v>83</v>
      </c>
      <c r="AV394" s="14" t="s">
        <v>83</v>
      </c>
      <c r="AW394" s="14" t="s">
        <v>30</v>
      </c>
      <c r="AX394" s="14" t="s">
        <v>73</v>
      </c>
      <c r="AY394" s="248" t="s">
        <v>124</v>
      </c>
    </row>
    <row r="395" s="16" customFormat="1">
      <c r="A395" s="16"/>
      <c r="B395" s="268"/>
      <c r="C395" s="269"/>
      <c r="D395" s="223" t="s">
        <v>139</v>
      </c>
      <c r="E395" s="270" t="s">
        <v>1</v>
      </c>
      <c r="F395" s="271" t="s">
        <v>422</v>
      </c>
      <c r="G395" s="269"/>
      <c r="H395" s="272">
        <v>28.219999999999999</v>
      </c>
      <c r="I395" s="269"/>
      <c r="J395" s="269"/>
      <c r="K395" s="269"/>
      <c r="L395" s="273"/>
      <c r="M395" s="274"/>
      <c r="N395" s="275"/>
      <c r="O395" s="275"/>
      <c r="P395" s="275"/>
      <c r="Q395" s="275"/>
      <c r="R395" s="275"/>
      <c r="S395" s="275"/>
      <c r="T395" s="27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77" t="s">
        <v>139</v>
      </c>
      <c r="AU395" s="277" t="s">
        <v>83</v>
      </c>
      <c r="AV395" s="16" t="s">
        <v>131</v>
      </c>
      <c r="AW395" s="16" t="s">
        <v>30</v>
      </c>
      <c r="AX395" s="16" t="s">
        <v>81</v>
      </c>
      <c r="AY395" s="277" t="s">
        <v>124</v>
      </c>
    </row>
    <row r="396" s="2" customFormat="1" ht="16.5" customHeight="1">
      <c r="A396" s="33"/>
      <c r="B396" s="34"/>
      <c r="C396" s="211" t="s">
        <v>507</v>
      </c>
      <c r="D396" s="211" t="s">
        <v>126</v>
      </c>
      <c r="E396" s="212" t="s">
        <v>508</v>
      </c>
      <c r="F396" s="213" t="s">
        <v>509</v>
      </c>
      <c r="G396" s="214" t="s">
        <v>129</v>
      </c>
      <c r="H396" s="215">
        <v>20.350000000000001</v>
      </c>
      <c r="I396" s="216">
        <v>3470</v>
      </c>
      <c r="J396" s="216">
        <f>ROUND(I396*H396,2)</f>
        <v>70614.5</v>
      </c>
      <c r="K396" s="213" t="s">
        <v>1</v>
      </c>
      <c r="L396" s="39"/>
      <c r="M396" s="217" t="s">
        <v>1</v>
      </c>
      <c r="N396" s="218" t="s">
        <v>38</v>
      </c>
      <c r="O396" s="219">
        <v>3.2509999999999999</v>
      </c>
      <c r="P396" s="219">
        <f>O396*H396</f>
        <v>66.157849999999996</v>
      </c>
      <c r="Q396" s="219">
        <v>1.54</v>
      </c>
      <c r="R396" s="219">
        <f>Q396*H396</f>
        <v>31.339000000000002</v>
      </c>
      <c r="S396" s="219">
        <v>0</v>
      </c>
      <c r="T396" s="220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221" t="s">
        <v>131</v>
      </c>
      <c r="AT396" s="221" t="s">
        <v>126</v>
      </c>
      <c r="AU396" s="221" t="s">
        <v>83</v>
      </c>
      <c r="AY396" s="18" t="s">
        <v>124</v>
      </c>
      <c r="BE396" s="222">
        <f>IF(N396="základní",J396,0)</f>
        <v>70614.5</v>
      </c>
      <c r="BF396" s="222">
        <f>IF(N396="snížená",J396,0)</f>
        <v>0</v>
      </c>
      <c r="BG396" s="222">
        <f>IF(N396="zákl. přenesená",J396,0)</f>
        <v>0</v>
      </c>
      <c r="BH396" s="222">
        <f>IF(N396="sníž. přenesená",J396,0)</f>
        <v>0</v>
      </c>
      <c r="BI396" s="222">
        <f>IF(N396="nulová",J396,0)</f>
        <v>0</v>
      </c>
      <c r="BJ396" s="18" t="s">
        <v>81</v>
      </c>
      <c r="BK396" s="222">
        <f>ROUND(I396*H396,2)</f>
        <v>70614.5</v>
      </c>
      <c r="BL396" s="18" t="s">
        <v>131</v>
      </c>
      <c r="BM396" s="221" t="s">
        <v>510</v>
      </c>
    </row>
    <row r="397" s="2" customFormat="1">
      <c r="A397" s="33"/>
      <c r="B397" s="34"/>
      <c r="C397" s="35"/>
      <c r="D397" s="223" t="s">
        <v>133</v>
      </c>
      <c r="E397" s="35"/>
      <c r="F397" s="224" t="s">
        <v>509</v>
      </c>
      <c r="G397" s="35"/>
      <c r="H397" s="35"/>
      <c r="I397" s="35"/>
      <c r="J397" s="35"/>
      <c r="K397" s="35"/>
      <c r="L397" s="39"/>
      <c r="M397" s="225"/>
      <c r="N397" s="226"/>
      <c r="O397" s="85"/>
      <c r="P397" s="85"/>
      <c r="Q397" s="85"/>
      <c r="R397" s="85"/>
      <c r="S397" s="85"/>
      <c r="T397" s="86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8" t="s">
        <v>133</v>
      </c>
      <c r="AU397" s="18" t="s">
        <v>83</v>
      </c>
    </row>
    <row r="398" s="2" customFormat="1">
      <c r="A398" s="33"/>
      <c r="B398" s="34"/>
      <c r="C398" s="35"/>
      <c r="D398" s="223" t="s">
        <v>137</v>
      </c>
      <c r="E398" s="35"/>
      <c r="F398" s="229" t="s">
        <v>511</v>
      </c>
      <c r="G398" s="35"/>
      <c r="H398" s="35"/>
      <c r="I398" s="35"/>
      <c r="J398" s="35"/>
      <c r="K398" s="35"/>
      <c r="L398" s="39"/>
      <c r="M398" s="225"/>
      <c r="N398" s="226"/>
      <c r="O398" s="85"/>
      <c r="P398" s="85"/>
      <c r="Q398" s="85"/>
      <c r="R398" s="85"/>
      <c r="S398" s="85"/>
      <c r="T398" s="86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8" t="s">
        <v>137</v>
      </c>
      <c r="AU398" s="18" t="s">
        <v>83</v>
      </c>
    </row>
    <row r="399" s="14" customFormat="1">
      <c r="A399" s="14"/>
      <c r="B399" s="239"/>
      <c r="C399" s="240"/>
      <c r="D399" s="223" t="s">
        <v>139</v>
      </c>
      <c r="E399" s="241" t="s">
        <v>1</v>
      </c>
      <c r="F399" s="242" t="s">
        <v>512</v>
      </c>
      <c r="G399" s="240"/>
      <c r="H399" s="243">
        <v>20.350000000000001</v>
      </c>
      <c r="I399" s="240"/>
      <c r="J399" s="240"/>
      <c r="K399" s="240"/>
      <c r="L399" s="244"/>
      <c r="M399" s="245"/>
      <c r="N399" s="246"/>
      <c r="O399" s="246"/>
      <c r="P399" s="246"/>
      <c r="Q399" s="246"/>
      <c r="R399" s="246"/>
      <c r="S399" s="246"/>
      <c r="T399" s="24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8" t="s">
        <v>139</v>
      </c>
      <c r="AU399" s="248" t="s">
        <v>83</v>
      </c>
      <c r="AV399" s="14" t="s">
        <v>83</v>
      </c>
      <c r="AW399" s="14" t="s">
        <v>30</v>
      </c>
      <c r="AX399" s="14" t="s">
        <v>81</v>
      </c>
      <c r="AY399" s="248" t="s">
        <v>124</v>
      </c>
    </row>
    <row r="400" s="2" customFormat="1" ht="24.15" customHeight="1">
      <c r="A400" s="33"/>
      <c r="B400" s="34"/>
      <c r="C400" s="211" t="s">
        <v>513</v>
      </c>
      <c r="D400" s="211" t="s">
        <v>126</v>
      </c>
      <c r="E400" s="212" t="s">
        <v>514</v>
      </c>
      <c r="F400" s="213" t="s">
        <v>515</v>
      </c>
      <c r="G400" s="214" t="s">
        <v>235</v>
      </c>
      <c r="H400" s="215">
        <v>8.1600000000000001</v>
      </c>
      <c r="I400" s="216">
        <v>2440</v>
      </c>
      <c r="J400" s="216">
        <f>ROUND(I400*H400,2)</f>
        <v>19910.400000000001</v>
      </c>
      <c r="K400" s="213" t="s">
        <v>130</v>
      </c>
      <c r="L400" s="39"/>
      <c r="M400" s="217" t="s">
        <v>1</v>
      </c>
      <c r="N400" s="218" t="s">
        <v>38</v>
      </c>
      <c r="O400" s="219">
        <v>2.0790000000000002</v>
      </c>
      <c r="P400" s="219">
        <f>O400*H400</f>
        <v>16.964640000000003</v>
      </c>
      <c r="Q400" s="219">
        <v>1.0247999999999999</v>
      </c>
      <c r="R400" s="219">
        <f>Q400*H400</f>
        <v>8.362368</v>
      </c>
      <c r="S400" s="219">
        <v>0</v>
      </c>
      <c r="T400" s="220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221" t="s">
        <v>131</v>
      </c>
      <c r="AT400" s="221" t="s">
        <v>126</v>
      </c>
      <c r="AU400" s="221" t="s">
        <v>83</v>
      </c>
      <c r="AY400" s="18" t="s">
        <v>124</v>
      </c>
      <c r="BE400" s="222">
        <f>IF(N400="základní",J400,0)</f>
        <v>19910.400000000001</v>
      </c>
      <c r="BF400" s="222">
        <f>IF(N400="snížená",J400,0)</f>
        <v>0</v>
      </c>
      <c r="BG400" s="222">
        <f>IF(N400="zákl. přenesená",J400,0)</f>
        <v>0</v>
      </c>
      <c r="BH400" s="222">
        <f>IF(N400="sníž. přenesená",J400,0)</f>
        <v>0</v>
      </c>
      <c r="BI400" s="222">
        <f>IF(N400="nulová",J400,0)</f>
        <v>0</v>
      </c>
      <c r="BJ400" s="18" t="s">
        <v>81</v>
      </c>
      <c r="BK400" s="222">
        <f>ROUND(I400*H400,2)</f>
        <v>19910.400000000001</v>
      </c>
      <c r="BL400" s="18" t="s">
        <v>131</v>
      </c>
      <c r="BM400" s="221" t="s">
        <v>516</v>
      </c>
    </row>
    <row r="401" s="2" customFormat="1">
      <c r="A401" s="33"/>
      <c r="B401" s="34"/>
      <c r="C401" s="35"/>
      <c r="D401" s="223" t="s">
        <v>133</v>
      </c>
      <c r="E401" s="35"/>
      <c r="F401" s="224" t="s">
        <v>517</v>
      </c>
      <c r="G401" s="35"/>
      <c r="H401" s="35"/>
      <c r="I401" s="35"/>
      <c r="J401" s="35"/>
      <c r="K401" s="35"/>
      <c r="L401" s="39"/>
      <c r="M401" s="225"/>
      <c r="N401" s="226"/>
      <c r="O401" s="85"/>
      <c r="P401" s="85"/>
      <c r="Q401" s="85"/>
      <c r="R401" s="85"/>
      <c r="S401" s="85"/>
      <c r="T401" s="86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T401" s="18" t="s">
        <v>133</v>
      </c>
      <c r="AU401" s="18" t="s">
        <v>83</v>
      </c>
    </row>
    <row r="402" s="2" customFormat="1">
      <c r="A402" s="33"/>
      <c r="B402" s="34"/>
      <c r="C402" s="35"/>
      <c r="D402" s="227" t="s">
        <v>135</v>
      </c>
      <c r="E402" s="35"/>
      <c r="F402" s="228" t="s">
        <v>518</v>
      </c>
      <c r="G402" s="35"/>
      <c r="H402" s="35"/>
      <c r="I402" s="35"/>
      <c r="J402" s="35"/>
      <c r="K402" s="35"/>
      <c r="L402" s="39"/>
      <c r="M402" s="225"/>
      <c r="N402" s="226"/>
      <c r="O402" s="85"/>
      <c r="P402" s="85"/>
      <c r="Q402" s="85"/>
      <c r="R402" s="85"/>
      <c r="S402" s="85"/>
      <c r="T402" s="86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8" t="s">
        <v>135</v>
      </c>
      <c r="AU402" s="18" t="s">
        <v>83</v>
      </c>
    </row>
    <row r="403" s="2" customFormat="1">
      <c r="A403" s="33"/>
      <c r="B403" s="34"/>
      <c r="C403" s="35"/>
      <c r="D403" s="223" t="s">
        <v>137</v>
      </c>
      <c r="E403" s="35"/>
      <c r="F403" s="229" t="s">
        <v>519</v>
      </c>
      <c r="G403" s="35"/>
      <c r="H403" s="35"/>
      <c r="I403" s="35"/>
      <c r="J403" s="35"/>
      <c r="K403" s="35"/>
      <c r="L403" s="39"/>
      <c r="M403" s="225"/>
      <c r="N403" s="226"/>
      <c r="O403" s="85"/>
      <c r="P403" s="85"/>
      <c r="Q403" s="85"/>
      <c r="R403" s="85"/>
      <c r="S403" s="85"/>
      <c r="T403" s="86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8" t="s">
        <v>137</v>
      </c>
      <c r="AU403" s="18" t="s">
        <v>83</v>
      </c>
    </row>
    <row r="404" s="14" customFormat="1">
      <c r="A404" s="14"/>
      <c r="B404" s="239"/>
      <c r="C404" s="240"/>
      <c r="D404" s="223" t="s">
        <v>139</v>
      </c>
      <c r="E404" s="241" t="s">
        <v>1</v>
      </c>
      <c r="F404" s="242" t="s">
        <v>520</v>
      </c>
      <c r="G404" s="240"/>
      <c r="H404" s="243">
        <v>3.54</v>
      </c>
      <c r="I404" s="240"/>
      <c r="J404" s="240"/>
      <c r="K404" s="240"/>
      <c r="L404" s="244"/>
      <c r="M404" s="245"/>
      <c r="N404" s="246"/>
      <c r="O404" s="246"/>
      <c r="P404" s="246"/>
      <c r="Q404" s="246"/>
      <c r="R404" s="246"/>
      <c r="S404" s="246"/>
      <c r="T404" s="24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8" t="s">
        <v>139</v>
      </c>
      <c r="AU404" s="248" t="s">
        <v>83</v>
      </c>
      <c r="AV404" s="14" t="s">
        <v>83</v>
      </c>
      <c r="AW404" s="14" t="s">
        <v>30</v>
      </c>
      <c r="AX404" s="14" t="s">
        <v>73</v>
      </c>
      <c r="AY404" s="248" t="s">
        <v>124</v>
      </c>
    </row>
    <row r="405" s="14" customFormat="1">
      <c r="A405" s="14"/>
      <c r="B405" s="239"/>
      <c r="C405" s="240"/>
      <c r="D405" s="223" t="s">
        <v>139</v>
      </c>
      <c r="E405" s="241" t="s">
        <v>1</v>
      </c>
      <c r="F405" s="242" t="s">
        <v>521</v>
      </c>
      <c r="G405" s="240"/>
      <c r="H405" s="243">
        <v>4.6200000000000001</v>
      </c>
      <c r="I405" s="240"/>
      <c r="J405" s="240"/>
      <c r="K405" s="240"/>
      <c r="L405" s="244"/>
      <c r="M405" s="245"/>
      <c r="N405" s="246"/>
      <c r="O405" s="246"/>
      <c r="P405" s="246"/>
      <c r="Q405" s="246"/>
      <c r="R405" s="246"/>
      <c r="S405" s="246"/>
      <c r="T405" s="24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8" t="s">
        <v>139</v>
      </c>
      <c r="AU405" s="248" t="s">
        <v>83</v>
      </c>
      <c r="AV405" s="14" t="s">
        <v>83</v>
      </c>
      <c r="AW405" s="14" t="s">
        <v>30</v>
      </c>
      <c r="AX405" s="14" t="s">
        <v>73</v>
      </c>
      <c r="AY405" s="248" t="s">
        <v>124</v>
      </c>
    </row>
    <row r="406" s="16" customFormat="1">
      <c r="A406" s="16"/>
      <c r="B406" s="268"/>
      <c r="C406" s="269"/>
      <c r="D406" s="223" t="s">
        <v>139</v>
      </c>
      <c r="E406" s="270" t="s">
        <v>1</v>
      </c>
      <c r="F406" s="271" t="s">
        <v>422</v>
      </c>
      <c r="G406" s="269"/>
      <c r="H406" s="272">
        <v>8.1600000000000001</v>
      </c>
      <c r="I406" s="269"/>
      <c r="J406" s="269"/>
      <c r="K406" s="269"/>
      <c r="L406" s="273"/>
      <c r="M406" s="274"/>
      <c r="N406" s="275"/>
      <c r="O406" s="275"/>
      <c r="P406" s="275"/>
      <c r="Q406" s="275"/>
      <c r="R406" s="275"/>
      <c r="S406" s="275"/>
      <c r="T406" s="27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77" t="s">
        <v>139</v>
      </c>
      <c r="AU406" s="277" t="s">
        <v>83</v>
      </c>
      <c r="AV406" s="16" t="s">
        <v>131</v>
      </c>
      <c r="AW406" s="16" t="s">
        <v>30</v>
      </c>
      <c r="AX406" s="16" t="s">
        <v>81</v>
      </c>
      <c r="AY406" s="277" t="s">
        <v>124</v>
      </c>
    </row>
    <row r="407" s="2" customFormat="1" ht="24.15" customHeight="1">
      <c r="A407" s="33"/>
      <c r="B407" s="34"/>
      <c r="C407" s="211" t="s">
        <v>522</v>
      </c>
      <c r="D407" s="211" t="s">
        <v>126</v>
      </c>
      <c r="E407" s="212" t="s">
        <v>523</v>
      </c>
      <c r="F407" s="213" t="s">
        <v>524</v>
      </c>
      <c r="G407" s="214" t="s">
        <v>235</v>
      </c>
      <c r="H407" s="215">
        <v>759.04999999999995</v>
      </c>
      <c r="I407" s="216">
        <v>1640</v>
      </c>
      <c r="J407" s="216">
        <f>ROUND(I407*H407,2)</f>
        <v>1244842</v>
      </c>
      <c r="K407" s="213" t="s">
        <v>130</v>
      </c>
      <c r="L407" s="39"/>
      <c r="M407" s="217" t="s">
        <v>1</v>
      </c>
      <c r="N407" s="218" t="s">
        <v>38</v>
      </c>
      <c r="O407" s="219">
        <v>1.248</v>
      </c>
      <c r="P407" s="219">
        <f>O407*H407</f>
        <v>947.2944</v>
      </c>
      <c r="Q407" s="219">
        <v>0.82326999999999995</v>
      </c>
      <c r="R407" s="219">
        <f>Q407*H407</f>
        <v>624.90309349999995</v>
      </c>
      <c r="S407" s="219">
        <v>0</v>
      </c>
      <c r="T407" s="220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221" t="s">
        <v>131</v>
      </c>
      <c r="AT407" s="221" t="s">
        <v>126</v>
      </c>
      <c r="AU407" s="221" t="s">
        <v>83</v>
      </c>
      <c r="AY407" s="18" t="s">
        <v>124</v>
      </c>
      <c r="BE407" s="222">
        <f>IF(N407="základní",J407,0)</f>
        <v>1244842</v>
      </c>
      <c r="BF407" s="222">
        <f>IF(N407="snížená",J407,0)</f>
        <v>0</v>
      </c>
      <c r="BG407" s="222">
        <f>IF(N407="zákl. přenesená",J407,0)</f>
        <v>0</v>
      </c>
      <c r="BH407" s="222">
        <f>IF(N407="sníž. přenesená",J407,0)</f>
        <v>0</v>
      </c>
      <c r="BI407" s="222">
        <f>IF(N407="nulová",J407,0)</f>
        <v>0</v>
      </c>
      <c r="BJ407" s="18" t="s">
        <v>81</v>
      </c>
      <c r="BK407" s="222">
        <f>ROUND(I407*H407,2)</f>
        <v>1244842</v>
      </c>
      <c r="BL407" s="18" t="s">
        <v>131</v>
      </c>
      <c r="BM407" s="221" t="s">
        <v>525</v>
      </c>
    </row>
    <row r="408" s="2" customFormat="1">
      <c r="A408" s="33"/>
      <c r="B408" s="34"/>
      <c r="C408" s="35"/>
      <c r="D408" s="223" t="s">
        <v>133</v>
      </c>
      <c r="E408" s="35"/>
      <c r="F408" s="224" t="s">
        <v>526</v>
      </c>
      <c r="G408" s="35"/>
      <c r="H408" s="35"/>
      <c r="I408" s="35"/>
      <c r="J408" s="35"/>
      <c r="K408" s="35"/>
      <c r="L408" s="39"/>
      <c r="M408" s="225"/>
      <c r="N408" s="226"/>
      <c r="O408" s="85"/>
      <c r="P408" s="85"/>
      <c r="Q408" s="85"/>
      <c r="R408" s="85"/>
      <c r="S408" s="85"/>
      <c r="T408" s="86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8" t="s">
        <v>133</v>
      </c>
      <c r="AU408" s="18" t="s">
        <v>83</v>
      </c>
    </row>
    <row r="409" s="2" customFormat="1">
      <c r="A409" s="33"/>
      <c r="B409" s="34"/>
      <c r="C409" s="35"/>
      <c r="D409" s="227" t="s">
        <v>135</v>
      </c>
      <c r="E409" s="35"/>
      <c r="F409" s="228" t="s">
        <v>527</v>
      </c>
      <c r="G409" s="35"/>
      <c r="H409" s="35"/>
      <c r="I409" s="35"/>
      <c r="J409" s="35"/>
      <c r="K409" s="35"/>
      <c r="L409" s="39"/>
      <c r="M409" s="225"/>
      <c r="N409" s="226"/>
      <c r="O409" s="85"/>
      <c r="P409" s="85"/>
      <c r="Q409" s="85"/>
      <c r="R409" s="85"/>
      <c r="S409" s="85"/>
      <c r="T409" s="86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T409" s="18" t="s">
        <v>135</v>
      </c>
      <c r="AU409" s="18" t="s">
        <v>83</v>
      </c>
    </row>
    <row r="410" s="13" customFormat="1">
      <c r="A410" s="13"/>
      <c r="B410" s="230"/>
      <c r="C410" s="231"/>
      <c r="D410" s="223" t="s">
        <v>139</v>
      </c>
      <c r="E410" s="232" t="s">
        <v>1</v>
      </c>
      <c r="F410" s="233" t="s">
        <v>418</v>
      </c>
      <c r="G410" s="231"/>
      <c r="H410" s="232" t="s">
        <v>1</v>
      </c>
      <c r="I410" s="231"/>
      <c r="J410" s="231"/>
      <c r="K410" s="231"/>
      <c r="L410" s="234"/>
      <c r="M410" s="235"/>
      <c r="N410" s="236"/>
      <c r="O410" s="236"/>
      <c r="P410" s="236"/>
      <c r="Q410" s="236"/>
      <c r="R410" s="236"/>
      <c r="S410" s="236"/>
      <c r="T410" s="23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8" t="s">
        <v>139</v>
      </c>
      <c r="AU410" s="238" t="s">
        <v>83</v>
      </c>
      <c r="AV410" s="13" t="s">
        <v>81</v>
      </c>
      <c r="AW410" s="13" t="s">
        <v>30</v>
      </c>
      <c r="AX410" s="13" t="s">
        <v>73</v>
      </c>
      <c r="AY410" s="238" t="s">
        <v>124</v>
      </c>
    </row>
    <row r="411" s="14" customFormat="1">
      <c r="A411" s="14"/>
      <c r="B411" s="239"/>
      <c r="C411" s="240"/>
      <c r="D411" s="223" t="s">
        <v>139</v>
      </c>
      <c r="E411" s="241" t="s">
        <v>1</v>
      </c>
      <c r="F411" s="242" t="s">
        <v>419</v>
      </c>
      <c r="G411" s="240"/>
      <c r="H411" s="243">
        <v>719.76999999999998</v>
      </c>
      <c r="I411" s="240"/>
      <c r="J411" s="240"/>
      <c r="K411" s="240"/>
      <c r="L411" s="244"/>
      <c r="M411" s="245"/>
      <c r="N411" s="246"/>
      <c r="O411" s="246"/>
      <c r="P411" s="246"/>
      <c r="Q411" s="246"/>
      <c r="R411" s="246"/>
      <c r="S411" s="246"/>
      <c r="T411" s="24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8" t="s">
        <v>139</v>
      </c>
      <c r="AU411" s="248" t="s">
        <v>83</v>
      </c>
      <c r="AV411" s="14" t="s">
        <v>83</v>
      </c>
      <c r="AW411" s="14" t="s">
        <v>30</v>
      </c>
      <c r="AX411" s="14" t="s">
        <v>73</v>
      </c>
      <c r="AY411" s="248" t="s">
        <v>124</v>
      </c>
    </row>
    <row r="412" s="14" customFormat="1">
      <c r="A412" s="14"/>
      <c r="B412" s="239"/>
      <c r="C412" s="240"/>
      <c r="D412" s="223" t="s">
        <v>139</v>
      </c>
      <c r="E412" s="241" t="s">
        <v>1</v>
      </c>
      <c r="F412" s="242" t="s">
        <v>420</v>
      </c>
      <c r="G412" s="240"/>
      <c r="H412" s="243">
        <v>31.280000000000001</v>
      </c>
      <c r="I412" s="240"/>
      <c r="J412" s="240"/>
      <c r="K412" s="240"/>
      <c r="L412" s="244"/>
      <c r="M412" s="245"/>
      <c r="N412" s="246"/>
      <c r="O412" s="246"/>
      <c r="P412" s="246"/>
      <c r="Q412" s="246"/>
      <c r="R412" s="246"/>
      <c r="S412" s="246"/>
      <c r="T412" s="24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8" t="s">
        <v>139</v>
      </c>
      <c r="AU412" s="248" t="s">
        <v>83</v>
      </c>
      <c r="AV412" s="14" t="s">
        <v>83</v>
      </c>
      <c r="AW412" s="14" t="s">
        <v>30</v>
      </c>
      <c r="AX412" s="14" t="s">
        <v>73</v>
      </c>
      <c r="AY412" s="248" t="s">
        <v>124</v>
      </c>
    </row>
    <row r="413" s="14" customFormat="1">
      <c r="A413" s="14"/>
      <c r="B413" s="239"/>
      <c r="C413" s="240"/>
      <c r="D413" s="223" t="s">
        <v>139</v>
      </c>
      <c r="E413" s="241" t="s">
        <v>1</v>
      </c>
      <c r="F413" s="242" t="s">
        <v>421</v>
      </c>
      <c r="G413" s="240"/>
      <c r="H413" s="243">
        <v>8</v>
      </c>
      <c r="I413" s="240"/>
      <c r="J413" s="240"/>
      <c r="K413" s="240"/>
      <c r="L413" s="244"/>
      <c r="M413" s="245"/>
      <c r="N413" s="246"/>
      <c r="O413" s="246"/>
      <c r="P413" s="246"/>
      <c r="Q413" s="246"/>
      <c r="R413" s="246"/>
      <c r="S413" s="246"/>
      <c r="T413" s="24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8" t="s">
        <v>139</v>
      </c>
      <c r="AU413" s="248" t="s">
        <v>83</v>
      </c>
      <c r="AV413" s="14" t="s">
        <v>83</v>
      </c>
      <c r="AW413" s="14" t="s">
        <v>30</v>
      </c>
      <c r="AX413" s="14" t="s">
        <v>73</v>
      </c>
      <c r="AY413" s="248" t="s">
        <v>124</v>
      </c>
    </row>
    <row r="414" s="16" customFormat="1">
      <c r="A414" s="16"/>
      <c r="B414" s="268"/>
      <c r="C414" s="269"/>
      <c r="D414" s="223" t="s">
        <v>139</v>
      </c>
      <c r="E414" s="270" t="s">
        <v>1</v>
      </c>
      <c r="F414" s="271" t="s">
        <v>422</v>
      </c>
      <c r="G414" s="269"/>
      <c r="H414" s="272">
        <v>759.04999999999995</v>
      </c>
      <c r="I414" s="269"/>
      <c r="J414" s="269"/>
      <c r="K414" s="269"/>
      <c r="L414" s="273"/>
      <c r="M414" s="274"/>
      <c r="N414" s="275"/>
      <c r="O414" s="275"/>
      <c r="P414" s="275"/>
      <c r="Q414" s="275"/>
      <c r="R414" s="275"/>
      <c r="S414" s="275"/>
      <c r="T414" s="27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77" t="s">
        <v>139</v>
      </c>
      <c r="AU414" s="277" t="s">
        <v>83</v>
      </c>
      <c r="AV414" s="16" t="s">
        <v>131</v>
      </c>
      <c r="AW414" s="16" t="s">
        <v>30</v>
      </c>
      <c r="AX414" s="16" t="s">
        <v>81</v>
      </c>
      <c r="AY414" s="277" t="s">
        <v>124</v>
      </c>
    </row>
    <row r="415" s="2" customFormat="1" ht="21.75" customHeight="1">
      <c r="A415" s="33"/>
      <c r="B415" s="34"/>
      <c r="C415" s="211" t="s">
        <v>528</v>
      </c>
      <c r="D415" s="211" t="s">
        <v>126</v>
      </c>
      <c r="E415" s="212" t="s">
        <v>529</v>
      </c>
      <c r="F415" s="213" t="s">
        <v>530</v>
      </c>
      <c r="G415" s="214" t="s">
        <v>184</v>
      </c>
      <c r="H415" s="215">
        <v>56</v>
      </c>
      <c r="I415" s="216">
        <v>400</v>
      </c>
      <c r="J415" s="216">
        <f>ROUND(I415*H415,2)</f>
        <v>22400</v>
      </c>
      <c r="K415" s="213" t="s">
        <v>1</v>
      </c>
      <c r="L415" s="39"/>
      <c r="M415" s="217" t="s">
        <v>1</v>
      </c>
      <c r="N415" s="218" t="s">
        <v>38</v>
      </c>
      <c r="O415" s="219">
        <v>0.33800000000000002</v>
      </c>
      <c r="P415" s="219">
        <f>O415*H415</f>
        <v>18.928000000000001</v>
      </c>
      <c r="Q415" s="219">
        <v>0</v>
      </c>
      <c r="R415" s="219">
        <f>Q415*H415</f>
        <v>0</v>
      </c>
      <c r="S415" s="219">
        <v>0.014999999999999999</v>
      </c>
      <c r="T415" s="220">
        <f>S415*H415</f>
        <v>0.83999999999999997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221" t="s">
        <v>131</v>
      </c>
      <c r="AT415" s="221" t="s">
        <v>126</v>
      </c>
      <c r="AU415" s="221" t="s">
        <v>83</v>
      </c>
      <c r="AY415" s="18" t="s">
        <v>124</v>
      </c>
      <c r="BE415" s="222">
        <f>IF(N415="základní",J415,0)</f>
        <v>22400</v>
      </c>
      <c r="BF415" s="222">
        <f>IF(N415="snížená",J415,0)</f>
        <v>0</v>
      </c>
      <c r="BG415" s="222">
        <f>IF(N415="zákl. přenesená",J415,0)</f>
        <v>0</v>
      </c>
      <c r="BH415" s="222">
        <f>IF(N415="sníž. přenesená",J415,0)</f>
        <v>0</v>
      </c>
      <c r="BI415" s="222">
        <f>IF(N415="nulová",J415,0)</f>
        <v>0</v>
      </c>
      <c r="BJ415" s="18" t="s">
        <v>81</v>
      </c>
      <c r="BK415" s="222">
        <f>ROUND(I415*H415,2)</f>
        <v>22400</v>
      </c>
      <c r="BL415" s="18" t="s">
        <v>131</v>
      </c>
      <c r="BM415" s="221" t="s">
        <v>531</v>
      </c>
    </row>
    <row r="416" s="2" customFormat="1">
      <c r="A416" s="33"/>
      <c r="B416" s="34"/>
      <c r="C416" s="35"/>
      <c r="D416" s="223" t="s">
        <v>133</v>
      </c>
      <c r="E416" s="35"/>
      <c r="F416" s="224" t="s">
        <v>530</v>
      </c>
      <c r="G416" s="35"/>
      <c r="H416" s="35"/>
      <c r="I416" s="35"/>
      <c r="J416" s="35"/>
      <c r="K416" s="35"/>
      <c r="L416" s="39"/>
      <c r="M416" s="225"/>
      <c r="N416" s="226"/>
      <c r="O416" s="85"/>
      <c r="P416" s="85"/>
      <c r="Q416" s="85"/>
      <c r="R416" s="85"/>
      <c r="S416" s="85"/>
      <c r="T416" s="86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8" t="s">
        <v>133</v>
      </c>
      <c r="AU416" s="18" t="s">
        <v>83</v>
      </c>
    </row>
    <row r="417" s="2" customFormat="1">
      <c r="A417" s="33"/>
      <c r="B417" s="34"/>
      <c r="C417" s="35"/>
      <c r="D417" s="223" t="s">
        <v>137</v>
      </c>
      <c r="E417" s="35"/>
      <c r="F417" s="229" t="s">
        <v>532</v>
      </c>
      <c r="G417" s="35"/>
      <c r="H417" s="35"/>
      <c r="I417" s="35"/>
      <c r="J417" s="35"/>
      <c r="K417" s="35"/>
      <c r="L417" s="39"/>
      <c r="M417" s="225"/>
      <c r="N417" s="226"/>
      <c r="O417" s="85"/>
      <c r="P417" s="85"/>
      <c r="Q417" s="85"/>
      <c r="R417" s="85"/>
      <c r="S417" s="85"/>
      <c r="T417" s="86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T417" s="18" t="s">
        <v>137</v>
      </c>
      <c r="AU417" s="18" t="s">
        <v>83</v>
      </c>
    </row>
    <row r="418" s="14" customFormat="1">
      <c r="A418" s="14"/>
      <c r="B418" s="239"/>
      <c r="C418" s="240"/>
      <c r="D418" s="223" t="s">
        <v>139</v>
      </c>
      <c r="E418" s="241" t="s">
        <v>1</v>
      </c>
      <c r="F418" s="242" t="s">
        <v>533</v>
      </c>
      <c r="G418" s="240"/>
      <c r="H418" s="243">
        <v>56</v>
      </c>
      <c r="I418" s="240"/>
      <c r="J418" s="240"/>
      <c r="K418" s="240"/>
      <c r="L418" s="244"/>
      <c r="M418" s="245"/>
      <c r="N418" s="246"/>
      <c r="O418" s="246"/>
      <c r="P418" s="246"/>
      <c r="Q418" s="246"/>
      <c r="R418" s="246"/>
      <c r="S418" s="246"/>
      <c r="T418" s="24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8" t="s">
        <v>139</v>
      </c>
      <c r="AU418" s="248" t="s">
        <v>83</v>
      </c>
      <c r="AV418" s="14" t="s">
        <v>83</v>
      </c>
      <c r="AW418" s="14" t="s">
        <v>30</v>
      </c>
      <c r="AX418" s="14" t="s">
        <v>81</v>
      </c>
      <c r="AY418" s="248" t="s">
        <v>124</v>
      </c>
    </row>
    <row r="419" s="12" customFormat="1" ht="22.8" customHeight="1">
      <c r="A419" s="12"/>
      <c r="B419" s="196"/>
      <c r="C419" s="197"/>
      <c r="D419" s="198" t="s">
        <v>72</v>
      </c>
      <c r="E419" s="209" t="s">
        <v>201</v>
      </c>
      <c r="F419" s="209" t="s">
        <v>534</v>
      </c>
      <c r="G419" s="197"/>
      <c r="H419" s="197"/>
      <c r="I419" s="197"/>
      <c r="J419" s="210">
        <f>BK419</f>
        <v>469012</v>
      </c>
      <c r="K419" s="197"/>
      <c r="L419" s="201"/>
      <c r="M419" s="202"/>
      <c r="N419" s="203"/>
      <c r="O419" s="203"/>
      <c r="P419" s="204">
        <f>SUM(P420:P437)</f>
        <v>742.15899999999999</v>
      </c>
      <c r="Q419" s="203"/>
      <c r="R419" s="204">
        <f>SUM(R420:R437)</f>
        <v>0</v>
      </c>
      <c r="S419" s="203"/>
      <c r="T419" s="205">
        <f>SUM(T420:T437)</f>
        <v>292.02999999999997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6" t="s">
        <v>81</v>
      </c>
      <c r="AT419" s="207" t="s">
        <v>72</v>
      </c>
      <c r="AU419" s="207" t="s">
        <v>81</v>
      </c>
      <c r="AY419" s="206" t="s">
        <v>124</v>
      </c>
      <c r="BK419" s="208">
        <f>SUM(BK420:BK437)</f>
        <v>469012</v>
      </c>
    </row>
    <row r="420" s="2" customFormat="1" ht="21.75" customHeight="1">
      <c r="A420" s="33"/>
      <c r="B420" s="34"/>
      <c r="C420" s="211" t="s">
        <v>535</v>
      </c>
      <c r="D420" s="211" t="s">
        <v>126</v>
      </c>
      <c r="E420" s="212" t="s">
        <v>536</v>
      </c>
      <c r="F420" s="213" t="s">
        <v>537</v>
      </c>
      <c r="G420" s="214" t="s">
        <v>129</v>
      </c>
      <c r="H420" s="215">
        <v>100.7</v>
      </c>
      <c r="I420" s="216">
        <v>4160</v>
      </c>
      <c r="J420" s="216">
        <f>ROUND(I420*H420,2)</f>
        <v>418912</v>
      </c>
      <c r="K420" s="213" t="s">
        <v>130</v>
      </c>
      <c r="L420" s="39"/>
      <c r="M420" s="217" t="s">
        <v>1</v>
      </c>
      <c r="N420" s="218" t="s">
        <v>38</v>
      </c>
      <c r="O420" s="219">
        <v>7.3700000000000001</v>
      </c>
      <c r="P420" s="219">
        <f>O420*H420</f>
        <v>742.15899999999999</v>
      </c>
      <c r="Q420" s="219">
        <v>0</v>
      </c>
      <c r="R420" s="219">
        <f>Q420*H420</f>
        <v>0</v>
      </c>
      <c r="S420" s="219">
        <v>2.8999999999999999</v>
      </c>
      <c r="T420" s="220">
        <f>S420*H420</f>
        <v>292.02999999999997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221" t="s">
        <v>131</v>
      </c>
      <c r="AT420" s="221" t="s">
        <v>126</v>
      </c>
      <c r="AU420" s="221" t="s">
        <v>83</v>
      </c>
      <c r="AY420" s="18" t="s">
        <v>124</v>
      </c>
      <c r="BE420" s="222">
        <f>IF(N420="základní",J420,0)</f>
        <v>418912</v>
      </c>
      <c r="BF420" s="222">
        <f>IF(N420="snížená",J420,0)</f>
        <v>0</v>
      </c>
      <c r="BG420" s="222">
        <f>IF(N420="zákl. přenesená",J420,0)</f>
        <v>0</v>
      </c>
      <c r="BH420" s="222">
        <f>IF(N420="sníž. přenesená",J420,0)</f>
        <v>0</v>
      </c>
      <c r="BI420" s="222">
        <f>IF(N420="nulová",J420,0)</f>
        <v>0</v>
      </c>
      <c r="BJ420" s="18" t="s">
        <v>81</v>
      </c>
      <c r="BK420" s="222">
        <f>ROUND(I420*H420,2)</f>
        <v>418912</v>
      </c>
      <c r="BL420" s="18" t="s">
        <v>131</v>
      </c>
      <c r="BM420" s="221" t="s">
        <v>538</v>
      </c>
    </row>
    <row r="421" s="2" customFormat="1">
      <c r="A421" s="33"/>
      <c r="B421" s="34"/>
      <c r="C421" s="35"/>
      <c r="D421" s="223" t="s">
        <v>133</v>
      </c>
      <c r="E421" s="35"/>
      <c r="F421" s="224" t="s">
        <v>539</v>
      </c>
      <c r="G421" s="35"/>
      <c r="H421" s="35"/>
      <c r="I421" s="35"/>
      <c r="J421" s="35"/>
      <c r="K421" s="35"/>
      <c r="L421" s="39"/>
      <c r="M421" s="225"/>
      <c r="N421" s="226"/>
      <c r="O421" s="85"/>
      <c r="P421" s="85"/>
      <c r="Q421" s="85"/>
      <c r="R421" s="85"/>
      <c r="S421" s="85"/>
      <c r="T421" s="86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T421" s="18" t="s">
        <v>133</v>
      </c>
      <c r="AU421" s="18" t="s">
        <v>83</v>
      </c>
    </row>
    <row r="422" s="2" customFormat="1">
      <c r="A422" s="33"/>
      <c r="B422" s="34"/>
      <c r="C422" s="35"/>
      <c r="D422" s="227" t="s">
        <v>135</v>
      </c>
      <c r="E422" s="35"/>
      <c r="F422" s="228" t="s">
        <v>540</v>
      </c>
      <c r="G422" s="35"/>
      <c r="H422" s="35"/>
      <c r="I422" s="35"/>
      <c r="J422" s="35"/>
      <c r="K422" s="35"/>
      <c r="L422" s="39"/>
      <c r="M422" s="225"/>
      <c r="N422" s="226"/>
      <c r="O422" s="85"/>
      <c r="P422" s="85"/>
      <c r="Q422" s="85"/>
      <c r="R422" s="85"/>
      <c r="S422" s="85"/>
      <c r="T422" s="86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T422" s="18" t="s">
        <v>135</v>
      </c>
      <c r="AU422" s="18" t="s">
        <v>83</v>
      </c>
    </row>
    <row r="423" s="2" customFormat="1">
      <c r="A423" s="33"/>
      <c r="B423" s="34"/>
      <c r="C423" s="35"/>
      <c r="D423" s="223" t="s">
        <v>137</v>
      </c>
      <c r="E423" s="35"/>
      <c r="F423" s="229" t="s">
        <v>541</v>
      </c>
      <c r="G423" s="35"/>
      <c r="H423" s="35"/>
      <c r="I423" s="35"/>
      <c r="J423" s="35"/>
      <c r="K423" s="35"/>
      <c r="L423" s="39"/>
      <c r="M423" s="225"/>
      <c r="N423" s="226"/>
      <c r="O423" s="85"/>
      <c r="P423" s="85"/>
      <c r="Q423" s="85"/>
      <c r="R423" s="85"/>
      <c r="S423" s="85"/>
      <c r="T423" s="86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T423" s="18" t="s">
        <v>137</v>
      </c>
      <c r="AU423" s="18" t="s">
        <v>83</v>
      </c>
    </row>
    <row r="424" s="13" customFormat="1">
      <c r="A424" s="13"/>
      <c r="B424" s="230"/>
      <c r="C424" s="231"/>
      <c r="D424" s="223" t="s">
        <v>139</v>
      </c>
      <c r="E424" s="232" t="s">
        <v>1</v>
      </c>
      <c r="F424" s="233" t="s">
        <v>140</v>
      </c>
      <c r="G424" s="231"/>
      <c r="H424" s="232" t="s">
        <v>1</v>
      </c>
      <c r="I424" s="231"/>
      <c r="J424" s="231"/>
      <c r="K424" s="231"/>
      <c r="L424" s="234"/>
      <c r="M424" s="235"/>
      <c r="N424" s="236"/>
      <c r="O424" s="236"/>
      <c r="P424" s="236"/>
      <c r="Q424" s="236"/>
      <c r="R424" s="236"/>
      <c r="S424" s="236"/>
      <c r="T424" s="23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8" t="s">
        <v>139</v>
      </c>
      <c r="AU424" s="238" t="s">
        <v>83</v>
      </c>
      <c r="AV424" s="13" t="s">
        <v>81</v>
      </c>
      <c r="AW424" s="13" t="s">
        <v>30</v>
      </c>
      <c r="AX424" s="13" t="s">
        <v>73</v>
      </c>
      <c r="AY424" s="238" t="s">
        <v>124</v>
      </c>
    </row>
    <row r="425" s="14" customFormat="1">
      <c r="A425" s="14"/>
      <c r="B425" s="239"/>
      <c r="C425" s="240"/>
      <c r="D425" s="223" t="s">
        <v>139</v>
      </c>
      <c r="E425" s="241" t="s">
        <v>1</v>
      </c>
      <c r="F425" s="242" t="s">
        <v>542</v>
      </c>
      <c r="G425" s="240"/>
      <c r="H425" s="243">
        <v>100.7</v>
      </c>
      <c r="I425" s="240"/>
      <c r="J425" s="240"/>
      <c r="K425" s="240"/>
      <c r="L425" s="244"/>
      <c r="M425" s="245"/>
      <c r="N425" s="246"/>
      <c r="O425" s="246"/>
      <c r="P425" s="246"/>
      <c r="Q425" s="246"/>
      <c r="R425" s="246"/>
      <c r="S425" s="246"/>
      <c r="T425" s="24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8" t="s">
        <v>139</v>
      </c>
      <c r="AU425" s="248" t="s">
        <v>83</v>
      </c>
      <c r="AV425" s="14" t="s">
        <v>83</v>
      </c>
      <c r="AW425" s="14" t="s">
        <v>30</v>
      </c>
      <c r="AX425" s="14" t="s">
        <v>81</v>
      </c>
      <c r="AY425" s="248" t="s">
        <v>124</v>
      </c>
    </row>
    <row r="426" s="2" customFormat="1" ht="16.5" customHeight="1">
      <c r="A426" s="33"/>
      <c r="B426" s="34"/>
      <c r="C426" s="211" t="s">
        <v>543</v>
      </c>
      <c r="D426" s="211" t="s">
        <v>126</v>
      </c>
      <c r="E426" s="212" t="s">
        <v>544</v>
      </c>
      <c r="F426" s="213" t="s">
        <v>545</v>
      </c>
      <c r="G426" s="214" t="s">
        <v>252</v>
      </c>
      <c r="H426" s="215">
        <v>1</v>
      </c>
      <c r="I426" s="216">
        <v>2500</v>
      </c>
      <c r="J426" s="216">
        <f>ROUND(I426*H426,2)</f>
        <v>2500</v>
      </c>
      <c r="K426" s="213" t="s">
        <v>1</v>
      </c>
      <c r="L426" s="39"/>
      <c r="M426" s="217" t="s">
        <v>1</v>
      </c>
      <c r="N426" s="218" t="s">
        <v>38</v>
      </c>
      <c r="O426" s="219">
        <v>0</v>
      </c>
      <c r="P426" s="219">
        <f>O426*H426</f>
        <v>0</v>
      </c>
      <c r="Q426" s="219">
        <v>0</v>
      </c>
      <c r="R426" s="219">
        <f>Q426*H426</f>
        <v>0</v>
      </c>
      <c r="S426" s="219">
        <v>0</v>
      </c>
      <c r="T426" s="220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221" t="s">
        <v>131</v>
      </c>
      <c r="AT426" s="221" t="s">
        <v>126</v>
      </c>
      <c r="AU426" s="221" t="s">
        <v>83</v>
      </c>
      <c r="AY426" s="18" t="s">
        <v>124</v>
      </c>
      <c r="BE426" s="222">
        <f>IF(N426="základní",J426,0)</f>
        <v>2500</v>
      </c>
      <c r="BF426" s="222">
        <f>IF(N426="snížená",J426,0)</f>
        <v>0</v>
      </c>
      <c r="BG426" s="222">
        <f>IF(N426="zákl. přenesená",J426,0)</f>
        <v>0</v>
      </c>
      <c r="BH426" s="222">
        <f>IF(N426="sníž. přenesená",J426,0)</f>
        <v>0</v>
      </c>
      <c r="BI426" s="222">
        <f>IF(N426="nulová",J426,0)</f>
        <v>0</v>
      </c>
      <c r="BJ426" s="18" t="s">
        <v>81</v>
      </c>
      <c r="BK426" s="222">
        <f>ROUND(I426*H426,2)</f>
        <v>2500</v>
      </c>
      <c r="BL426" s="18" t="s">
        <v>131</v>
      </c>
      <c r="BM426" s="221" t="s">
        <v>546</v>
      </c>
    </row>
    <row r="427" s="2" customFormat="1">
      <c r="A427" s="33"/>
      <c r="B427" s="34"/>
      <c r="C427" s="35"/>
      <c r="D427" s="223" t="s">
        <v>133</v>
      </c>
      <c r="E427" s="35"/>
      <c r="F427" s="224" t="s">
        <v>545</v>
      </c>
      <c r="G427" s="35"/>
      <c r="H427" s="35"/>
      <c r="I427" s="35"/>
      <c r="J427" s="35"/>
      <c r="K427" s="35"/>
      <c r="L427" s="39"/>
      <c r="M427" s="225"/>
      <c r="N427" s="226"/>
      <c r="O427" s="85"/>
      <c r="P427" s="85"/>
      <c r="Q427" s="85"/>
      <c r="R427" s="85"/>
      <c r="S427" s="85"/>
      <c r="T427" s="86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T427" s="18" t="s">
        <v>133</v>
      </c>
      <c r="AU427" s="18" t="s">
        <v>83</v>
      </c>
    </row>
    <row r="428" s="2" customFormat="1">
      <c r="A428" s="33"/>
      <c r="B428" s="34"/>
      <c r="C428" s="35"/>
      <c r="D428" s="223" t="s">
        <v>137</v>
      </c>
      <c r="E428" s="35"/>
      <c r="F428" s="229" t="s">
        <v>547</v>
      </c>
      <c r="G428" s="35"/>
      <c r="H428" s="35"/>
      <c r="I428" s="35"/>
      <c r="J428" s="35"/>
      <c r="K428" s="35"/>
      <c r="L428" s="39"/>
      <c r="M428" s="225"/>
      <c r="N428" s="226"/>
      <c r="O428" s="85"/>
      <c r="P428" s="85"/>
      <c r="Q428" s="85"/>
      <c r="R428" s="85"/>
      <c r="S428" s="85"/>
      <c r="T428" s="86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T428" s="18" t="s">
        <v>137</v>
      </c>
      <c r="AU428" s="18" t="s">
        <v>83</v>
      </c>
    </row>
    <row r="429" s="2" customFormat="1" ht="16.5" customHeight="1">
      <c r="A429" s="33"/>
      <c r="B429" s="34"/>
      <c r="C429" s="211" t="s">
        <v>548</v>
      </c>
      <c r="D429" s="211" t="s">
        <v>126</v>
      </c>
      <c r="E429" s="212" t="s">
        <v>549</v>
      </c>
      <c r="F429" s="213" t="s">
        <v>550</v>
      </c>
      <c r="G429" s="214" t="s">
        <v>252</v>
      </c>
      <c r="H429" s="215">
        <v>7</v>
      </c>
      <c r="I429" s="216">
        <v>3000</v>
      </c>
      <c r="J429" s="216">
        <f>ROUND(I429*H429,2)</f>
        <v>21000</v>
      </c>
      <c r="K429" s="213" t="s">
        <v>1</v>
      </c>
      <c r="L429" s="39"/>
      <c r="M429" s="217" t="s">
        <v>1</v>
      </c>
      <c r="N429" s="218" t="s">
        <v>38</v>
      </c>
      <c r="O429" s="219">
        <v>0</v>
      </c>
      <c r="P429" s="219">
        <f>O429*H429</f>
        <v>0</v>
      </c>
      <c r="Q429" s="219">
        <v>0</v>
      </c>
      <c r="R429" s="219">
        <f>Q429*H429</f>
        <v>0</v>
      </c>
      <c r="S429" s="219">
        <v>0</v>
      </c>
      <c r="T429" s="220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221" t="s">
        <v>131</v>
      </c>
      <c r="AT429" s="221" t="s">
        <v>126</v>
      </c>
      <c r="AU429" s="221" t="s">
        <v>83</v>
      </c>
      <c r="AY429" s="18" t="s">
        <v>124</v>
      </c>
      <c r="BE429" s="222">
        <f>IF(N429="základní",J429,0)</f>
        <v>21000</v>
      </c>
      <c r="BF429" s="222">
        <f>IF(N429="snížená",J429,0)</f>
        <v>0</v>
      </c>
      <c r="BG429" s="222">
        <f>IF(N429="zákl. přenesená",J429,0)</f>
        <v>0</v>
      </c>
      <c r="BH429" s="222">
        <f>IF(N429="sníž. přenesená",J429,0)</f>
        <v>0</v>
      </c>
      <c r="BI429" s="222">
        <f>IF(N429="nulová",J429,0)</f>
        <v>0</v>
      </c>
      <c r="BJ429" s="18" t="s">
        <v>81</v>
      </c>
      <c r="BK429" s="222">
        <f>ROUND(I429*H429,2)</f>
        <v>21000</v>
      </c>
      <c r="BL429" s="18" t="s">
        <v>131</v>
      </c>
      <c r="BM429" s="221" t="s">
        <v>551</v>
      </c>
    </row>
    <row r="430" s="2" customFormat="1">
      <c r="A430" s="33"/>
      <c r="B430" s="34"/>
      <c r="C430" s="35"/>
      <c r="D430" s="223" t="s">
        <v>133</v>
      </c>
      <c r="E430" s="35"/>
      <c r="F430" s="224" t="s">
        <v>550</v>
      </c>
      <c r="G430" s="35"/>
      <c r="H430" s="35"/>
      <c r="I430" s="35"/>
      <c r="J430" s="35"/>
      <c r="K430" s="35"/>
      <c r="L430" s="39"/>
      <c r="M430" s="225"/>
      <c r="N430" s="226"/>
      <c r="O430" s="85"/>
      <c r="P430" s="85"/>
      <c r="Q430" s="85"/>
      <c r="R430" s="85"/>
      <c r="S430" s="85"/>
      <c r="T430" s="86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18" t="s">
        <v>133</v>
      </c>
      <c r="AU430" s="18" t="s">
        <v>83</v>
      </c>
    </row>
    <row r="431" s="2" customFormat="1">
      <c r="A431" s="33"/>
      <c r="B431" s="34"/>
      <c r="C431" s="35"/>
      <c r="D431" s="223" t="s">
        <v>137</v>
      </c>
      <c r="E431" s="35"/>
      <c r="F431" s="229" t="s">
        <v>552</v>
      </c>
      <c r="G431" s="35"/>
      <c r="H431" s="35"/>
      <c r="I431" s="35"/>
      <c r="J431" s="35"/>
      <c r="K431" s="35"/>
      <c r="L431" s="39"/>
      <c r="M431" s="225"/>
      <c r="N431" s="226"/>
      <c r="O431" s="85"/>
      <c r="P431" s="85"/>
      <c r="Q431" s="85"/>
      <c r="R431" s="85"/>
      <c r="S431" s="85"/>
      <c r="T431" s="86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T431" s="18" t="s">
        <v>137</v>
      </c>
      <c r="AU431" s="18" t="s">
        <v>83</v>
      </c>
    </row>
    <row r="432" s="2" customFormat="1" ht="16.5" customHeight="1">
      <c r="A432" s="33"/>
      <c r="B432" s="34"/>
      <c r="C432" s="211" t="s">
        <v>553</v>
      </c>
      <c r="D432" s="211" t="s">
        <v>126</v>
      </c>
      <c r="E432" s="212" t="s">
        <v>554</v>
      </c>
      <c r="F432" s="213" t="s">
        <v>555</v>
      </c>
      <c r="G432" s="214" t="s">
        <v>252</v>
      </c>
      <c r="H432" s="215">
        <v>6</v>
      </c>
      <c r="I432" s="216">
        <v>3600</v>
      </c>
      <c r="J432" s="216">
        <f>ROUND(I432*H432,2)</f>
        <v>21600</v>
      </c>
      <c r="K432" s="213" t="s">
        <v>1</v>
      </c>
      <c r="L432" s="39"/>
      <c r="M432" s="217" t="s">
        <v>1</v>
      </c>
      <c r="N432" s="218" t="s">
        <v>38</v>
      </c>
      <c r="O432" s="219">
        <v>0</v>
      </c>
      <c r="P432" s="219">
        <f>O432*H432</f>
        <v>0</v>
      </c>
      <c r="Q432" s="219">
        <v>0</v>
      </c>
      <c r="R432" s="219">
        <f>Q432*H432</f>
        <v>0</v>
      </c>
      <c r="S432" s="219">
        <v>0</v>
      </c>
      <c r="T432" s="220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221" t="s">
        <v>131</v>
      </c>
      <c r="AT432" s="221" t="s">
        <v>126</v>
      </c>
      <c r="AU432" s="221" t="s">
        <v>83</v>
      </c>
      <c r="AY432" s="18" t="s">
        <v>124</v>
      </c>
      <c r="BE432" s="222">
        <f>IF(N432="základní",J432,0)</f>
        <v>21600</v>
      </c>
      <c r="BF432" s="222">
        <f>IF(N432="snížená",J432,0)</f>
        <v>0</v>
      </c>
      <c r="BG432" s="222">
        <f>IF(N432="zákl. přenesená",J432,0)</f>
        <v>0</v>
      </c>
      <c r="BH432" s="222">
        <f>IF(N432="sníž. přenesená",J432,0)</f>
        <v>0</v>
      </c>
      <c r="BI432" s="222">
        <f>IF(N432="nulová",J432,0)</f>
        <v>0</v>
      </c>
      <c r="BJ432" s="18" t="s">
        <v>81</v>
      </c>
      <c r="BK432" s="222">
        <f>ROUND(I432*H432,2)</f>
        <v>21600</v>
      </c>
      <c r="BL432" s="18" t="s">
        <v>131</v>
      </c>
      <c r="BM432" s="221" t="s">
        <v>556</v>
      </c>
    </row>
    <row r="433" s="2" customFormat="1">
      <c r="A433" s="33"/>
      <c r="B433" s="34"/>
      <c r="C433" s="35"/>
      <c r="D433" s="223" t="s">
        <v>133</v>
      </c>
      <c r="E433" s="35"/>
      <c r="F433" s="224" t="s">
        <v>555</v>
      </c>
      <c r="G433" s="35"/>
      <c r="H433" s="35"/>
      <c r="I433" s="35"/>
      <c r="J433" s="35"/>
      <c r="K433" s="35"/>
      <c r="L433" s="39"/>
      <c r="M433" s="225"/>
      <c r="N433" s="226"/>
      <c r="O433" s="85"/>
      <c r="P433" s="85"/>
      <c r="Q433" s="85"/>
      <c r="R433" s="85"/>
      <c r="S433" s="85"/>
      <c r="T433" s="86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T433" s="18" t="s">
        <v>133</v>
      </c>
      <c r="AU433" s="18" t="s">
        <v>83</v>
      </c>
    </row>
    <row r="434" s="2" customFormat="1">
      <c r="A434" s="33"/>
      <c r="B434" s="34"/>
      <c r="C434" s="35"/>
      <c r="D434" s="223" t="s">
        <v>137</v>
      </c>
      <c r="E434" s="35"/>
      <c r="F434" s="229" t="s">
        <v>557</v>
      </c>
      <c r="G434" s="35"/>
      <c r="H434" s="35"/>
      <c r="I434" s="35"/>
      <c r="J434" s="35"/>
      <c r="K434" s="35"/>
      <c r="L434" s="39"/>
      <c r="M434" s="225"/>
      <c r="N434" s="226"/>
      <c r="O434" s="85"/>
      <c r="P434" s="85"/>
      <c r="Q434" s="85"/>
      <c r="R434" s="85"/>
      <c r="S434" s="85"/>
      <c r="T434" s="86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T434" s="18" t="s">
        <v>137</v>
      </c>
      <c r="AU434" s="18" t="s">
        <v>83</v>
      </c>
    </row>
    <row r="435" s="2" customFormat="1" ht="16.5" customHeight="1">
      <c r="A435" s="33"/>
      <c r="B435" s="34"/>
      <c r="C435" s="211" t="s">
        <v>558</v>
      </c>
      <c r="D435" s="211" t="s">
        <v>126</v>
      </c>
      <c r="E435" s="212" t="s">
        <v>559</v>
      </c>
      <c r="F435" s="213" t="s">
        <v>560</v>
      </c>
      <c r="G435" s="214" t="s">
        <v>252</v>
      </c>
      <c r="H435" s="215">
        <v>1</v>
      </c>
      <c r="I435" s="216">
        <v>5000</v>
      </c>
      <c r="J435" s="216">
        <f>ROUND(I435*H435,2)</f>
        <v>5000</v>
      </c>
      <c r="K435" s="213" t="s">
        <v>1</v>
      </c>
      <c r="L435" s="39"/>
      <c r="M435" s="217" t="s">
        <v>1</v>
      </c>
      <c r="N435" s="218" t="s">
        <v>38</v>
      </c>
      <c r="O435" s="219">
        <v>0</v>
      </c>
      <c r="P435" s="219">
        <f>O435*H435</f>
        <v>0</v>
      </c>
      <c r="Q435" s="219">
        <v>0</v>
      </c>
      <c r="R435" s="219">
        <f>Q435*H435</f>
        <v>0</v>
      </c>
      <c r="S435" s="219">
        <v>0</v>
      </c>
      <c r="T435" s="220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221" t="s">
        <v>131</v>
      </c>
      <c r="AT435" s="221" t="s">
        <v>126</v>
      </c>
      <c r="AU435" s="221" t="s">
        <v>83</v>
      </c>
      <c r="AY435" s="18" t="s">
        <v>124</v>
      </c>
      <c r="BE435" s="222">
        <f>IF(N435="základní",J435,0)</f>
        <v>5000</v>
      </c>
      <c r="BF435" s="222">
        <f>IF(N435="snížená",J435,0)</f>
        <v>0</v>
      </c>
      <c r="BG435" s="222">
        <f>IF(N435="zákl. přenesená",J435,0)</f>
        <v>0</v>
      </c>
      <c r="BH435" s="222">
        <f>IF(N435="sníž. přenesená",J435,0)</f>
        <v>0</v>
      </c>
      <c r="BI435" s="222">
        <f>IF(N435="nulová",J435,0)</f>
        <v>0</v>
      </c>
      <c r="BJ435" s="18" t="s">
        <v>81</v>
      </c>
      <c r="BK435" s="222">
        <f>ROUND(I435*H435,2)</f>
        <v>5000</v>
      </c>
      <c r="BL435" s="18" t="s">
        <v>131</v>
      </c>
      <c r="BM435" s="221" t="s">
        <v>561</v>
      </c>
    </row>
    <row r="436" s="2" customFormat="1">
      <c r="A436" s="33"/>
      <c r="B436" s="34"/>
      <c r="C436" s="35"/>
      <c r="D436" s="223" t="s">
        <v>133</v>
      </c>
      <c r="E436" s="35"/>
      <c r="F436" s="224" t="s">
        <v>562</v>
      </c>
      <c r="G436" s="35"/>
      <c r="H436" s="35"/>
      <c r="I436" s="35"/>
      <c r="J436" s="35"/>
      <c r="K436" s="35"/>
      <c r="L436" s="39"/>
      <c r="M436" s="225"/>
      <c r="N436" s="226"/>
      <c r="O436" s="85"/>
      <c r="P436" s="85"/>
      <c r="Q436" s="85"/>
      <c r="R436" s="85"/>
      <c r="S436" s="85"/>
      <c r="T436" s="86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8" t="s">
        <v>133</v>
      </c>
      <c r="AU436" s="18" t="s">
        <v>83</v>
      </c>
    </row>
    <row r="437" s="2" customFormat="1">
      <c r="A437" s="33"/>
      <c r="B437" s="34"/>
      <c r="C437" s="35"/>
      <c r="D437" s="223" t="s">
        <v>137</v>
      </c>
      <c r="E437" s="35"/>
      <c r="F437" s="229" t="s">
        <v>563</v>
      </c>
      <c r="G437" s="35"/>
      <c r="H437" s="35"/>
      <c r="I437" s="35"/>
      <c r="J437" s="35"/>
      <c r="K437" s="35"/>
      <c r="L437" s="39"/>
      <c r="M437" s="225"/>
      <c r="N437" s="226"/>
      <c r="O437" s="85"/>
      <c r="P437" s="85"/>
      <c r="Q437" s="85"/>
      <c r="R437" s="85"/>
      <c r="S437" s="85"/>
      <c r="T437" s="86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T437" s="18" t="s">
        <v>137</v>
      </c>
      <c r="AU437" s="18" t="s">
        <v>83</v>
      </c>
    </row>
    <row r="438" s="12" customFormat="1" ht="22.8" customHeight="1">
      <c r="A438" s="12"/>
      <c r="B438" s="196"/>
      <c r="C438" s="197"/>
      <c r="D438" s="198" t="s">
        <v>72</v>
      </c>
      <c r="E438" s="209" t="s">
        <v>564</v>
      </c>
      <c r="F438" s="209" t="s">
        <v>565</v>
      </c>
      <c r="G438" s="197"/>
      <c r="H438" s="197"/>
      <c r="I438" s="197"/>
      <c r="J438" s="210">
        <f>BK438</f>
        <v>2150320.3599999999</v>
      </c>
      <c r="K438" s="197"/>
      <c r="L438" s="201"/>
      <c r="M438" s="202"/>
      <c r="N438" s="203"/>
      <c r="O438" s="203"/>
      <c r="P438" s="204">
        <f>SUM(P439:P481)</f>
        <v>1202.1273600000002</v>
      </c>
      <c r="Q438" s="203"/>
      <c r="R438" s="204">
        <f>SUM(R439:R481)</f>
        <v>0</v>
      </c>
      <c r="S438" s="203"/>
      <c r="T438" s="205">
        <f>SUM(T439:T481)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6" t="s">
        <v>81</v>
      </c>
      <c r="AT438" s="207" t="s">
        <v>72</v>
      </c>
      <c r="AU438" s="207" t="s">
        <v>81</v>
      </c>
      <c r="AY438" s="206" t="s">
        <v>124</v>
      </c>
      <c r="BK438" s="208">
        <f>SUM(BK439:BK481)</f>
        <v>2150320.3599999999</v>
      </c>
    </row>
    <row r="439" s="2" customFormat="1" ht="33" customHeight="1">
      <c r="A439" s="33"/>
      <c r="B439" s="34"/>
      <c r="C439" s="211" t="s">
        <v>566</v>
      </c>
      <c r="D439" s="211" t="s">
        <v>126</v>
      </c>
      <c r="E439" s="212" t="s">
        <v>567</v>
      </c>
      <c r="F439" s="213" t="s">
        <v>568</v>
      </c>
      <c r="G439" s="214" t="s">
        <v>195</v>
      </c>
      <c r="H439" s="215">
        <v>3.5609999999999999</v>
      </c>
      <c r="I439" s="216">
        <v>2140</v>
      </c>
      <c r="J439" s="216">
        <f>ROUND(I439*H439,2)</f>
        <v>7620.54</v>
      </c>
      <c r="K439" s="213" t="s">
        <v>130</v>
      </c>
      <c r="L439" s="39"/>
      <c r="M439" s="217" t="s">
        <v>1</v>
      </c>
      <c r="N439" s="218" t="s">
        <v>38</v>
      </c>
      <c r="O439" s="219">
        <v>0</v>
      </c>
      <c r="P439" s="219">
        <f>O439*H439</f>
        <v>0</v>
      </c>
      <c r="Q439" s="219">
        <v>0</v>
      </c>
      <c r="R439" s="219">
        <f>Q439*H439</f>
        <v>0</v>
      </c>
      <c r="S439" s="219">
        <v>0</v>
      </c>
      <c r="T439" s="220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221" t="s">
        <v>131</v>
      </c>
      <c r="AT439" s="221" t="s">
        <v>126</v>
      </c>
      <c r="AU439" s="221" t="s">
        <v>83</v>
      </c>
      <c r="AY439" s="18" t="s">
        <v>124</v>
      </c>
      <c r="BE439" s="222">
        <f>IF(N439="základní",J439,0)</f>
        <v>7620.54</v>
      </c>
      <c r="BF439" s="222">
        <f>IF(N439="snížená",J439,0)</f>
        <v>0</v>
      </c>
      <c r="BG439" s="222">
        <f>IF(N439="zákl. přenesená",J439,0)</f>
        <v>0</v>
      </c>
      <c r="BH439" s="222">
        <f>IF(N439="sníž. přenesená",J439,0)</f>
        <v>0</v>
      </c>
      <c r="BI439" s="222">
        <f>IF(N439="nulová",J439,0)</f>
        <v>0</v>
      </c>
      <c r="BJ439" s="18" t="s">
        <v>81</v>
      </c>
      <c r="BK439" s="222">
        <f>ROUND(I439*H439,2)</f>
        <v>7620.54</v>
      </c>
      <c r="BL439" s="18" t="s">
        <v>131</v>
      </c>
      <c r="BM439" s="221" t="s">
        <v>569</v>
      </c>
    </row>
    <row r="440" s="2" customFormat="1">
      <c r="A440" s="33"/>
      <c r="B440" s="34"/>
      <c r="C440" s="35"/>
      <c r="D440" s="223" t="s">
        <v>133</v>
      </c>
      <c r="E440" s="35"/>
      <c r="F440" s="224" t="s">
        <v>570</v>
      </c>
      <c r="G440" s="35"/>
      <c r="H440" s="35"/>
      <c r="I440" s="35"/>
      <c r="J440" s="35"/>
      <c r="K440" s="35"/>
      <c r="L440" s="39"/>
      <c r="M440" s="225"/>
      <c r="N440" s="226"/>
      <c r="O440" s="85"/>
      <c r="P440" s="85"/>
      <c r="Q440" s="85"/>
      <c r="R440" s="85"/>
      <c r="S440" s="85"/>
      <c r="T440" s="86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T440" s="18" t="s">
        <v>133</v>
      </c>
      <c r="AU440" s="18" t="s">
        <v>83</v>
      </c>
    </row>
    <row r="441" s="2" customFormat="1">
      <c r="A441" s="33"/>
      <c r="B441" s="34"/>
      <c r="C441" s="35"/>
      <c r="D441" s="227" t="s">
        <v>135</v>
      </c>
      <c r="E441" s="35"/>
      <c r="F441" s="228" t="s">
        <v>571</v>
      </c>
      <c r="G441" s="35"/>
      <c r="H441" s="35"/>
      <c r="I441" s="35"/>
      <c r="J441" s="35"/>
      <c r="K441" s="35"/>
      <c r="L441" s="39"/>
      <c r="M441" s="225"/>
      <c r="N441" s="226"/>
      <c r="O441" s="85"/>
      <c r="P441" s="85"/>
      <c r="Q441" s="85"/>
      <c r="R441" s="85"/>
      <c r="S441" s="85"/>
      <c r="T441" s="86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8" t="s">
        <v>135</v>
      </c>
      <c r="AU441" s="18" t="s">
        <v>83</v>
      </c>
    </row>
    <row r="442" s="2" customFormat="1">
      <c r="A442" s="33"/>
      <c r="B442" s="34"/>
      <c r="C442" s="35"/>
      <c r="D442" s="223" t="s">
        <v>137</v>
      </c>
      <c r="E442" s="35"/>
      <c r="F442" s="229" t="s">
        <v>572</v>
      </c>
      <c r="G442" s="35"/>
      <c r="H442" s="35"/>
      <c r="I442" s="35"/>
      <c r="J442" s="35"/>
      <c r="K442" s="35"/>
      <c r="L442" s="39"/>
      <c r="M442" s="225"/>
      <c r="N442" s="226"/>
      <c r="O442" s="85"/>
      <c r="P442" s="85"/>
      <c r="Q442" s="85"/>
      <c r="R442" s="85"/>
      <c r="S442" s="85"/>
      <c r="T442" s="86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T442" s="18" t="s">
        <v>137</v>
      </c>
      <c r="AU442" s="18" t="s">
        <v>83</v>
      </c>
    </row>
    <row r="443" s="14" customFormat="1">
      <c r="A443" s="14"/>
      <c r="B443" s="239"/>
      <c r="C443" s="240"/>
      <c r="D443" s="223" t="s">
        <v>139</v>
      </c>
      <c r="E443" s="241" t="s">
        <v>1</v>
      </c>
      <c r="F443" s="242" t="s">
        <v>573</v>
      </c>
      <c r="G443" s="240"/>
      <c r="H443" s="243">
        <v>3.5609999999999999</v>
      </c>
      <c r="I443" s="240"/>
      <c r="J443" s="240"/>
      <c r="K443" s="240"/>
      <c r="L443" s="244"/>
      <c r="M443" s="245"/>
      <c r="N443" s="246"/>
      <c r="O443" s="246"/>
      <c r="P443" s="246"/>
      <c r="Q443" s="246"/>
      <c r="R443" s="246"/>
      <c r="S443" s="246"/>
      <c r="T443" s="24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8" t="s">
        <v>139</v>
      </c>
      <c r="AU443" s="248" t="s">
        <v>83</v>
      </c>
      <c r="AV443" s="14" t="s">
        <v>83</v>
      </c>
      <c r="AW443" s="14" t="s">
        <v>30</v>
      </c>
      <c r="AX443" s="14" t="s">
        <v>81</v>
      </c>
      <c r="AY443" s="248" t="s">
        <v>124</v>
      </c>
    </row>
    <row r="444" s="2" customFormat="1" ht="44.25" customHeight="1">
      <c r="A444" s="33"/>
      <c r="B444" s="34"/>
      <c r="C444" s="211" t="s">
        <v>574</v>
      </c>
      <c r="D444" s="211" t="s">
        <v>126</v>
      </c>
      <c r="E444" s="212" t="s">
        <v>575</v>
      </c>
      <c r="F444" s="213" t="s">
        <v>576</v>
      </c>
      <c r="G444" s="214" t="s">
        <v>195</v>
      </c>
      <c r="H444" s="215">
        <v>1969.608</v>
      </c>
      <c r="I444" s="216">
        <v>600</v>
      </c>
      <c r="J444" s="216">
        <f>ROUND(I444*H444,2)</f>
        <v>1181764.8000000001</v>
      </c>
      <c r="K444" s="213" t="s">
        <v>130</v>
      </c>
      <c r="L444" s="39"/>
      <c r="M444" s="217" t="s">
        <v>1</v>
      </c>
      <c r="N444" s="218" t="s">
        <v>38</v>
      </c>
      <c r="O444" s="219">
        <v>0</v>
      </c>
      <c r="P444" s="219">
        <f>O444*H444</f>
        <v>0</v>
      </c>
      <c r="Q444" s="219">
        <v>0</v>
      </c>
      <c r="R444" s="219">
        <f>Q444*H444</f>
        <v>0</v>
      </c>
      <c r="S444" s="219">
        <v>0</v>
      </c>
      <c r="T444" s="220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221" t="s">
        <v>131</v>
      </c>
      <c r="AT444" s="221" t="s">
        <v>126</v>
      </c>
      <c r="AU444" s="221" t="s">
        <v>83</v>
      </c>
      <c r="AY444" s="18" t="s">
        <v>124</v>
      </c>
      <c r="BE444" s="222">
        <f>IF(N444="základní",J444,0)</f>
        <v>1181764.8000000001</v>
      </c>
      <c r="BF444" s="222">
        <f>IF(N444="snížená",J444,0)</f>
        <v>0</v>
      </c>
      <c r="BG444" s="222">
        <f>IF(N444="zákl. přenesená",J444,0)</f>
        <v>0</v>
      </c>
      <c r="BH444" s="222">
        <f>IF(N444="sníž. přenesená",J444,0)</f>
        <v>0</v>
      </c>
      <c r="BI444" s="222">
        <f>IF(N444="nulová",J444,0)</f>
        <v>0</v>
      </c>
      <c r="BJ444" s="18" t="s">
        <v>81</v>
      </c>
      <c r="BK444" s="222">
        <f>ROUND(I444*H444,2)</f>
        <v>1181764.8000000001</v>
      </c>
      <c r="BL444" s="18" t="s">
        <v>131</v>
      </c>
      <c r="BM444" s="221" t="s">
        <v>577</v>
      </c>
    </row>
    <row r="445" s="2" customFormat="1">
      <c r="A445" s="33"/>
      <c r="B445" s="34"/>
      <c r="C445" s="35"/>
      <c r="D445" s="223" t="s">
        <v>133</v>
      </c>
      <c r="E445" s="35"/>
      <c r="F445" s="224" t="s">
        <v>578</v>
      </c>
      <c r="G445" s="35"/>
      <c r="H445" s="35"/>
      <c r="I445" s="35"/>
      <c r="J445" s="35"/>
      <c r="K445" s="35"/>
      <c r="L445" s="39"/>
      <c r="M445" s="225"/>
      <c r="N445" s="226"/>
      <c r="O445" s="85"/>
      <c r="P445" s="85"/>
      <c r="Q445" s="85"/>
      <c r="R445" s="85"/>
      <c r="S445" s="85"/>
      <c r="T445" s="86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T445" s="18" t="s">
        <v>133</v>
      </c>
      <c r="AU445" s="18" t="s">
        <v>83</v>
      </c>
    </row>
    <row r="446" s="2" customFormat="1">
      <c r="A446" s="33"/>
      <c r="B446" s="34"/>
      <c r="C446" s="35"/>
      <c r="D446" s="227" t="s">
        <v>135</v>
      </c>
      <c r="E446" s="35"/>
      <c r="F446" s="228" t="s">
        <v>579</v>
      </c>
      <c r="G446" s="35"/>
      <c r="H446" s="35"/>
      <c r="I446" s="35"/>
      <c r="J446" s="35"/>
      <c r="K446" s="35"/>
      <c r="L446" s="39"/>
      <c r="M446" s="225"/>
      <c r="N446" s="226"/>
      <c r="O446" s="85"/>
      <c r="P446" s="85"/>
      <c r="Q446" s="85"/>
      <c r="R446" s="85"/>
      <c r="S446" s="85"/>
      <c r="T446" s="86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T446" s="18" t="s">
        <v>135</v>
      </c>
      <c r="AU446" s="18" t="s">
        <v>83</v>
      </c>
    </row>
    <row r="447" s="2" customFormat="1">
      <c r="A447" s="33"/>
      <c r="B447" s="34"/>
      <c r="C447" s="35"/>
      <c r="D447" s="223" t="s">
        <v>137</v>
      </c>
      <c r="E447" s="35"/>
      <c r="F447" s="229" t="s">
        <v>580</v>
      </c>
      <c r="G447" s="35"/>
      <c r="H447" s="35"/>
      <c r="I447" s="35"/>
      <c r="J447" s="35"/>
      <c r="K447" s="35"/>
      <c r="L447" s="39"/>
      <c r="M447" s="225"/>
      <c r="N447" s="226"/>
      <c r="O447" s="85"/>
      <c r="P447" s="85"/>
      <c r="Q447" s="85"/>
      <c r="R447" s="85"/>
      <c r="S447" s="85"/>
      <c r="T447" s="86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T447" s="18" t="s">
        <v>137</v>
      </c>
      <c r="AU447" s="18" t="s">
        <v>83</v>
      </c>
    </row>
    <row r="448" s="13" customFormat="1">
      <c r="A448" s="13"/>
      <c r="B448" s="230"/>
      <c r="C448" s="231"/>
      <c r="D448" s="223" t="s">
        <v>139</v>
      </c>
      <c r="E448" s="232" t="s">
        <v>1</v>
      </c>
      <c r="F448" s="233" t="s">
        <v>581</v>
      </c>
      <c r="G448" s="231"/>
      <c r="H448" s="232" t="s">
        <v>1</v>
      </c>
      <c r="I448" s="231"/>
      <c r="J448" s="231"/>
      <c r="K448" s="231"/>
      <c r="L448" s="234"/>
      <c r="M448" s="235"/>
      <c r="N448" s="236"/>
      <c r="O448" s="236"/>
      <c r="P448" s="236"/>
      <c r="Q448" s="236"/>
      <c r="R448" s="236"/>
      <c r="S448" s="236"/>
      <c r="T448" s="23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8" t="s">
        <v>139</v>
      </c>
      <c r="AU448" s="238" t="s">
        <v>83</v>
      </c>
      <c r="AV448" s="13" t="s">
        <v>81</v>
      </c>
      <c r="AW448" s="13" t="s">
        <v>30</v>
      </c>
      <c r="AX448" s="13" t="s">
        <v>73</v>
      </c>
      <c r="AY448" s="238" t="s">
        <v>124</v>
      </c>
    </row>
    <row r="449" s="14" customFormat="1">
      <c r="A449" s="14"/>
      <c r="B449" s="239"/>
      <c r="C449" s="240"/>
      <c r="D449" s="223" t="s">
        <v>139</v>
      </c>
      <c r="E449" s="241" t="s">
        <v>1</v>
      </c>
      <c r="F449" s="242" t="s">
        <v>582</v>
      </c>
      <c r="G449" s="240"/>
      <c r="H449" s="243">
        <v>1969.608</v>
      </c>
      <c r="I449" s="240"/>
      <c r="J449" s="240"/>
      <c r="K449" s="240"/>
      <c r="L449" s="244"/>
      <c r="M449" s="245"/>
      <c r="N449" s="246"/>
      <c r="O449" s="246"/>
      <c r="P449" s="246"/>
      <c r="Q449" s="246"/>
      <c r="R449" s="246"/>
      <c r="S449" s="246"/>
      <c r="T449" s="24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8" t="s">
        <v>139</v>
      </c>
      <c r="AU449" s="248" t="s">
        <v>83</v>
      </c>
      <c r="AV449" s="14" t="s">
        <v>83</v>
      </c>
      <c r="AW449" s="14" t="s">
        <v>30</v>
      </c>
      <c r="AX449" s="14" t="s">
        <v>81</v>
      </c>
      <c r="AY449" s="248" t="s">
        <v>124</v>
      </c>
    </row>
    <row r="450" s="2" customFormat="1" ht="44.25" customHeight="1">
      <c r="A450" s="33"/>
      <c r="B450" s="34"/>
      <c r="C450" s="211" t="s">
        <v>583</v>
      </c>
      <c r="D450" s="211" t="s">
        <v>126</v>
      </c>
      <c r="E450" s="212" t="s">
        <v>584</v>
      </c>
      <c r="F450" s="213" t="s">
        <v>585</v>
      </c>
      <c r="G450" s="214" t="s">
        <v>195</v>
      </c>
      <c r="H450" s="215">
        <v>290.334</v>
      </c>
      <c r="I450" s="216">
        <v>300</v>
      </c>
      <c r="J450" s="216">
        <f>ROUND(I450*H450,2)</f>
        <v>87100.199999999997</v>
      </c>
      <c r="K450" s="213" t="s">
        <v>130</v>
      </c>
      <c r="L450" s="39"/>
      <c r="M450" s="217" t="s">
        <v>1</v>
      </c>
      <c r="N450" s="218" t="s">
        <v>38</v>
      </c>
      <c r="O450" s="219">
        <v>0</v>
      </c>
      <c r="P450" s="219">
        <f>O450*H450</f>
        <v>0</v>
      </c>
      <c r="Q450" s="219">
        <v>0</v>
      </c>
      <c r="R450" s="219">
        <f>Q450*H450</f>
        <v>0</v>
      </c>
      <c r="S450" s="219">
        <v>0</v>
      </c>
      <c r="T450" s="220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221" t="s">
        <v>131</v>
      </c>
      <c r="AT450" s="221" t="s">
        <v>126</v>
      </c>
      <c r="AU450" s="221" t="s">
        <v>83</v>
      </c>
      <c r="AY450" s="18" t="s">
        <v>124</v>
      </c>
      <c r="BE450" s="222">
        <f>IF(N450="základní",J450,0)</f>
        <v>87100.199999999997</v>
      </c>
      <c r="BF450" s="222">
        <f>IF(N450="snížená",J450,0)</f>
        <v>0</v>
      </c>
      <c r="BG450" s="222">
        <f>IF(N450="zákl. přenesená",J450,0)</f>
        <v>0</v>
      </c>
      <c r="BH450" s="222">
        <f>IF(N450="sníž. přenesená",J450,0)</f>
        <v>0</v>
      </c>
      <c r="BI450" s="222">
        <f>IF(N450="nulová",J450,0)</f>
        <v>0</v>
      </c>
      <c r="BJ450" s="18" t="s">
        <v>81</v>
      </c>
      <c r="BK450" s="222">
        <f>ROUND(I450*H450,2)</f>
        <v>87100.199999999997</v>
      </c>
      <c r="BL450" s="18" t="s">
        <v>131</v>
      </c>
      <c r="BM450" s="221" t="s">
        <v>586</v>
      </c>
    </row>
    <row r="451" s="2" customFormat="1">
      <c r="A451" s="33"/>
      <c r="B451" s="34"/>
      <c r="C451" s="35"/>
      <c r="D451" s="223" t="s">
        <v>133</v>
      </c>
      <c r="E451" s="35"/>
      <c r="F451" s="224" t="s">
        <v>585</v>
      </c>
      <c r="G451" s="35"/>
      <c r="H451" s="35"/>
      <c r="I451" s="35"/>
      <c r="J451" s="35"/>
      <c r="K451" s="35"/>
      <c r="L451" s="39"/>
      <c r="M451" s="225"/>
      <c r="N451" s="226"/>
      <c r="O451" s="85"/>
      <c r="P451" s="85"/>
      <c r="Q451" s="85"/>
      <c r="R451" s="85"/>
      <c r="S451" s="85"/>
      <c r="T451" s="86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T451" s="18" t="s">
        <v>133</v>
      </c>
      <c r="AU451" s="18" t="s">
        <v>83</v>
      </c>
    </row>
    <row r="452" s="2" customFormat="1">
      <c r="A452" s="33"/>
      <c r="B452" s="34"/>
      <c r="C452" s="35"/>
      <c r="D452" s="227" t="s">
        <v>135</v>
      </c>
      <c r="E452" s="35"/>
      <c r="F452" s="228" t="s">
        <v>587</v>
      </c>
      <c r="G452" s="35"/>
      <c r="H452" s="35"/>
      <c r="I452" s="35"/>
      <c r="J452" s="35"/>
      <c r="K452" s="35"/>
      <c r="L452" s="39"/>
      <c r="M452" s="225"/>
      <c r="N452" s="226"/>
      <c r="O452" s="85"/>
      <c r="P452" s="85"/>
      <c r="Q452" s="85"/>
      <c r="R452" s="85"/>
      <c r="S452" s="85"/>
      <c r="T452" s="86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8" t="s">
        <v>135</v>
      </c>
      <c r="AU452" s="18" t="s">
        <v>83</v>
      </c>
    </row>
    <row r="453" s="2" customFormat="1">
      <c r="A453" s="33"/>
      <c r="B453" s="34"/>
      <c r="C453" s="35"/>
      <c r="D453" s="223" t="s">
        <v>137</v>
      </c>
      <c r="E453" s="35"/>
      <c r="F453" s="229" t="s">
        <v>588</v>
      </c>
      <c r="G453" s="35"/>
      <c r="H453" s="35"/>
      <c r="I453" s="35"/>
      <c r="J453" s="35"/>
      <c r="K453" s="35"/>
      <c r="L453" s="39"/>
      <c r="M453" s="225"/>
      <c r="N453" s="226"/>
      <c r="O453" s="85"/>
      <c r="P453" s="85"/>
      <c r="Q453" s="85"/>
      <c r="R453" s="85"/>
      <c r="S453" s="85"/>
      <c r="T453" s="86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T453" s="18" t="s">
        <v>137</v>
      </c>
      <c r="AU453" s="18" t="s">
        <v>83</v>
      </c>
    </row>
    <row r="454" s="13" customFormat="1">
      <c r="A454" s="13"/>
      <c r="B454" s="230"/>
      <c r="C454" s="231"/>
      <c r="D454" s="223" t="s">
        <v>139</v>
      </c>
      <c r="E454" s="232" t="s">
        <v>1</v>
      </c>
      <c r="F454" s="233" t="s">
        <v>589</v>
      </c>
      <c r="G454" s="231"/>
      <c r="H454" s="232" t="s">
        <v>1</v>
      </c>
      <c r="I454" s="231"/>
      <c r="J454" s="231"/>
      <c r="K454" s="231"/>
      <c r="L454" s="234"/>
      <c r="M454" s="235"/>
      <c r="N454" s="236"/>
      <c r="O454" s="236"/>
      <c r="P454" s="236"/>
      <c r="Q454" s="236"/>
      <c r="R454" s="236"/>
      <c r="S454" s="236"/>
      <c r="T454" s="237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8" t="s">
        <v>139</v>
      </c>
      <c r="AU454" s="238" t="s">
        <v>83</v>
      </c>
      <c r="AV454" s="13" t="s">
        <v>81</v>
      </c>
      <c r="AW454" s="13" t="s">
        <v>30</v>
      </c>
      <c r="AX454" s="13" t="s">
        <v>73</v>
      </c>
      <c r="AY454" s="238" t="s">
        <v>124</v>
      </c>
    </row>
    <row r="455" s="14" customFormat="1">
      <c r="A455" s="14"/>
      <c r="B455" s="239"/>
      <c r="C455" s="240"/>
      <c r="D455" s="223" t="s">
        <v>139</v>
      </c>
      <c r="E455" s="241" t="s">
        <v>1</v>
      </c>
      <c r="F455" s="242" t="s">
        <v>590</v>
      </c>
      <c r="G455" s="240"/>
      <c r="H455" s="243">
        <v>39.887999999999998</v>
      </c>
      <c r="I455" s="240"/>
      <c r="J455" s="240"/>
      <c r="K455" s="240"/>
      <c r="L455" s="244"/>
      <c r="M455" s="245"/>
      <c r="N455" s="246"/>
      <c r="O455" s="246"/>
      <c r="P455" s="246"/>
      <c r="Q455" s="246"/>
      <c r="R455" s="246"/>
      <c r="S455" s="246"/>
      <c r="T455" s="24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8" t="s">
        <v>139</v>
      </c>
      <c r="AU455" s="248" t="s">
        <v>83</v>
      </c>
      <c r="AV455" s="14" t="s">
        <v>83</v>
      </c>
      <c r="AW455" s="14" t="s">
        <v>30</v>
      </c>
      <c r="AX455" s="14" t="s">
        <v>73</v>
      </c>
      <c r="AY455" s="248" t="s">
        <v>124</v>
      </c>
    </row>
    <row r="456" s="14" customFormat="1">
      <c r="A456" s="14"/>
      <c r="B456" s="239"/>
      <c r="C456" s="240"/>
      <c r="D456" s="223" t="s">
        <v>139</v>
      </c>
      <c r="E456" s="241" t="s">
        <v>1</v>
      </c>
      <c r="F456" s="242" t="s">
        <v>591</v>
      </c>
      <c r="G456" s="240"/>
      <c r="H456" s="243">
        <v>250.446</v>
      </c>
      <c r="I456" s="240"/>
      <c r="J456" s="240"/>
      <c r="K456" s="240"/>
      <c r="L456" s="244"/>
      <c r="M456" s="245"/>
      <c r="N456" s="246"/>
      <c r="O456" s="246"/>
      <c r="P456" s="246"/>
      <c r="Q456" s="246"/>
      <c r="R456" s="246"/>
      <c r="S456" s="246"/>
      <c r="T456" s="24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8" t="s">
        <v>139</v>
      </c>
      <c r="AU456" s="248" t="s">
        <v>83</v>
      </c>
      <c r="AV456" s="14" t="s">
        <v>83</v>
      </c>
      <c r="AW456" s="14" t="s">
        <v>30</v>
      </c>
      <c r="AX456" s="14" t="s">
        <v>73</v>
      </c>
      <c r="AY456" s="248" t="s">
        <v>124</v>
      </c>
    </row>
    <row r="457" s="16" customFormat="1">
      <c r="A457" s="16"/>
      <c r="B457" s="268"/>
      <c r="C457" s="269"/>
      <c r="D457" s="223" t="s">
        <v>139</v>
      </c>
      <c r="E457" s="270" t="s">
        <v>1</v>
      </c>
      <c r="F457" s="271" t="s">
        <v>422</v>
      </c>
      <c r="G457" s="269"/>
      <c r="H457" s="272">
        <v>290.334</v>
      </c>
      <c r="I457" s="269"/>
      <c r="J457" s="269"/>
      <c r="K457" s="269"/>
      <c r="L457" s="273"/>
      <c r="M457" s="274"/>
      <c r="N457" s="275"/>
      <c r="O457" s="275"/>
      <c r="P457" s="275"/>
      <c r="Q457" s="275"/>
      <c r="R457" s="275"/>
      <c r="S457" s="275"/>
      <c r="T457" s="27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7" t="s">
        <v>139</v>
      </c>
      <c r="AU457" s="277" t="s">
        <v>83</v>
      </c>
      <c r="AV457" s="16" t="s">
        <v>131</v>
      </c>
      <c r="AW457" s="16" t="s">
        <v>30</v>
      </c>
      <c r="AX457" s="16" t="s">
        <v>81</v>
      </c>
      <c r="AY457" s="277" t="s">
        <v>124</v>
      </c>
    </row>
    <row r="458" s="2" customFormat="1" ht="24.15" customHeight="1">
      <c r="A458" s="33"/>
      <c r="B458" s="34"/>
      <c r="C458" s="211" t="s">
        <v>592</v>
      </c>
      <c r="D458" s="211" t="s">
        <v>126</v>
      </c>
      <c r="E458" s="212" t="s">
        <v>593</v>
      </c>
      <c r="F458" s="213" t="s">
        <v>594</v>
      </c>
      <c r="G458" s="214" t="s">
        <v>195</v>
      </c>
      <c r="H458" s="215">
        <v>2102.5680000000002</v>
      </c>
      <c r="I458" s="216">
        <v>142</v>
      </c>
      <c r="J458" s="216">
        <f>ROUND(I458*H458,2)</f>
        <v>298564.65999999997</v>
      </c>
      <c r="K458" s="213" t="s">
        <v>130</v>
      </c>
      <c r="L458" s="39"/>
      <c r="M458" s="217" t="s">
        <v>1</v>
      </c>
      <c r="N458" s="218" t="s">
        <v>38</v>
      </c>
      <c r="O458" s="219">
        <v>0.246</v>
      </c>
      <c r="P458" s="219">
        <f>O458*H458</f>
        <v>517.23172800000009</v>
      </c>
      <c r="Q458" s="219">
        <v>0</v>
      </c>
      <c r="R458" s="219">
        <f>Q458*H458</f>
        <v>0</v>
      </c>
      <c r="S458" s="219">
        <v>0</v>
      </c>
      <c r="T458" s="220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221" t="s">
        <v>131</v>
      </c>
      <c r="AT458" s="221" t="s">
        <v>126</v>
      </c>
      <c r="AU458" s="221" t="s">
        <v>83</v>
      </c>
      <c r="AY458" s="18" t="s">
        <v>124</v>
      </c>
      <c r="BE458" s="222">
        <f>IF(N458="základní",J458,0)</f>
        <v>298564.65999999997</v>
      </c>
      <c r="BF458" s="222">
        <f>IF(N458="snížená",J458,0)</f>
        <v>0</v>
      </c>
      <c r="BG458" s="222">
        <f>IF(N458="zákl. přenesená",J458,0)</f>
        <v>0</v>
      </c>
      <c r="BH458" s="222">
        <f>IF(N458="sníž. přenesená",J458,0)</f>
        <v>0</v>
      </c>
      <c r="BI458" s="222">
        <f>IF(N458="nulová",J458,0)</f>
        <v>0</v>
      </c>
      <c r="BJ458" s="18" t="s">
        <v>81</v>
      </c>
      <c r="BK458" s="222">
        <f>ROUND(I458*H458,2)</f>
        <v>298564.65999999997</v>
      </c>
      <c r="BL458" s="18" t="s">
        <v>131</v>
      </c>
      <c r="BM458" s="221" t="s">
        <v>595</v>
      </c>
    </row>
    <row r="459" s="2" customFormat="1">
      <c r="A459" s="33"/>
      <c r="B459" s="34"/>
      <c r="C459" s="35"/>
      <c r="D459" s="223" t="s">
        <v>133</v>
      </c>
      <c r="E459" s="35"/>
      <c r="F459" s="224" t="s">
        <v>596</v>
      </c>
      <c r="G459" s="35"/>
      <c r="H459" s="35"/>
      <c r="I459" s="35"/>
      <c r="J459" s="35"/>
      <c r="K459" s="35"/>
      <c r="L459" s="39"/>
      <c r="M459" s="225"/>
      <c r="N459" s="226"/>
      <c r="O459" s="85"/>
      <c r="P459" s="85"/>
      <c r="Q459" s="85"/>
      <c r="R459" s="85"/>
      <c r="S459" s="85"/>
      <c r="T459" s="86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T459" s="18" t="s">
        <v>133</v>
      </c>
      <c r="AU459" s="18" t="s">
        <v>83</v>
      </c>
    </row>
    <row r="460" s="2" customFormat="1">
      <c r="A460" s="33"/>
      <c r="B460" s="34"/>
      <c r="C460" s="35"/>
      <c r="D460" s="227" t="s">
        <v>135</v>
      </c>
      <c r="E460" s="35"/>
      <c r="F460" s="228" t="s">
        <v>597</v>
      </c>
      <c r="G460" s="35"/>
      <c r="H460" s="35"/>
      <c r="I460" s="35"/>
      <c r="J460" s="35"/>
      <c r="K460" s="35"/>
      <c r="L460" s="39"/>
      <c r="M460" s="225"/>
      <c r="N460" s="226"/>
      <c r="O460" s="85"/>
      <c r="P460" s="85"/>
      <c r="Q460" s="85"/>
      <c r="R460" s="85"/>
      <c r="S460" s="85"/>
      <c r="T460" s="86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8" t="s">
        <v>135</v>
      </c>
      <c r="AU460" s="18" t="s">
        <v>83</v>
      </c>
    </row>
    <row r="461" s="2" customFormat="1">
      <c r="A461" s="33"/>
      <c r="B461" s="34"/>
      <c r="C461" s="35"/>
      <c r="D461" s="223" t="s">
        <v>137</v>
      </c>
      <c r="E461" s="35"/>
      <c r="F461" s="229" t="s">
        <v>598</v>
      </c>
      <c r="G461" s="35"/>
      <c r="H461" s="35"/>
      <c r="I461" s="35"/>
      <c r="J461" s="35"/>
      <c r="K461" s="35"/>
      <c r="L461" s="39"/>
      <c r="M461" s="225"/>
      <c r="N461" s="226"/>
      <c r="O461" s="85"/>
      <c r="P461" s="85"/>
      <c r="Q461" s="85"/>
      <c r="R461" s="85"/>
      <c r="S461" s="85"/>
      <c r="T461" s="86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8" t="s">
        <v>137</v>
      </c>
      <c r="AU461" s="18" t="s">
        <v>83</v>
      </c>
    </row>
    <row r="462" s="13" customFormat="1">
      <c r="A462" s="13"/>
      <c r="B462" s="230"/>
      <c r="C462" s="231"/>
      <c r="D462" s="223" t="s">
        <v>139</v>
      </c>
      <c r="E462" s="232" t="s">
        <v>1</v>
      </c>
      <c r="F462" s="233" t="s">
        <v>140</v>
      </c>
      <c r="G462" s="231"/>
      <c r="H462" s="232" t="s">
        <v>1</v>
      </c>
      <c r="I462" s="231"/>
      <c r="J462" s="231"/>
      <c r="K462" s="231"/>
      <c r="L462" s="234"/>
      <c r="M462" s="235"/>
      <c r="N462" s="236"/>
      <c r="O462" s="236"/>
      <c r="P462" s="236"/>
      <c r="Q462" s="236"/>
      <c r="R462" s="236"/>
      <c r="S462" s="236"/>
      <c r="T462" s="23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8" t="s">
        <v>139</v>
      </c>
      <c r="AU462" s="238" t="s">
        <v>83</v>
      </c>
      <c r="AV462" s="13" t="s">
        <v>81</v>
      </c>
      <c r="AW462" s="13" t="s">
        <v>30</v>
      </c>
      <c r="AX462" s="13" t="s">
        <v>73</v>
      </c>
      <c r="AY462" s="238" t="s">
        <v>124</v>
      </c>
    </row>
    <row r="463" s="14" customFormat="1">
      <c r="A463" s="14"/>
      <c r="B463" s="239"/>
      <c r="C463" s="240"/>
      <c r="D463" s="223" t="s">
        <v>139</v>
      </c>
      <c r="E463" s="241" t="s">
        <v>1</v>
      </c>
      <c r="F463" s="242" t="s">
        <v>599</v>
      </c>
      <c r="G463" s="240"/>
      <c r="H463" s="243">
        <v>1969.608</v>
      </c>
      <c r="I463" s="240"/>
      <c r="J463" s="240"/>
      <c r="K463" s="240"/>
      <c r="L463" s="244"/>
      <c r="M463" s="245"/>
      <c r="N463" s="246"/>
      <c r="O463" s="246"/>
      <c r="P463" s="246"/>
      <c r="Q463" s="246"/>
      <c r="R463" s="246"/>
      <c r="S463" s="246"/>
      <c r="T463" s="24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8" t="s">
        <v>139</v>
      </c>
      <c r="AU463" s="248" t="s">
        <v>83</v>
      </c>
      <c r="AV463" s="14" t="s">
        <v>83</v>
      </c>
      <c r="AW463" s="14" t="s">
        <v>30</v>
      </c>
      <c r="AX463" s="14" t="s">
        <v>73</v>
      </c>
      <c r="AY463" s="248" t="s">
        <v>124</v>
      </c>
    </row>
    <row r="464" s="14" customFormat="1">
      <c r="A464" s="14"/>
      <c r="B464" s="239"/>
      <c r="C464" s="240"/>
      <c r="D464" s="223" t="s">
        <v>139</v>
      </c>
      <c r="E464" s="241" t="s">
        <v>1</v>
      </c>
      <c r="F464" s="242" t="s">
        <v>600</v>
      </c>
      <c r="G464" s="240"/>
      <c r="H464" s="243">
        <v>132.96000000000001</v>
      </c>
      <c r="I464" s="240"/>
      <c r="J464" s="240"/>
      <c r="K464" s="240"/>
      <c r="L464" s="244"/>
      <c r="M464" s="245"/>
      <c r="N464" s="246"/>
      <c r="O464" s="246"/>
      <c r="P464" s="246"/>
      <c r="Q464" s="246"/>
      <c r="R464" s="246"/>
      <c r="S464" s="246"/>
      <c r="T464" s="24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8" t="s">
        <v>139</v>
      </c>
      <c r="AU464" s="248" t="s">
        <v>83</v>
      </c>
      <c r="AV464" s="14" t="s">
        <v>83</v>
      </c>
      <c r="AW464" s="14" t="s">
        <v>30</v>
      </c>
      <c r="AX464" s="14" t="s">
        <v>73</v>
      </c>
      <c r="AY464" s="248" t="s">
        <v>124</v>
      </c>
    </row>
    <row r="465" s="16" customFormat="1">
      <c r="A465" s="16"/>
      <c r="B465" s="268"/>
      <c r="C465" s="269"/>
      <c r="D465" s="223" t="s">
        <v>139</v>
      </c>
      <c r="E465" s="270" t="s">
        <v>1</v>
      </c>
      <c r="F465" s="271" t="s">
        <v>422</v>
      </c>
      <c r="G465" s="269"/>
      <c r="H465" s="272">
        <v>2102.5679999999998</v>
      </c>
      <c r="I465" s="269"/>
      <c r="J465" s="269"/>
      <c r="K465" s="269"/>
      <c r="L465" s="273"/>
      <c r="M465" s="274"/>
      <c r="N465" s="275"/>
      <c r="O465" s="275"/>
      <c r="P465" s="275"/>
      <c r="Q465" s="275"/>
      <c r="R465" s="275"/>
      <c r="S465" s="275"/>
      <c r="T465" s="27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77" t="s">
        <v>139</v>
      </c>
      <c r="AU465" s="277" t="s">
        <v>83</v>
      </c>
      <c r="AV465" s="16" t="s">
        <v>131</v>
      </c>
      <c r="AW465" s="16" t="s">
        <v>30</v>
      </c>
      <c r="AX465" s="16" t="s">
        <v>81</v>
      </c>
      <c r="AY465" s="277" t="s">
        <v>124</v>
      </c>
    </row>
    <row r="466" s="2" customFormat="1" ht="24.15" customHeight="1">
      <c r="A466" s="33"/>
      <c r="B466" s="34"/>
      <c r="C466" s="211" t="s">
        <v>601</v>
      </c>
      <c r="D466" s="211" t="s">
        <v>126</v>
      </c>
      <c r="E466" s="212" t="s">
        <v>602</v>
      </c>
      <c r="F466" s="213" t="s">
        <v>603</v>
      </c>
      <c r="G466" s="214" t="s">
        <v>195</v>
      </c>
      <c r="H466" s="215">
        <v>6028.4880000000003</v>
      </c>
      <c r="I466" s="216">
        <v>31.600000000000001</v>
      </c>
      <c r="J466" s="216">
        <f>ROUND(I466*H466,2)</f>
        <v>190500.22</v>
      </c>
      <c r="K466" s="213" t="s">
        <v>130</v>
      </c>
      <c r="L466" s="39"/>
      <c r="M466" s="217" t="s">
        <v>1</v>
      </c>
      <c r="N466" s="218" t="s">
        <v>38</v>
      </c>
      <c r="O466" s="219">
        <v>0.017000000000000001</v>
      </c>
      <c r="P466" s="219">
        <f>O466*H466</f>
        <v>102.48429600000002</v>
      </c>
      <c r="Q466" s="219">
        <v>0</v>
      </c>
      <c r="R466" s="219">
        <f>Q466*H466</f>
        <v>0</v>
      </c>
      <c r="S466" s="219">
        <v>0</v>
      </c>
      <c r="T466" s="220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221" t="s">
        <v>131</v>
      </c>
      <c r="AT466" s="221" t="s">
        <v>126</v>
      </c>
      <c r="AU466" s="221" t="s">
        <v>83</v>
      </c>
      <c r="AY466" s="18" t="s">
        <v>124</v>
      </c>
      <c r="BE466" s="222">
        <f>IF(N466="základní",J466,0)</f>
        <v>190500.22</v>
      </c>
      <c r="BF466" s="222">
        <f>IF(N466="snížená",J466,0)</f>
        <v>0</v>
      </c>
      <c r="BG466" s="222">
        <f>IF(N466="zákl. přenesená",J466,0)</f>
        <v>0</v>
      </c>
      <c r="BH466" s="222">
        <f>IF(N466="sníž. přenesená",J466,0)</f>
        <v>0</v>
      </c>
      <c r="BI466" s="222">
        <f>IF(N466="nulová",J466,0)</f>
        <v>0</v>
      </c>
      <c r="BJ466" s="18" t="s">
        <v>81</v>
      </c>
      <c r="BK466" s="222">
        <f>ROUND(I466*H466,2)</f>
        <v>190500.22</v>
      </c>
      <c r="BL466" s="18" t="s">
        <v>131</v>
      </c>
      <c r="BM466" s="221" t="s">
        <v>604</v>
      </c>
    </row>
    <row r="467" s="2" customFormat="1">
      <c r="A467" s="33"/>
      <c r="B467" s="34"/>
      <c r="C467" s="35"/>
      <c r="D467" s="223" t="s">
        <v>133</v>
      </c>
      <c r="E467" s="35"/>
      <c r="F467" s="224" t="s">
        <v>605</v>
      </c>
      <c r="G467" s="35"/>
      <c r="H467" s="35"/>
      <c r="I467" s="35"/>
      <c r="J467" s="35"/>
      <c r="K467" s="35"/>
      <c r="L467" s="39"/>
      <c r="M467" s="225"/>
      <c r="N467" s="226"/>
      <c r="O467" s="85"/>
      <c r="P467" s="85"/>
      <c r="Q467" s="85"/>
      <c r="R467" s="85"/>
      <c r="S467" s="85"/>
      <c r="T467" s="86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T467" s="18" t="s">
        <v>133</v>
      </c>
      <c r="AU467" s="18" t="s">
        <v>83</v>
      </c>
    </row>
    <row r="468" s="2" customFormat="1">
      <c r="A468" s="33"/>
      <c r="B468" s="34"/>
      <c r="C468" s="35"/>
      <c r="D468" s="227" t="s">
        <v>135</v>
      </c>
      <c r="E468" s="35"/>
      <c r="F468" s="228" t="s">
        <v>606</v>
      </c>
      <c r="G468" s="35"/>
      <c r="H468" s="35"/>
      <c r="I468" s="35"/>
      <c r="J468" s="35"/>
      <c r="K468" s="35"/>
      <c r="L468" s="39"/>
      <c r="M468" s="225"/>
      <c r="N468" s="226"/>
      <c r="O468" s="85"/>
      <c r="P468" s="85"/>
      <c r="Q468" s="85"/>
      <c r="R468" s="85"/>
      <c r="S468" s="85"/>
      <c r="T468" s="86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T468" s="18" t="s">
        <v>135</v>
      </c>
      <c r="AU468" s="18" t="s">
        <v>83</v>
      </c>
    </row>
    <row r="469" s="2" customFormat="1">
      <c r="A469" s="33"/>
      <c r="B469" s="34"/>
      <c r="C469" s="35"/>
      <c r="D469" s="223" t="s">
        <v>137</v>
      </c>
      <c r="E469" s="35"/>
      <c r="F469" s="229" t="s">
        <v>607</v>
      </c>
      <c r="G469" s="35"/>
      <c r="H469" s="35"/>
      <c r="I469" s="35"/>
      <c r="J469" s="35"/>
      <c r="K469" s="35"/>
      <c r="L469" s="39"/>
      <c r="M469" s="225"/>
      <c r="N469" s="226"/>
      <c r="O469" s="85"/>
      <c r="P469" s="85"/>
      <c r="Q469" s="85"/>
      <c r="R469" s="85"/>
      <c r="S469" s="85"/>
      <c r="T469" s="86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T469" s="18" t="s">
        <v>137</v>
      </c>
      <c r="AU469" s="18" t="s">
        <v>83</v>
      </c>
    </row>
    <row r="470" s="13" customFormat="1">
      <c r="A470" s="13"/>
      <c r="B470" s="230"/>
      <c r="C470" s="231"/>
      <c r="D470" s="223" t="s">
        <v>139</v>
      </c>
      <c r="E470" s="232" t="s">
        <v>1</v>
      </c>
      <c r="F470" s="233" t="s">
        <v>148</v>
      </c>
      <c r="G470" s="231"/>
      <c r="H470" s="232" t="s">
        <v>1</v>
      </c>
      <c r="I470" s="231"/>
      <c r="J470" s="231"/>
      <c r="K470" s="231"/>
      <c r="L470" s="234"/>
      <c r="M470" s="235"/>
      <c r="N470" s="236"/>
      <c r="O470" s="236"/>
      <c r="P470" s="236"/>
      <c r="Q470" s="236"/>
      <c r="R470" s="236"/>
      <c r="S470" s="236"/>
      <c r="T470" s="237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8" t="s">
        <v>139</v>
      </c>
      <c r="AU470" s="238" t="s">
        <v>83</v>
      </c>
      <c r="AV470" s="13" t="s">
        <v>81</v>
      </c>
      <c r="AW470" s="13" t="s">
        <v>30</v>
      </c>
      <c r="AX470" s="13" t="s">
        <v>73</v>
      </c>
      <c r="AY470" s="238" t="s">
        <v>124</v>
      </c>
    </row>
    <row r="471" s="14" customFormat="1">
      <c r="A471" s="14"/>
      <c r="B471" s="239"/>
      <c r="C471" s="240"/>
      <c r="D471" s="223" t="s">
        <v>139</v>
      </c>
      <c r="E471" s="241" t="s">
        <v>1</v>
      </c>
      <c r="F471" s="242" t="s">
        <v>608</v>
      </c>
      <c r="G471" s="240"/>
      <c r="H471" s="243">
        <v>5908.8239999999996</v>
      </c>
      <c r="I471" s="240"/>
      <c r="J471" s="240"/>
      <c r="K471" s="240"/>
      <c r="L471" s="244"/>
      <c r="M471" s="245"/>
      <c r="N471" s="246"/>
      <c r="O471" s="246"/>
      <c r="P471" s="246"/>
      <c r="Q471" s="246"/>
      <c r="R471" s="246"/>
      <c r="S471" s="246"/>
      <c r="T471" s="24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8" t="s">
        <v>139</v>
      </c>
      <c r="AU471" s="248" t="s">
        <v>83</v>
      </c>
      <c r="AV471" s="14" t="s">
        <v>83</v>
      </c>
      <c r="AW471" s="14" t="s">
        <v>30</v>
      </c>
      <c r="AX471" s="14" t="s">
        <v>73</v>
      </c>
      <c r="AY471" s="248" t="s">
        <v>124</v>
      </c>
    </row>
    <row r="472" s="14" customFormat="1">
      <c r="A472" s="14"/>
      <c r="B472" s="239"/>
      <c r="C472" s="240"/>
      <c r="D472" s="223" t="s">
        <v>139</v>
      </c>
      <c r="E472" s="241" t="s">
        <v>1</v>
      </c>
      <c r="F472" s="242" t="s">
        <v>609</v>
      </c>
      <c r="G472" s="240"/>
      <c r="H472" s="243">
        <v>119.664</v>
      </c>
      <c r="I472" s="240"/>
      <c r="J472" s="240"/>
      <c r="K472" s="240"/>
      <c r="L472" s="244"/>
      <c r="M472" s="245"/>
      <c r="N472" s="246"/>
      <c r="O472" s="246"/>
      <c r="P472" s="246"/>
      <c r="Q472" s="246"/>
      <c r="R472" s="246"/>
      <c r="S472" s="246"/>
      <c r="T472" s="247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8" t="s">
        <v>139</v>
      </c>
      <c r="AU472" s="248" t="s">
        <v>83</v>
      </c>
      <c r="AV472" s="14" t="s">
        <v>83</v>
      </c>
      <c r="AW472" s="14" t="s">
        <v>30</v>
      </c>
      <c r="AX472" s="14" t="s">
        <v>73</v>
      </c>
      <c r="AY472" s="248" t="s">
        <v>124</v>
      </c>
    </row>
    <row r="473" s="16" customFormat="1">
      <c r="A473" s="16"/>
      <c r="B473" s="268"/>
      <c r="C473" s="269"/>
      <c r="D473" s="223" t="s">
        <v>139</v>
      </c>
      <c r="E473" s="270" t="s">
        <v>1</v>
      </c>
      <c r="F473" s="271" t="s">
        <v>422</v>
      </c>
      <c r="G473" s="269"/>
      <c r="H473" s="272">
        <v>6028.4879999999994</v>
      </c>
      <c r="I473" s="269"/>
      <c r="J473" s="269"/>
      <c r="K473" s="269"/>
      <c r="L473" s="273"/>
      <c r="M473" s="274"/>
      <c r="N473" s="275"/>
      <c r="O473" s="275"/>
      <c r="P473" s="275"/>
      <c r="Q473" s="275"/>
      <c r="R473" s="275"/>
      <c r="S473" s="275"/>
      <c r="T473" s="27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77" t="s">
        <v>139</v>
      </c>
      <c r="AU473" s="277" t="s">
        <v>83</v>
      </c>
      <c r="AV473" s="16" t="s">
        <v>131</v>
      </c>
      <c r="AW473" s="16" t="s">
        <v>30</v>
      </c>
      <c r="AX473" s="16" t="s">
        <v>81</v>
      </c>
      <c r="AY473" s="277" t="s">
        <v>124</v>
      </c>
    </row>
    <row r="474" s="2" customFormat="1" ht="21.75" customHeight="1">
      <c r="A474" s="33"/>
      <c r="B474" s="34"/>
      <c r="C474" s="211" t="s">
        <v>610</v>
      </c>
      <c r="D474" s="211" t="s">
        <v>126</v>
      </c>
      <c r="E474" s="212" t="s">
        <v>611</v>
      </c>
      <c r="F474" s="213" t="s">
        <v>612</v>
      </c>
      <c r="G474" s="214" t="s">
        <v>195</v>
      </c>
      <c r="H474" s="215">
        <v>2102.5680000000002</v>
      </c>
      <c r="I474" s="216">
        <v>183</v>
      </c>
      <c r="J474" s="216">
        <f>ROUND(I474*H474,2)</f>
        <v>384769.94</v>
      </c>
      <c r="K474" s="213" t="s">
        <v>130</v>
      </c>
      <c r="L474" s="39"/>
      <c r="M474" s="217" t="s">
        <v>1</v>
      </c>
      <c r="N474" s="218" t="s">
        <v>38</v>
      </c>
      <c r="O474" s="219">
        <v>0.27700000000000002</v>
      </c>
      <c r="P474" s="219">
        <f>O474*H474</f>
        <v>582.41133600000012</v>
      </c>
      <c r="Q474" s="219">
        <v>0</v>
      </c>
      <c r="R474" s="219">
        <f>Q474*H474</f>
        <v>0</v>
      </c>
      <c r="S474" s="219">
        <v>0</v>
      </c>
      <c r="T474" s="220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221" t="s">
        <v>131</v>
      </c>
      <c r="AT474" s="221" t="s">
        <v>126</v>
      </c>
      <c r="AU474" s="221" t="s">
        <v>83</v>
      </c>
      <c r="AY474" s="18" t="s">
        <v>124</v>
      </c>
      <c r="BE474" s="222">
        <f>IF(N474="základní",J474,0)</f>
        <v>384769.94</v>
      </c>
      <c r="BF474" s="222">
        <f>IF(N474="snížená",J474,0)</f>
        <v>0</v>
      </c>
      <c r="BG474" s="222">
        <f>IF(N474="zákl. přenesená",J474,0)</f>
        <v>0</v>
      </c>
      <c r="BH474" s="222">
        <f>IF(N474="sníž. přenesená",J474,0)</f>
        <v>0</v>
      </c>
      <c r="BI474" s="222">
        <f>IF(N474="nulová",J474,0)</f>
        <v>0</v>
      </c>
      <c r="BJ474" s="18" t="s">
        <v>81</v>
      </c>
      <c r="BK474" s="222">
        <f>ROUND(I474*H474,2)</f>
        <v>384769.94</v>
      </c>
      <c r="BL474" s="18" t="s">
        <v>131</v>
      </c>
      <c r="BM474" s="221" t="s">
        <v>613</v>
      </c>
    </row>
    <row r="475" s="2" customFormat="1">
      <c r="A475" s="33"/>
      <c r="B475" s="34"/>
      <c r="C475" s="35"/>
      <c r="D475" s="223" t="s">
        <v>133</v>
      </c>
      <c r="E475" s="35"/>
      <c r="F475" s="224" t="s">
        <v>614</v>
      </c>
      <c r="G475" s="35"/>
      <c r="H475" s="35"/>
      <c r="I475" s="35"/>
      <c r="J475" s="35"/>
      <c r="K475" s="35"/>
      <c r="L475" s="39"/>
      <c r="M475" s="225"/>
      <c r="N475" s="226"/>
      <c r="O475" s="85"/>
      <c r="P475" s="85"/>
      <c r="Q475" s="85"/>
      <c r="R475" s="85"/>
      <c r="S475" s="85"/>
      <c r="T475" s="86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T475" s="18" t="s">
        <v>133</v>
      </c>
      <c r="AU475" s="18" t="s">
        <v>83</v>
      </c>
    </row>
    <row r="476" s="2" customFormat="1">
      <c r="A476" s="33"/>
      <c r="B476" s="34"/>
      <c r="C476" s="35"/>
      <c r="D476" s="227" t="s">
        <v>135</v>
      </c>
      <c r="E476" s="35"/>
      <c r="F476" s="228" t="s">
        <v>615</v>
      </c>
      <c r="G476" s="35"/>
      <c r="H476" s="35"/>
      <c r="I476" s="35"/>
      <c r="J476" s="35"/>
      <c r="K476" s="35"/>
      <c r="L476" s="39"/>
      <c r="M476" s="225"/>
      <c r="N476" s="226"/>
      <c r="O476" s="85"/>
      <c r="P476" s="85"/>
      <c r="Q476" s="85"/>
      <c r="R476" s="85"/>
      <c r="S476" s="85"/>
      <c r="T476" s="86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T476" s="18" t="s">
        <v>135</v>
      </c>
      <c r="AU476" s="18" t="s">
        <v>83</v>
      </c>
    </row>
    <row r="477" s="2" customFormat="1">
      <c r="A477" s="33"/>
      <c r="B477" s="34"/>
      <c r="C477" s="35"/>
      <c r="D477" s="223" t="s">
        <v>137</v>
      </c>
      <c r="E477" s="35"/>
      <c r="F477" s="229" t="s">
        <v>616</v>
      </c>
      <c r="G477" s="35"/>
      <c r="H477" s="35"/>
      <c r="I477" s="35"/>
      <c r="J477" s="35"/>
      <c r="K477" s="35"/>
      <c r="L477" s="39"/>
      <c r="M477" s="225"/>
      <c r="N477" s="226"/>
      <c r="O477" s="85"/>
      <c r="P477" s="85"/>
      <c r="Q477" s="85"/>
      <c r="R477" s="85"/>
      <c r="S477" s="85"/>
      <c r="T477" s="86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8" t="s">
        <v>137</v>
      </c>
      <c r="AU477" s="18" t="s">
        <v>83</v>
      </c>
    </row>
    <row r="478" s="13" customFormat="1">
      <c r="A478" s="13"/>
      <c r="B478" s="230"/>
      <c r="C478" s="231"/>
      <c r="D478" s="223" t="s">
        <v>139</v>
      </c>
      <c r="E478" s="232" t="s">
        <v>1</v>
      </c>
      <c r="F478" s="233" t="s">
        <v>140</v>
      </c>
      <c r="G478" s="231"/>
      <c r="H478" s="232" t="s">
        <v>1</v>
      </c>
      <c r="I478" s="231"/>
      <c r="J478" s="231"/>
      <c r="K478" s="231"/>
      <c r="L478" s="234"/>
      <c r="M478" s="235"/>
      <c r="N478" s="236"/>
      <c r="O478" s="236"/>
      <c r="P478" s="236"/>
      <c r="Q478" s="236"/>
      <c r="R478" s="236"/>
      <c r="S478" s="236"/>
      <c r="T478" s="23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8" t="s">
        <v>139</v>
      </c>
      <c r="AU478" s="238" t="s">
        <v>83</v>
      </c>
      <c r="AV478" s="13" t="s">
        <v>81</v>
      </c>
      <c r="AW478" s="13" t="s">
        <v>30</v>
      </c>
      <c r="AX478" s="13" t="s">
        <v>73</v>
      </c>
      <c r="AY478" s="238" t="s">
        <v>124</v>
      </c>
    </row>
    <row r="479" s="14" customFormat="1">
      <c r="A479" s="14"/>
      <c r="B479" s="239"/>
      <c r="C479" s="240"/>
      <c r="D479" s="223" t="s">
        <v>139</v>
      </c>
      <c r="E479" s="241" t="s">
        <v>1</v>
      </c>
      <c r="F479" s="242" t="s">
        <v>617</v>
      </c>
      <c r="G479" s="240"/>
      <c r="H479" s="243">
        <v>1969.608</v>
      </c>
      <c r="I479" s="240"/>
      <c r="J479" s="240"/>
      <c r="K479" s="240"/>
      <c r="L479" s="244"/>
      <c r="M479" s="245"/>
      <c r="N479" s="246"/>
      <c r="O479" s="246"/>
      <c r="P479" s="246"/>
      <c r="Q479" s="246"/>
      <c r="R479" s="246"/>
      <c r="S479" s="246"/>
      <c r="T479" s="24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8" t="s">
        <v>139</v>
      </c>
      <c r="AU479" s="248" t="s">
        <v>83</v>
      </c>
      <c r="AV479" s="14" t="s">
        <v>83</v>
      </c>
      <c r="AW479" s="14" t="s">
        <v>30</v>
      </c>
      <c r="AX479" s="14" t="s">
        <v>73</v>
      </c>
      <c r="AY479" s="248" t="s">
        <v>124</v>
      </c>
    </row>
    <row r="480" s="14" customFormat="1">
      <c r="A480" s="14"/>
      <c r="B480" s="239"/>
      <c r="C480" s="240"/>
      <c r="D480" s="223" t="s">
        <v>139</v>
      </c>
      <c r="E480" s="241" t="s">
        <v>1</v>
      </c>
      <c r="F480" s="242" t="s">
        <v>618</v>
      </c>
      <c r="G480" s="240"/>
      <c r="H480" s="243">
        <v>132.96000000000001</v>
      </c>
      <c r="I480" s="240"/>
      <c r="J480" s="240"/>
      <c r="K480" s="240"/>
      <c r="L480" s="244"/>
      <c r="M480" s="245"/>
      <c r="N480" s="246"/>
      <c r="O480" s="246"/>
      <c r="P480" s="246"/>
      <c r="Q480" s="246"/>
      <c r="R480" s="246"/>
      <c r="S480" s="246"/>
      <c r="T480" s="24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8" t="s">
        <v>139</v>
      </c>
      <c r="AU480" s="248" t="s">
        <v>83</v>
      </c>
      <c r="AV480" s="14" t="s">
        <v>83</v>
      </c>
      <c r="AW480" s="14" t="s">
        <v>30</v>
      </c>
      <c r="AX480" s="14" t="s">
        <v>73</v>
      </c>
      <c r="AY480" s="248" t="s">
        <v>124</v>
      </c>
    </row>
    <row r="481" s="16" customFormat="1">
      <c r="A481" s="16"/>
      <c r="B481" s="268"/>
      <c r="C481" s="269"/>
      <c r="D481" s="223" t="s">
        <v>139</v>
      </c>
      <c r="E481" s="270" t="s">
        <v>1</v>
      </c>
      <c r="F481" s="271" t="s">
        <v>422</v>
      </c>
      <c r="G481" s="269"/>
      <c r="H481" s="272">
        <v>2102.5679999999998</v>
      </c>
      <c r="I481" s="269"/>
      <c r="J481" s="269"/>
      <c r="K481" s="269"/>
      <c r="L481" s="273"/>
      <c r="M481" s="274"/>
      <c r="N481" s="275"/>
      <c r="O481" s="275"/>
      <c r="P481" s="275"/>
      <c r="Q481" s="275"/>
      <c r="R481" s="275"/>
      <c r="S481" s="275"/>
      <c r="T481" s="27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77" t="s">
        <v>139</v>
      </c>
      <c r="AU481" s="277" t="s">
        <v>83</v>
      </c>
      <c r="AV481" s="16" t="s">
        <v>131</v>
      </c>
      <c r="AW481" s="16" t="s">
        <v>30</v>
      </c>
      <c r="AX481" s="16" t="s">
        <v>81</v>
      </c>
      <c r="AY481" s="277" t="s">
        <v>124</v>
      </c>
    </row>
    <row r="482" s="12" customFormat="1" ht="22.8" customHeight="1">
      <c r="A482" s="12"/>
      <c r="B482" s="196"/>
      <c r="C482" s="197"/>
      <c r="D482" s="198" t="s">
        <v>72</v>
      </c>
      <c r="E482" s="209" t="s">
        <v>619</v>
      </c>
      <c r="F482" s="209" t="s">
        <v>620</v>
      </c>
      <c r="G482" s="197"/>
      <c r="H482" s="197"/>
      <c r="I482" s="197"/>
      <c r="J482" s="210">
        <f>BK482</f>
        <v>931705.20999999996</v>
      </c>
      <c r="K482" s="197"/>
      <c r="L482" s="201"/>
      <c r="M482" s="202"/>
      <c r="N482" s="203"/>
      <c r="O482" s="203"/>
      <c r="P482" s="204">
        <f>SUM(P483:P485)</f>
        <v>948.54325800000004</v>
      </c>
      <c r="Q482" s="203"/>
      <c r="R482" s="204">
        <f>SUM(R483:R485)</f>
        <v>0</v>
      </c>
      <c r="S482" s="203"/>
      <c r="T482" s="205">
        <f>SUM(T483:T485)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6" t="s">
        <v>81</v>
      </c>
      <c r="AT482" s="207" t="s">
        <v>72</v>
      </c>
      <c r="AU482" s="207" t="s">
        <v>81</v>
      </c>
      <c r="AY482" s="206" t="s">
        <v>124</v>
      </c>
      <c r="BK482" s="208">
        <f>SUM(BK483:BK485)</f>
        <v>931705.20999999996</v>
      </c>
    </row>
    <row r="483" s="2" customFormat="1" ht="16.5" customHeight="1">
      <c r="A483" s="33"/>
      <c r="B483" s="34"/>
      <c r="C483" s="211" t="s">
        <v>621</v>
      </c>
      <c r="D483" s="211" t="s">
        <v>126</v>
      </c>
      <c r="E483" s="212" t="s">
        <v>622</v>
      </c>
      <c r="F483" s="213" t="s">
        <v>623</v>
      </c>
      <c r="G483" s="214" t="s">
        <v>195</v>
      </c>
      <c r="H483" s="215">
        <v>2806.3409999999999</v>
      </c>
      <c r="I483" s="216">
        <v>332</v>
      </c>
      <c r="J483" s="216">
        <f>ROUND(I483*H483,2)</f>
        <v>931705.20999999996</v>
      </c>
      <c r="K483" s="213" t="s">
        <v>130</v>
      </c>
      <c r="L483" s="39"/>
      <c r="M483" s="217" t="s">
        <v>1</v>
      </c>
      <c r="N483" s="218" t="s">
        <v>38</v>
      </c>
      <c r="O483" s="219">
        <v>0.33800000000000002</v>
      </c>
      <c r="P483" s="219">
        <f>O483*H483</f>
        <v>948.54325800000004</v>
      </c>
      <c r="Q483" s="219">
        <v>0</v>
      </c>
      <c r="R483" s="219">
        <f>Q483*H483</f>
        <v>0</v>
      </c>
      <c r="S483" s="219">
        <v>0</v>
      </c>
      <c r="T483" s="220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221" t="s">
        <v>131</v>
      </c>
      <c r="AT483" s="221" t="s">
        <v>126</v>
      </c>
      <c r="AU483" s="221" t="s">
        <v>83</v>
      </c>
      <c r="AY483" s="18" t="s">
        <v>124</v>
      </c>
      <c r="BE483" s="222">
        <f>IF(N483="základní",J483,0)</f>
        <v>931705.20999999996</v>
      </c>
      <c r="BF483" s="222">
        <f>IF(N483="snížená",J483,0)</f>
        <v>0</v>
      </c>
      <c r="BG483" s="222">
        <f>IF(N483="zákl. přenesená",J483,0)</f>
        <v>0</v>
      </c>
      <c r="BH483" s="222">
        <f>IF(N483="sníž. přenesená",J483,0)</f>
        <v>0</v>
      </c>
      <c r="BI483" s="222">
        <f>IF(N483="nulová",J483,0)</f>
        <v>0</v>
      </c>
      <c r="BJ483" s="18" t="s">
        <v>81</v>
      </c>
      <c r="BK483" s="222">
        <f>ROUND(I483*H483,2)</f>
        <v>931705.20999999996</v>
      </c>
      <c r="BL483" s="18" t="s">
        <v>131</v>
      </c>
      <c r="BM483" s="221" t="s">
        <v>624</v>
      </c>
    </row>
    <row r="484" s="2" customFormat="1">
      <c r="A484" s="33"/>
      <c r="B484" s="34"/>
      <c r="C484" s="35"/>
      <c r="D484" s="223" t="s">
        <v>133</v>
      </c>
      <c r="E484" s="35"/>
      <c r="F484" s="224" t="s">
        <v>625</v>
      </c>
      <c r="G484" s="35"/>
      <c r="H484" s="35"/>
      <c r="I484" s="35"/>
      <c r="J484" s="35"/>
      <c r="K484" s="35"/>
      <c r="L484" s="39"/>
      <c r="M484" s="225"/>
      <c r="N484" s="226"/>
      <c r="O484" s="85"/>
      <c r="P484" s="85"/>
      <c r="Q484" s="85"/>
      <c r="R484" s="85"/>
      <c r="S484" s="85"/>
      <c r="T484" s="86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T484" s="18" t="s">
        <v>133</v>
      </c>
      <c r="AU484" s="18" t="s">
        <v>83</v>
      </c>
    </row>
    <row r="485" s="2" customFormat="1">
      <c r="A485" s="33"/>
      <c r="B485" s="34"/>
      <c r="C485" s="35"/>
      <c r="D485" s="227" t="s">
        <v>135</v>
      </c>
      <c r="E485" s="35"/>
      <c r="F485" s="228" t="s">
        <v>626</v>
      </c>
      <c r="G485" s="35"/>
      <c r="H485" s="35"/>
      <c r="I485" s="35"/>
      <c r="J485" s="35"/>
      <c r="K485" s="35"/>
      <c r="L485" s="39"/>
      <c r="M485" s="278"/>
      <c r="N485" s="279"/>
      <c r="O485" s="280"/>
      <c r="P485" s="280"/>
      <c r="Q485" s="280"/>
      <c r="R485" s="280"/>
      <c r="S485" s="280"/>
      <c r="T485" s="281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T485" s="18" t="s">
        <v>135</v>
      </c>
      <c r="AU485" s="18" t="s">
        <v>83</v>
      </c>
    </row>
    <row r="486" s="2" customFormat="1" ht="6.96" customHeight="1">
      <c r="A486" s="33"/>
      <c r="B486" s="60"/>
      <c r="C486" s="61"/>
      <c r="D486" s="61"/>
      <c r="E486" s="61"/>
      <c r="F486" s="61"/>
      <c r="G486" s="61"/>
      <c r="H486" s="61"/>
      <c r="I486" s="61"/>
      <c r="J486" s="61"/>
      <c r="K486" s="61"/>
      <c r="L486" s="39"/>
      <c r="M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</row>
  </sheetData>
  <sheetProtection sheet="1" autoFilter="0" formatColumns="0" formatRows="0" objects="1" scenarios="1" spinCount="100000" saltValue="gUyVrU1ODhvJZhQJWoKvWq1fCwcTNv/ckMCI3qxf/WA66MRTqtBtZcDRLaYEM2/gUFOvQdIOJqOv/gnJRWCf5A==" hashValue="6sbSmWqxoluMPVTULcSlFaHSXgaJTig/JSkOzJnI+OZq5qUEfNlFmevUJJqWll+jN/c54jG0Gt4jbwfRagkH5g==" algorithmName="SHA-512" password="CC35"/>
  <autoFilter ref="C123:K48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9" r:id="rId1" display="https://podminky.urs.cz/item/CS_URS_2024_02/114203103"/>
    <hyperlink ref="F135" r:id="rId2" display="https://podminky.urs.cz/item/CS_URS_2024_02/114203104"/>
    <hyperlink ref="F141" r:id="rId3" display="https://podminky.urs.cz/item/CS_URS_2024_02/114203201"/>
    <hyperlink ref="F147" r:id="rId4" display="https://podminky.urs.cz/item/CS_URS_2024_02/114253301"/>
    <hyperlink ref="F153" r:id="rId5" display="https://podminky.urs.cz/item/CS_URS_2024_02/122211101"/>
    <hyperlink ref="F159" r:id="rId6" display="https://podminky.urs.cz/item/CS_URS_2024_02/122251104"/>
    <hyperlink ref="F165" r:id="rId7" display="https://podminky.urs.cz/item/CS_URS_2024_02/151711111"/>
    <hyperlink ref="F186" r:id="rId8" display="https://podminky.urs.cz/item/CS_URS_2024_02/151711131"/>
    <hyperlink ref="F196" r:id="rId9" display="https://podminky.urs.cz/item/CS_URS_2024_02/151712121"/>
    <hyperlink ref="F201" r:id="rId10" display="https://podminky.urs.cz/item/CS_URS_2024_02/151721111"/>
    <hyperlink ref="F207" r:id="rId11" display="https://podminky.urs.cz/item/CS_URS_2024_02/153811112"/>
    <hyperlink ref="F214" r:id="rId12" display="https://podminky.urs.cz/item/CS_URS_2024_02/153811211"/>
    <hyperlink ref="F217" r:id="rId13" display="https://podminky.urs.cz/item/CS_URS_2024_02/162351103"/>
    <hyperlink ref="F222" r:id="rId14" display="https://podminky.urs.cz/item/CS_URS_2024_02/162651111"/>
    <hyperlink ref="F228" r:id="rId15" display="https://podminky.urs.cz/item/CS_URS_2024_02/167151101"/>
    <hyperlink ref="F233" r:id="rId16" display="https://podminky.urs.cz/item/CS_URS_2024_02/174111101"/>
    <hyperlink ref="F239" r:id="rId17" display="https://podminky.urs.cz/item/CS_URS_2024_02/174151101"/>
    <hyperlink ref="F244" r:id="rId18" display="https://podminky.urs.cz/item/CS_URS_2024_02/181411121"/>
    <hyperlink ref="F253" r:id="rId19" display="https://podminky.urs.cz/item/CS_URS_2024_02/181411123"/>
    <hyperlink ref="F261" r:id="rId20" display="https://podminky.urs.cz/item/CS_URS_2024_02/181951111"/>
    <hyperlink ref="F267" r:id="rId21" display="https://podminky.urs.cz/item/CS_URS_2024_02/182151111"/>
    <hyperlink ref="F273" r:id="rId22" display="https://podminky.urs.cz/item/CS_URS_2024_02/224311114"/>
    <hyperlink ref="F278" r:id="rId23" display="https://podminky.urs.cz/item/CS_URS_2024_02/224411114"/>
    <hyperlink ref="F284" r:id="rId24" display="https://podminky.urs.cz/item/CS_URS_2024_02/282601122"/>
    <hyperlink ref="F293" r:id="rId25" display="https://podminky.urs.cz/item/CS_URS_2024_02/321311116"/>
    <hyperlink ref="F299" r:id="rId26" display="https://podminky.urs.cz/item/CS_URS_2024_02/321321116"/>
    <hyperlink ref="F305" r:id="rId27" display="https://podminky.urs.cz/item/CS_URS_2024_02/321351010"/>
    <hyperlink ref="F309" r:id="rId28" display="https://podminky.urs.cz/item/CS_URS_2024_02/321352010"/>
    <hyperlink ref="F313" r:id="rId29" display="https://podminky.urs.cz/item/CS_URS_2024_02/321368211"/>
    <hyperlink ref="F321" r:id="rId30" display="https://podminky.urs.cz/item/CS_URS_2024_02/451317112"/>
    <hyperlink ref="F329" r:id="rId31" display="https://podminky.urs.cz/item/CS_URS_2024_02/451317113"/>
    <hyperlink ref="F337" r:id="rId32" display="https://podminky.urs.cz/item/CS_URS_2024_02/451571111"/>
    <hyperlink ref="F347" r:id="rId33" display="https://podminky.urs.cz/item/CS_URS_2024_02/457312811"/>
    <hyperlink ref="F353" r:id="rId34" display="https://podminky.urs.cz/item/CS_URS_2024_02/457571111"/>
    <hyperlink ref="F359" r:id="rId35" display="https://podminky.urs.cz/item/CS_URS_2024_02/461211111"/>
    <hyperlink ref="F367" r:id="rId36" display="https://podminky.urs.cz/item/CS_URS_2024_02/462512161"/>
    <hyperlink ref="F378" r:id="rId37" display="https://podminky.urs.cz/item/CS_URS_2024_02/462512169"/>
    <hyperlink ref="F384" r:id="rId38" display="https://podminky.urs.cz/item/CS_URS_2024_02/463211153"/>
    <hyperlink ref="F391" r:id="rId39" display="https://podminky.urs.cz/item/CS_URS_2024_02/463211158"/>
    <hyperlink ref="F402" r:id="rId40" display="https://podminky.urs.cz/item/CS_URS_2024_02/465210123"/>
    <hyperlink ref="F409" r:id="rId41" display="https://podminky.urs.cz/item/CS_URS_2024_02/465513227"/>
    <hyperlink ref="F422" r:id="rId42" display="https://podminky.urs.cz/item/CS_URS_2024_02/966021112"/>
    <hyperlink ref="F441" r:id="rId43" display="https://podminky.urs.cz/item/CS_URS_2024_02/997013811"/>
    <hyperlink ref="F446" r:id="rId44" display="https://podminky.urs.cz/item/CS_URS_2024_02/997013869_RC"/>
    <hyperlink ref="F452" r:id="rId45" display="https://podminky.urs.cz/item/CS_URS_2024_02/997013873_RC"/>
    <hyperlink ref="F460" r:id="rId46" display="https://podminky.urs.cz/item/CS_URS_2024_02/997321511"/>
    <hyperlink ref="F468" r:id="rId47" display="https://podminky.urs.cz/item/CS_URS_2024_02/997321519"/>
    <hyperlink ref="F476" r:id="rId48" display="https://podminky.urs.cz/item/CS_URS_2024_02/997321611"/>
    <hyperlink ref="F485" r:id="rId49" display="https://podminky.urs.cz/item/CS_URS_2024_02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83</v>
      </c>
    </row>
    <row r="4" hidden="1" s="1" customFormat="1" ht="24.96" customHeight="1">
      <c r="B4" s="21"/>
      <c r="D4" s="132" t="s">
        <v>93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14</v>
      </c>
      <c r="L6" s="21"/>
    </row>
    <row r="7" hidden="1" s="1" customFormat="1" ht="16.5" customHeight="1">
      <c r="B7" s="21"/>
      <c r="E7" s="135" t="str">
        <f>'Rekapitulace stavby'!K6</f>
        <v>Bělá, úprava Boskovice, ř.km 4,416-4,998, Boskovice, oprava toku</v>
      </c>
      <c r="F7" s="134"/>
      <c r="G7" s="134"/>
      <c r="H7" s="134"/>
      <c r="L7" s="21"/>
    </row>
    <row r="8" hidden="1" s="2" customFormat="1" ht="12" customHeight="1">
      <c r="A8" s="33"/>
      <c r="B8" s="39"/>
      <c r="C8" s="33"/>
      <c r="D8" s="134" t="s">
        <v>94</v>
      </c>
      <c r="E8" s="33"/>
      <c r="F8" s="33"/>
      <c r="G8" s="33"/>
      <c r="H8" s="33"/>
      <c r="I8" s="33"/>
      <c r="J8" s="33"/>
      <c r="K8" s="33"/>
      <c r="L8" s="57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hidden="1" s="2" customFormat="1" ht="16.5" customHeight="1">
      <c r="A9" s="33"/>
      <c r="B9" s="39"/>
      <c r="C9" s="33"/>
      <c r="D9" s="33"/>
      <c r="E9" s="136" t="s">
        <v>627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hidden="1" s="2" customFormat="1">
      <c r="A10" s="33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hidden="1" s="2" customFormat="1" ht="12" customHeight="1">
      <c r="A11" s="33"/>
      <c r="B11" s="39"/>
      <c r="C11" s="33"/>
      <c r="D11" s="134" t="s">
        <v>16</v>
      </c>
      <c r="E11" s="33"/>
      <c r="F11" s="137" t="s">
        <v>1</v>
      </c>
      <c r="G11" s="33"/>
      <c r="H11" s="33"/>
      <c r="I11" s="134" t="s">
        <v>17</v>
      </c>
      <c r="J11" s="137" t="s">
        <v>1</v>
      </c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hidden="1" s="2" customFormat="1" ht="12" customHeight="1">
      <c r="A12" s="33"/>
      <c r="B12" s="39"/>
      <c r="C12" s="33"/>
      <c r="D12" s="134" t="s">
        <v>18</v>
      </c>
      <c r="E12" s="33"/>
      <c r="F12" s="137" t="s">
        <v>19</v>
      </c>
      <c r="G12" s="33"/>
      <c r="H12" s="33"/>
      <c r="I12" s="134" t="s">
        <v>20</v>
      </c>
      <c r="J12" s="138" t="str">
        <f>'Rekapitulace stavby'!AN8</f>
        <v>1. 11. 2024</v>
      </c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hidden="1" s="2" customFormat="1" ht="10.8" customHeight="1">
      <c r="A13" s="33"/>
      <c r="B13" s="39"/>
      <c r="C13" s="33"/>
      <c r="D13" s="33"/>
      <c r="E13" s="33"/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idden="1" s="2" customFormat="1" ht="12" customHeight="1">
      <c r="A14" s="33"/>
      <c r="B14" s="39"/>
      <c r="C14" s="33"/>
      <c r="D14" s="134" t="s">
        <v>22</v>
      </c>
      <c r="E14" s="33"/>
      <c r="F14" s="33"/>
      <c r="G14" s="33"/>
      <c r="H14" s="33"/>
      <c r="I14" s="134" t="s">
        <v>23</v>
      </c>
      <c r="J14" s="137" t="s">
        <v>24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hidden="1" s="2" customFormat="1" ht="18" customHeight="1">
      <c r="A15" s="33"/>
      <c r="B15" s="39"/>
      <c r="C15" s="33"/>
      <c r="D15" s="33"/>
      <c r="E15" s="137" t="s">
        <v>25</v>
      </c>
      <c r="F15" s="33"/>
      <c r="G15" s="33"/>
      <c r="H15" s="33"/>
      <c r="I15" s="134" t="s">
        <v>26</v>
      </c>
      <c r="J15" s="137" t="s">
        <v>27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hidden="1" s="2" customFormat="1" ht="6.96" customHeight="1">
      <c r="A16" s="33"/>
      <c r="B16" s="39"/>
      <c r="C16" s="33"/>
      <c r="D16" s="33"/>
      <c r="E16" s="33"/>
      <c r="F16" s="33"/>
      <c r="G16" s="33"/>
      <c r="H16" s="33"/>
      <c r="I16" s="33"/>
      <c r="J16" s="33"/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hidden="1" s="2" customFormat="1" ht="12" customHeight="1">
      <c r="A17" s="33"/>
      <c r="B17" s="39"/>
      <c r="C17" s="33"/>
      <c r="D17" s="134" t="s">
        <v>28</v>
      </c>
      <c r="E17" s="33"/>
      <c r="F17" s="33"/>
      <c r="G17" s="33"/>
      <c r="H17" s="33"/>
      <c r="I17" s="134" t="s">
        <v>23</v>
      </c>
      <c r="J17" s="137" t="str">
        <f>'Rekapitulace stavby'!AN13</f>
        <v/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hidden="1" s="2" customFormat="1" ht="18" customHeight="1">
      <c r="A18" s="33"/>
      <c r="B18" s="39"/>
      <c r="C18" s="33"/>
      <c r="D18" s="33"/>
      <c r="E18" s="137" t="str">
        <f>'Rekapitulace stavby'!E14</f>
        <v xml:space="preserve"> </v>
      </c>
      <c r="F18" s="137"/>
      <c r="G18" s="137"/>
      <c r="H18" s="137"/>
      <c r="I18" s="134" t="s">
        <v>26</v>
      </c>
      <c r="J18" s="137" t="str">
        <f>'Rekapitulace stavby'!AN14</f>
        <v/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hidden="1" s="2" customFormat="1" ht="6.96" customHeight="1">
      <c r="A19" s="33"/>
      <c r="B19" s="39"/>
      <c r="C19" s="33"/>
      <c r="D19" s="33"/>
      <c r="E19" s="33"/>
      <c r="F19" s="33"/>
      <c r="G19" s="33"/>
      <c r="H19" s="33"/>
      <c r="I19" s="33"/>
      <c r="J19" s="33"/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idden="1" s="2" customFormat="1" ht="12" customHeight="1">
      <c r="A20" s="33"/>
      <c r="B20" s="39"/>
      <c r="C20" s="33"/>
      <c r="D20" s="134" t="s">
        <v>29</v>
      </c>
      <c r="E20" s="33"/>
      <c r="F20" s="33"/>
      <c r="G20" s="33"/>
      <c r="H20" s="33"/>
      <c r="I20" s="134" t="s">
        <v>23</v>
      </c>
      <c r="J20" s="137" t="s">
        <v>24</v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hidden="1" s="2" customFormat="1" ht="18" customHeight="1">
      <c r="A21" s="33"/>
      <c r="B21" s="39"/>
      <c r="C21" s="33"/>
      <c r="D21" s="33"/>
      <c r="E21" s="137" t="s">
        <v>25</v>
      </c>
      <c r="F21" s="33"/>
      <c r="G21" s="33"/>
      <c r="H21" s="33"/>
      <c r="I21" s="134" t="s">
        <v>26</v>
      </c>
      <c r="J21" s="137" t="s">
        <v>27</v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hidden="1" s="2" customFormat="1" ht="6.96" customHeight="1">
      <c r="A22" s="33"/>
      <c r="B22" s="39"/>
      <c r="C22" s="33"/>
      <c r="D22" s="33"/>
      <c r="E22" s="33"/>
      <c r="F22" s="33"/>
      <c r="G22" s="33"/>
      <c r="H22" s="33"/>
      <c r="I22" s="33"/>
      <c r="J22" s="33"/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hidden="1" s="2" customFormat="1" ht="12" customHeight="1">
      <c r="A23" s="33"/>
      <c r="B23" s="39"/>
      <c r="C23" s="33"/>
      <c r="D23" s="134" t="s">
        <v>31</v>
      </c>
      <c r="E23" s="33"/>
      <c r="F23" s="33"/>
      <c r="G23" s="33"/>
      <c r="H23" s="33"/>
      <c r="I23" s="134" t="s">
        <v>23</v>
      </c>
      <c r="J23" s="137" t="s">
        <v>24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hidden="1" s="2" customFormat="1" ht="18" customHeight="1">
      <c r="A24" s="33"/>
      <c r="B24" s="39"/>
      <c r="C24" s="33"/>
      <c r="D24" s="33"/>
      <c r="E24" s="137" t="s">
        <v>25</v>
      </c>
      <c r="F24" s="33"/>
      <c r="G24" s="33"/>
      <c r="H24" s="33"/>
      <c r="I24" s="134" t="s">
        <v>26</v>
      </c>
      <c r="J24" s="137" t="s">
        <v>27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hidden="1" s="2" customFormat="1" ht="6.96" customHeight="1">
      <c r="A25" s="33"/>
      <c r="B25" s="39"/>
      <c r="C25" s="33"/>
      <c r="D25" s="33"/>
      <c r="E25" s="33"/>
      <c r="F25" s="33"/>
      <c r="G25" s="33"/>
      <c r="H25" s="33"/>
      <c r="I25" s="33"/>
      <c r="J25" s="33"/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hidden="1" s="2" customFormat="1" ht="12" customHeight="1">
      <c r="A26" s="33"/>
      <c r="B26" s="39"/>
      <c r="C26" s="33"/>
      <c r="D26" s="134" t="s">
        <v>32</v>
      </c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hidden="1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3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hidden="1" s="2" customFormat="1" ht="6.96" customHeight="1">
      <c r="A29" s="33"/>
      <c r="B29" s="39"/>
      <c r="C29" s="33"/>
      <c r="D29" s="143"/>
      <c r="E29" s="143"/>
      <c r="F29" s="143"/>
      <c r="G29" s="143"/>
      <c r="H29" s="143"/>
      <c r="I29" s="143"/>
      <c r="J29" s="143"/>
      <c r="K29" s="14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hidden="1" s="2" customFormat="1" ht="25.44" customHeight="1">
      <c r="A30" s="33"/>
      <c r="B30" s="39"/>
      <c r="C30" s="33"/>
      <c r="D30" s="144" t="s">
        <v>33</v>
      </c>
      <c r="E30" s="33"/>
      <c r="F30" s="33"/>
      <c r="G30" s="33"/>
      <c r="H30" s="33"/>
      <c r="I30" s="33"/>
      <c r="J30" s="145">
        <f>ROUND(J120, 2)</f>
        <v>934775.31000000006</v>
      </c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hidden="1" s="2" customFormat="1" ht="6.96" customHeight="1">
      <c r="A31" s="33"/>
      <c r="B31" s="39"/>
      <c r="C31" s="33"/>
      <c r="D31" s="143"/>
      <c r="E31" s="143"/>
      <c r="F31" s="143"/>
      <c r="G31" s="143"/>
      <c r="H31" s="143"/>
      <c r="I31" s="143"/>
      <c r="J31" s="143"/>
      <c r="K31" s="14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hidden="1" s="2" customFormat="1" ht="14.4" customHeight="1">
      <c r="A32" s="33"/>
      <c r="B32" s="39"/>
      <c r="C32" s="33"/>
      <c r="D32" s="33"/>
      <c r="E32" s="33"/>
      <c r="F32" s="146" t="s">
        <v>35</v>
      </c>
      <c r="G32" s="33"/>
      <c r="H32" s="33"/>
      <c r="I32" s="146" t="s">
        <v>34</v>
      </c>
      <c r="J32" s="146" t="s">
        <v>36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hidden="1" s="2" customFormat="1" ht="14.4" customHeight="1">
      <c r="A33" s="33"/>
      <c r="B33" s="39"/>
      <c r="C33" s="33"/>
      <c r="D33" s="147" t="s">
        <v>37</v>
      </c>
      <c r="E33" s="134" t="s">
        <v>38</v>
      </c>
      <c r="F33" s="148">
        <f>ROUND((SUM(BE120:BE164)),  2)</f>
        <v>934775.31000000006</v>
      </c>
      <c r="G33" s="33"/>
      <c r="H33" s="33"/>
      <c r="I33" s="149">
        <v>0.20999999999999999</v>
      </c>
      <c r="J33" s="148">
        <f>ROUND(((SUM(BE120:BE164))*I33),  2)</f>
        <v>196302.82000000001</v>
      </c>
      <c r="K33" s="3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hidden="1" s="2" customFormat="1" ht="14.4" customHeight="1">
      <c r="A34" s="33"/>
      <c r="B34" s="39"/>
      <c r="C34" s="33"/>
      <c r="D34" s="33"/>
      <c r="E34" s="134" t="s">
        <v>39</v>
      </c>
      <c r="F34" s="148">
        <f>ROUND((SUM(BF120:BF164)),  2)</f>
        <v>0</v>
      </c>
      <c r="G34" s="33"/>
      <c r="H34" s="33"/>
      <c r="I34" s="149">
        <v>0.12</v>
      </c>
      <c r="J34" s="148">
        <f>ROUND(((SUM(BF120:BF164))*I34),  2)</f>
        <v>0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9"/>
      <c r="C35" s="33"/>
      <c r="D35" s="33"/>
      <c r="E35" s="134" t="s">
        <v>40</v>
      </c>
      <c r="F35" s="148">
        <f>ROUND((SUM(BG120:BG164)),  2)</f>
        <v>0</v>
      </c>
      <c r="G35" s="33"/>
      <c r="H35" s="33"/>
      <c r="I35" s="149">
        <v>0.20999999999999999</v>
      </c>
      <c r="J35" s="148">
        <f>0</f>
        <v>0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9"/>
      <c r="C36" s="33"/>
      <c r="D36" s="33"/>
      <c r="E36" s="134" t="s">
        <v>41</v>
      </c>
      <c r="F36" s="148">
        <f>ROUND((SUM(BH120:BH164)),  2)</f>
        <v>0</v>
      </c>
      <c r="G36" s="33"/>
      <c r="H36" s="33"/>
      <c r="I36" s="149">
        <v>0.12</v>
      </c>
      <c r="J36" s="148">
        <f>0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34" t="s">
        <v>42</v>
      </c>
      <c r="F37" s="148">
        <f>ROUND((SUM(BI120:BI164)),  2)</f>
        <v>0</v>
      </c>
      <c r="G37" s="33"/>
      <c r="H37" s="33"/>
      <c r="I37" s="149">
        <v>0</v>
      </c>
      <c r="J37" s="14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6.96" customHeight="1">
      <c r="A38" s="33"/>
      <c r="B38" s="39"/>
      <c r="C38" s="33"/>
      <c r="D38" s="33"/>
      <c r="E38" s="33"/>
      <c r="F38" s="33"/>
      <c r="G38" s="33"/>
      <c r="H38" s="33"/>
      <c r="I38" s="33"/>
      <c r="J38" s="33"/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25.44" customHeight="1">
      <c r="A39" s="33"/>
      <c r="B39" s="39"/>
      <c r="C39" s="150"/>
      <c r="D39" s="151" t="s">
        <v>43</v>
      </c>
      <c r="E39" s="152"/>
      <c r="F39" s="152"/>
      <c r="G39" s="153" t="s">
        <v>44</v>
      </c>
      <c r="H39" s="154" t="s">
        <v>45</v>
      </c>
      <c r="I39" s="152"/>
      <c r="J39" s="155">
        <f>SUM(J30:J37)</f>
        <v>1131078.1300000001</v>
      </c>
      <c r="K39" s="156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7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57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3"/>
      <c r="B61" s="39"/>
      <c r="C61" s="33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3"/>
      <c r="B65" s="39"/>
      <c r="C65" s="33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3"/>
      <c r="B76" s="39"/>
      <c r="C76" s="33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hidden="1" s="2" customFormat="1" ht="14.4" customHeight="1">
      <c r="A77" s="33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hidden="1"/>
    <row r="79" hidden="1"/>
    <row r="80" hidden="1"/>
    <row r="81" s="2" customFormat="1" ht="6.96" customHeight="1">
      <c r="A81" s="33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68" t="str">
        <f>E7</f>
        <v>Bělá, úprava Boskovice, ř.km 4,416-4,998, Boskovice, oprava toku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30" t="s">
        <v>94</v>
      </c>
      <c r="D86" s="35"/>
      <c r="E86" s="35"/>
      <c r="F86" s="35"/>
      <c r="G86" s="35"/>
      <c r="H86" s="35"/>
      <c r="I86" s="35"/>
      <c r="J86" s="35"/>
      <c r="K86" s="35"/>
      <c r="L86" s="57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5"/>
      <c r="D87" s="35"/>
      <c r="E87" s="70" t="str">
        <f>E9</f>
        <v>SO02 - Těžba sedimentů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30" t="s">
        <v>18</v>
      </c>
      <c r="D89" s="35"/>
      <c r="E89" s="35"/>
      <c r="F89" s="27" t="str">
        <f>F12</f>
        <v xml:space="preserve"> </v>
      </c>
      <c r="G89" s="35"/>
      <c r="H89" s="35"/>
      <c r="I89" s="30" t="s">
        <v>20</v>
      </c>
      <c r="J89" s="73" t="str">
        <f>IF(J12="","",J12)</f>
        <v>1. 11. 2024</v>
      </c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5.15" customHeight="1">
      <c r="A91" s="33"/>
      <c r="B91" s="34"/>
      <c r="C91" s="30" t="s">
        <v>22</v>
      </c>
      <c r="D91" s="35"/>
      <c r="E91" s="35"/>
      <c r="F91" s="27" t="str">
        <f>E15</f>
        <v>Povodí Moravy, s.p.</v>
      </c>
      <c r="G91" s="35"/>
      <c r="H91" s="35"/>
      <c r="I91" s="30" t="s">
        <v>29</v>
      </c>
      <c r="J91" s="31" t="str">
        <f>E21</f>
        <v>Povodí Moravy, s.p.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15.15" customHeight="1">
      <c r="A92" s="33"/>
      <c r="B92" s="34"/>
      <c r="C92" s="30" t="s">
        <v>28</v>
      </c>
      <c r="D92" s="35"/>
      <c r="E92" s="35"/>
      <c r="F92" s="27" t="str">
        <f>IF(E18="","",E18)</f>
        <v xml:space="preserve"> </v>
      </c>
      <c r="G92" s="35"/>
      <c r="H92" s="35"/>
      <c r="I92" s="30" t="s">
        <v>31</v>
      </c>
      <c r="J92" s="31" t="str">
        <f>E24</f>
        <v>Povodí Moravy, s.p.</v>
      </c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69" t="s">
        <v>97</v>
      </c>
      <c r="D94" s="170"/>
      <c r="E94" s="170"/>
      <c r="F94" s="170"/>
      <c r="G94" s="170"/>
      <c r="H94" s="170"/>
      <c r="I94" s="170"/>
      <c r="J94" s="171" t="s">
        <v>98</v>
      </c>
      <c r="K94" s="170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72" t="s">
        <v>99</v>
      </c>
      <c r="D96" s="35"/>
      <c r="E96" s="35"/>
      <c r="F96" s="35"/>
      <c r="G96" s="35"/>
      <c r="H96" s="35"/>
      <c r="I96" s="35"/>
      <c r="J96" s="104">
        <f>J120</f>
        <v>934775.31000000006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100</v>
      </c>
    </row>
    <row r="97" s="9" customFormat="1" ht="24.96" customHeight="1">
      <c r="A97" s="9"/>
      <c r="B97" s="173"/>
      <c r="C97" s="174"/>
      <c r="D97" s="175" t="s">
        <v>101</v>
      </c>
      <c r="E97" s="176"/>
      <c r="F97" s="176"/>
      <c r="G97" s="176"/>
      <c r="H97" s="176"/>
      <c r="I97" s="176"/>
      <c r="J97" s="177">
        <f>J121</f>
        <v>934775.31000000006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102</v>
      </c>
      <c r="E98" s="182"/>
      <c r="F98" s="182"/>
      <c r="G98" s="182"/>
      <c r="H98" s="182"/>
      <c r="I98" s="182"/>
      <c r="J98" s="183">
        <f>J122</f>
        <v>334252.71000000002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9"/>
      <c r="C99" s="180"/>
      <c r="D99" s="181" t="s">
        <v>106</v>
      </c>
      <c r="E99" s="182"/>
      <c r="F99" s="182"/>
      <c r="G99" s="182"/>
      <c r="H99" s="182"/>
      <c r="I99" s="182"/>
      <c r="J99" s="183">
        <f>J151</f>
        <v>68323.800000000003</v>
      </c>
      <c r="K99" s="180"/>
      <c r="L99" s="18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9"/>
      <c r="C100" s="180"/>
      <c r="D100" s="181" t="s">
        <v>107</v>
      </c>
      <c r="E100" s="182"/>
      <c r="F100" s="182"/>
      <c r="G100" s="182"/>
      <c r="H100" s="182"/>
      <c r="I100" s="182"/>
      <c r="J100" s="183">
        <f>J158</f>
        <v>532198.80000000005</v>
      </c>
      <c r="K100" s="180"/>
      <c r="L100" s="18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7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="2" customFormat="1" ht="6.96" customHeight="1">
      <c r="A102" s="33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57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="2" customFormat="1" ht="6.96" customHeight="1">
      <c r="A106" s="33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24.96" customHeight="1">
      <c r="A107" s="33"/>
      <c r="B107" s="34"/>
      <c r="C107" s="24" t="s">
        <v>109</v>
      </c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6.96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2" customHeight="1">
      <c r="A109" s="33"/>
      <c r="B109" s="34"/>
      <c r="C109" s="30" t="s">
        <v>14</v>
      </c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6.5" customHeight="1">
      <c r="A110" s="33"/>
      <c r="B110" s="34"/>
      <c r="C110" s="35"/>
      <c r="D110" s="35"/>
      <c r="E110" s="168" t="str">
        <f>E7</f>
        <v>Bělá, úprava Boskovice, ř.km 4,416-4,998, Boskovice, oprava toku</v>
      </c>
      <c r="F110" s="30"/>
      <c r="G110" s="30"/>
      <c r="H110" s="30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2" customHeight="1">
      <c r="A111" s="33"/>
      <c r="B111" s="34"/>
      <c r="C111" s="30" t="s">
        <v>94</v>
      </c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6.5" customHeight="1">
      <c r="A112" s="33"/>
      <c r="B112" s="34"/>
      <c r="C112" s="35"/>
      <c r="D112" s="35"/>
      <c r="E112" s="70" t="str">
        <f>E9</f>
        <v>SO02 - Těžba sedimentů</v>
      </c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6.96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2" customHeight="1">
      <c r="A114" s="33"/>
      <c r="B114" s="34"/>
      <c r="C114" s="30" t="s">
        <v>18</v>
      </c>
      <c r="D114" s="35"/>
      <c r="E114" s="35"/>
      <c r="F114" s="27" t="str">
        <f>F12</f>
        <v xml:space="preserve"> </v>
      </c>
      <c r="G114" s="35"/>
      <c r="H114" s="35"/>
      <c r="I114" s="30" t="s">
        <v>20</v>
      </c>
      <c r="J114" s="73" t="str">
        <f>IF(J12="","",J12)</f>
        <v>1. 11. 2024</v>
      </c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6.96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5.15" customHeight="1">
      <c r="A116" s="33"/>
      <c r="B116" s="34"/>
      <c r="C116" s="30" t="s">
        <v>22</v>
      </c>
      <c r="D116" s="35"/>
      <c r="E116" s="35"/>
      <c r="F116" s="27" t="str">
        <f>E15</f>
        <v>Povodí Moravy, s.p.</v>
      </c>
      <c r="G116" s="35"/>
      <c r="H116" s="35"/>
      <c r="I116" s="30" t="s">
        <v>29</v>
      </c>
      <c r="J116" s="31" t="str">
        <f>E21</f>
        <v>Povodí Moravy, s.p.</v>
      </c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5.15" customHeight="1">
      <c r="A117" s="33"/>
      <c r="B117" s="34"/>
      <c r="C117" s="30" t="s">
        <v>28</v>
      </c>
      <c r="D117" s="35"/>
      <c r="E117" s="35"/>
      <c r="F117" s="27" t="str">
        <f>IF(E18="","",E18)</f>
        <v xml:space="preserve"> </v>
      </c>
      <c r="G117" s="35"/>
      <c r="H117" s="35"/>
      <c r="I117" s="30" t="s">
        <v>31</v>
      </c>
      <c r="J117" s="31" t="str">
        <f>E24</f>
        <v>Povodí Moravy, s.p.</v>
      </c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2" customFormat="1" ht="10.32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7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="11" customFormat="1" ht="29.28" customHeight="1">
      <c r="A119" s="185"/>
      <c r="B119" s="186"/>
      <c r="C119" s="187" t="s">
        <v>110</v>
      </c>
      <c r="D119" s="188" t="s">
        <v>58</v>
      </c>
      <c r="E119" s="188" t="s">
        <v>54</v>
      </c>
      <c r="F119" s="188" t="s">
        <v>55</v>
      </c>
      <c r="G119" s="188" t="s">
        <v>111</v>
      </c>
      <c r="H119" s="188" t="s">
        <v>112</v>
      </c>
      <c r="I119" s="188" t="s">
        <v>113</v>
      </c>
      <c r="J119" s="188" t="s">
        <v>98</v>
      </c>
      <c r="K119" s="189" t="s">
        <v>114</v>
      </c>
      <c r="L119" s="190"/>
      <c r="M119" s="94" t="s">
        <v>1</v>
      </c>
      <c r="N119" s="95" t="s">
        <v>37</v>
      </c>
      <c r="O119" s="95" t="s">
        <v>115</v>
      </c>
      <c r="P119" s="95" t="s">
        <v>116</v>
      </c>
      <c r="Q119" s="95" t="s">
        <v>117</v>
      </c>
      <c r="R119" s="95" t="s">
        <v>118</v>
      </c>
      <c r="S119" s="95" t="s">
        <v>119</v>
      </c>
      <c r="T119" s="96" t="s">
        <v>120</v>
      </c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</row>
    <row r="120" s="2" customFormat="1" ht="22.8" customHeight="1">
      <c r="A120" s="33"/>
      <c r="B120" s="34"/>
      <c r="C120" s="101" t="s">
        <v>121</v>
      </c>
      <c r="D120" s="35"/>
      <c r="E120" s="35"/>
      <c r="F120" s="35"/>
      <c r="G120" s="35"/>
      <c r="H120" s="35"/>
      <c r="I120" s="35"/>
      <c r="J120" s="191">
        <f>BK120</f>
        <v>934775.31000000006</v>
      </c>
      <c r="K120" s="35"/>
      <c r="L120" s="39"/>
      <c r="M120" s="97"/>
      <c r="N120" s="192"/>
      <c r="O120" s="98"/>
      <c r="P120" s="193">
        <f>P121</f>
        <v>616.85363000000007</v>
      </c>
      <c r="Q120" s="98"/>
      <c r="R120" s="193">
        <f>R121</f>
        <v>0</v>
      </c>
      <c r="S120" s="98"/>
      <c r="T120" s="194">
        <f>T121</f>
        <v>0.074264999999999998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72</v>
      </c>
      <c r="AU120" s="18" t="s">
        <v>100</v>
      </c>
      <c r="BK120" s="195">
        <f>BK121</f>
        <v>934775.31000000006</v>
      </c>
    </row>
    <row r="121" s="12" customFormat="1" ht="25.92" customHeight="1">
      <c r="A121" s="12"/>
      <c r="B121" s="196"/>
      <c r="C121" s="197"/>
      <c r="D121" s="198" t="s">
        <v>72</v>
      </c>
      <c r="E121" s="199" t="s">
        <v>122</v>
      </c>
      <c r="F121" s="199" t="s">
        <v>123</v>
      </c>
      <c r="G121" s="197"/>
      <c r="H121" s="197"/>
      <c r="I121" s="197"/>
      <c r="J121" s="200">
        <f>BK121</f>
        <v>934775.31000000006</v>
      </c>
      <c r="K121" s="197"/>
      <c r="L121" s="201"/>
      <c r="M121" s="202"/>
      <c r="N121" s="203"/>
      <c r="O121" s="203"/>
      <c r="P121" s="204">
        <f>P122+P151+P158</f>
        <v>616.85363000000007</v>
      </c>
      <c r="Q121" s="203"/>
      <c r="R121" s="204">
        <f>R122+R151+R158</f>
        <v>0</v>
      </c>
      <c r="S121" s="203"/>
      <c r="T121" s="205">
        <f>T122+T151+T158</f>
        <v>0.074264999999999998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6" t="s">
        <v>81</v>
      </c>
      <c r="AT121" s="207" t="s">
        <v>72</v>
      </c>
      <c r="AU121" s="207" t="s">
        <v>73</v>
      </c>
      <c r="AY121" s="206" t="s">
        <v>124</v>
      </c>
      <c r="BK121" s="208">
        <f>BK122+BK151+BK158</f>
        <v>934775.31000000006</v>
      </c>
    </row>
    <row r="122" s="12" customFormat="1" ht="22.8" customHeight="1">
      <c r="A122" s="12"/>
      <c r="B122" s="196"/>
      <c r="C122" s="197"/>
      <c r="D122" s="198" t="s">
        <v>72</v>
      </c>
      <c r="E122" s="209" t="s">
        <v>81</v>
      </c>
      <c r="F122" s="209" t="s">
        <v>125</v>
      </c>
      <c r="G122" s="197"/>
      <c r="H122" s="197"/>
      <c r="I122" s="197"/>
      <c r="J122" s="210">
        <f>BK122</f>
        <v>334252.71000000002</v>
      </c>
      <c r="K122" s="197"/>
      <c r="L122" s="201"/>
      <c r="M122" s="202"/>
      <c r="N122" s="203"/>
      <c r="O122" s="203"/>
      <c r="P122" s="204">
        <f>SUM(P123:P150)</f>
        <v>436.63723000000005</v>
      </c>
      <c r="Q122" s="203"/>
      <c r="R122" s="204">
        <f>SUM(R123:R150)</f>
        <v>0</v>
      </c>
      <c r="S122" s="203"/>
      <c r="T122" s="205">
        <f>SUM(T123:T150)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6" t="s">
        <v>81</v>
      </c>
      <c r="AT122" s="207" t="s">
        <v>72</v>
      </c>
      <c r="AU122" s="207" t="s">
        <v>81</v>
      </c>
      <c r="AY122" s="206" t="s">
        <v>124</v>
      </c>
      <c r="BK122" s="208">
        <f>SUM(BK123:BK150)</f>
        <v>334252.71000000002</v>
      </c>
    </row>
    <row r="123" s="2" customFormat="1" ht="33" customHeight="1">
      <c r="A123" s="33"/>
      <c r="B123" s="34"/>
      <c r="C123" s="211" t="s">
        <v>81</v>
      </c>
      <c r="D123" s="211" t="s">
        <v>126</v>
      </c>
      <c r="E123" s="212" t="s">
        <v>628</v>
      </c>
      <c r="F123" s="213" t="s">
        <v>629</v>
      </c>
      <c r="G123" s="214" t="s">
        <v>129</v>
      </c>
      <c r="H123" s="215">
        <v>584.05999999999995</v>
      </c>
      <c r="I123" s="216">
        <v>220</v>
      </c>
      <c r="J123" s="216">
        <f>ROUND(I123*H123,2)</f>
        <v>128493.2</v>
      </c>
      <c r="K123" s="213" t="s">
        <v>130</v>
      </c>
      <c r="L123" s="39"/>
      <c r="M123" s="217" t="s">
        <v>1</v>
      </c>
      <c r="N123" s="218" t="s">
        <v>38</v>
      </c>
      <c r="O123" s="219">
        <v>0.52400000000000002</v>
      </c>
      <c r="P123" s="219">
        <f>O123*H123</f>
        <v>306.04743999999999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221" t="s">
        <v>131</v>
      </c>
      <c r="AT123" s="221" t="s">
        <v>126</v>
      </c>
      <c r="AU123" s="221" t="s">
        <v>83</v>
      </c>
      <c r="AY123" s="18" t="s">
        <v>124</v>
      </c>
      <c r="BE123" s="222">
        <f>IF(N123="základní",J123,0)</f>
        <v>128493.2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8" t="s">
        <v>81</v>
      </c>
      <c r="BK123" s="222">
        <f>ROUND(I123*H123,2)</f>
        <v>128493.2</v>
      </c>
      <c r="BL123" s="18" t="s">
        <v>131</v>
      </c>
      <c r="BM123" s="221" t="s">
        <v>630</v>
      </c>
    </row>
    <row r="124" s="2" customFormat="1">
      <c r="A124" s="33"/>
      <c r="B124" s="34"/>
      <c r="C124" s="35"/>
      <c r="D124" s="223" t="s">
        <v>133</v>
      </c>
      <c r="E124" s="35"/>
      <c r="F124" s="224" t="s">
        <v>631</v>
      </c>
      <c r="G124" s="35"/>
      <c r="H124" s="35"/>
      <c r="I124" s="35"/>
      <c r="J124" s="35"/>
      <c r="K124" s="35"/>
      <c r="L124" s="39"/>
      <c r="M124" s="225"/>
      <c r="N124" s="226"/>
      <c r="O124" s="85"/>
      <c r="P124" s="85"/>
      <c r="Q124" s="85"/>
      <c r="R124" s="85"/>
      <c r="S124" s="85"/>
      <c r="T124" s="86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133</v>
      </c>
      <c r="AU124" s="18" t="s">
        <v>83</v>
      </c>
    </row>
    <row r="125" s="2" customFormat="1">
      <c r="A125" s="33"/>
      <c r="B125" s="34"/>
      <c r="C125" s="35"/>
      <c r="D125" s="227" t="s">
        <v>135</v>
      </c>
      <c r="E125" s="35"/>
      <c r="F125" s="228" t="s">
        <v>632</v>
      </c>
      <c r="G125" s="35"/>
      <c r="H125" s="35"/>
      <c r="I125" s="35"/>
      <c r="J125" s="35"/>
      <c r="K125" s="35"/>
      <c r="L125" s="39"/>
      <c r="M125" s="225"/>
      <c r="N125" s="226"/>
      <c r="O125" s="85"/>
      <c r="P125" s="85"/>
      <c r="Q125" s="85"/>
      <c r="R125" s="85"/>
      <c r="S125" s="85"/>
      <c r="T125" s="86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135</v>
      </c>
      <c r="AU125" s="18" t="s">
        <v>83</v>
      </c>
    </row>
    <row r="126" s="2" customFormat="1">
      <c r="A126" s="33"/>
      <c r="B126" s="34"/>
      <c r="C126" s="35"/>
      <c r="D126" s="223" t="s">
        <v>137</v>
      </c>
      <c r="E126" s="35"/>
      <c r="F126" s="229" t="s">
        <v>633</v>
      </c>
      <c r="G126" s="35"/>
      <c r="H126" s="35"/>
      <c r="I126" s="35"/>
      <c r="J126" s="35"/>
      <c r="K126" s="35"/>
      <c r="L126" s="39"/>
      <c r="M126" s="225"/>
      <c r="N126" s="226"/>
      <c r="O126" s="85"/>
      <c r="P126" s="85"/>
      <c r="Q126" s="85"/>
      <c r="R126" s="85"/>
      <c r="S126" s="85"/>
      <c r="T126" s="86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137</v>
      </c>
      <c r="AU126" s="18" t="s">
        <v>83</v>
      </c>
    </row>
    <row r="127" s="13" customFormat="1">
      <c r="A127" s="13"/>
      <c r="B127" s="230"/>
      <c r="C127" s="231"/>
      <c r="D127" s="223" t="s">
        <v>139</v>
      </c>
      <c r="E127" s="232" t="s">
        <v>1</v>
      </c>
      <c r="F127" s="233" t="s">
        <v>140</v>
      </c>
      <c r="G127" s="231"/>
      <c r="H127" s="232" t="s">
        <v>1</v>
      </c>
      <c r="I127" s="231"/>
      <c r="J127" s="231"/>
      <c r="K127" s="231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139</v>
      </c>
      <c r="AU127" s="238" t="s">
        <v>83</v>
      </c>
      <c r="AV127" s="13" t="s">
        <v>81</v>
      </c>
      <c r="AW127" s="13" t="s">
        <v>30</v>
      </c>
      <c r="AX127" s="13" t="s">
        <v>73</v>
      </c>
      <c r="AY127" s="238" t="s">
        <v>124</v>
      </c>
    </row>
    <row r="128" s="14" customFormat="1">
      <c r="A128" s="14"/>
      <c r="B128" s="239"/>
      <c r="C128" s="240"/>
      <c r="D128" s="223" t="s">
        <v>139</v>
      </c>
      <c r="E128" s="241" t="s">
        <v>1</v>
      </c>
      <c r="F128" s="242" t="s">
        <v>634</v>
      </c>
      <c r="G128" s="240"/>
      <c r="H128" s="243">
        <v>584.05999999999995</v>
      </c>
      <c r="I128" s="240"/>
      <c r="J128" s="240"/>
      <c r="K128" s="240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139</v>
      </c>
      <c r="AU128" s="248" t="s">
        <v>83</v>
      </c>
      <c r="AV128" s="14" t="s">
        <v>83</v>
      </c>
      <c r="AW128" s="14" t="s">
        <v>30</v>
      </c>
      <c r="AX128" s="14" t="s">
        <v>81</v>
      </c>
      <c r="AY128" s="248" t="s">
        <v>124</v>
      </c>
    </row>
    <row r="129" s="2" customFormat="1" ht="37.8" customHeight="1">
      <c r="A129" s="33"/>
      <c r="B129" s="34"/>
      <c r="C129" s="211" t="s">
        <v>83</v>
      </c>
      <c r="D129" s="211" t="s">
        <v>126</v>
      </c>
      <c r="E129" s="212" t="s">
        <v>635</v>
      </c>
      <c r="F129" s="213" t="s">
        <v>636</v>
      </c>
      <c r="G129" s="214" t="s">
        <v>129</v>
      </c>
      <c r="H129" s="215">
        <v>49.509999999999998</v>
      </c>
      <c r="I129" s="216">
        <v>139</v>
      </c>
      <c r="J129" s="216">
        <f>ROUND(I129*H129,2)</f>
        <v>6881.8900000000003</v>
      </c>
      <c r="K129" s="213" t="s">
        <v>130</v>
      </c>
      <c r="L129" s="39"/>
      <c r="M129" s="217" t="s">
        <v>1</v>
      </c>
      <c r="N129" s="218" t="s">
        <v>38</v>
      </c>
      <c r="O129" s="219">
        <v>0.41099999999999998</v>
      </c>
      <c r="P129" s="219">
        <f>O129*H129</f>
        <v>20.348609999999997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221" t="s">
        <v>131</v>
      </c>
      <c r="AT129" s="221" t="s">
        <v>126</v>
      </c>
      <c r="AU129" s="221" t="s">
        <v>83</v>
      </c>
      <c r="AY129" s="18" t="s">
        <v>124</v>
      </c>
      <c r="BE129" s="222">
        <f>IF(N129="základní",J129,0)</f>
        <v>6881.8900000000003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8" t="s">
        <v>81</v>
      </c>
      <c r="BK129" s="222">
        <f>ROUND(I129*H129,2)</f>
        <v>6881.8900000000003</v>
      </c>
      <c r="BL129" s="18" t="s">
        <v>131</v>
      </c>
      <c r="BM129" s="221" t="s">
        <v>637</v>
      </c>
    </row>
    <row r="130" s="2" customFormat="1">
      <c r="A130" s="33"/>
      <c r="B130" s="34"/>
      <c r="C130" s="35"/>
      <c r="D130" s="223" t="s">
        <v>133</v>
      </c>
      <c r="E130" s="35"/>
      <c r="F130" s="224" t="s">
        <v>638</v>
      </c>
      <c r="G130" s="35"/>
      <c r="H130" s="35"/>
      <c r="I130" s="35"/>
      <c r="J130" s="35"/>
      <c r="K130" s="35"/>
      <c r="L130" s="39"/>
      <c r="M130" s="225"/>
      <c r="N130" s="226"/>
      <c r="O130" s="85"/>
      <c r="P130" s="85"/>
      <c r="Q130" s="85"/>
      <c r="R130" s="85"/>
      <c r="S130" s="85"/>
      <c r="T130" s="86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133</v>
      </c>
      <c r="AU130" s="18" t="s">
        <v>83</v>
      </c>
    </row>
    <row r="131" s="2" customFormat="1">
      <c r="A131" s="33"/>
      <c r="B131" s="34"/>
      <c r="C131" s="35"/>
      <c r="D131" s="227" t="s">
        <v>135</v>
      </c>
      <c r="E131" s="35"/>
      <c r="F131" s="228" t="s">
        <v>639</v>
      </c>
      <c r="G131" s="35"/>
      <c r="H131" s="35"/>
      <c r="I131" s="35"/>
      <c r="J131" s="35"/>
      <c r="K131" s="35"/>
      <c r="L131" s="39"/>
      <c r="M131" s="225"/>
      <c r="N131" s="226"/>
      <c r="O131" s="85"/>
      <c r="P131" s="85"/>
      <c r="Q131" s="85"/>
      <c r="R131" s="85"/>
      <c r="S131" s="85"/>
      <c r="T131" s="86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135</v>
      </c>
      <c r="AU131" s="18" t="s">
        <v>83</v>
      </c>
    </row>
    <row r="132" s="2" customFormat="1">
      <c r="A132" s="33"/>
      <c r="B132" s="34"/>
      <c r="C132" s="35"/>
      <c r="D132" s="223" t="s">
        <v>137</v>
      </c>
      <c r="E132" s="35"/>
      <c r="F132" s="229" t="s">
        <v>640</v>
      </c>
      <c r="G132" s="35"/>
      <c r="H132" s="35"/>
      <c r="I132" s="35"/>
      <c r="J132" s="35"/>
      <c r="K132" s="35"/>
      <c r="L132" s="39"/>
      <c r="M132" s="225"/>
      <c r="N132" s="226"/>
      <c r="O132" s="85"/>
      <c r="P132" s="85"/>
      <c r="Q132" s="85"/>
      <c r="R132" s="85"/>
      <c r="S132" s="85"/>
      <c r="T132" s="86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137</v>
      </c>
      <c r="AU132" s="18" t="s">
        <v>83</v>
      </c>
    </row>
    <row r="133" s="13" customFormat="1">
      <c r="A133" s="13"/>
      <c r="B133" s="230"/>
      <c r="C133" s="231"/>
      <c r="D133" s="223" t="s">
        <v>139</v>
      </c>
      <c r="E133" s="232" t="s">
        <v>1</v>
      </c>
      <c r="F133" s="233" t="s">
        <v>148</v>
      </c>
      <c r="G133" s="231"/>
      <c r="H133" s="232" t="s">
        <v>1</v>
      </c>
      <c r="I133" s="231"/>
      <c r="J133" s="231"/>
      <c r="K133" s="231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139</v>
      </c>
      <c r="AU133" s="238" t="s">
        <v>83</v>
      </c>
      <c r="AV133" s="13" t="s">
        <v>81</v>
      </c>
      <c r="AW133" s="13" t="s">
        <v>30</v>
      </c>
      <c r="AX133" s="13" t="s">
        <v>73</v>
      </c>
      <c r="AY133" s="238" t="s">
        <v>124</v>
      </c>
    </row>
    <row r="134" s="14" customFormat="1">
      <c r="A134" s="14"/>
      <c r="B134" s="239"/>
      <c r="C134" s="240"/>
      <c r="D134" s="223" t="s">
        <v>139</v>
      </c>
      <c r="E134" s="241" t="s">
        <v>1</v>
      </c>
      <c r="F134" s="242" t="s">
        <v>641</v>
      </c>
      <c r="G134" s="240"/>
      <c r="H134" s="243">
        <v>49.509999999999998</v>
      </c>
      <c r="I134" s="240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139</v>
      </c>
      <c r="AU134" s="248" t="s">
        <v>83</v>
      </c>
      <c r="AV134" s="14" t="s">
        <v>83</v>
      </c>
      <c r="AW134" s="14" t="s">
        <v>30</v>
      </c>
      <c r="AX134" s="14" t="s">
        <v>81</v>
      </c>
      <c r="AY134" s="248" t="s">
        <v>124</v>
      </c>
    </row>
    <row r="135" s="2" customFormat="1" ht="37.8" customHeight="1">
      <c r="A135" s="33"/>
      <c r="B135" s="34"/>
      <c r="C135" s="211" t="s">
        <v>150</v>
      </c>
      <c r="D135" s="211" t="s">
        <v>126</v>
      </c>
      <c r="E135" s="212" t="s">
        <v>263</v>
      </c>
      <c r="F135" s="213" t="s">
        <v>264</v>
      </c>
      <c r="G135" s="214" t="s">
        <v>129</v>
      </c>
      <c r="H135" s="215">
        <v>633.57000000000005</v>
      </c>
      <c r="I135" s="216">
        <v>87.700000000000003</v>
      </c>
      <c r="J135" s="216">
        <f>ROUND(I135*H135,2)</f>
        <v>55564.089999999997</v>
      </c>
      <c r="K135" s="213" t="s">
        <v>130</v>
      </c>
      <c r="L135" s="39"/>
      <c r="M135" s="217" t="s">
        <v>1</v>
      </c>
      <c r="N135" s="218" t="s">
        <v>38</v>
      </c>
      <c r="O135" s="219">
        <v>0.043999999999999997</v>
      </c>
      <c r="P135" s="219">
        <f>O135*H135</f>
        <v>27.877079999999999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221" t="s">
        <v>131</v>
      </c>
      <c r="AT135" s="221" t="s">
        <v>126</v>
      </c>
      <c r="AU135" s="221" t="s">
        <v>83</v>
      </c>
      <c r="AY135" s="18" t="s">
        <v>124</v>
      </c>
      <c r="BE135" s="222">
        <f>IF(N135="základní",J135,0)</f>
        <v>55564.089999999997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8" t="s">
        <v>81</v>
      </c>
      <c r="BK135" s="222">
        <f>ROUND(I135*H135,2)</f>
        <v>55564.089999999997</v>
      </c>
      <c r="BL135" s="18" t="s">
        <v>131</v>
      </c>
      <c r="BM135" s="221" t="s">
        <v>642</v>
      </c>
    </row>
    <row r="136" s="2" customFormat="1">
      <c r="A136" s="33"/>
      <c r="B136" s="34"/>
      <c r="C136" s="35"/>
      <c r="D136" s="223" t="s">
        <v>133</v>
      </c>
      <c r="E136" s="35"/>
      <c r="F136" s="224" t="s">
        <v>266</v>
      </c>
      <c r="G136" s="35"/>
      <c r="H136" s="35"/>
      <c r="I136" s="35"/>
      <c r="J136" s="35"/>
      <c r="K136" s="35"/>
      <c r="L136" s="39"/>
      <c r="M136" s="225"/>
      <c r="N136" s="226"/>
      <c r="O136" s="85"/>
      <c r="P136" s="85"/>
      <c r="Q136" s="85"/>
      <c r="R136" s="85"/>
      <c r="S136" s="85"/>
      <c r="T136" s="86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133</v>
      </c>
      <c r="AU136" s="18" t="s">
        <v>83</v>
      </c>
    </row>
    <row r="137" s="2" customFormat="1">
      <c r="A137" s="33"/>
      <c r="B137" s="34"/>
      <c r="C137" s="35"/>
      <c r="D137" s="227" t="s">
        <v>135</v>
      </c>
      <c r="E137" s="35"/>
      <c r="F137" s="228" t="s">
        <v>267</v>
      </c>
      <c r="G137" s="35"/>
      <c r="H137" s="35"/>
      <c r="I137" s="35"/>
      <c r="J137" s="35"/>
      <c r="K137" s="35"/>
      <c r="L137" s="39"/>
      <c r="M137" s="225"/>
      <c r="N137" s="226"/>
      <c r="O137" s="85"/>
      <c r="P137" s="85"/>
      <c r="Q137" s="85"/>
      <c r="R137" s="85"/>
      <c r="S137" s="85"/>
      <c r="T137" s="86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135</v>
      </c>
      <c r="AU137" s="18" t="s">
        <v>83</v>
      </c>
    </row>
    <row r="138" s="2" customFormat="1">
      <c r="A138" s="33"/>
      <c r="B138" s="34"/>
      <c r="C138" s="35"/>
      <c r="D138" s="223" t="s">
        <v>137</v>
      </c>
      <c r="E138" s="35"/>
      <c r="F138" s="229" t="s">
        <v>643</v>
      </c>
      <c r="G138" s="35"/>
      <c r="H138" s="35"/>
      <c r="I138" s="35"/>
      <c r="J138" s="35"/>
      <c r="K138" s="35"/>
      <c r="L138" s="39"/>
      <c r="M138" s="225"/>
      <c r="N138" s="226"/>
      <c r="O138" s="85"/>
      <c r="P138" s="85"/>
      <c r="Q138" s="85"/>
      <c r="R138" s="85"/>
      <c r="S138" s="85"/>
      <c r="T138" s="86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137</v>
      </c>
      <c r="AU138" s="18" t="s">
        <v>83</v>
      </c>
    </row>
    <row r="139" s="14" customFormat="1">
      <c r="A139" s="14"/>
      <c r="B139" s="239"/>
      <c r="C139" s="240"/>
      <c r="D139" s="223" t="s">
        <v>139</v>
      </c>
      <c r="E139" s="241" t="s">
        <v>1</v>
      </c>
      <c r="F139" s="242" t="s">
        <v>644</v>
      </c>
      <c r="G139" s="240"/>
      <c r="H139" s="243">
        <v>633.57000000000005</v>
      </c>
      <c r="I139" s="240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8" t="s">
        <v>139</v>
      </c>
      <c r="AU139" s="248" t="s">
        <v>83</v>
      </c>
      <c r="AV139" s="14" t="s">
        <v>83</v>
      </c>
      <c r="AW139" s="14" t="s">
        <v>30</v>
      </c>
      <c r="AX139" s="14" t="s">
        <v>81</v>
      </c>
      <c r="AY139" s="248" t="s">
        <v>124</v>
      </c>
    </row>
    <row r="140" s="2" customFormat="1" ht="37.8" customHeight="1">
      <c r="A140" s="33"/>
      <c r="B140" s="34"/>
      <c r="C140" s="211" t="s">
        <v>131</v>
      </c>
      <c r="D140" s="211" t="s">
        <v>126</v>
      </c>
      <c r="E140" s="212" t="s">
        <v>271</v>
      </c>
      <c r="F140" s="213" t="s">
        <v>272</v>
      </c>
      <c r="G140" s="214" t="s">
        <v>129</v>
      </c>
      <c r="H140" s="215">
        <v>633.57000000000005</v>
      </c>
      <c r="I140" s="216">
        <v>171</v>
      </c>
      <c r="J140" s="216">
        <f>ROUND(I140*H140,2)</f>
        <v>108340.47</v>
      </c>
      <c r="K140" s="213" t="s">
        <v>130</v>
      </c>
      <c r="L140" s="39"/>
      <c r="M140" s="217" t="s">
        <v>1</v>
      </c>
      <c r="N140" s="218" t="s">
        <v>38</v>
      </c>
      <c r="O140" s="219">
        <v>0.058000000000000003</v>
      </c>
      <c r="P140" s="219">
        <f>O140*H140</f>
        <v>36.747060000000005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1" t="s">
        <v>131</v>
      </c>
      <c r="AT140" s="221" t="s">
        <v>126</v>
      </c>
      <c r="AU140" s="221" t="s">
        <v>83</v>
      </c>
      <c r="AY140" s="18" t="s">
        <v>124</v>
      </c>
      <c r="BE140" s="222">
        <f>IF(N140="základní",J140,0)</f>
        <v>108340.47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8" t="s">
        <v>81</v>
      </c>
      <c r="BK140" s="222">
        <f>ROUND(I140*H140,2)</f>
        <v>108340.47</v>
      </c>
      <c r="BL140" s="18" t="s">
        <v>131</v>
      </c>
      <c r="BM140" s="221" t="s">
        <v>645</v>
      </c>
    </row>
    <row r="141" s="2" customFormat="1">
      <c r="A141" s="33"/>
      <c r="B141" s="34"/>
      <c r="C141" s="35"/>
      <c r="D141" s="223" t="s">
        <v>133</v>
      </c>
      <c r="E141" s="35"/>
      <c r="F141" s="224" t="s">
        <v>274</v>
      </c>
      <c r="G141" s="35"/>
      <c r="H141" s="35"/>
      <c r="I141" s="35"/>
      <c r="J141" s="35"/>
      <c r="K141" s="35"/>
      <c r="L141" s="39"/>
      <c r="M141" s="225"/>
      <c r="N141" s="226"/>
      <c r="O141" s="85"/>
      <c r="P141" s="85"/>
      <c r="Q141" s="85"/>
      <c r="R141" s="85"/>
      <c r="S141" s="85"/>
      <c r="T141" s="86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133</v>
      </c>
      <c r="AU141" s="18" t="s">
        <v>83</v>
      </c>
    </row>
    <row r="142" s="2" customFormat="1">
      <c r="A142" s="33"/>
      <c r="B142" s="34"/>
      <c r="C142" s="35"/>
      <c r="D142" s="227" t="s">
        <v>135</v>
      </c>
      <c r="E142" s="35"/>
      <c r="F142" s="228" t="s">
        <v>275</v>
      </c>
      <c r="G142" s="35"/>
      <c r="H142" s="35"/>
      <c r="I142" s="35"/>
      <c r="J142" s="35"/>
      <c r="K142" s="35"/>
      <c r="L142" s="39"/>
      <c r="M142" s="225"/>
      <c r="N142" s="226"/>
      <c r="O142" s="85"/>
      <c r="P142" s="85"/>
      <c r="Q142" s="85"/>
      <c r="R142" s="85"/>
      <c r="S142" s="85"/>
      <c r="T142" s="86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135</v>
      </c>
      <c r="AU142" s="18" t="s">
        <v>83</v>
      </c>
    </row>
    <row r="143" s="2" customFormat="1">
      <c r="A143" s="33"/>
      <c r="B143" s="34"/>
      <c r="C143" s="35"/>
      <c r="D143" s="223" t="s">
        <v>137</v>
      </c>
      <c r="E143" s="35"/>
      <c r="F143" s="229" t="s">
        <v>646</v>
      </c>
      <c r="G143" s="35"/>
      <c r="H143" s="35"/>
      <c r="I143" s="35"/>
      <c r="J143" s="35"/>
      <c r="K143" s="35"/>
      <c r="L143" s="39"/>
      <c r="M143" s="225"/>
      <c r="N143" s="226"/>
      <c r="O143" s="85"/>
      <c r="P143" s="85"/>
      <c r="Q143" s="85"/>
      <c r="R143" s="85"/>
      <c r="S143" s="85"/>
      <c r="T143" s="86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137</v>
      </c>
      <c r="AU143" s="18" t="s">
        <v>83</v>
      </c>
    </row>
    <row r="144" s="13" customFormat="1">
      <c r="A144" s="13"/>
      <c r="B144" s="230"/>
      <c r="C144" s="231"/>
      <c r="D144" s="223" t="s">
        <v>139</v>
      </c>
      <c r="E144" s="232" t="s">
        <v>1</v>
      </c>
      <c r="F144" s="233" t="s">
        <v>140</v>
      </c>
      <c r="G144" s="231"/>
      <c r="H144" s="232" t="s">
        <v>1</v>
      </c>
      <c r="I144" s="231"/>
      <c r="J144" s="231"/>
      <c r="K144" s="231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139</v>
      </c>
      <c r="AU144" s="238" t="s">
        <v>83</v>
      </c>
      <c r="AV144" s="13" t="s">
        <v>81</v>
      </c>
      <c r="AW144" s="13" t="s">
        <v>30</v>
      </c>
      <c r="AX144" s="13" t="s">
        <v>73</v>
      </c>
      <c r="AY144" s="238" t="s">
        <v>124</v>
      </c>
    </row>
    <row r="145" s="14" customFormat="1">
      <c r="A145" s="14"/>
      <c r="B145" s="239"/>
      <c r="C145" s="240"/>
      <c r="D145" s="223" t="s">
        <v>139</v>
      </c>
      <c r="E145" s="241" t="s">
        <v>1</v>
      </c>
      <c r="F145" s="242" t="s">
        <v>644</v>
      </c>
      <c r="G145" s="240"/>
      <c r="H145" s="243">
        <v>633.57000000000005</v>
      </c>
      <c r="I145" s="240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139</v>
      </c>
      <c r="AU145" s="248" t="s">
        <v>83</v>
      </c>
      <c r="AV145" s="14" t="s">
        <v>83</v>
      </c>
      <c r="AW145" s="14" t="s">
        <v>30</v>
      </c>
      <c r="AX145" s="14" t="s">
        <v>81</v>
      </c>
      <c r="AY145" s="248" t="s">
        <v>124</v>
      </c>
    </row>
    <row r="146" s="2" customFormat="1" ht="24.15" customHeight="1">
      <c r="A146" s="33"/>
      <c r="B146" s="34"/>
      <c r="C146" s="211" t="s">
        <v>165</v>
      </c>
      <c r="D146" s="211" t="s">
        <v>126</v>
      </c>
      <c r="E146" s="212" t="s">
        <v>647</v>
      </c>
      <c r="F146" s="213" t="s">
        <v>648</v>
      </c>
      <c r="G146" s="214" t="s">
        <v>129</v>
      </c>
      <c r="H146" s="215">
        <v>633.57000000000005</v>
      </c>
      <c r="I146" s="216">
        <v>55.200000000000003</v>
      </c>
      <c r="J146" s="216">
        <f>ROUND(I146*H146,2)</f>
        <v>34973.059999999998</v>
      </c>
      <c r="K146" s="213" t="s">
        <v>130</v>
      </c>
      <c r="L146" s="39"/>
      <c r="M146" s="217" t="s">
        <v>1</v>
      </c>
      <c r="N146" s="218" t="s">
        <v>38</v>
      </c>
      <c r="O146" s="219">
        <v>0.071999999999999995</v>
      </c>
      <c r="P146" s="219">
        <f>O146*H146</f>
        <v>45.617040000000003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1" t="s">
        <v>131</v>
      </c>
      <c r="AT146" s="221" t="s">
        <v>126</v>
      </c>
      <c r="AU146" s="221" t="s">
        <v>83</v>
      </c>
      <c r="AY146" s="18" t="s">
        <v>124</v>
      </c>
      <c r="BE146" s="222">
        <f>IF(N146="základní",J146,0)</f>
        <v>34973.059999999998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8" t="s">
        <v>81</v>
      </c>
      <c r="BK146" s="222">
        <f>ROUND(I146*H146,2)</f>
        <v>34973.059999999998</v>
      </c>
      <c r="BL146" s="18" t="s">
        <v>131</v>
      </c>
      <c r="BM146" s="221" t="s">
        <v>649</v>
      </c>
    </row>
    <row r="147" s="2" customFormat="1">
      <c r="A147" s="33"/>
      <c r="B147" s="34"/>
      <c r="C147" s="35"/>
      <c r="D147" s="223" t="s">
        <v>133</v>
      </c>
      <c r="E147" s="35"/>
      <c r="F147" s="224" t="s">
        <v>650</v>
      </c>
      <c r="G147" s="35"/>
      <c r="H147" s="35"/>
      <c r="I147" s="35"/>
      <c r="J147" s="35"/>
      <c r="K147" s="35"/>
      <c r="L147" s="39"/>
      <c r="M147" s="225"/>
      <c r="N147" s="226"/>
      <c r="O147" s="85"/>
      <c r="P147" s="85"/>
      <c r="Q147" s="85"/>
      <c r="R147" s="85"/>
      <c r="S147" s="85"/>
      <c r="T147" s="86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133</v>
      </c>
      <c r="AU147" s="18" t="s">
        <v>83</v>
      </c>
    </row>
    <row r="148" s="2" customFormat="1">
      <c r="A148" s="33"/>
      <c r="B148" s="34"/>
      <c r="C148" s="35"/>
      <c r="D148" s="227" t="s">
        <v>135</v>
      </c>
      <c r="E148" s="35"/>
      <c r="F148" s="228" t="s">
        <v>651</v>
      </c>
      <c r="G148" s="35"/>
      <c r="H148" s="35"/>
      <c r="I148" s="35"/>
      <c r="J148" s="35"/>
      <c r="K148" s="35"/>
      <c r="L148" s="39"/>
      <c r="M148" s="225"/>
      <c r="N148" s="226"/>
      <c r="O148" s="85"/>
      <c r="P148" s="85"/>
      <c r="Q148" s="85"/>
      <c r="R148" s="85"/>
      <c r="S148" s="85"/>
      <c r="T148" s="86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135</v>
      </c>
      <c r="AU148" s="18" t="s">
        <v>83</v>
      </c>
    </row>
    <row r="149" s="2" customFormat="1">
      <c r="A149" s="33"/>
      <c r="B149" s="34"/>
      <c r="C149" s="35"/>
      <c r="D149" s="223" t="s">
        <v>137</v>
      </c>
      <c r="E149" s="35"/>
      <c r="F149" s="229" t="s">
        <v>652</v>
      </c>
      <c r="G149" s="35"/>
      <c r="H149" s="35"/>
      <c r="I149" s="35"/>
      <c r="J149" s="35"/>
      <c r="K149" s="35"/>
      <c r="L149" s="39"/>
      <c r="M149" s="225"/>
      <c r="N149" s="226"/>
      <c r="O149" s="85"/>
      <c r="P149" s="85"/>
      <c r="Q149" s="85"/>
      <c r="R149" s="85"/>
      <c r="S149" s="85"/>
      <c r="T149" s="86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8" t="s">
        <v>137</v>
      </c>
      <c r="AU149" s="18" t="s">
        <v>83</v>
      </c>
    </row>
    <row r="150" s="14" customFormat="1">
      <c r="A150" s="14"/>
      <c r="B150" s="239"/>
      <c r="C150" s="240"/>
      <c r="D150" s="223" t="s">
        <v>139</v>
      </c>
      <c r="E150" s="241" t="s">
        <v>1</v>
      </c>
      <c r="F150" s="242" t="s">
        <v>644</v>
      </c>
      <c r="G150" s="240"/>
      <c r="H150" s="243">
        <v>633.57000000000005</v>
      </c>
      <c r="I150" s="240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139</v>
      </c>
      <c r="AU150" s="248" t="s">
        <v>83</v>
      </c>
      <c r="AV150" s="14" t="s">
        <v>83</v>
      </c>
      <c r="AW150" s="14" t="s">
        <v>30</v>
      </c>
      <c r="AX150" s="14" t="s">
        <v>81</v>
      </c>
      <c r="AY150" s="248" t="s">
        <v>124</v>
      </c>
    </row>
    <row r="151" s="12" customFormat="1" ht="22.8" customHeight="1">
      <c r="A151" s="12"/>
      <c r="B151" s="196"/>
      <c r="C151" s="197"/>
      <c r="D151" s="198" t="s">
        <v>72</v>
      </c>
      <c r="E151" s="209" t="s">
        <v>201</v>
      </c>
      <c r="F151" s="209" t="s">
        <v>534</v>
      </c>
      <c r="G151" s="197"/>
      <c r="H151" s="197"/>
      <c r="I151" s="197"/>
      <c r="J151" s="210">
        <f>BK151</f>
        <v>68323.800000000003</v>
      </c>
      <c r="K151" s="197"/>
      <c r="L151" s="201"/>
      <c r="M151" s="202"/>
      <c r="N151" s="203"/>
      <c r="O151" s="203"/>
      <c r="P151" s="204">
        <f>SUM(P152:P157)</f>
        <v>180.21639999999999</v>
      </c>
      <c r="Q151" s="203"/>
      <c r="R151" s="204">
        <f>SUM(R152:R157)</f>
        <v>0</v>
      </c>
      <c r="S151" s="203"/>
      <c r="T151" s="205">
        <f>SUM(T152:T157)</f>
        <v>0.074264999999999998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6" t="s">
        <v>81</v>
      </c>
      <c r="AT151" s="207" t="s">
        <v>72</v>
      </c>
      <c r="AU151" s="207" t="s">
        <v>81</v>
      </c>
      <c r="AY151" s="206" t="s">
        <v>124</v>
      </c>
      <c r="BK151" s="208">
        <f>SUM(BK152:BK157)</f>
        <v>68323.800000000003</v>
      </c>
    </row>
    <row r="152" s="2" customFormat="1" ht="24.15" customHeight="1">
      <c r="A152" s="33"/>
      <c r="B152" s="34"/>
      <c r="C152" s="211" t="s">
        <v>173</v>
      </c>
      <c r="D152" s="211" t="s">
        <v>126</v>
      </c>
      <c r="E152" s="212" t="s">
        <v>653</v>
      </c>
      <c r="F152" s="213" t="s">
        <v>654</v>
      </c>
      <c r="G152" s="214" t="s">
        <v>129</v>
      </c>
      <c r="H152" s="215">
        <v>49.509999999999998</v>
      </c>
      <c r="I152" s="216">
        <v>1380</v>
      </c>
      <c r="J152" s="216">
        <f>ROUND(I152*H152,2)</f>
        <v>68323.800000000003</v>
      </c>
      <c r="K152" s="213" t="s">
        <v>130</v>
      </c>
      <c r="L152" s="39"/>
      <c r="M152" s="217" t="s">
        <v>1</v>
      </c>
      <c r="N152" s="218" t="s">
        <v>38</v>
      </c>
      <c r="O152" s="219">
        <v>3.6400000000000001</v>
      </c>
      <c r="P152" s="219">
        <f>O152*H152</f>
        <v>180.21639999999999</v>
      </c>
      <c r="Q152" s="219">
        <v>0</v>
      </c>
      <c r="R152" s="219">
        <f>Q152*H152</f>
        <v>0</v>
      </c>
      <c r="S152" s="219">
        <v>0.0015</v>
      </c>
      <c r="T152" s="220">
        <f>S152*H152</f>
        <v>0.074264999999999998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1" t="s">
        <v>131</v>
      </c>
      <c r="AT152" s="221" t="s">
        <v>126</v>
      </c>
      <c r="AU152" s="221" t="s">
        <v>83</v>
      </c>
      <c r="AY152" s="18" t="s">
        <v>124</v>
      </c>
      <c r="BE152" s="222">
        <f>IF(N152="základní",J152,0)</f>
        <v>68323.800000000003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8" t="s">
        <v>81</v>
      </c>
      <c r="BK152" s="222">
        <f>ROUND(I152*H152,2)</f>
        <v>68323.800000000003</v>
      </c>
      <c r="BL152" s="18" t="s">
        <v>131</v>
      </c>
      <c r="BM152" s="221" t="s">
        <v>655</v>
      </c>
    </row>
    <row r="153" s="2" customFormat="1">
      <c r="A153" s="33"/>
      <c r="B153" s="34"/>
      <c r="C153" s="35"/>
      <c r="D153" s="223" t="s">
        <v>133</v>
      </c>
      <c r="E153" s="35"/>
      <c r="F153" s="224" t="s">
        <v>656</v>
      </c>
      <c r="G153" s="35"/>
      <c r="H153" s="35"/>
      <c r="I153" s="35"/>
      <c r="J153" s="35"/>
      <c r="K153" s="35"/>
      <c r="L153" s="39"/>
      <c r="M153" s="225"/>
      <c r="N153" s="226"/>
      <c r="O153" s="85"/>
      <c r="P153" s="85"/>
      <c r="Q153" s="85"/>
      <c r="R153" s="85"/>
      <c r="S153" s="85"/>
      <c r="T153" s="86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133</v>
      </c>
      <c r="AU153" s="18" t="s">
        <v>83</v>
      </c>
    </row>
    <row r="154" s="2" customFormat="1">
      <c r="A154" s="33"/>
      <c r="B154" s="34"/>
      <c r="C154" s="35"/>
      <c r="D154" s="227" t="s">
        <v>135</v>
      </c>
      <c r="E154" s="35"/>
      <c r="F154" s="228" t="s">
        <v>657</v>
      </c>
      <c r="G154" s="35"/>
      <c r="H154" s="35"/>
      <c r="I154" s="35"/>
      <c r="J154" s="35"/>
      <c r="K154" s="35"/>
      <c r="L154" s="39"/>
      <c r="M154" s="225"/>
      <c r="N154" s="226"/>
      <c r="O154" s="85"/>
      <c r="P154" s="85"/>
      <c r="Q154" s="85"/>
      <c r="R154" s="85"/>
      <c r="S154" s="85"/>
      <c r="T154" s="86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135</v>
      </c>
      <c r="AU154" s="18" t="s">
        <v>83</v>
      </c>
    </row>
    <row r="155" s="2" customFormat="1">
      <c r="A155" s="33"/>
      <c r="B155" s="34"/>
      <c r="C155" s="35"/>
      <c r="D155" s="223" t="s">
        <v>137</v>
      </c>
      <c r="E155" s="35"/>
      <c r="F155" s="229" t="s">
        <v>658</v>
      </c>
      <c r="G155" s="35"/>
      <c r="H155" s="35"/>
      <c r="I155" s="35"/>
      <c r="J155" s="35"/>
      <c r="K155" s="35"/>
      <c r="L155" s="39"/>
      <c r="M155" s="225"/>
      <c r="N155" s="226"/>
      <c r="O155" s="85"/>
      <c r="P155" s="85"/>
      <c r="Q155" s="85"/>
      <c r="R155" s="85"/>
      <c r="S155" s="85"/>
      <c r="T155" s="86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137</v>
      </c>
      <c r="AU155" s="18" t="s">
        <v>83</v>
      </c>
    </row>
    <row r="156" s="13" customFormat="1">
      <c r="A156" s="13"/>
      <c r="B156" s="230"/>
      <c r="C156" s="231"/>
      <c r="D156" s="223" t="s">
        <v>139</v>
      </c>
      <c r="E156" s="232" t="s">
        <v>1</v>
      </c>
      <c r="F156" s="233" t="s">
        <v>140</v>
      </c>
      <c r="G156" s="231"/>
      <c r="H156" s="232" t="s">
        <v>1</v>
      </c>
      <c r="I156" s="231"/>
      <c r="J156" s="231"/>
      <c r="K156" s="231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139</v>
      </c>
      <c r="AU156" s="238" t="s">
        <v>83</v>
      </c>
      <c r="AV156" s="13" t="s">
        <v>81</v>
      </c>
      <c r="AW156" s="13" t="s">
        <v>30</v>
      </c>
      <c r="AX156" s="13" t="s">
        <v>73</v>
      </c>
      <c r="AY156" s="238" t="s">
        <v>124</v>
      </c>
    </row>
    <row r="157" s="14" customFormat="1">
      <c r="A157" s="14"/>
      <c r="B157" s="239"/>
      <c r="C157" s="240"/>
      <c r="D157" s="223" t="s">
        <v>139</v>
      </c>
      <c r="E157" s="241" t="s">
        <v>1</v>
      </c>
      <c r="F157" s="242" t="s">
        <v>641</v>
      </c>
      <c r="G157" s="240"/>
      <c r="H157" s="243">
        <v>49.509999999999998</v>
      </c>
      <c r="I157" s="240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139</v>
      </c>
      <c r="AU157" s="248" t="s">
        <v>83</v>
      </c>
      <c r="AV157" s="14" t="s">
        <v>83</v>
      </c>
      <c r="AW157" s="14" t="s">
        <v>30</v>
      </c>
      <c r="AX157" s="14" t="s">
        <v>81</v>
      </c>
      <c r="AY157" s="248" t="s">
        <v>124</v>
      </c>
    </row>
    <row r="158" s="12" customFormat="1" ht="22.8" customHeight="1">
      <c r="A158" s="12"/>
      <c r="B158" s="196"/>
      <c r="C158" s="197"/>
      <c r="D158" s="198" t="s">
        <v>72</v>
      </c>
      <c r="E158" s="209" t="s">
        <v>564</v>
      </c>
      <c r="F158" s="209" t="s">
        <v>565</v>
      </c>
      <c r="G158" s="197"/>
      <c r="H158" s="197"/>
      <c r="I158" s="197"/>
      <c r="J158" s="210">
        <f>BK158</f>
        <v>532198.80000000005</v>
      </c>
      <c r="K158" s="197"/>
      <c r="L158" s="201"/>
      <c r="M158" s="202"/>
      <c r="N158" s="203"/>
      <c r="O158" s="203"/>
      <c r="P158" s="204">
        <f>SUM(P159:P164)</f>
        <v>0</v>
      </c>
      <c r="Q158" s="203"/>
      <c r="R158" s="204">
        <f>SUM(R159:R164)</f>
        <v>0</v>
      </c>
      <c r="S158" s="203"/>
      <c r="T158" s="205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6" t="s">
        <v>81</v>
      </c>
      <c r="AT158" s="207" t="s">
        <v>72</v>
      </c>
      <c r="AU158" s="207" t="s">
        <v>81</v>
      </c>
      <c r="AY158" s="206" t="s">
        <v>124</v>
      </c>
      <c r="BK158" s="208">
        <f>SUM(BK159:BK164)</f>
        <v>532198.80000000005</v>
      </c>
    </row>
    <row r="159" s="2" customFormat="1" ht="44.25" customHeight="1">
      <c r="A159" s="33"/>
      <c r="B159" s="34"/>
      <c r="C159" s="211" t="s">
        <v>181</v>
      </c>
      <c r="D159" s="211" t="s">
        <v>126</v>
      </c>
      <c r="E159" s="212" t="s">
        <v>584</v>
      </c>
      <c r="F159" s="213" t="s">
        <v>585</v>
      </c>
      <c r="G159" s="214" t="s">
        <v>195</v>
      </c>
      <c r="H159" s="215">
        <v>1330.4970000000001</v>
      </c>
      <c r="I159" s="216">
        <v>400</v>
      </c>
      <c r="J159" s="216">
        <f>ROUND(I159*H159,2)</f>
        <v>532198.80000000005</v>
      </c>
      <c r="K159" s="213" t="s">
        <v>130</v>
      </c>
      <c r="L159" s="39"/>
      <c r="M159" s="217" t="s">
        <v>1</v>
      </c>
      <c r="N159" s="218" t="s">
        <v>38</v>
      </c>
      <c r="O159" s="219">
        <v>0</v>
      </c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221" t="s">
        <v>131</v>
      </c>
      <c r="AT159" s="221" t="s">
        <v>126</v>
      </c>
      <c r="AU159" s="221" t="s">
        <v>83</v>
      </c>
      <c r="AY159" s="18" t="s">
        <v>124</v>
      </c>
      <c r="BE159" s="222">
        <f>IF(N159="základní",J159,0)</f>
        <v>532198.80000000005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8" t="s">
        <v>81</v>
      </c>
      <c r="BK159" s="222">
        <f>ROUND(I159*H159,2)</f>
        <v>532198.80000000005</v>
      </c>
      <c r="BL159" s="18" t="s">
        <v>131</v>
      </c>
      <c r="BM159" s="221" t="s">
        <v>659</v>
      </c>
    </row>
    <row r="160" s="2" customFormat="1">
      <c r="A160" s="33"/>
      <c r="B160" s="34"/>
      <c r="C160" s="35"/>
      <c r="D160" s="223" t="s">
        <v>133</v>
      </c>
      <c r="E160" s="35"/>
      <c r="F160" s="224" t="s">
        <v>585</v>
      </c>
      <c r="G160" s="35"/>
      <c r="H160" s="35"/>
      <c r="I160" s="35"/>
      <c r="J160" s="35"/>
      <c r="K160" s="35"/>
      <c r="L160" s="39"/>
      <c r="M160" s="225"/>
      <c r="N160" s="226"/>
      <c r="O160" s="85"/>
      <c r="P160" s="85"/>
      <c r="Q160" s="85"/>
      <c r="R160" s="85"/>
      <c r="S160" s="85"/>
      <c r="T160" s="86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133</v>
      </c>
      <c r="AU160" s="18" t="s">
        <v>83</v>
      </c>
    </row>
    <row r="161" s="2" customFormat="1">
      <c r="A161" s="33"/>
      <c r="B161" s="34"/>
      <c r="C161" s="35"/>
      <c r="D161" s="227" t="s">
        <v>135</v>
      </c>
      <c r="E161" s="35"/>
      <c r="F161" s="228" t="s">
        <v>587</v>
      </c>
      <c r="G161" s="35"/>
      <c r="H161" s="35"/>
      <c r="I161" s="35"/>
      <c r="J161" s="35"/>
      <c r="K161" s="35"/>
      <c r="L161" s="39"/>
      <c r="M161" s="225"/>
      <c r="N161" s="226"/>
      <c r="O161" s="85"/>
      <c r="P161" s="85"/>
      <c r="Q161" s="85"/>
      <c r="R161" s="85"/>
      <c r="S161" s="85"/>
      <c r="T161" s="86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135</v>
      </c>
      <c r="AU161" s="18" t="s">
        <v>83</v>
      </c>
    </row>
    <row r="162" s="2" customFormat="1">
      <c r="A162" s="33"/>
      <c r="B162" s="34"/>
      <c r="C162" s="35"/>
      <c r="D162" s="223" t="s">
        <v>137</v>
      </c>
      <c r="E162" s="35"/>
      <c r="F162" s="229" t="s">
        <v>660</v>
      </c>
      <c r="G162" s="35"/>
      <c r="H162" s="35"/>
      <c r="I162" s="35"/>
      <c r="J162" s="35"/>
      <c r="K162" s="35"/>
      <c r="L162" s="39"/>
      <c r="M162" s="225"/>
      <c r="N162" s="226"/>
      <c r="O162" s="85"/>
      <c r="P162" s="85"/>
      <c r="Q162" s="85"/>
      <c r="R162" s="85"/>
      <c r="S162" s="85"/>
      <c r="T162" s="86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137</v>
      </c>
      <c r="AU162" s="18" t="s">
        <v>83</v>
      </c>
    </row>
    <row r="163" s="13" customFormat="1">
      <c r="A163" s="13"/>
      <c r="B163" s="230"/>
      <c r="C163" s="231"/>
      <c r="D163" s="223" t="s">
        <v>139</v>
      </c>
      <c r="E163" s="232" t="s">
        <v>1</v>
      </c>
      <c r="F163" s="233" t="s">
        <v>140</v>
      </c>
      <c r="G163" s="231"/>
      <c r="H163" s="232" t="s">
        <v>1</v>
      </c>
      <c r="I163" s="231"/>
      <c r="J163" s="231"/>
      <c r="K163" s="231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139</v>
      </c>
      <c r="AU163" s="238" t="s">
        <v>83</v>
      </c>
      <c r="AV163" s="13" t="s">
        <v>81</v>
      </c>
      <c r="AW163" s="13" t="s">
        <v>30</v>
      </c>
      <c r="AX163" s="13" t="s">
        <v>73</v>
      </c>
      <c r="AY163" s="238" t="s">
        <v>124</v>
      </c>
    </row>
    <row r="164" s="14" customFormat="1">
      <c r="A164" s="14"/>
      <c r="B164" s="239"/>
      <c r="C164" s="240"/>
      <c r="D164" s="223" t="s">
        <v>139</v>
      </c>
      <c r="E164" s="241" t="s">
        <v>1</v>
      </c>
      <c r="F164" s="242" t="s">
        <v>661</v>
      </c>
      <c r="G164" s="240"/>
      <c r="H164" s="243">
        <v>1330.4970000000001</v>
      </c>
      <c r="I164" s="240"/>
      <c r="J164" s="240"/>
      <c r="K164" s="240"/>
      <c r="L164" s="244"/>
      <c r="M164" s="282"/>
      <c r="N164" s="283"/>
      <c r="O164" s="283"/>
      <c r="P164" s="283"/>
      <c r="Q164" s="283"/>
      <c r="R164" s="283"/>
      <c r="S164" s="283"/>
      <c r="T164" s="28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139</v>
      </c>
      <c r="AU164" s="248" t="s">
        <v>83</v>
      </c>
      <c r="AV164" s="14" t="s">
        <v>83</v>
      </c>
      <c r="AW164" s="14" t="s">
        <v>30</v>
      </c>
      <c r="AX164" s="14" t="s">
        <v>81</v>
      </c>
      <c r="AY164" s="248" t="s">
        <v>124</v>
      </c>
    </row>
    <row r="165" s="2" customFormat="1" ht="6.96" customHeight="1">
      <c r="A165" s="33"/>
      <c r="B165" s="60"/>
      <c r="C165" s="61"/>
      <c r="D165" s="61"/>
      <c r="E165" s="61"/>
      <c r="F165" s="61"/>
      <c r="G165" s="61"/>
      <c r="H165" s="61"/>
      <c r="I165" s="61"/>
      <c r="J165" s="61"/>
      <c r="K165" s="61"/>
      <c r="L165" s="39"/>
      <c r="M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</row>
  </sheetData>
  <sheetProtection sheet="1" autoFilter="0" formatColumns="0" formatRows="0" objects="1" scenarios="1" spinCount="100000" saltValue="Gtjrtz56Np5Dq/ieUGXZVuUsNrK10greGSoLiS86OpV508YWn48bF13We+d1Ocw8Co3EaKz1EASve4qSbiMqKg==" hashValue="FzKuKK0qbvExKGyu3lmmuhQm0UCasSVZKMdQFtNr7233zLfUu9J+H75zVt6P12W3qdnmFxh9irUmG/u8BAevnQ==" algorithmName="SHA-512" password="CC35"/>
  <autoFilter ref="C119:K16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5" r:id="rId1" display="https://podminky.urs.cz/item/CS_URS_2024_02/129153201"/>
    <hyperlink ref="F131" r:id="rId2" display="https://podminky.urs.cz/item/CS_URS_2024_02/162211311"/>
    <hyperlink ref="F137" r:id="rId3" display="https://podminky.urs.cz/item/CS_URS_2024_02/162351103"/>
    <hyperlink ref="F142" r:id="rId4" display="https://podminky.urs.cz/item/CS_URS_2024_02/162651111"/>
    <hyperlink ref="F148" r:id="rId5" display="https://podminky.urs.cz/item/CS_URS_2024_02/167151111"/>
    <hyperlink ref="F154" r:id="rId6" display="https://podminky.urs.cz/item/CS_URS_2024_02/952904122"/>
    <hyperlink ref="F161" r:id="rId7" display="https://podminky.urs.cz/item/CS_URS_2024_02/997013873_RC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83</v>
      </c>
    </row>
    <row r="4" hidden="1" s="1" customFormat="1" ht="24.96" customHeight="1">
      <c r="B4" s="21"/>
      <c r="D4" s="132" t="s">
        <v>93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14</v>
      </c>
      <c r="L6" s="21"/>
    </row>
    <row r="7" hidden="1" s="1" customFormat="1" ht="16.5" customHeight="1">
      <c r="B7" s="21"/>
      <c r="E7" s="135" t="str">
        <f>'Rekapitulace stavby'!K6</f>
        <v>Bělá, úprava Boskovice, ř.km 4,416-4,998, Boskovice, oprava toku</v>
      </c>
      <c r="F7" s="134"/>
      <c r="G7" s="134"/>
      <c r="H7" s="134"/>
      <c r="L7" s="21"/>
    </row>
    <row r="8" hidden="1" s="2" customFormat="1" ht="12" customHeight="1">
      <c r="A8" s="33"/>
      <c r="B8" s="39"/>
      <c r="C8" s="33"/>
      <c r="D8" s="134" t="s">
        <v>94</v>
      </c>
      <c r="E8" s="33"/>
      <c r="F8" s="33"/>
      <c r="G8" s="33"/>
      <c r="H8" s="33"/>
      <c r="I8" s="33"/>
      <c r="J8" s="33"/>
      <c r="K8" s="33"/>
      <c r="L8" s="57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hidden="1" s="2" customFormat="1" ht="16.5" customHeight="1">
      <c r="A9" s="33"/>
      <c r="B9" s="39"/>
      <c r="C9" s="33"/>
      <c r="D9" s="33"/>
      <c r="E9" s="136" t="s">
        <v>662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hidden="1" s="2" customFormat="1">
      <c r="A10" s="33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hidden="1" s="2" customFormat="1" ht="12" customHeight="1">
      <c r="A11" s="33"/>
      <c r="B11" s="39"/>
      <c r="C11" s="33"/>
      <c r="D11" s="134" t="s">
        <v>16</v>
      </c>
      <c r="E11" s="33"/>
      <c r="F11" s="137" t="s">
        <v>1</v>
      </c>
      <c r="G11" s="33"/>
      <c r="H11" s="33"/>
      <c r="I11" s="134" t="s">
        <v>17</v>
      </c>
      <c r="J11" s="137" t="s">
        <v>1</v>
      </c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hidden="1" s="2" customFormat="1" ht="12" customHeight="1">
      <c r="A12" s="33"/>
      <c r="B12" s="39"/>
      <c r="C12" s="33"/>
      <c r="D12" s="134" t="s">
        <v>18</v>
      </c>
      <c r="E12" s="33"/>
      <c r="F12" s="137" t="s">
        <v>19</v>
      </c>
      <c r="G12" s="33"/>
      <c r="H12" s="33"/>
      <c r="I12" s="134" t="s">
        <v>20</v>
      </c>
      <c r="J12" s="138" t="str">
        <f>'Rekapitulace stavby'!AN8</f>
        <v>1. 11. 2024</v>
      </c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hidden="1" s="2" customFormat="1" ht="10.8" customHeight="1">
      <c r="A13" s="33"/>
      <c r="B13" s="39"/>
      <c r="C13" s="33"/>
      <c r="D13" s="33"/>
      <c r="E13" s="33"/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idden="1" s="2" customFormat="1" ht="12" customHeight="1">
      <c r="A14" s="33"/>
      <c r="B14" s="39"/>
      <c r="C14" s="33"/>
      <c r="D14" s="134" t="s">
        <v>22</v>
      </c>
      <c r="E14" s="33"/>
      <c r="F14" s="33"/>
      <c r="G14" s="33"/>
      <c r="H14" s="33"/>
      <c r="I14" s="134" t="s">
        <v>23</v>
      </c>
      <c r="J14" s="137" t="s">
        <v>24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hidden="1" s="2" customFormat="1" ht="18" customHeight="1">
      <c r="A15" s="33"/>
      <c r="B15" s="39"/>
      <c r="C15" s="33"/>
      <c r="D15" s="33"/>
      <c r="E15" s="137" t="s">
        <v>25</v>
      </c>
      <c r="F15" s="33"/>
      <c r="G15" s="33"/>
      <c r="H15" s="33"/>
      <c r="I15" s="134" t="s">
        <v>26</v>
      </c>
      <c r="J15" s="137" t="s">
        <v>27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hidden="1" s="2" customFormat="1" ht="6.96" customHeight="1">
      <c r="A16" s="33"/>
      <c r="B16" s="39"/>
      <c r="C16" s="33"/>
      <c r="D16" s="33"/>
      <c r="E16" s="33"/>
      <c r="F16" s="33"/>
      <c r="G16" s="33"/>
      <c r="H16" s="33"/>
      <c r="I16" s="33"/>
      <c r="J16" s="33"/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hidden="1" s="2" customFormat="1" ht="12" customHeight="1">
      <c r="A17" s="33"/>
      <c r="B17" s="39"/>
      <c r="C17" s="33"/>
      <c r="D17" s="134" t="s">
        <v>28</v>
      </c>
      <c r="E17" s="33"/>
      <c r="F17" s="33"/>
      <c r="G17" s="33"/>
      <c r="H17" s="33"/>
      <c r="I17" s="134" t="s">
        <v>23</v>
      </c>
      <c r="J17" s="137" t="str">
        <f>'Rekapitulace stavby'!AN13</f>
        <v/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hidden="1" s="2" customFormat="1" ht="18" customHeight="1">
      <c r="A18" s="33"/>
      <c r="B18" s="39"/>
      <c r="C18" s="33"/>
      <c r="D18" s="33"/>
      <c r="E18" s="137" t="str">
        <f>'Rekapitulace stavby'!E14</f>
        <v xml:space="preserve"> </v>
      </c>
      <c r="F18" s="137"/>
      <c r="G18" s="137"/>
      <c r="H18" s="137"/>
      <c r="I18" s="134" t="s">
        <v>26</v>
      </c>
      <c r="J18" s="137" t="str">
        <f>'Rekapitulace stavby'!AN14</f>
        <v/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hidden="1" s="2" customFormat="1" ht="6.96" customHeight="1">
      <c r="A19" s="33"/>
      <c r="B19" s="39"/>
      <c r="C19" s="33"/>
      <c r="D19" s="33"/>
      <c r="E19" s="33"/>
      <c r="F19" s="33"/>
      <c r="G19" s="33"/>
      <c r="H19" s="33"/>
      <c r="I19" s="33"/>
      <c r="J19" s="33"/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idden="1" s="2" customFormat="1" ht="12" customHeight="1">
      <c r="A20" s="33"/>
      <c r="B20" s="39"/>
      <c r="C20" s="33"/>
      <c r="D20" s="134" t="s">
        <v>29</v>
      </c>
      <c r="E20" s="33"/>
      <c r="F20" s="33"/>
      <c r="G20" s="33"/>
      <c r="H20" s="33"/>
      <c r="I20" s="134" t="s">
        <v>23</v>
      </c>
      <c r="J20" s="137" t="s">
        <v>24</v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hidden="1" s="2" customFormat="1" ht="18" customHeight="1">
      <c r="A21" s="33"/>
      <c r="B21" s="39"/>
      <c r="C21" s="33"/>
      <c r="D21" s="33"/>
      <c r="E21" s="137" t="s">
        <v>25</v>
      </c>
      <c r="F21" s="33"/>
      <c r="G21" s="33"/>
      <c r="H21" s="33"/>
      <c r="I21" s="134" t="s">
        <v>26</v>
      </c>
      <c r="J21" s="137" t="s">
        <v>27</v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hidden="1" s="2" customFormat="1" ht="6.96" customHeight="1">
      <c r="A22" s="33"/>
      <c r="B22" s="39"/>
      <c r="C22" s="33"/>
      <c r="D22" s="33"/>
      <c r="E22" s="33"/>
      <c r="F22" s="33"/>
      <c r="G22" s="33"/>
      <c r="H22" s="33"/>
      <c r="I22" s="33"/>
      <c r="J22" s="33"/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hidden="1" s="2" customFormat="1" ht="12" customHeight="1">
      <c r="A23" s="33"/>
      <c r="B23" s="39"/>
      <c r="C23" s="33"/>
      <c r="D23" s="134" t="s">
        <v>31</v>
      </c>
      <c r="E23" s="33"/>
      <c r="F23" s="33"/>
      <c r="G23" s="33"/>
      <c r="H23" s="33"/>
      <c r="I23" s="134" t="s">
        <v>23</v>
      </c>
      <c r="J23" s="137" t="s">
        <v>24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hidden="1" s="2" customFormat="1" ht="18" customHeight="1">
      <c r="A24" s="33"/>
      <c r="B24" s="39"/>
      <c r="C24" s="33"/>
      <c r="D24" s="33"/>
      <c r="E24" s="137" t="s">
        <v>25</v>
      </c>
      <c r="F24" s="33"/>
      <c r="G24" s="33"/>
      <c r="H24" s="33"/>
      <c r="I24" s="134" t="s">
        <v>26</v>
      </c>
      <c r="J24" s="137" t="s">
        <v>27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hidden="1" s="2" customFormat="1" ht="6.96" customHeight="1">
      <c r="A25" s="33"/>
      <c r="B25" s="39"/>
      <c r="C25" s="33"/>
      <c r="D25" s="33"/>
      <c r="E25" s="33"/>
      <c r="F25" s="33"/>
      <c r="G25" s="33"/>
      <c r="H25" s="33"/>
      <c r="I25" s="33"/>
      <c r="J25" s="33"/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hidden="1" s="2" customFormat="1" ht="12" customHeight="1">
      <c r="A26" s="33"/>
      <c r="B26" s="39"/>
      <c r="C26" s="33"/>
      <c r="D26" s="134" t="s">
        <v>32</v>
      </c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hidden="1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3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hidden="1" s="2" customFormat="1" ht="6.96" customHeight="1">
      <c r="A29" s="33"/>
      <c r="B29" s="39"/>
      <c r="C29" s="33"/>
      <c r="D29" s="143"/>
      <c r="E29" s="143"/>
      <c r="F29" s="143"/>
      <c r="G29" s="143"/>
      <c r="H29" s="143"/>
      <c r="I29" s="143"/>
      <c r="J29" s="143"/>
      <c r="K29" s="14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hidden="1" s="2" customFormat="1" ht="25.44" customHeight="1">
      <c r="A30" s="33"/>
      <c r="B30" s="39"/>
      <c r="C30" s="33"/>
      <c r="D30" s="144" t="s">
        <v>33</v>
      </c>
      <c r="E30" s="33"/>
      <c r="F30" s="33"/>
      <c r="G30" s="33"/>
      <c r="H30" s="33"/>
      <c r="I30" s="33"/>
      <c r="J30" s="145">
        <f>ROUND(J119, 2)</f>
        <v>1960988</v>
      </c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hidden="1" s="2" customFormat="1" ht="6.96" customHeight="1">
      <c r="A31" s="33"/>
      <c r="B31" s="39"/>
      <c r="C31" s="33"/>
      <c r="D31" s="143"/>
      <c r="E31" s="143"/>
      <c r="F31" s="143"/>
      <c r="G31" s="143"/>
      <c r="H31" s="143"/>
      <c r="I31" s="143"/>
      <c r="J31" s="143"/>
      <c r="K31" s="14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hidden="1" s="2" customFormat="1" ht="14.4" customHeight="1">
      <c r="A32" s="33"/>
      <c r="B32" s="39"/>
      <c r="C32" s="33"/>
      <c r="D32" s="33"/>
      <c r="E32" s="33"/>
      <c r="F32" s="146" t="s">
        <v>35</v>
      </c>
      <c r="G32" s="33"/>
      <c r="H32" s="33"/>
      <c r="I32" s="146" t="s">
        <v>34</v>
      </c>
      <c r="J32" s="146" t="s">
        <v>36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hidden="1" s="2" customFormat="1" ht="14.4" customHeight="1">
      <c r="A33" s="33"/>
      <c r="B33" s="39"/>
      <c r="C33" s="33"/>
      <c r="D33" s="147" t="s">
        <v>37</v>
      </c>
      <c r="E33" s="134" t="s">
        <v>38</v>
      </c>
      <c r="F33" s="148">
        <f>ROUND((SUM(BE119:BE196)),  2)</f>
        <v>1960988</v>
      </c>
      <c r="G33" s="33"/>
      <c r="H33" s="33"/>
      <c r="I33" s="149">
        <v>0.20999999999999999</v>
      </c>
      <c r="J33" s="148">
        <f>ROUND(((SUM(BE119:BE196))*I33),  2)</f>
        <v>411807.47999999998</v>
      </c>
      <c r="K33" s="3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hidden="1" s="2" customFormat="1" ht="14.4" customHeight="1">
      <c r="A34" s="33"/>
      <c r="B34" s="39"/>
      <c r="C34" s="33"/>
      <c r="D34" s="33"/>
      <c r="E34" s="134" t="s">
        <v>39</v>
      </c>
      <c r="F34" s="148">
        <f>ROUND((SUM(BF119:BF196)),  2)</f>
        <v>0</v>
      </c>
      <c r="G34" s="33"/>
      <c r="H34" s="33"/>
      <c r="I34" s="149">
        <v>0.12</v>
      </c>
      <c r="J34" s="148">
        <f>ROUND(((SUM(BF119:BF196))*I34),  2)</f>
        <v>0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9"/>
      <c r="C35" s="33"/>
      <c r="D35" s="33"/>
      <c r="E35" s="134" t="s">
        <v>40</v>
      </c>
      <c r="F35" s="148">
        <f>ROUND((SUM(BG119:BG196)),  2)</f>
        <v>0</v>
      </c>
      <c r="G35" s="33"/>
      <c r="H35" s="33"/>
      <c r="I35" s="149">
        <v>0.20999999999999999</v>
      </c>
      <c r="J35" s="148">
        <f>0</f>
        <v>0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9"/>
      <c r="C36" s="33"/>
      <c r="D36" s="33"/>
      <c r="E36" s="134" t="s">
        <v>41</v>
      </c>
      <c r="F36" s="148">
        <f>ROUND((SUM(BH119:BH196)),  2)</f>
        <v>0</v>
      </c>
      <c r="G36" s="33"/>
      <c r="H36" s="33"/>
      <c r="I36" s="149">
        <v>0.12</v>
      </c>
      <c r="J36" s="148">
        <f>0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34" t="s">
        <v>42</v>
      </c>
      <c r="F37" s="148">
        <f>ROUND((SUM(BI119:BI196)),  2)</f>
        <v>0</v>
      </c>
      <c r="G37" s="33"/>
      <c r="H37" s="33"/>
      <c r="I37" s="149">
        <v>0</v>
      </c>
      <c r="J37" s="14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6.96" customHeight="1">
      <c r="A38" s="33"/>
      <c r="B38" s="39"/>
      <c r="C38" s="33"/>
      <c r="D38" s="33"/>
      <c r="E38" s="33"/>
      <c r="F38" s="33"/>
      <c r="G38" s="33"/>
      <c r="H38" s="33"/>
      <c r="I38" s="33"/>
      <c r="J38" s="33"/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25.44" customHeight="1">
      <c r="A39" s="33"/>
      <c r="B39" s="39"/>
      <c r="C39" s="150"/>
      <c r="D39" s="151" t="s">
        <v>43</v>
      </c>
      <c r="E39" s="152"/>
      <c r="F39" s="152"/>
      <c r="G39" s="153" t="s">
        <v>44</v>
      </c>
      <c r="H39" s="154" t="s">
        <v>45</v>
      </c>
      <c r="I39" s="152"/>
      <c r="J39" s="155">
        <f>SUM(J30:J37)</f>
        <v>2372795.48</v>
      </c>
      <c r="K39" s="156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7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57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3"/>
      <c r="B61" s="39"/>
      <c r="C61" s="33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3"/>
      <c r="B65" s="39"/>
      <c r="C65" s="33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3"/>
      <c r="B76" s="39"/>
      <c r="C76" s="33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hidden="1" s="2" customFormat="1" ht="14.4" customHeight="1">
      <c r="A77" s="33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hidden="1"/>
    <row r="79" hidden="1"/>
    <row r="80" hidden="1"/>
    <row r="81" s="2" customFormat="1" ht="6.96" customHeight="1">
      <c r="A81" s="33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68" t="str">
        <f>E7</f>
        <v>Bělá, úprava Boskovice, ř.km 4,416-4,998, Boskovice, oprava toku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30" t="s">
        <v>94</v>
      </c>
      <c r="D86" s="35"/>
      <c r="E86" s="35"/>
      <c r="F86" s="35"/>
      <c r="G86" s="35"/>
      <c r="H86" s="35"/>
      <c r="I86" s="35"/>
      <c r="J86" s="35"/>
      <c r="K86" s="35"/>
      <c r="L86" s="57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5"/>
      <c r="D87" s="35"/>
      <c r="E87" s="70" t="str">
        <f>E9</f>
        <v>SO00 - VRN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30" t="s">
        <v>18</v>
      </c>
      <c r="D89" s="35"/>
      <c r="E89" s="35"/>
      <c r="F89" s="27" t="str">
        <f>F12</f>
        <v xml:space="preserve"> </v>
      </c>
      <c r="G89" s="35"/>
      <c r="H89" s="35"/>
      <c r="I89" s="30" t="s">
        <v>20</v>
      </c>
      <c r="J89" s="73" t="str">
        <f>IF(J12="","",J12)</f>
        <v>1. 11. 2024</v>
      </c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5.15" customHeight="1">
      <c r="A91" s="33"/>
      <c r="B91" s="34"/>
      <c r="C91" s="30" t="s">
        <v>22</v>
      </c>
      <c r="D91" s="35"/>
      <c r="E91" s="35"/>
      <c r="F91" s="27" t="str">
        <f>E15</f>
        <v>Povodí Moravy, s.p.</v>
      </c>
      <c r="G91" s="35"/>
      <c r="H91" s="35"/>
      <c r="I91" s="30" t="s">
        <v>29</v>
      </c>
      <c r="J91" s="31" t="str">
        <f>E21</f>
        <v>Povodí Moravy, s.p.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15.15" customHeight="1">
      <c r="A92" s="33"/>
      <c r="B92" s="34"/>
      <c r="C92" s="30" t="s">
        <v>28</v>
      </c>
      <c r="D92" s="35"/>
      <c r="E92" s="35"/>
      <c r="F92" s="27" t="str">
        <f>IF(E18="","",E18)</f>
        <v xml:space="preserve"> </v>
      </c>
      <c r="G92" s="35"/>
      <c r="H92" s="35"/>
      <c r="I92" s="30" t="s">
        <v>31</v>
      </c>
      <c r="J92" s="31" t="str">
        <f>E24</f>
        <v>Povodí Moravy, s.p.</v>
      </c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69" t="s">
        <v>97</v>
      </c>
      <c r="D94" s="170"/>
      <c r="E94" s="170"/>
      <c r="F94" s="170"/>
      <c r="G94" s="170"/>
      <c r="H94" s="170"/>
      <c r="I94" s="170"/>
      <c r="J94" s="171" t="s">
        <v>98</v>
      </c>
      <c r="K94" s="170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72" t="s">
        <v>99</v>
      </c>
      <c r="D96" s="35"/>
      <c r="E96" s="35"/>
      <c r="F96" s="35"/>
      <c r="G96" s="35"/>
      <c r="H96" s="35"/>
      <c r="I96" s="35"/>
      <c r="J96" s="104">
        <f>J119</f>
        <v>1960988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100</v>
      </c>
    </row>
    <row r="97" s="9" customFormat="1" ht="24.96" customHeight="1">
      <c r="A97" s="9"/>
      <c r="B97" s="173"/>
      <c r="C97" s="174"/>
      <c r="D97" s="175" t="s">
        <v>101</v>
      </c>
      <c r="E97" s="176"/>
      <c r="F97" s="176"/>
      <c r="G97" s="176"/>
      <c r="H97" s="176"/>
      <c r="I97" s="176"/>
      <c r="J97" s="177">
        <f>J120</f>
        <v>1265988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102</v>
      </c>
      <c r="E98" s="182"/>
      <c r="F98" s="182"/>
      <c r="G98" s="182"/>
      <c r="H98" s="182"/>
      <c r="I98" s="182"/>
      <c r="J98" s="183">
        <f>J121</f>
        <v>1265988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3"/>
      <c r="C99" s="174"/>
      <c r="D99" s="175" t="s">
        <v>663</v>
      </c>
      <c r="E99" s="176"/>
      <c r="F99" s="176"/>
      <c r="G99" s="176"/>
      <c r="H99" s="176"/>
      <c r="I99" s="176"/>
      <c r="J99" s="177">
        <f>J130</f>
        <v>695000</v>
      </c>
      <c r="K99" s="174"/>
      <c r="L99" s="17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3"/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="2" customFormat="1" ht="6.96" customHeight="1">
      <c r="A101" s="33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57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="2" customFormat="1" ht="6.96" customHeight="1">
      <c r="A105" s="33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2" customFormat="1" ht="24.96" customHeight="1">
      <c r="A106" s="33"/>
      <c r="B106" s="34"/>
      <c r="C106" s="24" t="s">
        <v>109</v>
      </c>
      <c r="D106" s="35"/>
      <c r="E106" s="35"/>
      <c r="F106" s="35"/>
      <c r="G106" s="35"/>
      <c r="H106" s="35"/>
      <c r="I106" s="35"/>
      <c r="J106" s="35"/>
      <c r="K106" s="35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6.96" customHeight="1">
      <c r="A107" s="33"/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12" customHeight="1">
      <c r="A108" s="33"/>
      <c r="B108" s="34"/>
      <c r="C108" s="30" t="s">
        <v>14</v>
      </c>
      <c r="D108" s="35"/>
      <c r="E108" s="35"/>
      <c r="F108" s="35"/>
      <c r="G108" s="35"/>
      <c r="H108" s="35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6.5" customHeight="1">
      <c r="A109" s="33"/>
      <c r="B109" s="34"/>
      <c r="C109" s="35"/>
      <c r="D109" s="35"/>
      <c r="E109" s="168" t="str">
        <f>E7</f>
        <v>Bělá, úprava Boskovice, ř.km 4,416-4,998, Boskovice, oprava toku</v>
      </c>
      <c r="F109" s="30"/>
      <c r="G109" s="30"/>
      <c r="H109" s="30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2" customHeight="1">
      <c r="A110" s="33"/>
      <c r="B110" s="34"/>
      <c r="C110" s="30" t="s">
        <v>94</v>
      </c>
      <c r="D110" s="35"/>
      <c r="E110" s="35"/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16.5" customHeight="1">
      <c r="A111" s="33"/>
      <c r="B111" s="34"/>
      <c r="C111" s="35"/>
      <c r="D111" s="35"/>
      <c r="E111" s="70" t="str">
        <f>E9</f>
        <v>SO00 - VRN</v>
      </c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6.96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12" customHeight="1">
      <c r="A113" s="33"/>
      <c r="B113" s="34"/>
      <c r="C113" s="30" t="s">
        <v>18</v>
      </c>
      <c r="D113" s="35"/>
      <c r="E113" s="35"/>
      <c r="F113" s="27" t="str">
        <f>F12</f>
        <v xml:space="preserve"> </v>
      </c>
      <c r="G113" s="35"/>
      <c r="H113" s="35"/>
      <c r="I113" s="30" t="s">
        <v>20</v>
      </c>
      <c r="J113" s="73" t="str">
        <f>IF(J12="","",J12)</f>
        <v>1. 11. 2024</v>
      </c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6.96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5.15" customHeight="1">
      <c r="A115" s="33"/>
      <c r="B115" s="34"/>
      <c r="C115" s="30" t="s">
        <v>22</v>
      </c>
      <c r="D115" s="35"/>
      <c r="E115" s="35"/>
      <c r="F115" s="27" t="str">
        <f>E15</f>
        <v>Povodí Moravy, s.p.</v>
      </c>
      <c r="G115" s="35"/>
      <c r="H115" s="35"/>
      <c r="I115" s="30" t="s">
        <v>29</v>
      </c>
      <c r="J115" s="31" t="str">
        <f>E21</f>
        <v>Povodí Moravy, s.p.</v>
      </c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5.15" customHeight="1">
      <c r="A116" s="33"/>
      <c r="B116" s="34"/>
      <c r="C116" s="30" t="s">
        <v>28</v>
      </c>
      <c r="D116" s="35"/>
      <c r="E116" s="35"/>
      <c r="F116" s="27" t="str">
        <f>IF(E18="","",E18)</f>
        <v xml:space="preserve"> </v>
      </c>
      <c r="G116" s="35"/>
      <c r="H116" s="35"/>
      <c r="I116" s="30" t="s">
        <v>31</v>
      </c>
      <c r="J116" s="31" t="str">
        <f>E24</f>
        <v>Povodí Moravy, s.p.</v>
      </c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2" customFormat="1" ht="10.32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7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="11" customFormat="1" ht="29.28" customHeight="1">
      <c r="A118" s="185"/>
      <c r="B118" s="186"/>
      <c r="C118" s="187" t="s">
        <v>110</v>
      </c>
      <c r="D118" s="188" t="s">
        <v>58</v>
      </c>
      <c r="E118" s="188" t="s">
        <v>54</v>
      </c>
      <c r="F118" s="188" t="s">
        <v>55</v>
      </c>
      <c r="G118" s="188" t="s">
        <v>111</v>
      </c>
      <c r="H118" s="188" t="s">
        <v>112</v>
      </c>
      <c r="I118" s="188" t="s">
        <v>113</v>
      </c>
      <c r="J118" s="188" t="s">
        <v>98</v>
      </c>
      <c r="K118" s="189" t="s">
        <v>114</v>
      </c>
      <c r="L118" s="190"/>
      <c r="M118" s="94" t="s">
        <v>1</v>
      </c>
      <c r="N118" s="95" t="s">
        <v>37</v>
      </c>
      <c r="O118" s="95" t="s">
        <v>115</v>
      </c>
      <c r="P118" s="95" t="s">
        <v>116</v>
      </c>
      <c r="Q118" s="95" t="s">
        <v>117</v>
      </c>
      <c r="R118" s="95" t="s">
        <v>118</v>
      </c>
      <c r="S118" s="95" t="s">
        <v>119</v>
      </c>
      <c r="T118" s="96" t="s">
        <v>120</v>
      </c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</row>
    <row r="119" s="2" customFormat="1" ht="22.8" customHeight="1">
      <c r="A119" s="33"/>
      <c r="B119" s="34"/>
      <c r="C119" s="101" t="s">
        <v>121</v>
      </c>
      <c r="D119" s="35"/>
      <c r="E119" s="35"/>
      <c r="F119" s="35"/>
      <c r="G119" s="35"/>
      <c r="H119" s="35"/>
      <c r="I119" s="35"/>
      <c r="J119" s="191">
        <f>BK119</f>
        <v>1960988</v>
      </c>
      <c r="K119" s="35"/>
      <c r="L119" s="39"/>
      <c r="M119" s="97"/>
      <c r="N119" s="192"/>
      <c r="O119" s="98"/>
      <c r="P119" s="193">
        <f>P120+P130</f>
        <v>2236.7179999999998</v>
      </c>
      <c r="Q119" s="98"/>
      <c r="R119" s="193">
        <f>R120+R130</f>
        <v>0.30990000000000001</v>
      </c>
      <c r="S119" s="98"/>
      <c r="T119" s="194">
        <f>T120+T130</f>
        <v>0.02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72</v>
      </c>
      <c r="AU119" s="18" t="s">
        <v>100</v>
      </c>
      <c r="BK119" s="195">
        <f>BK120+BK130</f>
        <v>1960988</v>
      </c>
    </row>
    <row r="120" s="12" customFormat="1" ht="25.92" customHeight="1">
      <c r="A120" s="12"/>
      <c r="B120" s="196"/>
      <c r="C120" s="197"/>
      <c r="D120" s="198" t="s">
        <v>72</v>
      </c>
      <c r="E120" s="199" t="s">
        <v>122</v>
      </c>
      <c r="F120" s="199" t="s">
        <v>123</v>
      </c>
      <c r="G120" s="197"/>
      <c r="H120" s="197"/>
      <c r="I120" s="197"/>
      <c r="J120" s="200">
        <f>BK120</f>
        <v>1265988</v>
      </c>
      <c r="K120" s="197"/>
      <c r="L120" s="201"/>
      <c r="M120" s="202"/>
      <c r="N120" s="203"/>
      <c r="O120" s="203"/>
      <c r="P120" s="204">
        <f>P121</f>
        <v>2232</v>
      </c>
      <c r="Q120" s="203"/>
      <c r="R120" s="204">
        <f>R121</f>
        <v>0.29999999999999999</v>
      </c>
      <c r="S120" s="203"/>
      <c r="T120" s="205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6" t="s">
        <v>81</v>
      </c>
      <c r="AT120" s="207" t="s">
        <v>72</v>
      </c>
      <c r="AU120" s="207" t="s">
        <v>73</v>
      </c>
      <c r="AY120" s="206" t="s">
        <v>124</v>
      </c>
      <c r="BK120" s="208">
        <f>BK121</f>
        <v>1265988</v>
      </c>
    </row>
    <row r="121" s="12" customFormat="1" ht="22.8" customHeight="1">
      <c r="A121" s="12"/>
      <c r="B121" s="196"/>
      <c r="C121" s="197"/>
      <c r="D121" s="198" t="s">
        <v>72</v>
      </c>
      <c r="E121" s="209" t="s">
        <v>81</v>
      </c>
      <c r="F121" s="209" t="s">
        <v>125</v>
      </c>
      <c r="G121" s="197"/>
      <c r="H121" s="197"/>
      <c r="I121" s="197"/>
      <c r="J121" s="210">
        <f>BK121</f>
        <v>1265988</v>
      </c>
      <c r="K121" s="197"/>
      <c r="L121" s="201"/>
      <c r="M121" s="202"/>
      <c r="N121" s="203"/>
      <c r="O121" s="203"/>
      <c r="P121" s="204">
        <f>SUM(P122:P129)</f>
        <v>2232</v>
      </c>
      <c r="Q121" s="203"/>
      <c r="R121" s="204">
        <f>SUM(R122:R129)</f>
        <v>0.29999999999999999</v>
      </c>
      <c r="S121" s="203"/>
      <c r="T121" s="205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6" t="s">
        <v>81</v>
      </c>
      <c r="AT121" s="207" t="s">
        <v>72</v>
      </c>
      <c r="AU121" s="207" t="s">
        <v>81</v>
      </c>
      <c r="AY121" s="206" t="s">
        <v>124</v>
      </c>
      <c r="BK121" s="208">
        <f>SUM(BK122:BK129)</f>
        <v>1265988</v>
      </c>
    </row>
    <row r="122" s="2" customFormat="1" ht="24.15" customHeight="1">
      <c r="A122" s="33"/>
      <c r="B122" s="34"/>
      <c r="C122" s="211" t="s">
        <v>81</v>
      </c>
      <c r="D122" s="211" t="s">
        <v>126</v>
      </c>
      <c r="E122" s="212" t="s">
        <v>664</v>
      </c>
      <c r="F122" s="213" t="s">
        <v>665</v>
      </c>
      <c r="G122" s="214" t="s">
        <v>356</v>
      </c>
      <c r="H122" s="215">
        <v>6000</v>
      </c>
      <c r="I122" s="216">
        <v>210</v>
      </c>
      <c r="J122" s="216">
        <f>ROUND(I122*H122,2)</f>
        <v>1260000</v>
      </c>
      <c r="K122" s="213" t="s">
        <v>130</v>
      </c>
      <c r="L122" s="39"/>
      <c r="M122" s="217" t="s">
        <v>1</v>
      </c>
      <c r="N122" s="218" t="s">
        <v>38</v>
      </c>
      <c r="O122" s="219">
        <v>0.372</v>
      </c>
      <c r="P122" s="219">
        <f>O122*H122</f>
        <v>2232</v>
      </c>
      <c r="Q122" s="219">
        <v>5.0000000000000002E-05</v>
      </c>
      <c r="R122" s="219">
        <f>Q122*H122</f>
        <v>0.29999999999999999</v>
      </c>
      <c r="S122" s="219">
        <v>0</v>
      </c>
      <c r="T122" s="220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221" t="s">
        <v>131</v>
      </c>
      <c r="AT122" s="221" t="s">
        <v>126</v>
      </c>
      <c r="AU122" s="221" t="s">
        <v>83</v>
      </c>
      <c r="AY122" s="18" t="s">
        <v>124</v>
      </c>
      <c r="BE122" s="222">
        <f>IF(N122="základní",J122,0)</f>
        <v>1260000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18" t="s">
        <v>81</v>
      </c>
      <c r="BK122" s="222">
        <f>ROUND(I122*H122,2)</f>
        <v>1260000</v>
      </c>
      <c r="BL122" s="18" t="s">
        <v>131</v>
      </c>
      <c r="BM122" s="221" t="s">
        <v>666</v>
      </c>
    </row>
    <row r="123" s="2" customFormat="1">
      <c r="A123" s="33"/>
      <c r="B123" s="34"/>
      <c r="C123" s="35"/>
      <c r="D123" s="223" t="s">
        <v>133</v>
      </c>
      <c r="E123" s="35"/>
      <c r="F123" s="224" t="s">
        <v>667</v>
      </c>
      <c r="G123" s="35"/>
      <c r="H123" s="35"/>
      <c r="I123" s="35"/>
      <c r="J123" s="35"/>
      <c r="K123" s="35"/>
      <c r="L123" s="39"/>
      <c r="M123" s="225"/>
      <c r="N123" s="226"/>
      <c r="O123" s="85"/>
      <c r="P123" s="85"/>
      <c r="Q123" s="85"/>
      <c r="R123" s="85"/>
      <c r="S123" s="85"/>
      <c r="T123" s="86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133</v>
      </c>
      <c r="AU123" s="18" t="s">
        <v>83</v>
      </c>
    </row>
    <row r="124" s="2" customFormat="1">
      <c r="A124" s="33"/>
      <c r="B124" s="34"/>
      <c r="C124" s="35"/>
      <c r="D124" s="227" t="s">
        <v>135</v>
      </c>
      <c r="E124" s="35"/>
      <c r="F124" s="228" t="s">
        <v>668</v>
      </c>
      <c r="G124" s="35"/>
      <c r="H124" s="35"/>
      <c r="I124" s="35"/>
      <c r="J124" s="35"/>
      <c r="K124" s="35"/>
      <c r="L124" s="39"/>
      <c r="M124" s="225"/>
      <c r="N124" s="226"/>
      <c r="O124" s="85"/>
      <c r="P124" s="85"/>
      <c r="Q124" s="85"/>
      <c r="R124" s="85"/>
      <c r="S124" s="85"/>
      <c r="T124" s="86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135</v>
      </c>
      <c r="AU124" s="18" t="s">
        <v>83</v>
      </c>
    </row>
    <row r="125" s="2" customFormat="1">
      <c r="A125" s="33"/>
      <c r="B125" s="34"/>
      <c r="C125" s="35"/>
      <c r="D125" s="223" t="s">
        <v>137</v>
      </c>
      <c r="E125" s="35"/>
      <c r="F125" s="229" t="s">
        <v>669</v>
      </c>
      <c r="G125" s="35"/>
      <c r="H125" s="35"/>
      <c r="I125" s="35"/>
      <c r="J125" s="35"/>
      <c r="K125" s="35"/>
      <c r="L125" s="39"/>
      <c r="M125" s="225"/>
      <c r="N125" s="226"/>
      <c r="O125" s="85"/>
      <c r="P125" s="85"/>
      <c r="Q125" s="85"/>
      <c r="R125" s="85"/>
      <c r="S125" s="85"/>
      <c r="T125" s="86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137</v>
      </c>
      <c r="AU125" s="18" t="s">
        <v>83</v>
      </c>
    </row>
    <row r="126" s="2" customFormat="1" ht="24.15" customHeight="1">
      <c r="A126" s="33"/>
      <c r="B126" s="34"/>
      <c r="C126" s="211" t="s">
        <v>83</v>
      </c>
      <c r="D126" s="211" t="s">
        <v>126</v>
      </c>
      <c r="E126" s="212" t="s">
        <v>670</v>
      </c>
      <c r="F126" s="213" t="s">
        <v>671</v>
      </c>
      <c r="G126" s="214" t="s">
        <v>672</v>
      </c>
      <c r="H126" s="215">
        <v>60</v>
      </c>
      <c r="I126" s="216">
        <v>99.799999999999997</v>
      </c>
      <c r="J126" s="216">
        <f>ROUND(I126*H126,2)</f>
        <v>5988</v>
      </c>
      <c r="K126" s="213" t="s">
        <v>130</v>
      </c>
      <c r="L126" s="39"/>
      <c r="M126" s="217" t="s">
        <v>1</v>
      </c>
      <c r="N126" s="218" t="s">
        <v>38</v>
      </c>
      <c r="O126" s="219">
        <v>0</v>
      </c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221" t="s">
        <v>131</v>
      </c>
      <c r="AT126" s="221" t="s">
        <v>126</v>
      </c>
      <c r="AU126" s="221" t="s">
        <v>83</v>
      </c>
      <c r="AY126" s="18" t="s">
        <v>124</v>
      </c>
      <c r="BE126" s="222">
        <f>IF(N126="základní",J126,0)</f>
        <v>5988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8" t="s">
        <v>81</v>
      </c>
      <c r="BK126" s="222">
        <f>ROUND(I126*H126,2)</f>
        <v>5988</v>
      </c>
      <c r="BL126" s="18" t="s">
        <v>131</v>
      </c>
      <c r="BM126" s="221" t="s">
        <v>673</v>
      </c>
    </row>
    <row r="127" s="2" customFormat="1">
      <c r="A127" s="33"/>
      <c r="B127" s="34"/>
      <c r="C127" s="35"/>
      <c r="D127" s="223" t="s">
        <v>133</v>
      </c>
      <c r="E127" s="35"/>
      <c r="F127" s="224" t="s">
        <v>674</v>
      </c>
      <c r="G127" s="35"/>
      <c r="H127" s="35"/>
      <c r="I127" s="35"/>
      <c r="J127" s="35"/>
      <c r="K127" s="35"/>
      <c r="L127" s="39"/>
      <c r="M127" s="225"/>
      <c r="N127" s="226"/>
      <c r="O127" s="85"/>
      <c r="P127" s="85"/>
      <c r="Q127" s="85"/>
      <c r="R127" s="85"/>
      <c r="S127" s="85"/>
      <c r="T127" s="86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133</v>
      </c>
      <c r="AU127" s="18" t="s">
        <v>83</v>
      </c>
    </row>
    <row r="128" s="2" customFormat="1">
      <c r="A128" s="33"/>
      <c r="B128" s="34"/>
      <c r="C128" s="35"/>
      <c r="D128" s="227" t="s">
        <v>135</v>
      </c>
      <c r="E128" s="35"/>
      <c r="F128" s="228" t="s">
        <v>675</v>
      </c>
      <c r="G128" s="35"/>
      <c r="H128" s="35"/>
      <c r="I128" s="35"/>
      <c r="J128" s="35"/>
      <c r="K128" s="35"/>
      <c r="L128" s="39"/>
      <c r="M128" s="225"/>
      <c r="N128" s="226"/>
      <c r="O128" s="85"/>
      <c r="P128" s="85"/>
      <c r="Q128" s="85"/>
      <c r="R128" s="85"/>
      <c r="S128" s="85"/>
      <c r="T128" s="86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135</v>
      </c>
      <c r="AU128" s="18" t="s">
        <v>83</v>
      </c>
    </row>
    <row r="129" s="2" customFormat="1">
      <c r="A129" s="33"/>
      <c r="B129" s="34"/>
      <c r="C129" s="35"/>
      <c r="D129" s="223" t="s">
        <v>137</v>
      </c>
      <c r="E129" s="35"/>
      <c r="F129" s="229" t="s">
        <v>676</v>
      </c>
      <c r="G129" s="35"/>
      <c r="H129" s="35"/>
      <c r="I129" s="35"/>
      <c r="J129" s="35"/>
      <c r="K129" s="35"/>
      <c r="L129" s="39"/>
      <c r="M129" s="225"/>
      <c r="N129" s="226"/>
      <c r="O129" s="85"/>
      <c r="P129" s="85"/>
      <c r="Q129" s="85"/>
      <c r="R129" s="85"/>
      <c r="S129" s="85"/>
      <c r="T129" s="86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137</v>
      </c>
      <c r="AU129" s="18" t="s">
        <v>83</v>
      </c>
    </row>
    <row r="130" s="12" customFormat="1" ht="25.92" customHeight="1">
      <c r="A130" s="12"/>
      <c r="B130" s="196"/>
      <c r="C130" s="197"/>
      <c r="D130" s="198" t="s">
        <v>72</v>
      </c>
      <c r="E130" s="199" t="s">
        <v>88</v>
      </c>
      <c r="F130" s="199" t="s">
        <v>677</v>
      </c>
      <c r="G130" s="197"/>
      <c r="H130" s="197"/>
      <c r="I130" s="197"/>
      <c r="J130" s="200">
        <f>BK130</f>
        <v>695000</v>
      </c>
      <c r="K130" s="197"/>
      <c r="L130" s="201"/>
      <c r="M130" s="202"/>
      <c r="N130" s="203"/>
      <c r="O130" s="203"/>
      <c r="P130" s="204">
        <f>SUM(P131:P196)</f>
        <v>4.718</v>
      </c>
      <c r="Q130" s="203"/>
      <c r="R130" s="204">
        <f>SUM(R131:R196)</f>
        <v>0.0099000000000000008</v>
      </c>
      <c r="S130" s="203"/>
      <c r="T130" s="205">
        <f>SUM(T131:T196)</f>
        <v>0.02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6" t="s">
        <v>165</v>
      </c>
      <c r="AT130" s="207" t="s">
        <v>72</v>
      </c>
      <c r="AU130" s="207" t="s">
        <v>73</v>
      </c>
      <c r="AY130" s="206" t="s">
        <v>124</v>
      </c>
      <c r="BK130" s="208">
        <f>SUM(BK131:BK196)</f>
        <v>695000</v>
      </c>
    </row>
    <row r="131" s="2" customFormat="1" ht="16.5" customHeight="1">
      <c r="A131" s="33"/>
      <c r="B131" s="34"/>
      <c r="C131" s="211" t="s">
        <v>150</v>
      </c>
      <c r="D131" s="211" t="s">
        <v>126</v>
      </c>
      <c r="E131" s="212" t="s">
        <v>678</v>
      </c>
      <c r="F131" s="213" t="s">
        <v>679</v>
      </c>
      <c r="G131" s="214" t="s">
        <v>680</v>
      </c>
      <c r="H131" s="215">
        <v>1</v>
      </c>
      <c r="I131" s="216">
        <v>5000</v>
      </c>
      <c r="J131" s="216">
        <f>ROUND(I131*H131,2)</f>
        <v>5000</v>
      </c>
      <c r="K131" s="213" t="s">
        <v>1</v>
      </c>
      <c r="L131" s="39"/>
      <c r="M131" s="217" t="s">
        <v>1</v>
      </c>
      <c r="N131" s="218" t="s">
        <v>38</v>
      </c>
      <c r="O131" s="219">
        <v>0</v>
      </c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221" t="s">
        <v>681</v>
      </c>
      <c r="AT131" s="221" t="s">
        <v>126</v>
      </c>
      <c r="AU131" s="221" t="s">
        <v>81</v>
      </c>
      <c r="AY131" s="18" t="s">
        <v>124</v>
      </c>
      <c r="BE131" s="222">
        <f>IF(N131="základní",J131,0)</f>
        <v>5000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8" t="s">
        <v>81</v>
      </c>
      <c r="BK131" s="222">
        <f>ROUND(I131*H131,2)</f>
        <v>5000</v>
      </c>
      <c r="BL131" s="18" t="s">
        <v>681</v>
      </c>
      <c r="BM131" s="221" t="s">
        <v>682</v>
      </c>
    </row>
    <row r="132" s="2" customFormat="1">
      <c r="A132" s="33"/>
      <c r="B132" s="34"/>
      <c r="C132" s="35"/>
      <c r="D132" s="223" t="s">
        <v>133</v>
      </c>
      <c r="E132" s="35"/>
      <c r="F132" s="224" t="s">
        <v>683</v>
      </c>
      <c r="G132" s="35"/>
      <c r="H132" s="35"/>
      <c r="I132" s="35"/>
      <c r="J132" s="35"/>
      <c r="K132" s="35"/>
      <c r="L132" s="39"/>
      <c r="M132" s="225"/>
      <c r="N132" s="226"/>
      <c r="O132" s="85"/>
      <c r="P132" s="85"/>
      <c r="Q132" s="85"/>
      <c r="R132" s="85"/>
      <c r="S132" s="85"/>
      <c r="T132" s="86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133</v>
      </c>
      <c r="AU132" s="18" t="s">
        <v>81</v>
      </c>
    </row>
    <row r="133" s="2" customFormat="1">
      <c r="A133" s="33"/>
      <c r="B133" s="34"/>
      <c r="C133" s="35"/>
      <c r="D133" s="223" t="s">
        <v>137</v>
      </c>
      <c r="E133" s="35"/>
      <c r="F133" s="229" t="s">
        <v>684</v>
      </c>
      <c r="G133" s="35"/>
      <c r="H133" s="35"/>
      <c r="I133" s="35"/>
      <c r="J133" s="35"/>
      <c r="K133" s="35"/>
      <c r="L133" s="39"/>
      <c r="M133" s="225"/>
      <c r="N133" s="226"/>
      <c r="O133" s="85"/>
      <c r="P133" s="85"/>
      <c r="Q133" s="85"/>
      <c r="R133" s="85"/>
      <c r="S133" s="85"/>
      <c r="T133" s="86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137</v>
      </c>
      <c r="AU133" s="18" t="s">
        <v>81</v>
      </c>
    </row>
    <row r="134" s="2" customFormat="1" ht="16.5" customHeight="1">
      <c r="A134" s="33"/>
      <c r="B134" s="34"/>
      <c r="C134" s="211" t="s">
        <v>131</v>
      </c>
      <c r="D134" s="211" t="s">
        <v>126</v>
      </c>
      <c r="E134" s="212" t="s">
        <v>685</v>
      </c>
      <c r="F134" s="213" t="s">
        <v>686</v>
      </c>
      <c r="G134" s="214" t="s">
        <v>680</v>
      </c>
      <c r="H134" s="215">
        <v>1</v>
      </c>
      <c r="I134" s="216">
        <v>20000</v>
      </c>
      <c r="J134" s="216">
        <f>ROUND(I134*H134,2)</f>
        <v>20000</v>
      </c>
      <c r="K134" s="213" t="s">
        <v>1</v>
      </c>
      <c r="L134" s="39"/>
      <c r="M134" s="217" t="s">
        <v>1</v>
      </c>
      <c r="N134" s="218" t="s">
        <v>38</v>
      </c>
      <c r="O134" s="219">
        <v>0</v>
      </c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221" t="s">
        <v>681</v>
      </c>
      <c r="AT134" s="221" t="s">
        <v>126</v>
      </c>
      <c r="AU134" s="221" t="s">
        <v>81</v>
      </c>
      <c r="AY134" s="18" t="s">
        <v>124</v>
      </c>
      <c r="BE134" s="222">
        <f>IF(N134="základní",J134,0)</f>
        <v>20000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8" t="s">
        <v>81</v>
      </c>
      <c r="BK134" s="222">
        <f>ROUND(I134*H134,2)</f>
        <v>20000</v>
      </c>
      <c r="BL134" s="18" t="s">
        <v>681</v>
      </c>
      <c r="BM134" s="221" t="s">
        <v>687</v>
      </c>
    </row>
    <row r="135" s="2" customFormat="1">
      <c r="A135" s="33"/>
      <c r="B135" s="34"/>
      <c r="C135" s="35"/>
      <c r="D135" s="223" t="s">
        <v>133</v>
      </c>
      <c r="E135" s="35"/>
      <c r="F135" s="224" t="s">
        <v>686</v>
      </c>
      <c r="G135" s="35"/>
      <c r="H135" s="35"/>
      <c r="I135" s="35"/>
      <c r="J135" s="35"/>
      <c r="K135" s="35"/>
      <c r="L135" s="39"/>
      <c r="M135" s="225"/>
      <c r="N135" s="226"/>
      <c r="O135" s="85"/>
      <c r="P135" s="85"/>
      <c r="Q135" s="85"/>
      <c r="R135" s="85"/>
      <c r="S135" s="85"/>
      <c r="T135" s="86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133</v>
      </c>
      <c r="AU135" s="18" t="s">
        <v>81</v>
      </c>
    </row>
    <row r="136" s="2" customFormat="1">
      <c r="A136" s="33"/>
      <c r="B136" s="34"/>
      <c r="C136" s="35"/>
      <c r="D136" s="223" t="s">
        <v>137</v>
      </c>
      <c r="E136" s="35"/>
      <c r="F136" s="229" t="s">
        <v>688</v>
      </c>
      <c r="G136" s="35"/>
      <c r="H136" s="35"/>
      <c r="I136" s="35"/>
      <c r="J136" s="35"/>
      <c r="K136" s="35"/>
      <c r="L136" s="39"/>
      <c r="M136" s="225"/>
      <c r="N136" s="226"/>
      <c r="O136" s="85"/>
      <c r="P136" s="85"/>
      <c r="Q136" s="85"/>
      <c r="R136" s="85"/>
      <c r="S136" s="85"/>
      <c r="T136" s="86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137</v>
      </c>
      <c r="AU136" s="18" t="s">
        <v>81</v>
      </c>
    </row>
    <row r="137" s="2" customFormat="1" ht="16.5" customHeight="1">
      <c r="A137" s="33"/>
      <c r="B137" s="34"/>
      <c r="C137" s="211" t="s">
        <v>165</v>
      </c>
      <c r="D137" s="211" t="s">
        <v>126</v>
      </c>
      <c r="E137" s="212" t="s">
        <v>689</v>
      </c>
      <c r="F137" s="213" t="s">
        <v>690</v>
      </c>
      <c r="G137" s="214" t="s">
        <v>680</v>
      </c>
      <c r="H137" s="215">
        <v>1</v>
      </c>
      <c r="I137" s="216">
        <v>20000</v>
      </c>
      <c r="J137" s="216">
        <f>ROUND(I137*H137,2)</f>
        <v>20000</v>
      </c>
      <c r="K137" s="213" t="s">
        <v>1</v>
      </c>
      <c r="L137" s="39"/>
      <c r="M137" s="217" t="s">
        <v>1</v>
      </c>
      <c r="N137" s="218" t="s">
        <v>38</v>
      </c>
      <c r="O137" s="219">
        <v>0</v>
      </c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21" t="s">
        <v>681</v>
      </c>
      <c r="AT137" s="221" t="s">
        <v>126</v>
      </c>
      <c r="AU137" s="221" t="s">
        <v>81</v>
      </c>
      <c r="AY137" s="18" t="s">
        <v>124</v>
      </c>
      <c r="BE137" s="222">
        <f>IF(N137="základní",J137,0)</f>
        <v>20000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8" t="s">
        <v>81</v>
      </c>
      <c r="BK137" s="222">
        <f>ROUND(I137*H137,2)</f>
        <v>20000</v>
      </c>
      <c r="BL137" s="18" t="s">
        <v>681</v>
      </c>
      <c r="BM137" s="221" t="s">
        <v>691</v>
      </c>
    </row>
    <row r="138" s="2" customFormat="1">
      <c r="A138" s="33"/>
      <c r="B138" s="34"/>
      <c r="C138" s="35"/>
      <c r="D138" s="223" t="s">
        <v>133</v>
      </c>
      <c r="E138" s="35"/>
      <c r="F138" s="224" t="s">
        <v>690</v>
      </c>
      <c r="G138" s="35"/>
      <c r="H138" s="35"/>
      <c r="I138" s="35"/>
      <c r="J138" s="35"/>
      <c r="K138" s="35"/>
      <c r="L138" s="39"/>
      <c r="M138" s="225"/>
      <c r="N138" s="226"/>
      <c r="O138" s="85"/>
      <c r="P138" s="85"/>
      <c r="Q138" s="85"/>
      <c r="R138" s="85"/>
      <c r="S138" s="85"/>
      <c r="T138" s="86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133</v>
      </c>
      <c r="AU138" s="18" t="s">
        <v>81</v>
      </c>
    </row>
    <row r="139" s="2" customFormat="1">
      <c r="A139" s="33"/>
      <c r="B139" s="34"/>
      <c r="C139" s="35"/>
      <c r="D139" s="223" t="s">
        <v>137</v>
      </c>
      <c r="E139" s="35"/>
      <c r="F139" s="229" t="s">
        <v>692</v>
      </c>
      <c r="G139" s="35"/>
      <c r="H139" s="35"/>
      <c r="I139" s="35"/>
      <c r="J139" s="35"/>
      <c r="K139" s="35"/>
      <c r="L139" s="39"/>
      <c r="M139" s="225"/>
      <c r="N139" s="226"/>
      <c r="O139" s="85"/>
      <c r="P139" s="85"/>
      <c r="Q139" s="85"/>
      <c r="R139" s="85"/>
      <c r="S139" s="85"/>
      <c r="T139" s="86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137</v>
      </c>
      <c r="AU139" s="18" t="s">
        <v>81</v>
      </c>
    </row>
    <row r="140" s="2" customFormat="1" ht="16.5" customHeight="1">
      <c r="A140" s="33"/>
      <c r="B140" s="34"/>
      <c r="C140" s="211" t="s">
        <v>173</v>
      </c>
      <c r="D140" s="211" t="s">
        <v>126</v>
      </c>
      <c r="E140" s="212" t="s">
        <v>693</v>
      </c>
      <c r="F140" s="213" t="s">
        <v>694</v>
      </c>
      <c r="G140" s="214" t="s">
        <v>695</v>
      </c>
      <c r="H140" s="215">
        <v>1</v>
      </c>
      <c r="I140" s="216">
        <v>25000</v>
      </c>
      <c r="J140" s="216">
        <f>ROUND(I140*H140,2)</f>
        <v>25000</v>
      </c>
      <c r="K140" s="213" t="s">
        <v>1</v>
      </c>
      <c r="L140" s="39"/>
      <c r="M140" s="217" t="s">
        <v>1</v>
      </c>
      <c r="N140" s="218" t="s">
        <v>38</v>
      </c>
      <c r="O140" s="219">
        <v>0</v>
      </c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1" t="s">
        <v>681</v>
      </c>
      <c r="AT140" s="221" t="s">
        <v>126</v>
      </c>
      <c r="AU140" s="221" t="s">
        <v>81</v>
      </c>
      <c r="AY140" s="18" t="s">
        <v>124</v>
      </c>
      <c r="BE140" s="222">
        <f>IF(N140="základní",J140,0)</f>
        <v>25000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8" t="s">
        <v>81</v>
      </c>
      <c r="BK140" s="222">
        <f>ROUND(I140*H140,2)</f>
        <v>25000</v>
      </c>
      <c r="BL140" s="18" t="s">
        <v>681</v>
      </c>
      <c r="BM140" s="221" t="s">
        <v>696</v>
      </c>
    </row>
    <row r="141" s="2" customFormat="1">
      <c r="A141" s="33"/>
      <c r="B141" s="34"/>
      <c r="C141" s="35"/>
      <c r="D141" s="223" t="s">
        <v>133</v>
      </c>
      <c r="E141" s="35"/>
      <c r="F141" s="224" t="s">
        <v>697</v>
      </c>
      <c r="G141" s="35"/>
      <c r="H141" s="35"/>
      <c r="I141" s="35"/>
      <c r="J141" s="35"/>
      <c r="K141" s="35"/>
      <c r="L141" s="39"/>
      <c r="M141" s="225"/>
      <c r="N141" s="226"/>
      <c r="O141" s="85"/>
      <c r="P141" s="85"/>
      <c r="Q141" s="85"/>
      <c r="R141" s="85"/>
      <c r="S141" s="85"/>
      <c r="T141" s="86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133</v>
      </c>
      <c r="AU141" s="18" t="s">
        <v>81</v>
      </c>
    </row>
    <row r="142" s="2" customFormat="1">
      <c r="A142" s="33"/>
      <c r="B142" s="34"/>
      <c r="C142" s="35"/>
      <c r="D142" s="223" t="s">
        <v>137</v>
      </c>
      <c r="E142" s="35"/>
      <c r="F142" s="229" t="s">
        <v>698</v>
      </c>
      <c r="G142" s="35"/>
      <c r="H142" s="35"/>
      <c r="I142" s="35"/>
      <c r="J142" s="35"/>
      <c r="K142" s="35"/>
      <c r="L142" s="39"/>
      <c r="M142" s="225"/>
      <c r="N142" s="226"/>
      <c r="O142" s="85"/>
      <c r="P142" s="85"/>
      <c r="Q142" s="85"/>
      <c r="R142" s="85"/>
      <c r="S142" s="85"/>
      <c r="T142" s="86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137</v>
      </c>
      <c r="AU142" s="18" t="s">
        <v>81</v>
      </c>
    </row>
    <row r="143" s="2" customFormat="1" ht="24.15" customHeight="1">
      <c r="A143" s="33"/>
      <c r="B143" s="34"/>
      <c r="C143" s="211" t="s">
        <v>181</v>
      </c>
      <c r="D143" s="211" t="s">
        <v>126</v>
      </c>
      <c r="E143" s="212" t="s">
        <v>699</v>
      </c>
      <c r="F143" s="213" t="s">
        <v>700</v>
      </c>
      <c r="G143" s="214" t="s">
        <v>680</v>
      </c>
      <c r="H143" s="215">
        <v>1</v>
      </c>
      <c r="I143" s="216">
        <v>15000</v>
      </c>
      <c r="J143" s="216">
        <f>ROUND(I143*H143,2)</f>
        <v>15000</v>
      </c>
      <c r="K143" s="213" t="s">
        <v>1</v>
      </c>
      <c r="L143" s="39"/>
      <c r="M143" s="217" t="s">
        <v>1</v>
      </c>
      <c r="N143" s="218" t="s">
        <v>38</v>
      </c>
      <c r="O143" s="219">
        <v>0</v>
      </c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1" t="s">
        <v>681</v>
      </c>
      <c r="AT143" s="221" t="s">
        <v>126</v>
      </c>
      <c r="AU143" s="221" t="s">
        <v>81</v>
      </c>
      <c r="AY143" s="18" t="s">
        <v>124</v>
      </c>
      <c r="BE143" s="222">
        <f>IF(N143="základní",J143,0)</f>
        <v>15000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8" t="s">
        <v>81</v>
      </c>
      <c r="BK143" s="222">
        <f>ROUND(I143*H143,2)</f>
        <v>15000</v>
      </c>
      <c r="BL143" s="18" t="s">
        <v>681</v>
      </c>
      <c r="BM143" s="221" t="s">
        <v>701</v>
      </c>
    </row>
    <row r="144" s="2" customFormat="1">
      <c r="A144" s="33"/>
      <c r="B144" s="34"/>
      <c r="C144" s="35"/>
      <c r="D144" s="223" t="s">
        <v>133</v>
      </c>
      <c r="E144" s="35"/>
      <c r="F144" s="224" t="s">
        <v>700</v>
      </c>
      <c r="G144" s="35"/>
      <c r="H144" s="35"/>
      <c r="I144" s="35"/>
      <c r="J144" s="35"/>
      <c r="K144" s="35"/>
      <c r="L144" s="39"/>
      <c r="M144" s="225"/>
      <c r="N144" s="226"/>
      <c r="O144" s="85"/>
      <c r="P144" s="85"/>
      <c r="Q144" s="85"/>
      <c r="R144" s="85"/>
      <c r="S144" s="85"/>
      <c r="T144" s="86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133</v>
      </c>
      <c r="AU144" s="18" t="s">
        <v>81</v>
      </c>
    </row>
    <row r="145" s="2" customFormat="1">
      <c r="A145" s="33"/>
      <c r="B145" s="34"/>
      <c r="C145" s="35"/>
      <c r="D145" s="223" t="s">
        <v>137</v>
      </c>
      <c r="E145" s="35"/>
      <c r="F145" s="229" t="s">
        <v>702</v>
      </c>
      <c r="G145" s="35"/>
      <c r="H145" s="35"/>
      <c r="I145" s="35"/>
      <c r="J145" s="35"/>
      <c r="K145" s="35"/>
      <c r="L145" s="39"/>
      <c r="M145" s="225"/>
      <c r="N145" s="226"/>
      <c r="O145" s="85"/>
      <c r="P145" s="85"/>
      <c r="Q145" s="85"/>
      <c r="R145" s="85"/>
      <c r="S145" s="85"/>
      <c r="T145" s="86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137</v>
      </c>
      <c r="AU145" s="18" t="s">
        <v>81</v>
      </c>
    </row>
    <row r="146" s="2" customFormat="1" ht="16.5" customHeight="1">
      <c r="A146" s="33"/>
      <c r="B146" s="34"/>
      <c r="C146" s="211" t="s">
        <v>191</v>
      </c>
      <c r="D146" s="211" t="s">
        <v>126</v>
      </c>
      <c r="E146" s="212" t="s">
        <v>703</v>
      </c>
      <c r="F146" s="213" t="s">
        <v>704</v>
      </c>
      <c r="G146" s="214" t="s">
        <v>680</v>
      </c>
      <c r="H146" s="215">
        <v>1</v>
      </c>
      <c r="I146" s="216">
        <v>5000</v>
      </c>
      <c r="J146" s="216">
        <f>ROUND(I146*H146,2)</f>
        <v>5000</v>
      </c>
      <c r="K146" s="213" t="s">
        <v>1</v>
      </c>
      <c r="L146" s="39"/>
      <c r="M146" s="217" t="s">
        <v>1</v>
      </c>
      <c r="N146" s="218" t="s">
        <v>38</v>
      </c>
      <c r="O146" s="219">
        <v>0</v>
      </c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1" t="s">
        <v>681</v>
      </c>
      <c r="AT146" s="221" t="s">
        <v>126</v>
      </c>
      <c r="AU146" s="221" t="s">
        <v>81</v>
      </c>
      <c r="AY146" s="18" t="s">
        <v>124</v>
      </c>
      <c r="BE146" s="222">
        <f>IF(N146="základní",J146,0)</f>
        <v>5000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8" t="s">
        <v>81</v>
      </c>
      <c r="BK146" s="222">
        <f>ROUND(I146*H146,2)</f>
        <v>5000</v>
      </c>
      <c r="BL146" s="18" t="s">
        <v>681</v>
      </c>
      <c r="BM146" s="221" t="s">
        <v>705</v>
      </c>
    </row>
    <row r="147" s="2" customFormat="1">
      <c r="A147" s="33"/>
      <c r="B147" s="34"/>
      <c r="C147" s="35"/>
      <c r="D147" s="223" t="s">
        <v>133</v>
      </c>
      <c r="E147" s="35"/>
      <c r="F147" s="224" t="s">
        <v>704</v>
      </c>
      <c r="G147" s="35"/>
      <c r="H147" s="35"/>
      <c r="I147" s="35"/>
      <c r="J147" s="35"/>
      <c r="K147" s="35"/>
      <c r="L147" s="39"/>
      <c r="M147" s="225"/>
      <c r="N147" s="226"/>
      <c r="O147" s="85"/>
      <c r="P147" s="85"/>
      <c r="Q147" s="85"/>
      <c r="R147" s="85"/>
      <c r="S147" s="85"/>
      <c r="T147" s="86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133</v>
      </c>
      <c r="AU147" s="18" t="s">
        <v>81</v>
      </c>
    </row>
    <row r="148" s="2" customFormat="1">
      <c r="A148" s="33"/>
      <c r="B148" s="34"/>
      <c r="C148" s="35"/>
      <c r="D148" s="223" t="s">
        <v>137</v>
      </c>
      <c r="E148" s="35"/>
      <c r="F148" s="229" t="s">
        <v>706</v>
      </c>
      <c r="G148" s="35"/>
      <c r="H148" s="35"/>
      <c r="I148" s="35"/>
      <c r="J148" s="35"/>
      <c r="K148" s="35"/>
      <c r="L148" s="39"/>
      <c r="M148" s="225"/>
      <c r="N148" s="226"/>
      <c r="O148" s="85"/>
      <c r="P148" s="85"/>
      <c r="Q148" s="85"/>
      <c r="R148" s="85"/>
      <c r="S148" s="85"/>
      <c r="T148" s="86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137</v>
      </c>
      <c r="AU148" s="18" t="s">
        <v>81</v>
      </c>
    </row>
    <row r="149" s="2" customFormat="1" ht="16.5" customHeight="1">
      <c r="A149" s="33"/>
      <c r="B149" s="34"/>
      <c r="C149" s="211" t="s">
        <v>201</v>
      </c>
      <c r="D149" s="211" t="s">
        <v>126</v>
      </c>
      <c r="E149" s="212" t="s">
        <v>707</v>
      </c>
      <c r="F149" s="213" t="s">
        <v>708</v>
      </c>
      <c r="G149" s="214" t="s">
        <v>680</v>
      </c>
      <c r="H149" s="215">
        <v>1</v>
      </c>
      <c r="I149" s="216">
        <v>40000</v>
      </c>
      <c r="J149" s="216">
        <f>ROUND(I149*H149,2)</f>
        <v>40000</v>
      </c>
      <c r="K149" s="213" t="s">
        <v>1</v>
      </c>
      <c r="L149" s="39"/>
      <c r="M149" s="217" t="s">
        <v>1</v>
      </c>
      <c r="N149" s="218" t="s">
        <v>38</v>
      </c>
      <c r="O149" s="219">
        <v>0</v>
      </c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1" t="s">
        <v>681</v>
      </c>
      <c r="AT149" s="221" t="s">
        <v>126</v>
      </c>
      <c r="AU149" s="221" t="s">
        <v>81</v>
      </c>
      <c r="AY149" s="18" t="s">
        <v>124</v>
      </c>
      <c r="BE149" s="222">
        <f>IF(N149="základní",J149,0)</f>
        <v>40000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8" t="s">
        <v>81</v>
      </c>
      <c r="BK149" s="222">
        <f>ROUND(I149*H149,2)</f>
        <v>40000</v>
      </c>
      <c r="BL149" s="18" t="s">
        <v>681</v>
      </c>
      <c r="BM149" s="221" t="s">
        <v>709</v>
      </c>
    </row>
    <row r="150" s="2" customFormat="1">
      <c r="A150" s="33"/>
      <c r="B150" s="34"/>
      <c r="C150" s="35"/>
      <c r="D150" s="223" t="s">
        <v>133</v>
      </c>
      <c r="E150" s="35"/>
      <c r="F150" s="224" t="s">
        <v>708</v>
      </c>
      <c r="G150" s="35"/>
      <c r="H150" s="35"/>
      <c r="I150" s="35"/>
      <c r="J150" s="35"/>
      <c r="K150" s="35"/>
      <c r="L150" s="39"/>
      <c r="M150" s="225"/>
      <c r="N150" s="226"/>
      <c r="O150" s="85"/>
      <c r="P150" s="85"/>
      <c r="Q150" s="85"/>
      <c r="R150" s="85"/>
      <c r="S150" s="85"/>
      <c r="T150" s="86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133</v>
      </c>
      <c r="AU150" s="18" t="s">
        <v>81</v>
      </c>
    </row>
    <row r="151" s="2" customFormat="1">
      <c r="A151" s="33"/>
      <c r="B151" s="34"/>
      <c r="C151" s="35"/>
      <c r="D151" s="223" t="s">
        <v>137</v>
      </c>
      <c r="E151" s="35"/>
      <c r="F151" s="229" t="s">
        <v>710</v>
      </c>
      <c r="G151" s="35"/>
      <c r="H151" s="35"/>
      <c r="I151" s="35"/>
      <c r="J151" s="35"/>
      <c r="K151" s="35"/>
      <c r="L151" s="39"/>
      <c r="M151" s="225"/>
      <c r="N151" s="226"/>
      <c r="O151" s="85"/>
      <c r="P151" s="85"/>
      <c r="Q151" s="85"/>
      <c r="R151" s="85"/>
      <c r="S151" s="85"/>
      <c r="T151" s="86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137</v>
      </c>
      <c r="AU151" s="18" t="s">
        <v>81</v>
      </c>
    </row>
    <row r="152" s="2" customFormat="1" ht="16.5" customHeight="1">
      <c r="A152" s="33"/>
      <c r="B152" s="34"/>
      <c r="C152" s="211" t="s">
        <v>212</v>
      </c>
      <c r="D152" s="211" t="s">
        <v>126</v>
      </c>
      <c r="E152" s="212" t="s">
        <v>711</v>
      </c>
      <c r="F152" s="213" t="s">
        <v>712</v>
      </c>
      <c r="G152" s="214" t="s">
        <v>680</v>
      </c>
      <c r="H152" s="215">
        <v>1</v>
      </c>
      <c r="I152" s="216">
        <v>5000</v>
      </c>
      <c r="J152" s="216">
        <f>ROUND(I152*H152,2)</f>
        <v>5000</v>
      </c>
      <c r="K152" s="213" t="s">
        <v>1</v>
      </c>
      <c r="L152" s="39"/>
      <c r="M152" s="217" t="s">
        <v>1</v>
      </c>
      <c r="N152" s="218" t="s">
        <v>38</v>
      </c>
      <c r="O152" s="219">
        <v>0</v>
      </c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1" t="s">
        <v>681</v>
      </c>
      <c r="AT152" s="221" t="s">
        <v>126</v>
      </c>
      <c r="AU152" s="221" t="s">
        <v>81</v>
      </c>
      <c r="AY152" s="18" t="s">
        <v>124</v>
      </c>
      <c r="BE152" s="222">
        <f>IF(N152="základní",J152,0)</f>
        <v>5000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8" t="s">
        <v>81</v>
      </c>
      <c r="BK152" s="222">
        <f>ROUND(I152*H152,2)</f>
        <v>5000</v>
      </c>
      <c r="BL152" s="18" t="s">
        <v>681</v>
      </c>
      <c r="BM152" s="221" t="s">
        <v>713</v>
      </c>
    </row>
    <row r="153" s="2" customFormat="1">
      <c r="A153" s="33"/>
      <c r="B153" s="34"/>
      <c r="C153" s="35"/>
      <c r="D153" s="223" t="s">
        <v>133</v>
      </c>
      <c r="E153" s="35"/>
      <c r="F153" s="224" t="s">
        <v>712</v>
      </c>
      <c r="G153" s="35"/>
      <c r="H153" s="35"/>
      <c r="I153" s="35"/>
      <c r="J153" s="35"/>
      <c r="K153" s="35"/>
      <c r="L153" s="39"/>
      <c r="M153" s="225"/>
      <c r="N153" s="226"/>
      <c r="O153" s="85"/>
      <c r="P153" s="85"/>
      <c r="Q153" s="85"/>
      <c r="R153" s="85"/>
      <c r="S153" s="85"/>
      <c r="T153" s="86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133</v>
      </c>
      <c r="AU153" s="18" t="s">
        <v>81</v>
      </c>
    </row>
    <row r="154" s="2" customFormat="1">
      <c r="A154" s="33"/>
      <c r="B154" s="34"/>
      <c r="C154" s="35"/>
      <c r="D154" s="223" t="s">
        <v>137</v>
      </c>
      <c r="E154" s="35"/>
      <c r="F154" s="229" t="s">
        <v>714</v>
      </c>
      <c r="G154" s="35"/>
      <c r="H154" s="35"/>
      <c r="I154" s="35"/>
      <c r="J154" s="35"/>
      <c r="K154" s="35"/>
      <c r="L154" s="39"/>
      <c r="M154" s="225"/>
      <c r="N154" s="226"/>
      <c r="O154" s="85"/>
      <c r="P154" s="85"/>
      <c r="Q154" s="85"/>
      <c r="R154" s="85"/>
      <c r="S154" s="85"/>
      <c r="T154" s="86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137</v>
      </c>
      <c r="AU154" s="18" t="s">
        <v>81</v>
      </c>
    </row>
    <row r="155" s="2" customFormat="1" ht="24.15" customHeight="1">
      <c r="A155" s="33"/>
      <c r="B155" s="34"/>
      <c r="C155" s="211" t="s">
        <v>219</v>
      </c>
      <c r="D155" s="211" t="s">
        <v>126</v>
      </c>
      <c r="E155" s="212" t="s">
        <v>715</v>
      </c>
      <c r="F155" s="213" t="s">
        <v>716</v>
      </c>
      <c r="G155" s="214" t="s">
        <v>680</v>
      </c>
      <c r="H155" s="215">
        <v>1</v>
      </c>
      <c r="I155" s="216">
        <v>25000</v>
      </c>
      <c r="J155" s="216">
        <f>ROUND(I155*H155,2)</f>
        <v>25000</v>
      </c>
      <c r="K155" s="213" t="s">
        <v>1</v>
      </c>
      <c r="L155" s="39"/>
      <c r="M155" s="217" t="s">
        <v>1</v>
      </c>
      <c r="N155" s="218" t="s">
        <v>38</v>
      </c>
      <c r="O155" s="219">
        <v>0</v>
      </c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1" t="s">
        <v>681</v>
      </c>
      <c r="AT155" s="221" t="s">
        <v>126</v>
      </c>
      <c r="AU155" s="221" t="s">
        <v>81</v>
      </c>
      <c r="AY155" s="18" t="s">
        <v>124</v>
      </c>
      <c r="BE155" s="222">
        <f>IF(N155="základní",J155,0)</f>
        <v>25000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8" t="s">
        <v>81</v>
      </c>
      <c r="BK155" s="222">
        <f>ROUND(I155*H155,2)</f>
        <v>25000</v>
      </c>
      <c r="BL155" s="18" t="s">
        <v>681</v>
      </c>
      <c r="BM155" s="221" t="s">
        <v>717</v>
      </c>
    </row>
    <row r="156" s="2" customFormat="1">
      <c r="A156" s="33"/>
      <c r="B156" s="34"/>
      <c r="C156" s="35"/>
      <c r="D156" s="223" t="s">
        <v>133</v>
      </c>
      <c r="E156" s="35"/>
      <c r="F156" s="224" t="s">
        <v>716</v>
      </c>
      <c r="G156" s="35"/>
      <c r="H156" s="35"/>
      <c r="I156" s="35"/>
      <c r="J156" s="35"/>
      <c r="K156" s="35"/>
      <c r="L156" s="39"/>
      <c r="M156" s="225"/>
      <c r="N156" s="226"/>
      <c r="O156" s="85"/>
      <c r="P156" s="85"/>
      <c r="Q156" s="85"/>
      <c r="R156" s="85"/>
      <c r="S156" s="85"/>
      <c r="T156" s="86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133</v>
      </c>
      <c r="AU156" s="18" t="s">
        <v>81</v>
      </c>
    </row>
    <row r="157" s="2" customFormat="1">
      <c r="A157" s="33"/>
      <c r="B157" s="34"/>
      <c r="C157" s="35"/>
      <c r="D157" s="223" t="s">
        <v>137</v>
      </c>
      <c r="E157" s="35"/>
      <c r="F157" s="229" t="s">
        <v>718</v>
      </c>
      <c r="G157" s="35"/>
      <c r="H157" s="35"/>
      <c r="I157" s="35"/>
      <c r="J157" s="35"/>
      <c r="K157" s="35"/>
      <c r="L157" s="39"/>
      <c r="M157" s="225"/>
      <c r="N157" s="226"/>
      <c r="O157" s="85"/>
      <c r="P157" s="85"/>
      <c r="Q157" s="85"/>
      <c r="R157" s="85"/>
      <c r="S157" s="85"/>
      <c r="T157" s="86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137</v>
      </c>
      <c r="AU157" s="18" t="s">
        <v>81</v>
      </c>
    </row>
    <row r="158" s="2" customFormat="1" ht="24.15" customHeight="1">
      <c r="A158" s="33"/>
      <c r="B158" s="34"/>
      <c r="C158" s="211" t="s">
        <v>8</v>
      </c>
      <c r="D158" s="211" t="s">
        <v>126</v>
      </c>
      <c r="E158" s="212" t="s">
        <v>719</v>
      </c>
      <c r="F158" s="213" t="s">
        <v>720</v>
      </c>
      <c r="G158" s="214" t="s">
        <v>680</v>
      </c>
      <c r="H158" s="215">
        <v>1</v>
      </c>
      <c r="I158" s="216">
        <v>10000</v>
      </c>
      <c r="J158" s="216">
        <f>ROUND(I158*H158,2)</f>
        <v>10000</v>
      </c>
      <c r="K158" s="213" t="s">
        <v>1</v>
      </c>
      <c r="L158" s="39"/>
      <c r="M158" s="217" t="s">
        <v>1</v>
      </c>
      <c r="N158" s="218" t="s">
        <v>38</v>
      </c>
      <c r="O158" s="219">
        <v>0</v>
      </c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1" t="s">
        <v>681</v>
      </c>
      <c r="AT158" s="221" t="s">
        <v>126</v>
      </c>
      <c r="AU158" s="221" t="s">
        <v>81</v>
      </c>
      <c r="AY158" s="18" t="s">
        <v>124</v>
      </c>
      <c r="BE158" s="222">
        <f>IF(N158="základní",J158,0)</f>
        <v>10000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8" t="s">
        <v>81</v>
      </c>
      <c r="BK158" s="222">
        <f>ROUND(I158*H158,2)</f>
        <v>10000</v>
      </c>
      <c r="BL158" s="18" t="s">
        <v>681</v>
      </c>
      <c r="BM158" s="221" t="s">
        <v>721</v>
      </c>
    </row>
    <row r="159" s="2" customFormat="1">
      <c r="A159" s="33"/>
      <c r="B159" s="34"/>
      <c r="C159" s="35"/>
      <c r="D159" s="223" t="s">
        <v>133</v>
      </c>
      <c r="E159" s="35"/>
      <c r="F159" s="224" t="s">
        <v>720</v>
      </c>
      <c r="G159" s="35"/>
      <c r="H159" s="35"/>
      <c r="I159" s="35"/>
      <c r="J159" s="35"/>
      <c r="K159" s="35"/>
      <c r="L159" s="39"/>
      <c r="M159" s="225"/>
      <c r="N159" s="226"/>
      <c r="O159" s="85"/>
      <c r="P159" s="85"/>
      <c r="Q159" s="85"/>
      <c r="R159" s="85"/>
      <c r="S159" s="85"/>
      <c r="T159" s="86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133</v>
      </c>
      <c r="AU159" s="18" t="s">
        <v>81</v>
      </c>
    </row>
    <row r="160" s="2" customFormat="1">
      <c r="A160" s="33"/>
      <c r="B160" s="34"/>
      <c r="C160" s="35"/>
      <c r="D160" s="223" t="s">
        <v>137</v>
      </c>
      <c r="E160" s="35"/>
      <c r="F160" s="229" t="s">
        <v>722</v>
      </c>
      <c r="G160" s="35"/>
      <c r="H160" s="35"/>
      <c r="I160" s="35"/>
      <c r="J160" s="35"/>
      <c r="K160" s="35"/>
      <c r="L160" s="39"/>
      <c r="M160" s="225"/>
      <c r="N160" s="226"/>
      <c r="O160" s="85"/>
      <c r="P160" s="85"/>
      <c r="Q160" s="85"/>
      <c r="R160" s="85"/>
      <c r="S160" s="85"/>
      <c r="T160" s="86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137</v>
      </c>
      <c r="AU160" s="18" t="s">
        <v>81</v>
      </c>
    </row>
    <row r="161" s="2" customFormat="1" ht="24.15" customHeight="1">
      <c r="A161" s="33"/>
      <c r="B161" s="34"/>
      <c r="C161" s="211" t="s">
        <v>232</v>
      </c>
      <c r="D161" s="211" t="s">
        <v>126</v>
      </c>
      <c r="E161" s="212" t="s">
        <v>723</v>
      </c>
      <c r="F161" s="213" t="s">
        <v>724</v>
      </c>
      <c r="G161" s="214" t="s">
        <v>680</v>
      </c>
      <c r="H161" s="215">
        <v>1</v>
      </c>
      <c r="I161" s="216">
        <v>50000</v>
      </c>
      <c r="J161" s="216">
        <f>ROUND(I161*H161,2)</f>
        <v>50000</v>
      </c>
      <c r="K161" s="213" t="s">
        <v>1</v>
      </c>
      <c r="L161" s="39"/>
      <c r="M161" s="217" t="s">
        <v>1</v>
      </c>
      <c r="N161" s="218" t="s">
        <v>38</v>
      </c>
      <c r="O161" s="219">
        <v>0</v>
      </c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1" t="s">
        <v>681</v>
      </c>
      <c r="AT161" s="221" t="s">
        <v>126</v>
      </c>
      <c r="AU161" s="221" t="s">
        <v>81</v>
      </c>
      <c r="AY161" s="18" t="s">
        <v>124</v>
      </c>
      <c r="BE161" s="222">
        <f>IF(N161="základní",J161,0)</f>
        <v>50000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8" t="s">
        <v>81</v>
      </c>
      <c r="BK161" s="222">
        <f>ROUND(I161*H161,2)</f>
        <v>50000</v>
      </c>
      <c r="BL161" s="18" t="s">
        <v>681</v>
      </c>
      <c r="BM161" s="221" t="s">
        <v>725</v>
      </c>
    </row>
    <row r="162" s="2" customFormat="1">
      <c r="A162" s="33"/>
      <c r="B162" s="34"/>
      <c r="C162" s="35"/>
      <c r="D162" s="223" t="s">
        <v>133</v>
      </c>
      <c r="E162" s="35"/>
      <c r="F162" s="224" t="s">
        <v>724</v>
      </c>
      <c r="G162" s="35"/>
      <c r="H162" s="35"/>
      <c r="I162" s="35"/>
      <c r="J162" s="35"/>
      <c r="K162" s="35"/>
      <c r="L162" s="39"/>
      <c r="M162" s="225"/>
      <c r="N162" s="226"/>
      <c r="O162" s="85"/>
      <c r="P162" s="85"/>
      <c r="Q162" s="85"/>
      <c r="R162" s="85"/>
      <c r="S162" s="85"/>
      <c r="T162" s="86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133</v>
      </c>
      <c r="AU162" s="18" t="s">
        <v>81</v>
      </c>
    </row>
    <row r="163" s="2" customFormat="1">
      <c r="A163" s="33"/>
      <c r="B163" s="34"/>
      <c r="C163" s="35"/>
      <c r="D163" s="223" t="s">
        <v>137</v>
      </c>
      <c r="E163" s="35"/>
      <c r="F163" s="229" t="s">
        <v>726</v>
      </c>
      <c r="G163" s="35"/>
      <c r="H163" s="35"/>
      <c r="I163" s="35"/>
      <c r="J163" s="35"/>
      <c r="K163" s="35"/>
      <c r="L163" s="39"/>
      <c r="M163" s="225"/>
      <c r="N163" s="226"/>
      <c r="O163" s="85"/>
      <c r="P163" s="85"/>
      <c r="Q163" s="85"/>
      <c r="R163" s="85"/>
      <c r="S163" s="85"/>
      <c r="T163" s="86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137</v>
      </c>
      <c r="AU163" s="18" t="s">
        <v>81</v>
      </c>
    </row>
    <row r="164" s="2" customFormat="1" ht="16.5" customHeight="1">
      <c r="A164" s="33"/>
      <c r="B164" s="34"/>
      <c r="C164" s="211" t="s">
        <v>242</v>
      </c>
      <c r="D164" s="211" t="s">
        <v>126</v>
      </c>
      <c r="E164" s="212" t="s">
        <v>727</v>
      </c>
      <c r="F164" s="213" t="s">
        <v>728</v>
      </c>
      <c r="G164" s="214" t="s">
        <v>680</v>
      </c>
      <c r="H164" s="215">
        <v>1</v>
      </c>
      <c r="I164" s="216">
        <v>5000</v>
      </c>
      <c r="J164" s="216">
        <f>ROUND(I164*H164,2)</f>
        <v>5000</v>
      </c>
      <c r="K164" s="213" t="s">
        <v>1</v>
      </c>
      <c r="L164" s="39"/>
      <c r="M164" s="217" t="s">
        <v>1</v>
      </c>
      <c r="N164" s="218" t="s">
        <v>38</v>
      </c>
      <c r="O164" s="219">
        <v>0</v>
      </c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1" t="s">
        <v>681</v>
      </c>
      <c r="AT164" s="221" t="s">
        <v>126</v>
      </c>
      <c r="AU164" s="221" t="s">
        <v>81</v>
      </c>
      <c r="AY164" s="18" t="s">
        <v>124</v>
      </c>
      <c r="BE164" s="222">
        <f>IF(N164="základní",J164,0)</f>
        <v>5000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8" t="s">
        <v>81</v>
      </c>
      <c r="BK164" s="222">
        <f>ROUND(I164*H164,2)</f>
        <v>5000</v>
      </c>
      <c r="BL164" s="18" t="s">
        <v>681</v>
      </c>
      <c r="BM164" s="221" t="s">
        <v>729</v>
      </c>
    </row>
    <row r="165" s="2" customFormat="1">
      <c r="A165" s="33"/>
      <c r="B165" s="34"/>
      <c r="C165" s="35"/>
      <c r="D165" s="223" t="s">
        <v>133</v>
      </c>
      <c r="E165" s="35"/>
      <c r="F165" s="224" t="s">
        <v>728</v>
      </c>
      <c r="G165" s="35"/>
      <c r="H165" s="35"/>
      <c r="I165" s="35"/>
      <c r="J165" s="35"/>
      <c r="K165" s="35"/>
      <c r="L165" s="39"/>
      <c r="M165" s="225"/>
      <c r="N165" s="226"/>
      <c r="O165" s="85"/>
      <c r="P165" s="85"/>
      <c r="Q165" s="85"/>
      <c r="R165" s="85"/>
      <c r="S165" s="85"/>
      <c r="T165" s="86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133</v>
      </c>
      <c r="AU165" s="18" t="s">
        <v>81</v>
      </c>
    </row>
    <row r="166" s="2" customFormat="1">
      <c r="A166" s="33"/>
      <c r="B166" s="34"/>
      <c r="C166" s="35"/>
      <c r="D166" s="223" t="s">
        <v>137</v>
      </c>
      <c r="E166" s="35"/>
      <c r="F166" s="229" t="s">
        <v>730</v>
      </c>
      <c r="G166" s="35"/>
      <c r="H166" s="35"/>
      <c r="I166" s="35"/>
      <c r="J166" s="35"/>
      <c r="K166" s="35"/>
      <c r="L166" s="39"/>
      <c r="M166" s="225"/>
      <c r="N166" s="226"/>
      <c r="O166" s="85"/>
      <c r="P166" s="85"/>
      <c r="Q166" s="85"/>
      <c r="R166" s="85"/>
      <c r="S166" s="85"/>
      <c r="T166" s="86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137</v>
      </c>
      <c r="AU166" s="18" t="s">
        <v>81</v>
      </c>
    </row>
    <row r="167" s="2" customFormat="1" ht="21.75" customHeight="1">
      <c r="A167" s="33"/>
      <c r="B167" s="34"/>
      <c r="C167" s="211" t="s">
        <v>249</v>
      </c>
      <c r="D167" s="211" t="s">
        <v>126</v>
      </c>
      <c r="E167" s="212" t="s">
        <v>731</v>
      </c>
      <c r="F167" s="213" t="s">
        <v>732</v>
      </c>
      <c r="G167" s="214" t="s">
        <v>680</v>
      </c>
      <c r="H167" s="215">
        <v>1</v>
      </c>
      <c r="I167" s="216">
        <v>5000</v>
      </c>
      <c r="J167" s="216">
        <f>ROUND(I167*H167,2)</f>
        <v>5000</v>
      </c>
      <c r="K167" s="213" t="s">
        <v>1</v>
      </c>
      <c r="L167" s="39"/>
      <c r="M167" s="217" t="s">
        <v>1</v>
      </c>
      <c r="N167" s="218" t="s">
        <v>38</v>
      </c>
      <c r="O167" s="219">
        <v>0</v>
      </c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1" t="s">
        <v>681</v>
      </c>
      <c r="AT167" s="221" t="s">
        <v>126</v>
      </c>
      <c r="AU167" s="221" t="s">
        <v>81</v>
      </c>
      <c r="AY167" s="18" t="s">
        <v>124</v>
      </c>
      <c r="BE167" s="222">
        <f>IF(N167="základní",J167,0)</f>
        <v>5000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8" t="s">
        <v>81</v>
      </c>
      <c r="BK167" s="222">
        <f>ROUND(I167*H167,2)</f>
        <v>5000</v>
      </c>
      <c r="BL167" s="18" t="s">
        <v>681</v>
      </c>
      <c r="BM167" s="221" t="s">
        <v>733</v>
      </c>
    </row>
    <row r="168" s="2" customFormat="1">
      <c r="A168" s="33"/>
      <c r="B168" s="34"/>
      <c r="C168" s="35"/>
      <c r="D168" s="223" t="s">
        <v>133</v>
      </c>
      <c r="E168" s="35"/>
      <c r="F168" s="224" t="s">
        <v>732</v>
      </c>
      <c r="G168" s="35"/>
      <c r="H168" s="35"/>
      <c r="I168" s="35"/>
      <c r="J168" s="35"/>
      <c r="K168" s="35"/>
      <c r="L168" s="39"/>
      <c r="M168" s="225"/>
      <c r="N168" s="226"/>
      <c r="O168" s="85"/>
      <c r="P168" s="85"/>
      <c r="Q168" s="85"/>
      <c r="R168" s="85"/>
      <c r="S168" s="85"/>
      <c r="T168" s="86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133</v>
      </c>
      <c r="AU168" s="18" t="s">
        <v>81</v>
      </c>
    </row>
    <row r="169" s="2" customFormat="1">
      <c r="A169" s="33"/>
      <c r="B169" s="34"/>
      <c r="C169" s="35"/>
      <c r="D169" s="223" t="s">
        <v>137</v>
      </c>
      <c r="E169" s="35"/>
      <c r="F169" s="229" t="s">
        <v>734</v>
      </c>
      <c r="G169" s="35"/>
      <c r="H169" s="35"/>
      <c r="I169" s="35"/>
      <c r="J169" s="35"/>
      <c r="K169" s="35"/>
      <c r="L169" s="39"/>
      <c r="M169" s="225"/>
      <c r="N169" s="226"/>
      <c r="O169" s="85"/>
      <c r="P169" s="85"/>
      <c r="Q169" s="85"/>
      <c r="R169" s="85"/>
      <c r="S169" s="85"/>
      <c r="T169" s="86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137</v>
      </c>
      <c r="AU169" s="18" t="s">
        <v>81</v>
      </c>
    </row>
    <row r="170" s="2" customFormat="1" ht="16.5" customHeight="1">
      <c r="A170" s="33"/>
      <c r="B170" s="34"/>
      <c r="C170" s="211" t="s">
        <v>255</v>
      </c>
      <c r="D170" s="211" t="s">
        <v>126</v>
      </c>
      <c r="E170" s="212" t="s">
        <v>735</v>
      </c>
      <c r="F170" s="213" t="s">
        <v>736</v>
      </c>
      <c r="G170" s="214" t="s">
        <v>680</v>
      </c>
      <c r="H170" s="215">
        <v>1</v>
      </c>
      <c r="I170" s="216">
        <v>10000</v>
      </c>
      <c r="J170" s="216">
        <f>ROUND(I170*H170,2)</f>
        <v>10000</v>
      </c>
      <c r="K170" s="213" t="s">
        <v>1</v>
      </c>
      <c r="L170" s="39"/>
      <c r="M170" s="217" t="s">
        <v>1</v>
      </c>
      <c r="N170" s="218" t="s">
        <v>38</v>
      </c>
      <c r="O170" s="219">
        <v>4.6959999999999997</v>
      </c>
      <c r="P170" s="219">
        <f>O170*H170</f>
        <v>4.6959999999999997</v>
      </c>
      <c r="Q170" s="219">
        <v>0.0099000000000000008</v>
      </c>
      <c r="R170" s="219">
        <f>Q170*H170</f>
        <v>0.0099000000000000008</v>
      </c>
      <c r="S170" s="219">
        <v>0</v>
      </c>
      <c r="T170" s="22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1" t="s">
        <v>621</v>
      </c>
      <c r="AT170" s="221" t="s">
        <v>126</v>
      </c>
      <c r="AU170" s="221" t="s">
        <v>81</v>
      </c>
      <c r="AY170" s="18" t="s">
        <v>124</v>
      </c>
      <c r="BE170" s="222">
        <f>IF(N170="základní",J170,0)</f>
        <v>10000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8" t="s">
        <v>81</v>
      </c>
      <c r="BK170" s="222">
        <f>ROUND(I170*H170,2)</f>
        <v>10000</v>
      </c>
      <c r="BL170" s="18" t="s">
        <v>621</v>
      </c>
      <c r="BM170" s="221" t="s">
        <v>737</v>
      </c>
    </row>
    <row r="171" s="2" customFormat="1">
      <c r="A171" s="33"/>
      <c r="B171" s="34"/>
      <c r="C171" s="35"/>
      <c r="D171" s="223" t="s">
        <v>133</v>
      </c>
      <c r="E171" s="35"/>
      <c r="F171" s="224" t="s">
        <v>738</v>
      </c>
      <c r="G171" s="35"/>
      <c r="H171" s="35"/>
      <c r="I171" s="35"/>
      <c r="J171" s="35"/>
      <c r="K171" s="35"/>
      <c r="L171" s="39"/>
      <c r="M171" s="225"/>
      <c r="N171" s="226"/>
      <c r="O171" s="85"/>
      <c r="P171" s="85"/>
      <c r="Q171" s="85"/>
      <c r="R171" s="85"/>
      <c r="S171" s="85"/>
      <c r="T171" s="86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133</v>
      </c>
      <c r="AU171" s="18" t="s">
        <v>81</v>
      </c>
    </row>
    <row r="172" s="2" customFormat="1">
      <c r="A172" s="33"/>
      <c r="B172" s="34"/>
      <c r="C172" s="35"/>
      <c r="D172" s="223" t="s">
        <v>137</v>
      </c>
      <c r="E172" s="35"/>
      <c r="F172" s="229" t="s">
        <v>739</v>
      </c>
      <c r="G172" s="35"/>
      <c r="H172" s="35"/>
      <c r="I172" s="35"/>
      <c r="J172" s="35"/>
      <c r="K172" s="35"/>
      <c r="L172" s="39"/>
      <c r="M172" s="225"/>
      <c r="N172" s="226"/>
      <c r="O172" s="85"/>
      <c r="P172" s="85"/>
      <c r="Q172" s="85"/>
      <c r="R172" s="85"/>
      <c r="S172" s="85"/>
      <c r="T172" s="86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137</v>
      </c>
      <c r="AU172" s="18" t="s">
        <v>81</v>
      </c>
    </row>
    <row r="173" s="2" customFormat="1" ht="16.5" customHeight="1">
      <c r="A173" s="33"/>
      <c r="B173" s="34"/>
      <c r="C173" s="211" t="s">
        <v>262</v>
      </c>
      <c r="D173" s="211" t="s">
        <v>126</v>
      </c>
      <c r="E173" s="212" t="s">
        <v>740</v>
      </c>
      <c r="F173" s="213" t="s">
        <v>741</v>
      </c>
      <c r="G173" s="214" t="s">
        <v>680</v>
      </c>
      <c r="H173" s="215">
        <v>1</v>
      </c>
      <c r="I173" s="216">
        <v>250000</v>
      </c>
      <c r="J173" s="216">
        <f>ROUND(I173*H173,2)</f>
        <v>250000</v>
      </c>
      <c r="K173" s="213" t="s">
        <v>1</v>
      </c>
      <c r="L173" s="39"/>
      <c r="M173" s="217" t="s">
        <v>1</v>
      </c>
      <c r="N173" s="218" t="s">
        <v>38</v>
      </c>
      <c r="O173" s="219">
        <v>0</v>
      </c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21" t="s">
        <v>131</v>
      </c>
      <c r="AT173" s="221" t="s">
        <v>126</v>
      </c>
      <c r="AU173" s="221" t="s">
        <v>81</v>
      </c>
      <c r="AY173" s="18" t="s">
        <v>124</v>
      </c>
      <c r="BE173" s="222">
        <f>IF(N173="základní",J173,0)</f>
        <v>250000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8" t="s">
        <v>81</v>
      </c>
      <c r="BK173" s="222">
        <f>ROUND(I173*H173,2)</f>
        <v>250000</v>
      </c>
      <c r="BL173" s="18" t="s">
        <v>131</v>
      </c>
      <c r="BM173" s="221" t="s">
        <v>742</v>
      </c>
    </row>
    <row r="174" s="2" customFormat="1">
      <c r="A174" s="33"/>
      <c r="B174" s="34"/>
      <c r="C174" s="35"/>
      <c r="D174" s="223" t="s">
        <v>133</v>
      </c>
      <c r="E174" s="35"/>
      <c r="F174" s="224" t="s">
        <v>741</v>
      </c>
      <c r="G174" s="35"/>
      <c r="H174" s="35"/>
      <c r="I174" s="35"/>
      <c r="J174" s="35"/>
      <c r="K174" s="35"/>
      <c r="L174" s="39"/>
      <c r="M174" s="225"/>
      <c r="N174" s="226"/>
      <c r="O174" s="85"/>
      <c r="P174" s="85"/>
      <c r="Q174" s="85"/>
      <c r="R174" s="85"/>
      <c r="S174" s="85"/>
      <c r="T174" s="86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133</v>
      </c>
      <c r="AU174" s="18" t="s">
        <v>81</v>
      </c>
    </row>
    <row r="175" s="2" customFormat="1">
      <c r="A175" s="33"/>
      <c r="B175" s="34"/>
      <c r="C175" s="35"/>
      <c r="D175" s="223" t="s">
        <v>137</v>
      </c>
      <c r="E175" s="35"/>
      <c r="F175" s="229" t="s">
        <v>743</v>
      </c>
      <c r="G175" s="35"/>
      <c r="H175" s="35"/>
      <c r="I175" s="35"/>
      <c r="J175" s="35"/>
      <c r="K175" s="35"/>
      <c r="L175" s="39"/>
      <c r="M175" s="225"/>
      <c r="N175" s="226"/>
      <c r="O175" s="85"/>
      <c r="P175" s="85"/>
      <c r="Q175" s="85"/>
      <c r="R175" s="85"/>
      <c r="S175" s="85"/>
      <c r="T175" s="86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137</v>
      </c>
      <c r="AU175" s="18" t="s">
        <v>81</v>
      </c>
    </row>
    <row r="176" s="2" customFormat="1" ht="21.75" customHeight="1">
      <c r="A176" s="33"/>
      <c r="B176" s="34"/>
      <c r="C176" s="211" t="s">
        <v>270</v>
      </c>
      <c r="D176" s="211" t="s">
        <v>126</v>
      </c>
      <c r="E176" s="212" t="s">
        <v>744</v>
      </c>
      <c r="F176" s="213" t="s">
        <v>745</v>
      </c>
      <c r="G176" s="214" t="s">
        <v>680</v>
      </c>
      <c r="H176" s="215">
        <v>1</v>
      </c>
      <c r="I176" s="216">
        <v>30000</v>
      </c>
      <c r="J176" s="216">
        <f>ROUND(I176*H176,2)</f>
        <v>30000</v>
      </c>
      <c r="K176" s="213" t="s">
        <v>1</v>
      </c>
      <c r="L176" s="39"/>
      <c r="M176" s="217" t="s">
        <v>1</v>
      </c>
      <c r="N176" s="218" t="s">
        <v>38</v>
      </c>
      <c r="O176" s="219">
        <v>0</v>
      </c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1" t="s">
        <v>681</v>
      </c>
      <c r="AT176" s="221" t="s">
        <v>126</v>
      </c>
      <c r="AU176" s="221" t="s">
        <v>81</v>
      </c>
      <c r="AY176" s="18" t="s">
        <v>124</v>
      </c>
      <c r="BE176" s="222">
        <f>IF(N176="základní",J176,0)</f>
        <v>30000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8" t="s">
        <v>81</v>
      </c>
      <c r="BK176" s="222">
        <f>ROUND(I176*H176,2)</f>
        <v>30000</v>
      </c>
      <c r="BL176" s="18" t="s">
        <v>681</v>
      </c>
      <c r="BM176" s="221" t="s">
        <v>746</v>
      </c>
    </row>
    <row r="177" s="2" customFormat="1">
      <c r="A177" s="33"/>
      <c r="B177" s="34"/>
      <c r="C177" s="35"/>
      <c r="D177" s="223" t="s">
        <v>133</v>
      </c>
      <c r="E177" s="35"/>
      <c r="F177" s="224" t="s">
        <v>745</v>
      </c>
      <c r="G177" s="35"/>
      <c r="H177" s="35"/>
      <c r="I177" s="35"/>
      <c r="J177" s="35"/>
      <c r="K177" s="35"/>
      <c r="L177" s="39"/>
      <c r="M177" s="225"/>
      <c r="N177" s="226"/>
      <c r="O177" s="85"/>
      <c r="P177" s="85"/>
      <c r="Q177" s="85"/>
      <c r="R177" s="85"/>
      <c r="S177" s="85"/>
      <c r="T177" s="86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133</v>
      </c>
      <c r="AU177" s="18" t="s">
        <v>81</v>
      </c>
    </row>
    <row r="178" s="2" customFormat="1">
      <c r="A178" s="33"/>
      <c r="B178" s="34"/>
      <c r="C178" s="35"/>
      <c r="D178" s="223" t="s">
        <v>137</v>
      </c>
      <c r="E178" s="35"/>
      <c r="F178" s="229" t="s">
        <v>747</v>
      </c>
      <c r="G178" s="35"/>
      <c r="H178" s="35"/>
      <c r="I178" s="35"/>
      <c r="J178" s="35"/>
      <c r="K178" s="35"/>
      <c r="L178" s="39"/>
      <c r="M178" s="225"/>
      <c r="N178" s="226"/>
      <c r="O178" s="85"/>
      <c r="P178" s="85"/>
      <c r="Q178" s="85"/>
      <c r="R178" s="85"/>
      <c r="S178" s="85"/>
      <c r="T178" s="86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137</v>
      </c>
      <c r="AU178" s="18" t="s">
        <v>81</v>
      </c>
    </row>
    <row r="179" s="2" customFormat="1" ht="16.5" customHeight="1">
      <c r="A179" s="33"/>
      <c r="B179" s="34"/>
      <c r="C179" s="211" t="s">
        <v>277</v>
      </c>
      <c r="D179" s="211" t="s">
        <v>126</v>
      </c>
      <c r="E179" s="212" t="s">
        <v>748</v>
      </c>
      <c r="F179" s="213" t="s">
        <v>749</v>
      </c>
      <c r="G179" s="214" t="s">
        <v>680</v>
      </c>
      <c r="H179" s="215">
        <v>1</v>
      </c>
      <c r="I179" s="216">
        <v>10000</v>
      </c>
      <c r="J179" s="216">
        <f>ROUND(I179*H179,2)</f>
        <v>10000</v>
      </c>
      <c r="K179" s="213" t="s">
        <v>1</v>
      </c>
      <c r="L179" s="39"/>
      <c r="M179" s="217" t="s">
        <v>1</v>
      </c>
      <c r="N179" s="218" t="s">
        <v>38</v>
      </c>
      <c r="O179" s="219">
        <v>0.021999999999999999</v>
      </c>
      <c r="P179" s="219">
        <f>O179*H179</f>
        <v>0.021999999999999999</v>
      </c>
      <c r="Q179" s="219">
        <v>0</v>
      </c>
      <c r="R179" s="219">
        <f>Q179*H179</f>
        <v>0</v>
      </c>
      <c r="S179" s="219">
        <v>0.02</v>
      </c>
      <c r="T179" s="220">
        <f>S179*H179</f>
        <v>0.02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1" t="s">
        <v>131</v>
      </c>
      <c r="AT179" s="221" t="s">
        <v>126</v>
      </c>
      <c r="AU179" s="221" t="s">
        <v>81</v>
      </c>
      <c r="AY179" s="18" t="s">
        <v>124</v>
      </c>
      <c r="BE179" s="222">
        <f>IF(N179="základní",J179,0)</f>
        <v>10000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8" t="s">
        <v>81</v>
      </c>
      <c r="BK179" s="222">
        <f>ROUND(I179*H179,2)</f>
        <v>10000</v>
      </c>
      <c r="BL179" s="18" t="s">
        <v>131</v>
      </c>
      <c r="BM179" s="221" t="s">
        <v>750</v>
      </c>
    </row>
    <row r="180" s="2" customFormat="1">
      <c r="A180" s="33"/>
      <c r="B180" s="34"/>
      <c r="C180" s="35"/>
      <c r="D180" s="223" t="s">
        <v>133</v>
      </c>
      <c r="E180" s="35"/>
      <c r="F180" s="224" t="s">
        <v>749</v>
      </c>
      <c r="G180" s="35"/>
      <c r="H180" s="35"/>
      <c r="I180" s="35"/>
      <c r="J180" s="35"/>
      <c r="K180" s="35"/>
      <c r="L180" s="39"/>
      <c r="M180" s="225"/>
      <c r="N180" s="226"/>
      <c r="O180" s="85"/>
      <c r="P180" s="85"/>
      <c r="Q180" s="85"/>
      <c r="R180" s="85"/>
      <c r="S180" s="85"/>
      <c r="T180" s="86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133</v>
      </c>
      <c r="AU180" s="18" t="s">
        <v>81</v>
      </c>
    </row>
    <row r="181" s="2" customFormat="1">
      <c r="A181" s="33"/>
      <c r="B181" s="34"/>
      <c r="C181" s="35"/>
      <c r="D181" s="223" t="s">
        <v>137</v>
      </c>
      <c r="E181" s="35"/>
      <c r="F181" s="229" t="s">
        <v>751</v>
      </c>
      <c r="G181" s="35"/>
      <c r="H181" s="35"/>
      <c r="I181" s="35"/>
      <c r="J181" s="35"/>
      <c r="K181" s="35"/>
      <c r="L181" s="39"/>
      <c r="M181" s="225"/>
      <c r="N181" s="226"/>
      <c r="O181" s="85"/>
      <c r="P181" s="85"/>
      <c r="Q181" s="85"/>
      <c r="R181" s="85"/>
      <c r="S181" s="85"/>
      <c r="T181" s="86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137</v>
      </c>
      <c r="AU181" s="18" t="s">
        <v>81</v>
      </c>
    </row>
    <row r="182" s="2" customFormat="1" ht="24.15" customHeight="1">
      <c r="A182" s="33"/>
      <c r="B182" s="34"/>
      <c r="C182" s="211" t="s">
        <v>284</v>
      </c>
      <c r="D182" s="211" t="s">
        <v>126</v>
      </c>
      <c r="E182" s="212" t="s">
        <v>752</v>
      </c>
      <c r="F182" s="213" t="s">
        <v>753</v>
      </c>
      <c r="G182" s="214" t="s">
        <v>680</v>
      </c>
      <c r="H182" s="215">
        <v>1</v>
      </c>
      <c r="I182" s="216">
        <v>50000</v>
      </c>
      <c r="J182" s="216">
        <f>ROUND(I182*H182,2)</f>
        <v>50000</v>
      </c>
      <c r="K182" s="213" t="s">
        <v>1</v>
      </c>
      <c r="L182" s="39"/>
      <c r="M182" s="217" t="s">
        <v>1</v>
      </c>
      <c r="N182" s="218" t="s">
        <v>38</v>
      </c>
      <c r="O182" s="219">
        <v>0</v>
      </c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1" t="s">
        <v>131</v>
      </c>
      <c r="AT182" s="221" t="s">
        <v>126</v>
      </c>
      <c r="AU182" s="221" t="s">
        <v>81</v>
      </c>
      <c r="AY182" s="18" t="s">
        <v>124</v>
      </c>
      <c r="BE182" s="222">
        <f>IF(N182="základní",J182,0)</f>
        <v>50000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8" t="s">
        <v>81</v>
      </c>
      <c r="BK182" s="222">
        <f>ROUND(I182*H182,2)</f>
        <v>50000</v>
      </c>
      <c r="BL182" s="18" t="s">
        <v>131</v>
      </c>
      <c r="BM182" s="221" t="s">
        <v>754</v>
      </c>
    </row>
    <row r="183" s="2" customFormat="1">
      <c r="A183" s="33"/>
      <c r="B183" s="34"/>
      <c r="C183" s="35"/>
      <c r="D183" s="223" t="s">
        <v>133</v>
      </c>
      <c r="E183" s="35"/>
      <c r="F183" s="224" t="s">
        <v>753</v>
      </c>
      <c r="G183" s="35"/>
      <c r="H183" s="35"/>
      <c r="I183" s="35"/>
      <c r="J183" s="35"/>
      <c r="K183" s="35"/>
      <c r="L183" s="39"/>
      <c r="M183" s="225"/>
      <c r="N183" s="226"/>
      <c r="O183" s="85"/>
      <c r="P183" s="85"/>
      <c r="Q183" s="85"/>
      <c r="R183" s="85"/>
      <c r="S183" s="85"/>
      <c r="T183" s="86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133</v>
      </c>
      <c r="AU183" s="18" t="s">
        <v>81</v>
      </c>
    </row>
    <row r="184" s="2" customFormat="1">
      <c r="A184" s="33"/>
      <c r="B184" s="34"/>
      <c r="C184" s="35"/>
      <c r="D184" s="223" t="s">
        <v>137</v>
      </c>
      <c r="E184" s="35"/>
      <c r="F184" s="229" t="s">
        <v>755</v>
      </c>
      <c r="G184" s="35"/>
      <c r="H184" s="35"/>
      <c r="I184" s="35"/>
      <c r="J184" s="35"/>
      <c r="K184" s="35"/>
      <c r="L184" s="39"/>
      <c r="M184" s="225"/>
      <c r="N184" s="226"/>
      <c r="O184" s="85"/>
      <c r="P184" s="85"/>
      <c r="Q184" s="85"/>
      <c r="R184" s="85"/>
      <c r="S184" s="85"/>
      <c r="T184" s="86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137</v>
      </c>
      <c r="AU184" s="18" t="s">
        <v>81</v>
      </c>
    </row>
    <row r="185" s="2" customFormat="1" ht="33" customHeight="1">
      <c r="A185" s="33"/>
      <c r="B185" s="34"/>
      <c r="C185" s="211" t="s">
        <v>7</v>
      </c>
      <c r="D185" s="211" t="s">
        <v>126</v>
      </c>
      <c r="E185" s="212" t="s">
        <v>756</v>
      </c>
      <c r="F185" s="213" t="s">
        <v>757</v>
      </c>
      <c r="G185" s="214" t="s">
        <v>680</v>
      </c>
      <c r="H185" s="215">
        <v>1</v>
      </c>
      <c r="I185" s="216">
        <v>50000</v>
      </c>
      <c r="J185" s="216">
        <f>ROUND(I185*H185,2)</f>
        <v>50000</v>
      </c>
      <c r="K185" s="213" t="s">
        <v>1</v>
      </c>
      <c r="L185" s="39"/>
      <c r="M185" s="217" t="s">
        <v>1</v>
      </c>
      <c r="N185" s="218" t="s">
        <v>38</v>
      </c>
      <c r="O185" s="219">
        <v>0</v>
      </c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1" t="s">
        <v>131</v>
      </c>
      <c r="AT185" s="221" t="s">
        <v>126</v>
      </c>
      <c r="AU185" s="221" t="s">
        <v>81</v>
      </c>
      <c r="AY185" s="18" t="s">
        <v>124</v>
      </c>
      <c r="BE185" s="222">
        <f>IF(N185="základní",J185,0)</f>
        <v>50000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8" t="s">
        <v>81</v>
      </c>
      <c r="BK185" s="222">
        <f>ROUND(I185*H185,2)</f>
        <v>50000</v>
      </c>
      <c r="BL185" s="18" t="s">
        <v>131</v>
      </c>
      <c r="BM185" s="221" t="s">
        <v>758</v>
      </c>
    </row>
    <row r="186" s="2" customFormat="1">
      <c r="A186" s="33"/>
      <c r="B186" s="34"/>
      <c r="C186" s="35"/>
      <c r="D186" s="223" t="s">
        <v>133</v>
      </c>
      <c r="E186" s="35"/>
      <c r="F186" s="224" t="s">
        <v>759</v>
      </c>
      <c r="G186" s="35"/>
      <c r="H186" s="35"/>
      <c r="I186" s="35"/>
      <c r="J186" s="35"/>
      <c r="K186" s="35"/>
      <c r="L186" s="39"/>
      <c r="M186" s="225"/>
      <c r="N186" s="226"/>
      <c r="O186" s="85"/>
      <c r="P186" s="85"/>
      <c r="Q186" s="85"/>
      <c r="R186" s="85"/>
      <c r="S186" s="85"/>
      <c r="T186" s="86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133</v>
      </c>
      <c r="AU186" s="18" t="s">
        <v>81</v>
      </c>
    </row>
    <row r="187" s="2" customFormat="1">
      <c r="A187" s="33"/>
      <c r="B187" s="34"/>
      <c r="C187" s="35"/>
      <c r="D187" s="223" t="s">
        <v>137</v>
      </c>
      <c r="E187" s="35"/>
      <c r="F187" s="229" t="s">
        <v>760</v>
      </c>
      <c r="G187" s="35"/>
      <c r="H187" s="35"/>
      <c r="I187" s="35"/>
      <c r="J187" s="35"/>
      <c r="K187" s="35"/>
      <c r="L187" s="39"/>
      <c r="M187" s="225"/>
      <c r="N187" s="226"/>
      <c r="O187" s="85"/>
      <c r="P187" s="85"/>
      <c r="Q187" s="85"/>
      <c r="R187" s="85"/>
      <c r="S187" s="85"/>
      <c r="T187" s="86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137</v>
      </c>
      <c r="AU187" s="18" t="s">
        <v>81</v>
      </c>
    </row>
    <row r="188" s="2" customFormat="1" ht="16.5" customHeight="1">
      <c r="A188" s="33"/>
      <c r="B188" s="34"/>
      <c r="C188" s="211" t="s">
        <v>298</v>
      </c>
      <c r="D188" s="211" t="s">
        <v>126</v>
      </c>
      <c r="E188" s="212" t="s">
        <v>761</v>
      </c>
      <c r="F188" s="213" t="s">
        <v>762</v>
      </c>
      <c r="G188" s="214" t="s">
        <v>680</v>
      </c>
      <c r="H188" s="215">
        <v>1</v>
      </c>
      <c r="I188" s="216">
        <v>30000</v>
      </c>
      <c r="J188" s="216">
        <f>ROUND(I188*H188,2)</f>
        <v>30000</v>
      </c>
      <c r="K188" s="213" t="s">
        <v>1</v>
      </c>
      <c r="L188" s="39"/>
      <c r="M188" s="217" t="s">
        <v>1</v>
      </c>
      <c r="N188" s="218" t="s">
        <v>38</v>
      </c>
      <c r="O188" s="219">
        <v>0</v>
      </c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1" t="s">
        <v>131</v>
      </c>
      <c r="AT188" s="221" t="s">
        <v>126</v>
      </c>
      <c r="AU188" s="221" t="s">
        <v>81</v>
      </c>
      <c r="AY188" s="18" t="s">
        <v>124</v>
      </c>
      <c r="BE188" s="222">
        <f>IF(N188="základní",J188,0)</f>
        <v>30000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8" t="s">
        <v>81</v>
      </c>
      <c r="BK188" s="222">
        <f>ROUND(I188*H188,2)</f>
        <v>30000</v>
      </c>
      <c r="BL188" s="18" t="s">
        <v>131</v>
      </c>
      <c r="BM188" s="221" t="s">
        <v>763</v>
      </c>
    </row>
    <row r="189" s="2" customFormat="1">
      <c r="A189" s="33"/>
      <c r="B189" s="34"/>
      <c r="C189" s="35"/>
      <c r="D189" s="223" t="s">
        <v>133</v>
      </c>
      <c r="E189" s="35"/>
      <c r="F189" s="224" t="s">
        <v>762</v>
      </c>
      <c r="G189" s="35"/>
      <c r="H189" s="35"/>
      <c r="I189" s="35"/>
      <c r="J189" s="35"/>
      <c r="K189" s="35"/>
      <c r="L189" s="39"/>
      <c r="M189" s="225"/>
      <c r="N189" s="226"/>
      <c r="O189" s="85"/>
      <c r="P189" s="85"/>
      <c r="Q189" s="85"/>
      <c r="R189" s="85"/>
      <c r="S189" s="85"/>
      <c r="T189" s="86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133</v>
      </c>
      <c r="AU189" s="18" t="s">
        <v>81</v>
      </c>
    </row>
    <row r="190" s="2" customFormat="1">
      <c r="A190" s="33"/>
      <c r="B190" s="34"/>
      <c r="C190" s="35"/>
      <c r="D190" s="223" t="s">
        <v>137</v>
      </c>
      <c r="E190" s="35"/>
      <c r="F190" s="229" t="s">
        <v>764</v>
      </c>
      <c r="G190" s="35"/>
      <c r="H190" s="35"/>
      <c r="I190" s="35"/>
      <c r="J190" s="35"/>
      <c r="K190" s="35"/>
      <c r="L190" s="39"/>
      <c r="M190" s="225"/>
      <c r="N190" s="226"/>
      <c r="O190" s="85"/>
      <c r="P190" s="85"/>
      <c r="Q190" s="85"/>
      <c r="R190" s="85"/>
      <c r="S190" s="85"/>
      <c r="T190" s="86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137</v>
      </c>
      <c r="AU190" s="18" t="s">
        <v>81</v>
      </c>
    </row>
    <row r="191" s="2" customFormat="1" ht="24.15" customHeight="1">
      <c r="A191" s="33"/>
      <c r="B191" s="34"/>
      <c r="C191" s="211" t="s">
        <v>307</v>
      </c>
      <c r="D191" s="211" t="s">
        <v>126</v>
      </c>
      <c r="E191" s="212" t="s">
        <v>765</v>
      </c>
      <c r="F191" s="213" t="s">
        <v>766</v>
      </c>
      <c r="G191" s="214" t="s">
        <v>680</v>
      </c>
      <c r="H191" s="215">
        <v>1</v>
      </c>
      <c r="I191" s="216">
        <v>20000</v>
      </c>
      <c r="J191" s="216">
        <f>ROUND(I191*H191,2)</f>
        <v>20000</v>
      </c>
      <c r="K191" s="213" t="s">
        <v>1</v>
      </c>
      <c r="L191" s="39"/>
      <c r="M191" s="217" t="s">
        <v>1</v>
      </c>
      <c r="N191" s="218" t="s">
        <v>38</v>
      </c>
      <c r="O191" s="219">
        <v>0</v>
      </c>
      <c r="P191" s="219">
        <f>O191*H191</f>
        <v>0</v>
      </c>
      <c r="Q191" s="219">
        <v>0</v>
      </c>
      <c r="R191" s="219">
        <f>Q191*H191</f>
        <v>0</v>
      </c>
      <c r="S191" s="219">
        <v>0</v>
      </c>
      <c r="T191" s="22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1" t="s">
        <v>131</v>
      </c>
      <c r="AT191" s="221" t="s">
        <v>126</v>
      </c>
      <c r="AU191" s="221" t="s">
        <v>81</v>
      </c>
      <c r="AY191" s="18" t="s">
        <v>124</v>
      </c>
      <c r="BE191" s="222">
        <f>IF(N191="základní",J191,0)</f>
        <v>20000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8" t="s">
        <v>81</v>
      </c>
      <c r="BK191" s="222">
        <f>ROUND(I191*H191,2)</f>
        <v>20000</v>
      </c>
      <c r="BL191" s="18" t="s">
        <v>131</v>
      </c>
      <c r="BM191" s="221" t="s">
        <v>767</v>
      </c>
    </row>
    <row r="192" s="2" customFormat="1">
      <c r="A192" s="33"/>
      <c r="B192" s="34"/>
      <c r="C192" s="35"/>
      <c r="D192" s="223" t="s">
        <v>133</v>
      </c>
      <c r="E192" s="35"/>
      <c r="F192" s="224" t="s">
        <v>766</v>
      </c>
      <c r="G192" s="35"/>
      <c r="H192" s="35"/>
      <c r="I192" s="35"/>
      <c r="J192" s="35"/>
      <c r="K192" s="35"/>
      <c r="L192" s="39"/>
      <c r="M192" s="225"/>
      <c r="N192" s="226"/>
      <c r="O192" s="85"/>
      <c r="P192" s="85"/>
      <c r="Q192" s="85"/>
      <c r="R192" s="85"/>
      <c r="S192" s="85"/>
      <c r="T192" s="86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133</v>
      </c>
      <c r="AU192" s="18" t="s">
        <v>81</v>
      </c>
    </row>
    <row r="193" s="2" customFormat="1">
      <c r="A193" s="33"/>
      <c r="B193" s="34"/>
      <c r="C193" s="35"/>
      <c r="D193" s="223" t="s">
        <v>137</v>
      </c>
      <c r="E193" s="35"/>
      <c r="F193" s="229" t="s">
        <v>768</v>
      </c>
      <c r="G193" s="35"/>
      <c r="H193" s="35"/>
      <c r="I193" s="35"/>
      <c r="J193" s="35"/>
      <c r="K193" s="35"/>
      <c r="L193" s="39"/>
      <c r="M193" s="225"/>
      <c r="N193" s="226"/>
      <c r="O193" s="85"/>
      <c r="P193" s="85"/>
      <c r="Q193" s="85"/>
      <c r="R193" s="85"/>
      <c r="S193" s="85"/>
      <c r="T193" s="86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137</v>
      </c>
      <c r="AU193" s="18" t="s">
        <v>81</v>
      </c>
    </row>
    <row r="194" s="2" customFormat="1" ht="16.5" customHeight="1">
      <c r="A194" s="33"/>
      <c r="B194" s="34"/>
      <c r="C194" s="211" t="s">
        <v>313</v>
      </c>
      <c r="D194" s="211" t="s">
        <v>126</v>
      </c>
      <c r="E194" s="212" t="s">
        <v>769</v>
      </c>
      <c r="F194" s="213" t="s">
        <v>770</v>
      </c>
      <c r="G194" s="214" t="s">
        <v>680</v>
      </c>
      <c r="H194" s="215">
        <v>1</v>
      </c>
      <c r="I194" s="216">
        <v>15000</v>
      </c>
      <c r="J194" s="216">
        <f>ROUND(I194*H194,2)</f>
        <v>15000</v>
      </c>
      <c r="K194" s="213" t="s">
        <v>1</v>
      </c>
      <c r="L194" s="39"/>
      <c r="M194" s="217" t="s">
        <v>1</v>
      </c>
      <c r="N194" s="218" t="s">
        <v>38</v>
      </c>
      <c r="O194" s="219">
        <v>0</v>
      </c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1" t="s">
        <v>681</v>
      </c>
      <c r="AT194" s="221" t="s">
        <v>126</v>
      </c>
      <c r="AU194" s="221" t="s">
        <v>81</v>
      </c>
      <c r="AY194" s="18" t="s">
        <v>124</v>
      </c>
      <c r="BE194" s="222">
        <f>IF(N194="základní",J194,0)</f>
        <v>15000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8" t="s">
        <v>81</v>
      </c>
      <c r="BK194" s="222">
        <f>ROUND(I194*H194,2)</f>
        <v>15000</v>
      </c>
      <c r="BL194" s="18" t="s">
        <v>681</v>
      </c>
      <c r="BM194" s="221" t="s">
        <v>771</v>
      </c>
    </row>
    <row r="195" s="2" customFormat="1">
      <c r="A195" s="33"/>
      <c r="B195" s="34"/>
      <c r="C195" s="35"/>
      <c r="D195" s="223" t="s">
        <v>133</v>
      </c>
      <c r="E195" s="35"/>
      <c r="F195" s="224" t="s">
        <v>770</v>
      </c>
      <c r="G195" s="35"/>
      <c r="H195" s="35"/>
      <c r="I195" s="35"/>
      <c r="J195" s="35"/>
      <c r="K195" s="35"/>
      <c r="L195" s="39"/>
      <c r="M195" s="225"/>
      <c r="N195" s="226"/>
      <c r="O195" s="85"/>
      <c r="P195" s="85"/>
      <c r="Q195" s="85"/>
      <c r="R195" s="85"/>
      <c r="S195" s="85"/>
      <c r="T195" s="86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133</v>
      </c>
      <c r="AU195" s="18" t="s">
        <v>81</v>
      </c>
    </row>
    <row r="196" s="2" customFormat="1">
      <c r="A196" s="33"/>
      <c r="B196" s="34"/>
      <c r="C196" s="35"/>
      <c r="D196" s="223" t="s">
        <v>137</v>
      </c>
      <c r="E196" s="35"/>
      <c r="F196" s="229" t="s">
        <v>772</v>
      </c>
      <c r="G196" s="35"/>
      <c r="H196" s="35"/>
      <c r="I196" s="35"/>
      <c r="J196" s="35"/>
      <c r="K196" s="35"/>
      <c r="L196" s="39"/>
      <c r="M196" s="278"/>
      <c r="N196" s="279"/>
      <c r="O196" s="280"/>
      <c r="P196" s="280"/>
      <c r="Q196" s="280"/>
      <c r="R196" s="280"/>
      <c r="S196" s="280"/>
      <c r="T196" s="281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137</v>
      </c>
      <c r="AU196" s="18" t="s">
        <v>81</v>
      </c>
    </row>
    <row r="197" s="2" customFormat="1" ht="6.96" customHeight="1">
      <c r="A197" s="33"/>
      <c r="B197" s="60"/>
      <c r="C197" s="61"/>
      <c r="D197" s="61"/>
      <c r="E197" s="61"/>
      <c r="F197" s="61"/>
      <c r="G197" s="61"/>
      <c r="H197" s="61"/>
      <c r="I197" s="61"/>
      <c r="J197" s="61"/>
      <c r="K197" s="61"/>
      <c r="L197" s="39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sheetProtection sheet="1" autoFilter="0" formatColumns="0" formatRows="0" objects="1" scenarios="1" spinCount="100000" saltValue="q/PGc4GrvoZ53o3HFwPP3Ja+yiPSdcZT0niXJJ7SB4ynywz/2qNlA8JOAcHAdlceusWXGwcXDEcgIqWFTXfpVg==" hashValue="HN7GIqXX7luAERbKlY6Rg8rSMv4BOYmUSUFiXz1Z4khMjzLCqpF0VnLEQtyYKbEwmsk7cIugqPYUaN/zdEPXAg==" algorithmName="SHA-512" password="CC35"/>
  <autoFilter ref="C118:K19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4" r:id="rId1" display="https://podminky.urs.cz/item/CS_URS_2024_02/115101203"/>
    <hyperlink ref="F128" r:id="rId2" display="https://podminky.urs.cz/item/CS_URS_2024_02/1151013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hidden="1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83</v>
      </c>
    </row>
    <row r="4" hidden="1" s="1" customFormat="1" ht="24.96" customHeight="1">
      <c r="B4" s="21"/>
      <c r="D4" s="132" t="s">
        <v>93</v>
      </c>
      <c r="L4" s="21"/>
      <c r="M4" s="133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34" t="s">
        <v>14</v>
      </c>
      <c r="L6" s="21"/>
    </row>
    <row r="7" hidden="1" s="1" customFormat="1" ht="16.5" customHeight="1">
      <c r="B7" s="21"/>
      <c r="E7" s="135" t="str">
        <f>'Rekapitulace stavby'!K6</f>
        <v>Bělá, úprava Boskovice, ř.km 4,416-4,998, Boskovice, oprava toku</v>
      </c>
      <c r="F7" s="134"/>
      <c r="G7" s="134"/>
      <c r="H7" s="134"/>
      <c r="L7" s="21"/>
    </row>
    <row r="8" hidden="1" s="2" customFormat="1" ht="12" customHeight="1">
      <c r="A8" s="33"/>
      <c r="B8" s="39"/>
      <c r="C8" s="33"/>
      <c r="D8" s="134" t="s">
        <v>94</v>
      </c>
      <c r="E8" s="33"/>
      <c r="F8" s="33"/>
      <c r="G8" s="33"/>
      <c r="H8" s="33"/>
      <c r="I8" s="33"/>
      <c r="J8" s="33"/>
      <c r="K8" s="33"/>
      <c r="L8" s="57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hidden="1" s="2" customFormat="1" ht="16.5" customHeight="1">
      <c r="A9" s="33"/>
      <c r="B9" s="39"/>
      <c r="C9" s="33"/>
      <c r="D9" s="33"/>
      <c r="E9" s="136" t="s">
        <v>773</v>
      </c>
      <c r="F9" s="33"/>
      <c r="G9" s="33"/>
      <c r="H9" s="33"/>
      <c r="I9" s="33"/>
      <c r="J9" s="33"/>
      <c r="K9" s="33"/>
      <c r="L9" s="57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hidden="1" s="2" customFormat="1">
      <c r="A10" s="33"/>
      <c r="B10" s="39"/>
      <c r="C10" s="33"/>
      <c r="D10" s="33"/>
      <c r="E10" s="33"/>
      <c r="F10" s="33"/>
      <c r="G10" s="33"/>
      <c r="H10" s="33"/>
      <c r="I10" s="33"/>
      <c r="J10" s="33"/>
      <c r="K10" s="33"/>
      <c r="L10" s="57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hidden="1" s="2" customFormat="1" ht="12" customHeight="1">
      <c r="A11" s="33"/>
      <c r="B11" s="39"/>
      <c r="C11" s="33"/>
      <c r="D11" s="134" t="s">
        <v>16</v>
      </c>
      <c r="E11" s="33"/>
      <c r="F11" s="137" t="s">
        <v>1</v>
      </c>
      <c r="G11" s="33"/>
      <c r="H11" s="33"/>
      <c r="I11" s="134" t="s">
        <v>17</v>
      </c>
      <c r="J11" s="137" t="s">
        <v>1</v>
      </c>
      <c r="K11" s="33"/>
      <c r="L11" s="57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hidden="1" s="2" customFormat="1" ht="12" customHeight="1">
      <c r="A12" s="33"/>
      <c r="B12" s="39"/>
      <c r="C12" s="33"/>
      <c r="D12" s="134" t="s">
        <v>18</v>
      </c>
      <c r="E12" s="33"/>
      <c r="F12" s="137" t="s">
        <v>19</v>
      </c>
      <c r="G12" s="33"/>
      <c r="H12" s="33"/>
      <c r="I12" s="134" t="s">
        <v>20</v>
      </c>
      <c r="J12" s="138" t="str">
        <f>'Rekapitulace stavby'!AN8</f>
        <v>1. 11. 2024</v>
      </c>
      <c r="K12" s="33"/>
      <c r="L12" s="57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hidden="1" s="2" customFormat="1" ht="10.8" customHeight="1">
      <c r="A13" s="33"/>
      <c r="B13" s="39"/>
      <c r="C13" s="33"/>
      <c r="D13" s="33"/>
      <c r="E13" s="33"/>
      <c r="F13" s="33"/>
      <c r="G13" s="33"/>
      <c r="H13" s="33"/>
      <c r="I13" s="33"/>
      <c r="J13" s="33"/>
      <c r="K13" s="33"/>
      <c r="L13" s="57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hidden="1" s="2" customFormat="1" ht="12" customHeight="1">
      <c r="A14" s="33"/>
      <c r="B14" s="39"/>
      <c r="C14" s="33"/>
      <c r="D14" s="134" t="s">
        <v>22</v>
      </c>
      <c r="E14" s="33"/>
      <c r="F14" s="33"/>
      <c r="G14" s="33"/>
      <c r="H14" s="33"/>
      <c r="I14" s="134" t="s">
        <v>23</v>
      </c>
      <c r="J14" s="137" t="s">
        <v>24</v>
      </c>
      <c r="K14" s="33"/>
      <c r="L14" s="57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hidden="1" s="2" customFormat="1" ht="18" customHeight="1">
      <c r="A15" s="33"/>
      <c r="B15" s="39"/>
      <c r="C15" s="33"/>
      <c r="D15" s="33"/>
      <c r="E15" s="137" t="s">
        <v>25</v>
      </c>
      <c r="F15" s="33"/>
      <c r="G15" s="33"/>
      <c r="H15" s="33"/>
      <c r="I15" s="134" t="s">
        <v>26</v>
      </c>
      <c r="J15" s="137" t="s">
        <v>27</v>
      </c>
      <c r="K15" s="33"/>
      <c r="L15" s="57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hidden="1" s="2" customFormat="1" ht="6.96" customHeight="1">
      <c r="A16" s="33"/>
      <c r="B16" s="39"/>
      <c r="C16" s="33"/>
      <c r="D16" s="33"/>
      <c r="E16" s="33"/>
      <c r="F16" s="33"/>
      <c r="G16" s="33"/>
      <c r="H16" s="33"/>
      <c r="I16" s="33"/>
      <c r="J16" s="33"/>
      <c r="K16" s="33"/>
      <c r="L16" s="57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hidden="1" s="2" customFormat="1" ht="12" customHeight="1">
      <c r="A17" s="33"/>
      <c r="B17" s="39"/>
      <c r="C17" s="33"/>
      <c r="D17" s="134" t="s">
        <v>28</v>
      </c>
      <c r="E17" s="33"/>
      <c r="F17" s="33"/>
      <c r="G17" s="33"/>
      <c r="H17" s="33"/>
      <c r="I17" s="134" t="s">
        <v>23</v>
      </c>
      <c r="J17" s="137" t="str">
        <f>'Rekapitulace stavby'!AN13</f>
        <v/>
      </c>
      <c r="K17" s="33"/>
      <c r="L17" s="57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hidden="1" s="2" customFormat="1" ht="18" customHeight="1">
      <c r="A18" s="33"/>
      <c r="B18" s="39"/>
      <c r="C18" s="33"/>
      <c r="D18" s="33"/>
      <c r="E18" s="137" t="str">
        <f>'Rekapitulace stavby'!E14</f>
        <v xml:space="preserve"> </v>
      </c>
      <c r="F18" s="137"/>
      <c r="G18" s="137"/>
      <c r="H18" s="137"/>
      <c r="I18" s="134" t="s">
        <v>26</v>
      </c>
      <c r="J18" s="137" t="str">
        <f>'Rekapitulace stavby'!AN14</f>
        <v/>
      </c>
      <c r="K18" s="33"/>
      <c r="L18" s="57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hidden="1" s="2" customFormat="1" ht="6.96" customHeight="1">
      <c r="A19" s="33"/>
      <c r="B19" s="39"/>
      <c r="C19" s="33"/>
      <c r="D19" s="33"/>
      <c r="E19" s="33"/>
      <c r="F19" s="33"/>
      <c r="G19" s="33"/>
      <c r="H19" s="33"/>
      <c r="I19" s="33"/>
      <c r="J19" s="33"/>
      <c r="K19" s="33"/>
      <c r="L19" s="57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hidden="1" s="2" customFormat="1" ht="12" customHeight="1">
      <c r="A20" s="33"/>
      <c r="B20" s="39"/>
      <c r="C20" s="33"/>
      <c r="D20" s="134" t="s">
        <v>29</v>
      </c>
      <c r="E20" s="33"/>
      <c r="F20" s="33"/>
      <c r="G20" s="33"/>
      <c r="H20" s="33"/>
      <c r="I20" s="134" t="s">
        <v>23</v>
      </c>
      <c r="J20" s="137" t="s">
        <v>24</v>
      </c>
      <c r="K20" s="33"/>
      <c r="L20" s="57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hidden="1" s="2" customFormat="1" ht="18" customHeight="1">
      <c r="A21" s="33"/>
      <c r="B21" s="39"/>
      <c r="C21" s="33"/>
      <c r="D21" s="33"/>
      <c r="E21" s="137" t="s">
        <v>25</v>
      </c>
      <c r="F21" s="33"/>
      <c r="G21" s="33"/>
      <c r="H21" s="33"/>
      <c r="I21" s="134" t="s">
        <v>26</v>
      </c>
      <c r="J21" s="137" t="s">
        <v>27</v>
      </c>
      <c r="K21" s="33"/>
      <c r="L21" s="57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hidden="1" s="2" customFormat="1" ht="6.96" customHeight="1">
      <c r="A22" s="33"/>
      <c r="B22" s="39"/>
      <c r="C22" s="33"/>
      <c r="D22" s="33"/>
      <c r="E22" s="33"/>
      <c r="F22" s="33"/>
      <c r="G22" s="33"/>
      <c r="H22" s="33"/>
      <c r="I22" s="33"/>
      <c r="J22" s="33"/>
      <c r="K22" s="33"/>
      <c r="L22" s="57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hidden="1" s="2" customFormat="1" ht="12" customHeight="1">
      <c r="A23" s="33"/>
      <c r="B23" s="39"/>
      <c r="C23" s="33"/>
      <c r="D23" s="134" t="s">
        <v>31</v>
      </c>
      <c r="E23" s="33"/>
      <c r="F23" s="33"/>
      <c r="G23" s="33"/>
      <c r="H23" s="33"/>
      <c r="I23" s="134" t="s">
        <v>23</v>
      </c>
      <c r="J23" s="137" t="s">
        <v>24</v>
      </c>
      <c r="K23" s="33"/>
      <c r="L23" s="57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hidden="1" s="2" customFormat="1" ht="18" customHeight="1">
      <c r="A24" s="33"/>
      <c r="B24" s="39"/>
      <c r="C24" s="33"/>
      <c r="D24" s="33"/>
      <c r="E24" s="137" t="s">
        <v>25</v>
      </c>
      <c r="F24" s="33"/>
      <c r="G24" s="33"/>
      <c r="H24" s="33"/>
      <c r="I24" s="134" t="s">
        <v>26</v>
      </c>
      <c r="J24" s="137" t="s">
        <v>27</v>
      </c>
      <c r="K24" s="33"/>
      <c r="L24" s="5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hidden="1" s="2" customFormat="1" ht="6.96" customHeight="1">
      <c r="A25" s="33"/>
      <c r="B25" s="39"/>
      <c r="C25" s="33"/>
      <c r="D25" s="33"/>
      <c r="E25" s="33"/>
      <c r="F25" s="33"/>
      <c r="G25" s="33"/>
      <c r="H25" s="33"/>
      <c r="I25" s="33"/>
      <c r="J25" s="33"/>
      <c r="K25" s="33"/>
      <c r="L25" s="57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hidden="1" s="2" customFormat="1" ht="12" customHeight="1">
      <c r="A26" s="33"/>
      <c r="B26" s="39"/>
      <c r="C26" s="33"/>
      <c r="D26" s="134" t="s">
        <v>32</v>
      </c>
      <c r="E26" s="33"/>
      <c r="F26" s="33"/>
      <c r="G26" s="33"/>
      <c r="H26" s="33"/>
      <c r="I26" s="33"/>
      <c r="J26" s="33"/>
      <c r="K26" s="33"/>
      <c r="L26" s="57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hidden="1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hidden="1" s="2" customFormat="1" ht="6.96" customHeight="1">
      <c r="A28" s="33"/>
      <c r="B28" s="39"/>
      <c r="C28" s="33"/>
      <c r="D28" s="33"/>
      <c r="E28" s="33"/>
      <c r="F28" s="33"/>
      <c r="G28" s="33"/>
      <c r="H28" s="33"/>
      <c r="I28" s="33"/>
      <c r="J28" s="33"/>
      <c r="K28" s="33"/>
      <c r="L28" s="57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hidden="1" s="2" customFormat="1" ht="6.96" customHeight="1">
      <c r="A29" s="33"/>
      <c r="B29" s="39"/>
      <c r="C29" s="33"/>
      <c r="D29" s="143"/>
      <c r="E29" s="143"/>
      <c r="F29" s="143"/>
      <c r="G29" s="143"/>
      <c r="H29" s="143"/>
      <c r="I29" s="143"/>
      <c r="J29" s="143"/>
      <c r="K29" s="143"/>
      <c r="L29" s="57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hidden="1" s="2" customFormat="1" ht="25.44" customHeight="1">
      <c r="A30" s="33"/>
      <c r="B30" s="39"/>
      <c r="C30" s="33"/>
      <c r="D30" s="144" t="s">
        <v>33</v>
      </c>
      <c r="E30" s="33"/>
      <c r="F30" s="33"/>
      <c r="G30" s="33"/>
      <c r="H30" s="33"/>
      <c r="I30" s="33"/>
      <c r="J30" s="145">
        <f>ROUND(J118, 2)</f>
        <v>599775.90000000002</v>
      </c>
      <c r="K30" s="33"/>
      <c r="L30" s="57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hidden="1" s="2" customFormat="1" ht="6.96" customHeight="1">
      <c r="A31" s="33"/>
      <c r="B31" s="39"/>
      <c r="C31" s="33"/>
      <c r="D31" s="143"/>
      <c r="E31" s="143"/>
      <c r="F31" s="143"/>
      <c r="G31" s="143"/>
      <c r="H31" s="143"/>
      <c r="I31" s="143"/>
      <c r="J31" s="143"/>
      <c r="K31" s="143"/>
      <c r="L31" s="57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hidden="1" s="2" customFormat="1" ht="14.4" customHeight="1">
      <c r="A32" s="33"/>
      <c r="B32" s="39"/>
      <c r="C32" s="33"/>
      <c r="D32" s="33"/>
      <c r="E32" s="33"/>
      <c r="F32" s="146" t="s">
        <v>35</v>
      </c>
      <c r="G32" s="33"/>
      <c r="H32" s="33"/>
      <c r="I32" s="146" t="s">
        <v>34</v>
      </c>
      <c r="J32" s="146" t="s">
        <v>36</v>
      </c>
      <c r="K32" s="33"/>
      <c r="L32" s="57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hidden="1" s="2" customFormat="1" ht="14.4" customHeight="1">
      <c r="A33" s="33"/>
      <c r="B33" s="39"/>
      <c r="C33" s="33"/>
      <c r="D33" s="147" t="s">
        <v>37</v>
      </c>
      <c r="E33" s="134" t="s">
        <v>38</v>
      </c>
      <c r="F33" s="148">
        <f>ROUND((SUM(BE118:BE245)),  2)</f>
        <v>599775.90000000002</v>
      </c>
      <c r="G33" s="33"/>
      <c r="H33" s="33"/>
      <c r="I33" s="149">
        <v>0.20999999999999999</v>
      </c>
      <c r="J33" s="148">
        <f>ROUND(((SUM(BE118:BE245))*I33),  2)</f>
        <v>125952.94</v>
      </c>
      <c r="K33" s="33"/>
      <c r="L33" s="57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hidden="1" s="2" customFormat="1" ht="14.4" customHeight="1">
      <c r="A34" s="33"/>
      <c r="B34" s="39"/>
      <c r="C34" s="33"/>
      <c r="D34" s="33"/>
      <c r="E34" s="134" t="s">
        <v>39</v>
      </c>
      <c r="F34" s="148">
        <f>ROUND((SUM(BF118:BF245)),  2)</f>
        <v>0</v>
      </c>
      <c r="G34" s="33"/>
      <c r="H34" s="33"/>
      <c r="I34" s="149">
        <v>0.12</v>
      </c>
      <c r="J34" s="148">
        <f>ROUND(((SUM(BF118:BF245))*I34),  2)</f>
        <v>0</v>
      </c>
      <c r="K34" s="33"/>
      <c r="L34" s="57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9"/>
      <c r="C35" s="33"/>
      <c r="D35" s="33"/>
      <c r="E35" s="134" t="s">
        <v>40</v>
      </c>
      <c r="F35" s="148">
        <f>ROUND((SUM(BG118:BG245)),  2)</f>
        <v>0</v>
      </c>
      <c r="G35" s="33"/>
      <c r="H35" s="33"/>
      <c r="I35" s="149">
        <v>0.20999999999999999</v>
      </c>
      <c r="J35" s="148">
        <f>0</f>
        <v>0</v>
      </c>
      <c r="K35" s="33"/>
      <c r="L35" s="57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hidden="1" s="2" customFormat="1" ht="14.4" customHeight="1">
      <c r="A36" s="33"/>
      <c r="B36" s="39"/>
      <c r="C36" s="33"/>
      <c r="D36" s="33"/>
      <c r="E36" s="134" t="s">
        <v>41</v>
      </c>
      <c r="F36" s="148">
        <f>ROUND((SUM(BH118:BH245)),  2)</f>
        <v>0</v>
      </c>
      <c r="G36" s="33"/>
      <c r="H36" s="33"/>
      <c r="I36" s="149">
        <v>0.12</v>
      </c>
      <c r="J36" s="148">
        <f>0</f>
        <v>0</v>
      </c>
      <c r="K36" s="33"/>
      <c r="L36" s="57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hidden="1" s="2" customFormat="1" ht="14.4" customHeight="1">
      <c r="A37" s="33"/>
      <c r="B37" s="39"/>
      <c r="C37" s="33"/>
      <c r="D37" s="33"/>
      <c r="E37" s="134" t="s">
        <v>42</v>
      </c>
      <c r="F37" s="148">
        <f>ROUND((SUM(BI118:BI245)),  2)</f>
        <v>0</v>
      </c>
      <c r="G37" s="33"/>
      <c r="H37" s="33"/>
      <c r="I37" s="149">
        <v>0</v>
      </c>
      <c r="J37" s="148">
        <f>0</f>
        <v>0</v>
      </c>
      <c r="K37" s="33"/>
      <c r="L37" s="57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hidden="1" s="2" customFormat="1" ht="6.96" customHeight="1">
      <c r="A38" s="33"/>
      <c r="B38" s="39"/>
      <c r="C38" s="33"/>
      <c r="D38" s="33"/>
      <c r="E38" s="33"/>
      <c r="F38" s="33"/>
      <c r="G38" s="33"/>
      <c r="H38" s="33"/>
      <c r="I38" s="33"/>
      <c r="J38" s="33"/>
      <c r="K38" s="33"/>
      <c r="L38" s="57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hidden="1" s="2" customFormat="1" ht="25.44" customHeight="1">
      <c r="A39" s="33"/>
      <c r="B39" s="39"/>
      <c r="C39" s="150"/>
      <c r="D39" s="151" t="s">
        <v>43</v>
      </c>
      <c r="E39" s="152"/>
      <c r="F39" s="152"/>
      <c r="G39" s="153" t="s">
        <v>44</v>
      </c>
      <c r="H39" s="154" t="s">
        <v>45</v>
      </c>
      <c r="I39" s="152"/>
      <c r="J39" s="155">
        <f>SUM(J30:J37)</f>
        <v>725728.84000000008</v>
      </c>
      <c r="K39" s="156"/>
      <c r="L39" s="57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hidden="1" s="2" customFormat="1" ht="14.4" customHeight="1">
      <c r="A40" s="33"/>
      <c r="B40" s="39"/>
      <c r="C40" s="33"/>
      <c r="D40" s="33"/>
      <c r="E40" s="33"/>
      <c r="F40" s="33"/>
      <c r="G40" s="33"/>
      <c r="H40" s="33"/>
      <c r="I40" s="33"/>
      <c r="J40" s="33"/>
      <c r="K40" s="33"/>
      <c r="L40" s="57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57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57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3"/>
      <c r="B61" s="39"/>
      <c r="C61" s="33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57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3"/>
      <c r="B65" s="39"/>
      <c r="C65" s="33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57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3"/>
      <c r="B76" s="39"/>
      <c r="C76" s="33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57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hidden="1" s="2" customFormat="1" ht="14.4" customHeight="1">
      <c r="A77" s="33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57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hidden="1"/>
    <row r="79" hidden="1"/>
    <row r="80" hidden="1"/>
    <row r="81" s="2" customFormat="1" ht="6.96" customHeight="1">
      <c r="A81" s="33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57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="2" customFormat="1" ht="24.96" customHeight="1">
      <c r="A82" s="33"/>
      <c r="B82" s="34"/>
      <c r="C82" s="24" t="s">
        <v>96</v>
      </c>
      <c r="D82" s="35"/>
      <c r="E82" s="35"/>
      <c r="F82" s="35"/>
      <c r="G82" s="35"/>
      <c r="H82" s="35"/>
      <c r="I82" s="35"/>
      <c r="J82" s="35"/>
      <c r="K82" s="35"/>
      <c r="L82" s="57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="2" customFormat="1" ht="6.96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7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="2" customFormat="1" ht="12" customHeight="1">
      <c r="A84" s="33"/>
      <c r="B84" s="34"/>
      <c r="C84" s="30" t="s">
        <v>14</v>
      </c>
      <c r="D84" s="35"/>
      <c r="E84" s="35"/>
      <c r="F84" s="35"/>
      <c r="G84" s="35"/>
      <c r="H84" s="35"/>
      <c r="I84" s="35"/>
      <c r="J84" s="35"/>
      <c r="K84" s="35"/>
      <c r="L84" s="57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="2" customFormat="1" ht="16.5" customHeight="1">
      <c r="A85" s="33"/>
      <c r="B85" s="34"/>
      <c r="C85" s="35"/>
      <c r="D85" s="35"/>
      <c r="E85" s="168" t="str">
        <f>E7</f>
        <v>Bělá, úprava Boskovice, ř.km 4,416-4,998, Boskovice, oprava toku</v>
      </c>
      <c r="F85" s="30"/>
      <c r="G85" s="30"/>
      <c r="H85" s="30"/>
      <c r="I85" s="35"/>
      <c r="J85" s="35"/>
      <c r="K85" s="35"/>
      <c r="L85" s="57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="2" customFormat="1" ht="12" customHeight="1">
      <c r="A86" s="33"/>
      <c r="B86" s="34"/>
      <c r="C86" s="30" t="s">
        <v>94</v>
      </c>
      <c r="D86" s="35"/>
      <c r="E86" s="35"/>
      <c r="F86" s="35"/>
      <c r="G86" s="35"/>
      <c r="H86" s="35"/>
      <c r="I86" s="35"/>
      <c r="J86" s="35"/>
      <c r="K86" s="35"/>
      <c r="L86" s="57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="2" customFormat="1" ht="16.5" customHeight="1">
      <c r="A87" s="33"/>
      <c r="B87" s="34"/>
      <c r="C87" s="35"/>
      <c r="D87" s="35"/>
      <c r="E87" s="70" t="str">
        <f>E9</f>
        <v>SO03 - Vegetační úpravy</v>
      </c>
      <c r="F87" s="35"/>
      <c r="G87" s="35"/>
      <c r="H87" s="35"/>
      <c r="I87" s="35"/>
      <c r="J87" s="35"/>
      <c r="K87" s="35"/>
      <c r="L87" s="57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="2" customFormat="1" ht="6.96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7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="2" customFormat="1" ht="12" customHeight="1">
      <c r="A89" s="33"/>
      <c r="B89" s="34"/>
      <c r="C89" s="30" t="s">
        <v>18</v>
      </c>
      <c r="D89" s="35"/>
      <c r="E89" s="35"/>
      <c r="F89" s="27" t="str">
        <f>F12</f>
        <v xml:space="preserve"> </v>
      </c>
      <c r="G89" s="35"/>
      <c r="H89" s="35"/>
      <c r="I89" s="30" t="s">
        <v>20</v>
      </c>
      <c r="J89" s="73" t="str">
        <f>IF(J12="","",J12)</f>
        <v>1. 11. 2024</v>
      </c>
      <c r="K89" s="35"/>
      <c r="L89" s="57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="2" customFormat="1" ht="6.96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7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="2" customFormat="1" ht="15.15" customHeight="1">
      <c r="A91" s="33"/>
      <c r="B91" s="34"/>
      <c r="C91" s="30" t="s">
        <v>22</v>
      </c>
      <c r="D91" s="35"/>
      <c r="E91" s="35"/>
      <c r="F91" s="27" t="str">
        <f>E15</f>
        <v>Povodí Moravy, s.p.</v>
      </c>
      <c r="G91" s="35"/>
      <c r="H91" s="35"/>
      <c r="I91" s="30" t="s">
        <v>29</v>
      </c>
      <c r="J91" s="31" t="str">
        <f>E21</f>
        <v>Povodí Moravy, s.p.</v>
      </c>
      <c r="K91" s="35"/>
      <c r="L91" s="57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="2" customFormat="1" ht="15.15" customHeight="1">
      <c r="A92" s="33"/>
      <c r="B92" s="34"/>
      <c r="C92" s="30" t="s">
        <v>28</v>
      </c>
      <c r="D92" s="35"/>
      <c r="E92" s="35"/>
      <c r="F92" s="27" t="str">
        <f>IF(E18="","",E18)</f>
        <v xml:space="preserve"> </v>
      </c>
      <c r="G92" s="35"/>
      <c r="H92" s="35"/>
      <c r="I92" s="30" t="s">
        <v>31</v>
      </c>
      <c r="J92" s="31" t="str">
        <f>E24</f>
        <v>Povodí Moravy, s.p.</v>
      </c>
      <c r="K92" s="35"/>
      <c r="L92" s="57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="2" customFormat="1" ht="10.32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7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="2" customFormat="1" ht="29.28" customHeight="1">
      <c r="A94" s="33"/>
      <c r="B94" s="34"/>
      <c r="C94" s="169" t="s">
        <v>97</v>
      </c>
      <c r="D94" s="170"/>
      <c r="E94" s="170"/>
      <c r="F94" s="170"/>
      <c r="G94" s="170"/>
      <c r="H94" s="170"/>
      <c r="I94" s="170"/>
      <c r="J94" s="171" t="s">
        <v>98</v>
      </c>
      <c r="K94" s="170"/>
      <c r="L94" s="57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="2" customFormat="1" ht="10.32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7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="2" customFormat="1" ht="22.8" customHeight="1">
      <c r="A96" s="33"/>
      <c r="B96" s="34"/>
      <c r="C96" s="172" t="s">
        <v>99</v>
      </c>
      <c r="D96" s="35"/>
      <c r="E96" s="35"/>
      <c r="F96" s="35"/>
      <c r="G96" s="35"/>
      <c r="H96" s="35"/>
      <c r="I96" s="35"/>
      <c r="J96" s="104">
        <f>J118</f>
        <v>599775.90000000002</v>
      </c>
      <c r="K96" s="35"/>
      <c r="L96" s="57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100</v>
      </c>
    </row>
    <row r="97" s="9" customFormat="1" ht="24.96" customHeight="1">
      <c r="A97" s="9"/>
      <c r="B97" s="173"/>
      <c r="C97" s="174"/>
      <c r="D97" s="175" t="s">
        <v>101</v>
      </c>
      <c r="E97" s="176"/>
      <c r="F97" s="176"/>
      <c r="G97" s="176"/>
      <c r="H97" s="176"/>
      <c r="I97" s="176"/>
      <c r="J97" s="177">
        <f>J119</f>
        <v>599775.90000000002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9"/>
      <c r="C98" s="180"/>
      <c r="D98" s="181" t="s">
        <v>102</v>
      </c>
      <c r="E98" s="182"/>
      <c r="F98" s="182"/>
      <c r="G98" s="182"/>
      <c r="H98" s="182"/>
      <c r="I98" s="182"/>
      <c r="J98" s="183">
        <f>J120</f>
        <v>599775.90000000002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7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="2" customFormat="1" ht="6.96" customHeight="1">
      <c r="A100" s="33"/>
      <c r="B100" s="60"/>
      <c r="C100" s="61"/>
      <c r="D100" s="61"/>
      <c r="E100" s="61"/>
      <c r="F100" s="61"/>
      <c r="G100" s="61"/>
      <c r="H100" s="61"/>
      <c r="I100" s="61"/>
      <c r="J100" s="61"/>
      <c r="K100" s="61"/>
      <c r="L100" s="57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="2" customFormat="1" ht="6.96" customHeight="1">
      <c r="A104" s="33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57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="2" customFormat="1" ht="24.96" customHeight="1">
      <c r="A105" s="33"/>
      <c r="B105" s="34"/>
      <c r="C105" s="24" t="s">
        <v>109</v>
      </c>
      <c r="D105" s="35"/>
      <c r="E105" s="35"/>
      <c r="F105" s="35"/>
      <c r="G105" s="35"/>
      <c r="H105" s="35"/>
      <c r="I105" s="35"/>
      <c r="J105" s="35"/>
      <c r="K105" s="35"/>
      <c r="L105" s="57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="2" customFormat="1" ht="6.96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7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="2" customFormat="1" ht="12" customHeight="1">
      <c r="A107" s="33"/>
      <c r="B107" s="34"/>
      <c r="C107" s="30" t="s">
        <v>14</v>
      </c>
      <c r="D107" s="35"/>
      <c r="E107" s="35"/>
      <c r="F107" s="35"/>
      <c r="G107" s="35"/>
      <c r="H107" s="35"/>
      <c r="I107" s="35"/>
      <c r="J107" s="35"/>
      <c r="K107" s="35"/>
      <c r="L107" s="57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="2" customFormat="1" ht="16.5" customHeight="1">
      <c r="A108" s="33"/>
      <c r="B108" s="34"/>
      <c r="C108" s="35"/>
      <c r="D108" s="35"/>
      <c r="E108" s="168" t="str">
        <f>E7</f>
        <v>Bělá, úprava Boskovice, ř.km 4,416-4,998, Boskovice, oprava toku</v>
      </c>
      <c r="F108" s="30"/>
      <c r="G108" s="30"/>
      <c r="H108" s="30"/>
      <c r="I108" s="35"/>
      <c r="J108" s="35"/>
      <c r="K108" s="35"/>
      <c r="L108" s="57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="2" customFormat="1" ht="12" customHeight="1">
      <c r="A109" s="33"/>
      <c r="B109" s="34"/>
      <c r="C109" s="30" t="s">
        <v>94</v>
      </c>
      <c r="D109" s="35"/>
      <c r="E109" s="35"/>
      <c r="F109" s="35"/>
      <c r="G109" s="35"/>
      <c r="H109" s="35"/>
      <c r="I109" s="35"/>
      <c r="J109" s="35"/>
      <c r="K109" s="35"/>
      <c r="L109" s="57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="2" customFormat="1" ht="16.5" customHeight="1">
      <c r="A110" s="33"/>
      <c r="B110" s="34"/>
      <c r="C110" s="35"/>
      <c r="D110" s="35"/>
      <c r="E110" s="70" t="str">
        <f>E9</f>
        <v>SO03 - Vegetační úpravy</v>
      </c>
      <c r="F110" s="35"/>
      <c r="G110" s="35"/>
      <c r="H110" s="35"/>
      <c r="I110" s="35"/>
      <c r="J110" s="35"/>
      <c r="K110" s="35"/>
      <c r="L110" s="57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="2" customFormat="1" ht="6.96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7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="2" customFormat="1" ht="12" customHeight="1">
      <c r="A112" s="33"/>
      <c r="B112" s="34"/>
      <c r="C112" s="30" t="s">
        <v>18</v>
      </c>
      <c r="D112" s="35"/>
      <c r="E112" s="35"/>
      <c r="F112" s="27" t="str">
        <f>F12</f>
        <v xml:space="preserve"> </v>
      </c>
      <c r="G112" s="35"/>
      <c r="H112" s="35"/>
      <c r="I112" s="30" t="s">
        <v>20</v>
      </c>
      <c r="J112" s="73" t="str">
        <f>IF(J12="","",J12)</f>
        <v>1. 11. 2024</v>
      </c>
      <c r="K112" s="35"/>
      <c r="L112" s="57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="2" customFormat="1" ht="6.96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7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="2" customFormat="1" ht="15.15" customHeight="1">
      <c r="A114" s="33"/>
      <c r="B114" s="34"/>
      <c r="C114" s="30" t="s">
        <v>22</v>
      </c>
      <c r="D114" s="35"/>
      <c r="E114" s="35"/>
      <c r="F114" s="27" t="str">
        <f>E15</f>
        <v>Povodí Moravy, s.p.</v>
      </c>
      <c r="G114" s="35"/>
      <c r="H114" s="35"/>
      <c r="I114" s="30" t="s">
        <v>29</v>
      </c>
      <c r="J114" s="31" t="str">
        <f>E21</f>
        <v>Povodí Moravy, s.p.</v>
      </c>
      <c r="K114" s="35"/>
      <c r="L114" s="57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="2" customFormat="1" ht="15.15" customHeight="1">
      <c r="A115" s="33"/>
      <c r="B115" s="34"/>
      <c r="C115" s="30" t="s">
        <v>28</v>
      </c>
      <c r="D115" s="35"/>
      <c r="E115" s="35"/>
      <c r="F115" s="27" t="str">
        <f>IF(E18="","",E18)</f>
        <v xml:space="preserve"> </v>
      </c>
      <c r="G115" s="35"/>
      <c r="H115" s="35"/>
      <c r="I115" s="30" t="s">
        <v>31</v>
      </c>
      <c r="J115" s="31" t="str">
        <f>E24</f>
        <v>Povodí Moravy, s.p.</v>
      </c>
      <c r="K115" s="35"/>
      <c r="L115" s="57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="2" customFormat="1" ht="10.32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7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="11" customFormat="1" ht="29.28" customHeight="1">
      <c r="A117" s="185"/>
      <c r="B117" s="186"/>
      <c r="C117" s="187" t="s">
        <v>110</v>
      </c>
      <c r="D117" s="188" t="s">
        <v>58</v>
      </c>
      <c r="E117" s="188" t="s">
        <v>54</v>
      </c>
      <c r="F117" s="188" t="s">
        <v>55</v>
      </c>
      <c r="G117" s="188" t="s">
        <v>111</v>
      </c>
      <c r="H117" s="188" t="s">
        <v>112</v>
      </c>
      <c r="I117" s="188" t="s">
        <v>113</v>
      </c>
      <c r="J117" s="188" t="s">
        <v>98</v>
      </c>
      <c r="K117" s="189" t="s">
        <v>114</v>
      </c>
      <c r="L117" s="190"/>
      <c r="M117" s="94" t="s">
        <v>1</v>
      </c>
      <c r="N117" s="95" t="s">
        <v>37</v>
      </c>
      <c r="O117" s="95" t="s">
        <v>115</v>
      </c>
      <c r="P117" s="95" t="s">
        <v>116</v>
      </c>
      <c r="Q117" s="95" t="s">
        <v>117</v>
      </c>
      <c r="R117" s="95" t="s">
        <v>118</v>
      </c>
      <c r="S117" s="95" t="s">
        <v>119</v>
      </c>
      <c r="T117" s="96" t="s">
        <v>120</v>
      </c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</row>
    <row r="118" s="2" customFormat="1" ht="22.8" customHeight="1">
      <c r="A118" s="33"/>
      <c r="B118" s="34"/>
      <c r="C118" s="101" t="s">
        <v>121</v>
      </c>
      <c r="D118" s="35"/>
      <c r="E118" s="35"/>
      <c r="F118" s="35"/>
      <c r="G118" s="35"/>
      <c r="H118" s="35"/>
      <c r="I118" s="35"/>
      <c r="J118" s="191">
        <f>BK118</f>
        <v>599775.90000000002</v>
      </c>
      <c r="K118" s="35"/>
      <c r="L118" s="39"/>
      <c r="M118" s="97"/>
      <c r="N118" s="192"/>
      <c r="O118" s="98"/>
      <c r="P118" s="193">
        <f>P119</f>
        <v>675.49600000000009</v>
      </c>
      <c r="Q118" s="98"/>
      <c r="R118" s="193">
        <f>R119</f>
        <v>0.68160999999999994</v>
      </c>
      <c r="S118" s="98"/>
      <c r="T118" s="194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72</v>
      </c>
      <c r="AU118" s="18" t="s">
        <v>100</v>
      </c>
      <c r="BK118" s="195">
        <f>BK119</f>
        <v>599775.90000000002</v>
      </c>
    </row>
    <row r="119" s="12" customFormat="1" ht="25.92" customHeight="1">
      <c r="A119" s="12"/>
      <c r="B119" s="196"/>
      <c r="C119" s="197"/>
      <c r="D119" s="198" t="s">
        <v>72</v>
      </c>
      <c r="E119" s="199" t="s">
        <v>122</v>
      </c>
      <c r="F119" s="199" t="s">
        <v>123</v>
      </c>
      <c r="G119" s="197"/>
      <c r="H119" s="197"/>
      <c r="I119" s="197"/>
      <c r="J119" s="200">
        <f>BK119</f>
        <v>599775.90000000002</v>
      </c>
      <c r="K119" s="197"/>
      <c r="L119" s="201"/>
      <c r="M119" s="202"/>
      <c r="N119" s="203"/>
      <c r="O119" s="203"/>
      <c r="P119" s="204">
        <f>P120</f>
        <v>675.49600000000009</v>
      </c>
      <c r="Q119" s="203"/>
      <c r="R119" s="204">
        <f>R120</f>
        <v>0.68160999999999994</v>
      </c>
      <c r="S119" s="203"/>
      <c r="T119" s="20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6" t="s">
        <v>81</v>
      </c>
      <c r="AT119" s="207" t="s">
        <v>72</v>
      </c>
      <c r="AU119" s="207" t="s">
        <v>73</v>
      </c>
      <c r="AY119" s="206" t="s">
        <v>124</v>
      </c>
      <c r="BK119" s="208">
        <f>BK120</f>
        <v>599775.90000000002</v>
      </c>
    </row>
    <row r="120" s="12" customFormat="1" ht="22.8" customHeight="1">
      <c r="A120" s="12"/>
      <c r="B120" s="196"/>
      <c r="C120" s="197"/>
      <c r="D120" s="198" t="s">
        <v>72</v>
      </c>
      <c r="E120" s="209" t="s">
        <v>81</v>
      </c>
      <c r="F120" s="209" t="s">
        <v>125</v>
      </c>
      <c r="G120" s="197"/>
      <c r="H120" s="197"/>
      <c r="I120" s="197"/>
      <c r="J120" s="210">
        <f>BK120</f>
        <v>599775.90000000002</v>
      </c>
      <c r="K120" s="197"/>
      <c r="L120" s="201"/>
      <c r="M120" s="202"/>
      <c r="N120" s="203"/>
      <c r="O120" s="203"/>
      <c r="P120" s="204">
        <f>SUM(P121:P245)</f>
        <v>675.49600000000009</v>
      </c>
      <c r="Q120" s="203"/>
      <c r="R120" s="204">
        <f>SUM(R121:R245)</f>
        <v>0.68160999999999994</v>
      </c>
      <c r="S120" s="203"/>
      <c r="T120" s="205">
        <f>SUM(T121:T245)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6" t="s">
        <v>81</v>
      </c>
      <c r="AT120" s="207" t="s">
        <v>72</v>
      </c>
      <c r="AU120" s="207" t="s">
        <v>81</v>
      </c>
      <c r="AY120" s="206" t="s">
        <v>124</v>
      </c>
      <c r="BK120" s="208">
        <f>SUM(BK121:BK245)</f>
        <v>599775.90000000002</v>
      </c>
    </row>
    <row r="121" s="2" customFormat="1" ht="16.5" customHeight="1">
      <c r="A121" s="33"/>
      <c r="B121" s="34"/>
      <c r="C121" s="211" t="s">
        <v>81</v>
      </c>
      <c r="D121" s="211" t="s">
        <v>126</v>
      </c>
      <c r="E121" s="212" t="s">
        <v>774</v>
      </c>
      <c r="F121" s="213" t="s">
        <v>775</v>
      </c>
      <c r="G121" s="214" t="s">
        <v>235</v>
      </c>
      <c r="H121" s="215">
        <v>299</v>
      </c>
      <c r="I121" s="216">
        <v>23.600000000000001</v>
      </c>
      <c r="J121" s="216">
        <f>ROUND(I121*H121,2)</f>
        <v>7056.3999999999996</v>
      </c>
      <c r="K121" s="213" t="s">
        <v>130</v>
      </c>
      <c r="L121" s="39"/>
      <c r="M121" s="217" t="s">
        <v>1</v>
      </c>
      <c r="N121" s="218" t="s">
        <v>38</v>
      </c>
      <c r="O121" s="219">
        <v>0.064000000000000001</v>
      </c>
      <c r="P121" s="219">
        <f>O121*H121</f>
        <v>19.135999999999999</v>
      </c>
      <c r="Q121" s="219">
        <v>3.0000000000000001E-05</v>
      </c>
      <c r="R121" s="219">
        <f>Q121*H121</f>
        <v>0.0089700000000000005</v>
      </c>
      <c r="S121" s="219">
        <v>0</v>
      </c>
      <c r="T121" s="220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221" t="s">
        <v>131</v>
      </c>
      <c r="AT121" s="221" t="s">
        <v>126</v>
      </c>
      <c r="AU121" s="221" t="s">
        <v>83</v>
      </c>
      <c r="AY121" s="18" t="s">
        <v>124</v>
      </c>
      <c r="BE121" s="222">
        <f>IF(N121="základní",J121,0)</f>
        <v>7056.3999999999996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18" t="s">
        <v>81</v>
      </c>
      <c r="BK121" s="222">
        <f>ROUND(I121*H121,2)</f>
        <v>7056.3999999999996</v>
      </c>
      <c r="BL121" s="18" t="s">
        <v>131</v>
      </c>
      <c r="BM121" s="221" t="s">
        <v>776</v>
      </c>
    </row>
    <row r="122" s="2" customFormat="1">
      <c r="A122" s="33"/>
      <c r="B122" s="34"/>
      <c r="C122" s="35"/>
      <c r="D122" s="223" t="s">
        <v>133</v>
      </c>
      <c r="E122" s="35"/>
      <c r="F122" s="224" t="s">
        <v>777</v>
      </c>
      <c r="G122" s="35"/>
      <c r="H122" s="35"/>
      <c r="I122" s="35"/>
      <c r="J122" s="35"/>
      <c r="K122" s="35"/>
      <c r="L122" s="39"/>
      <c r="M122" s="225"/>
      <c r="N122" s="226"/>
      <c r="O122" s="85"/>
      <c r="P122" s="85"/>
      <c r="Q122" s="85"/>
      <c r="R122" s="85"/>
      <c r="S122" s="85"/>
      <c r="T122" s="86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133</v>
      </c>
      <c r="AU122" s="18" t="s">
        <v>83</v>
      </c>
    </row>
    <row r="123" s="2" customFormat="1">
      <c r="A123" s="33"/>
      <c r="B123" s="34"/>
      <c r="C123" s="35"/>
      <c r="D123" s="227" t="s">
        <v>135</v>
      </c>
      <c r="E123" s="35"/>
      <c r="F123" s="228" t="s">
        <v>778</v>
      </c>
      <c r="G123" s="35"/>
      <c r="H123" s="35"/>
      <c r="I123" s="35"/>
      <c r="J123" s="35"/>
      <c r="K123" s="35"/>
      <c r="L123" s="39"/>
      <c r="M123" s="225"/>
      <c r="N123" s="226"/>
      <c r="O123" s="85"/>
      <c r="P123" s="85"/>
      <c r="Q123" s="85"/>
      <c r="R123" s="85"/>
      <c r="S123" s="85"/>
      <c r="T123" s="86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135</v>
      </c>
      <c r="AU123" s="18" t="s">
        <v>83</v>
      </c>
    </row>
    <row r="124" s="2" customFormat="1">
      <c r="A124" s="33"/>
      <c r="B124" s="34"/>
      <c r="C124" s="35"/>
      <c r="D124" s="223" t="s">
        <v>137</v>
      </c>
      <c r="E124" s="35"/>
      <c r="F124" s="229" t="s">
        <v>779</v>
      </c>
      <c r="G124" s="35"/>
      <c r="H124" s="35"/>
      <c r="I124" s="35"/>
      <c r="J124" s="35"/>
      <c r="K124" s="35"/>
      <c r="L124" s="39"/>
      <c r="M124" s="225"/>
      <c r="N124" s="226"/>
      <c r="O124" s="85"/>
      <c r="P124" s="85"/>
      <c r="Q124" s="85"/>
      <c r="R124" s="85"/>
      <c r="S124" s="85"/>
      <c r="T124" s="86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137</v>
      </c>
      <c r="AU124" s="18" t="s">
        <v>83</v>
      </c>
    </row>
    <row r="125" s="13" customFormat="1">
      <c r="A125" s="13"/>
      <c r="B125" s="230"/>
      <c r="C125" s="231"/>
      <c r="D125" s="223" t="s">
        <v>139</v>
      </c>
      <c r="E125" s="232" t="s">
        <v>1</v>
      </c>
      <c r="F125" s="233" t="s">
        <v>140</v>
      </c>
      <c r="G125" s="231"/>
      <c r="H125" s="232" t="s">
        <v>1</v>
      </c>
      <c r="I125" s="231"/>
      <c r="J125" s="231"/>
      <c r="K125" s="231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139</v>
      </c>
      <c r="AU125" s="238" t="s">
        <v>83</v>
      </c>
      <c r="AV125" s="13" t="s">
        <v>81</v>
      </c>
      <c r="AW125" s="13" t="s">
        <v>30</v>
      </c>
      <c r="AX125" s="13" t="s">
        <v>73</v>
      </c>
      <c r="AY125" s="238" t="s">
        <v>124</v>
      </c>
    </row>
    <row r="126" s="14" customFormat="1">
      <c r="A126" s="14"/>
      <c r="B126" s="239"/>
      <c r="C126" s="240"/>
      <c r="D126" s="223" t="s">
        <v>139</v>
      </c>
      <c r="E126" s="241" t="s">
        <v>1</v>
      </c>
      <c r="F126" s="242" t="s">
        <v>780</v>
      </c>
      <c r="G126" s="240"/>
      <c r="H126" s="243">
        <v>299</v>
      </c>
      <c r="I126" s="240"/>
      <c r="J126" s="240"/>
      <c r="K126" s="240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139</v>
      </c>
      <c r="AU126" s="248" t="s">
        <v>83</v>
      </c>
      <c r="AV126" s="14" t="s">
        <v>83</v>
      </c>
      <c r="AW126" s="14" t="s">
        <v>30</v>
      </c>
      <c r="AX126" s="14" t="s">
        <v>81</v>
      </c>
      <c r="AY126" s="248" t="s">
        <v>124</v>
      </c>
    </row>
    <row r="127" s="2" customFormat="1" ht="33" customHeight="1">
      <c r="A127" s="33"/>
      <c r="B127" s="34"/>
      <c r="C127" s="211" t="s">
        <v>83</v>
      </c>
      <c r="D127" s="211" t="s">
        <v>126</v>
      </c>
      <c r="E127" s="212" t="s">
        <v>781</v>
      </c>
      <c r="F127" s="213" t="s">
        <v>782</v>
      </c>
      <c r="G127" s="214" t="s">
        <v>235</v>
      </c>
      <c r="H127" s="215">
        <v>87</v>
      </c>
      <c r="I127" s="216">
        <v>117</v>
      </c>
      <c r="J127" s="216">
        <f>ROUND(I127*H127,2)</f>
        <v>10179</v>
      </c>
      <c r="K127" s="213" t="s">
        <v>130</v>
      </c>
      <c r="L127" s="39"/>
      <c r="M127" s="217" t="s">
        <v>1</v>
      </c>
      <c r="N127" s="218" t="s">
        <v>38</v>
      </c>
      <c r="O127" s="219">
        <v>0.34799999999999998</v>
      </c>
      <c r="P127" s="219">
        <f>O127*H127</f>
        <v>30.275999999999996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221" t="s">
        <v>131</v>
      </c>
      <c r="AT127" s="221" t="s">
        <v>126</v>
      </c>
      <c r="AU127" s="221" t="s">
        <v>83</v>
      </c>
      <c r="AY127" s="18" t="s">
        <v>124</v>
      </c>
      <c r="BE127" s="222">
        <f>IF(N127="základní",J127,0)</f>
        <v>10179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8" t="s">
        <v>81</v>
      </c>
      <c r="BK127" s="222">
        <f>ROUND(I127*H127,2)</f>
        <v>10179</v>
      </c>
      <c r="BL127" s="18" t="s">
        <v>131</v>
      </c>
      <c r="BM127" s="221" t="s">
        <v>783</v>
      </c>
    </row>
    <row r="128" s="2" customFormat="1">
      <c r="A128" s="33"/>
      <c r="B128" s="34"/>
      <c r="C128" s="35"/>
      <c r="D128" s="223" t="s">
        <v>133</v>
      </c>
      <c r="E128" s="35"/>
      <c r="F128" s="224" t="s">
        <v>784</v>
      </c>
      <c r="G128" s="35"/>
      <c r="H128" s="35"/>
      <c r="I128" s="35"/>
      <c r="J128" s="35"/>
      <c r="K128" s="35"/>
      <c r="L128" s="39"/>
      <c r="M128" s="225"/>
      <c r="N128" s="226"/>
      <c r="O128" s="85"/>
      <c r="P128" s="85"/>
      <c r="Q128" s="85"/>
      <c r="R128" s="85"/>
      <c r="S128" s="85"/>
      <c r="T128" s="86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133</v>
      </c>
      <c r="AU128" s="18" t="s">
        <v>83</v>
      </c>
    </row>
    <row r="129" s="2" customFormat="1">
      <c r="A129" s="33"/>
      <c r="B129" s="34"/>
      <c r="C129" s="35"/>
      <c r="D129" s="227" t="s">
        <v>135</v>
      </c>
      <c r="E129" s="35"/>
      <c r="F129" s="228" t="s">
        <v>785</v>
      </c>
      <c r="G129" s="35"/>
      <c r="H129" s="35"/>
      <c r="I129" s="35"/>
      <c r="J129" s="35"/>
      <c r="K129" s="35"/>
      <c r="L129" s="39"/>
      <c r="M129" s="225"/>
      <c r="N129" s="226"/>
      <c r="O129" s="85"/>
      <c r="P129" s="85"/>
      <c r="Q129" s="85"/>
      <c r="R129" s="85"/>
      <c r="S129" s="85"/>
      <c r="T129" s="86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135</v>
      </c>
      <c r="AU129" s="18" t="s">
        <v>83</v>
      </c>
    </row>
    <row r="130" s="13" customFormat="1">
      <c r="A130" s="13"/>
      <c r="B130" s="230"/>
      <c r="C130" s="231"/>
      <c r="D130" s="223" t="s">
        <v>139</v>
      </c>
      <c r="E130" s="232" t="s">
        <v>1</v>
      </c>
      <c r="F130" s="233" t="s">
        <v>140</v>
      </c>
      <c r="G130" s="231"/>
      <c r="H130" s="232" t="s">
        <v>1</v>
      </c>
      <c r="I130" s="231"/>
      <c r="J130" s="231"/>
      <c r="K130" s="231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139</v>
      </c>
      <c r="AU130" s="238" t="s">
        <v>83</v>
      </c>
      <c r="AV130" s="13" t="s">
        <v>81</v>
      </c>
      <c r="AW130" s="13" t="s">
        <v>30</v>
      </c>
      <c r="AX130" s="13" t="s">
        <v>73</v>
      </c>
      <c r="AY130" s="238" t="s">
        <v>124</v>
      </c>
    </row>
    <row r="131" s="14" customFormat="1">
      <c r="A131" s="14"/>
      <c r="B131" s="239"/>
      <c r="C131" s="240"/>
      <c r="D131" s="223" t="s">
        <v>139</v>
      </c>
      <c r="E131" s="241" t="s">
        <v>1</v>
      </c>
      <c r="F131" s="242" t="s">
        <v>786</v>
      </c>
      <c r="G131" s="240"/>
      <c r="H131" s="243">
        <v>87</v>
      </c>
      <c r="I131" s="240"/>
      <c r="J131" s="240"/>
      <c r="K131" s="240"/>
      <c r="L131" s="244"/>
      <c r="M131" s="245"/>
      <c r="N131" s="246"/>
      <c r="O131" s="246"/>
      <c r="P131" s="246"/>
      <c r="Q131" s="246"/>
      <c r="R131" s="246"/>
      <c r="S131" s="246"/>
      <c r="T131" s="24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8" t="s">
        <v>139</v>
      </c>
      <c r="AU131" s="248" t="s">
        <v>83</v>
      </c>
      <c r="AV131" s="14" t="s">
        <v>83</v>
      </c>
      <c r="AW131" s="14" t="s">
        <v>30</v>
      </c>
      <c r="AX131" s="14" t="s">
        <v>81</v>
      </c>
      <c r="AY131" s="248" t="s">
        <v>124</v>
      </c>
    </row>
    <row r="132" s="2" customFormat="1" ht="33" customHeight="1">
      <c r="A132" s="33"/>
      <c r="B132" s="34"/>
      <c r="C132" s="211" t="s">
        <v>150</v>
      </c>
      <c r="D132" s="211" t="s">
        <v>126</v>
      </c>
      <c r="E132" s="212" t="s">
        <v>787</v>
      </c>
      <c r="F132" s="213" t="s">
        <v>788</v>
      </c>
      <c r="G132" s="214" t="s">
        <v>235</v>
      </c>
      <c r="H132" s="215">
        <v>245</v>
      </c>
      <c r="I132" s="216">
        <v>175</v>
      </c>
      <c r="J132" s="216">
        <f>ROUND(I132*H132,2)</f>
        <v>42875</v>
      </c>
      <c r="K132" s="213" t="s">
        <v>130</v>
      </c>
      <c r="L132" s="39"/>
      <c r="M132" s="217" t="s">
        <v>1</v>
      </c>
      <c r="N132" s="218" t="s">
        <v>38</v>
      </c>
      <c r="O132" s="219">
        <v>0.52000000000000002</v>
      </c>
      <c r="P132" s="219">
        <f>O132*H132</f>
        <v>127.40000000000001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21" t="s">
        <v>131</v>
      </c>
      <c r="AT132" s="221" t="s">
        <v>126</v>
      </c>
      <c r="AU132" s="221" t="s">
        <v>83</v>
      </c>
      <c r="AY132" s="18" t="s">
        <v>124</v>
      </c>
      <c r="BE132" s="222">
        <f>IF(N132="základní",J132,0)</f>
        <v>42875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8" t="s">
        <v>81</v>
      </c>
      <c r="BK132" s="222">
        <f>ROUND(I132*H132,2)</f>
        <v>42875</v>
      </c>
      <c r="BL132" s="18" t="s">
        <v>131</v>
      </c>
      <c r="BM132" s="221" t="s">
        <v>789</v>
      </c>
    </row>
    <row r="133" s="2" customFormat="1">
      <c r="A133" s="33"/>
      <c r="B133" s="34"/>
      <c r="C133" s="35"/>
      <c r="D133" s="223" t="s">
        <v>133</v>
      </c>
      <c r="E133" s="35"/>
      <c r="F133" s="224" t="s">
        <v>790</v>
      </c>
      <c r="G133" s="35"/>
      <c r="H133" s="35"/>
      <c r="I133" s="35"/>
      <c r="J133" s="35"/>
      <c r="K133" s="35"/>
      <c r="L133" s="39"/>
      <c r="M133" s="225"/>
      <c r="N133" s="226"/>
      <c r="O133" s="85"/>
      <c r="P133" s="85"/>
      <c r="Q133" s="85"/>
      <c r="R133" s="85"/>
      <c r="S133" s="85"/>
      <c r="T133" s="86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133</v>
      </c>
      <c r="AU133" s="18" t="s">
        <v>83</v>
      </c>
    </row>
    <row r="134" s="2" customFormat="1">
      <c r="A134" s="33"/>
      <c r="B134" s="34"/>
      <c r="C134" s="35"/>
      <c r="D134" s="227" t="s">
        <v>135</v>
      </c>
      <c r="E134" s="35"/>
      <c r="F134" s="228" t="s">
        <v>791</v>
      </c>
      <c r="G134" s="35"/>
      <c r="H134" s="35"/>
      <c r="I134" s="35"/>
      <c r="J134" s="35"/>
      <c r="K134" s="35"/>
      <c r="L134" s="39"/>
      <c r="M134" s="225"/>
      <c r="N134" s="226"/>
      <c r="O134" s="85"/>
      <c r="P134" s="85"/>
      <c r="Q134" s="85"/>
      <c r="R134" s="85"/>
      <c r="S134" s="85"/>
      <c r="T134" s="86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135</v>
      </c>
      <c r="AU134" s="18" t="s">
        <v>83</v>
      </c>
    </row>
    <row r="135" s="13" customFormat="1">
      <c r="A135" s="13"/>
      <c r="B135" s="230"/>
      <c r="C135" s="231"/>
      <c r="D135" s="223" t="s">
        <v>139</v>
      </c>
      <c r="E135" s="232" t="s">
        <v>1</v>
      </c>
      <c r="F135" s="233" t="s">
        <v>140</v>
      </c>
      <c r="G135" s="231"/>
      <c r="H135" s="232" t="s">
        <v>1</v>
      </c>
      <c r="I135" s="231"/>
      <c r="J135" s="231"/>
      <c r="K135" s="231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139</v>
      </c>
      <c r="AU135" s="238" t="s">
        <v>83</v>
      </c>
      <c r="AV135" s="13" t="s">
        <v>81</v>
      </c>
      <c r="AW135" s="13" t="s">
        <v>30</v>
      </c>
      <c r="AX135" s="13" t="s">
        <v>73</v>
      </c>
      <c r="AY135" s="238" t="s">
        <v>124</v>
      </c>
    </row>
    <row r="136" s="14" customFormat="1">
      <c r="A136" s="14"/>
      <c r="B136" s="239"/>
      <c r="C136" s="240"/>
      <c r="D136" s="223" t="s">
        <v>139</v>
      </c>
      <c r="E136" s="241" t="s">
        <v>1</v>
      </c>
      <c r="F136" s="242" t="s">
        <v>792</v>
      </c>
      <c r="G136" s="240"/>
      <c r="H136" s="243">
        <v>245</v>
      </c>
      <c r="I136" s="240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139</v>
      </c>
      <c r="AU136" s="248" t="s">
        <v>83</v>
      </c>
      <c r="AV136" s="14" t="s">
        <v>83</v>
      </c>
      <c r="AW136" s="14" t="s">
        <v>30</v>
      </c>
      <c r="AX136" s="14" t="s">
        <v>81</v>
      </c>
      <c r="AY136" s="248" t="s">
        <v>124</v>
      </c>
    </row>
    <row r="137" s="2" customFormat="1" ht="21.75" customHeight="1">
      <c r="A137" s="33"/>
      <c r="B137" s="34"/>
      <c r="C137" s="211" t="s">
        <v>173</v>
      </c>
      <c r="D137" s="211" t="s">
        <v>126</v>
      </c>
      <c r="E137" s="212" t="s">
        <v>793</v>
      </c>
      <c r="F137" s="213" t="s">
        <v>794</v>
      </c>
      <c r="G137" s="214" t="s">
        <v>258</v>
      </c>
      <c r="H137" s="215">
        <v>39</v>
      </c>
      <c r="I137" s="216">
        <v>113</v>
      </c>
      <c r="J137" s="216">
        <f>ROUND(I137*H137,2)</f>
        <v>4407</v>
      </c>
      <c r="K137" s="213" t="s">
        <v>130</v>
      </c>
      <c r="L137" s="39"/>
      <c r="M137" s="217" t="s">
        <v>1</v>
      </c>
      <c r="N137" s="218" t="s">
        <v>38</v>
      </c>
      <c r="O137" s="219">
        <v>0.32000000000000001</v>
      </c>
      <c r="P137" s="219">
        <f>O137*H137</f>
        <v>12.48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21" t="s">
        <v>131</v>
      </c>
      <c r="AT137" s="221" t="s">
        <v>126</v>
      </c>
      <c r="AU137" s="221" t="s">
        <v>83</v>
      </c>
      <c r="AY137" s="18" t="s">
        <v>124</v>
      </c>
      <c r="BE137" s="222">
        <f>IF(N137="základní",J137,0)</f>
        <v>4407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8" t="s">
        <v>81</v>
      </c>
      <c r="BK137" s="222">
        <f>ROUND(I137*H137,2)</f>
        <v>4407</v>
      </c>
      <c r="BL137" s="18" t="s">
        <v>131</v>
      </c>
      <c r="BM137" s="221" t="s">
        <v>795</v>
      </c>
    </row>
    <row r="138" s="2" customFormat="1">
      <c r="A138" s="33"/>
      <c r="B138" s="34"/>
      <c r="C138" s="35"/>
      <c r="D138" s="223" t="s">
        <v>133</v>
      </c>
      <c r="E138" s="35"/>
      <c r="F138" s="224" t="s">
        <v>796</v>
      </c>
      <c r="G138" s="35"/>
      <c r="H138" s="35"/>
      <c r="I138" s="35"/>
      <c r="J138" s="35"/>
      <c r="K138" s="35"/>
      <c r="L138" s="39"/>
      <c r="M138" s="225"/>
      <c r="N138" s="226"/>
      <c r="O138" s="85"/>
      <c r="P138" s="85"/>
      <c r="Q138" s="85"/>
      <c r="R138" s="85"/>
      <c r="S138" s="85"/>
      <c r="T138" s="86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8" t="s">
        <v>133</v>
      </c>
      <c r="AU138" s="18" t="s">
        <v>83</v>
      </c>
    </row>
    <row r="139" s="2" customFormat="1">
      <c r="A139" s="33"/>
      <c r="B139" s="34"/>
      <c r="C139" s="35"/>
      <c r="D139" s="227" t="s">
        <v>135</v>
      </c>
      <c r="E139" s="35"/>
      <c r="F139" s="228" t="s">
        <v>797</v>
      </c>
      <c r="G139" s="35"/>
      <c r="H139" s="35"/>
      <c r="I139" s="35"/>
      <c r="J139" s="35"/>
      <c r="K139" s="35"/>
      <c r="L139" s="39"/>
      <c r="M139" s="225"/>
      <c r="N139" s="226"/>
      <c r="O139" s="85"/>
      <c r="P139" s="85"/>
      <c r="Q139" s="85"/>
      <c r="R139" s="85"/>
      <c r="S139" s="85"/>
      <c r="T139" s="86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135</v>
      </c>
      <c r="AU139" s="18" t="s">
        <v>83</v>
      </c>
    </row>
    <row r="140" s="2" customFormat="1" ht="24.15" customHeight="1">
      <c r="A140" s="33"/>
      <c r="B140" s="34"/>
      <c r="C140" s="211" t="s">
        <v>131</v>
      </c>
      <c r="D140" s="211" t="s">
        <v>126</v>
      </c>
      <c r="E140" s="212" t="s">
        <v>798</v>
      </c>
      <c r="F140" s="213" t="s">
        <v>799</v>
      </c>
      <c r="G140" s="214" t="s">
        <v>258</v>
      </c>
      <c r="H140" s="215">
        <v>6</v>
      </c>
      <c r="I140" s="216">
        <v>91.5</v>
      </c>
      <c r="J140" s="216">
        <f>ROUND(I140*H140,2)</f>
        <v>549</v>
      </c>
      <c r="K140" s="213" t="s">
        <v>130</v>
      </c>
      <c r="L140" s="39"/>
      <c r="M140" s="217" t="s">
        <v>1</v>
      </c>
      <c r="N140" s="218" t="s">
        <v>38</v>
      </c>
      <c r="O140" s="219">
        <v>0.26000000000000001</v>
      </c>
      <c r="P140" s="219">
        <f>O140*H140</f>
        <v>1.5600000000000001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221" t="s">
        <v>131</v>
      </c>
      <c r="AT140" s="221" t="s">
        <v>126</v>
      </c>
      <c r="AU140" s="221" t="s">
        <v>83</v>
      </c>
      <c r="AY140" s="18" t="s">
        <v>124</v>
      </c>
      <c r="BE140" s="222">
        <f>IF(N140="základní",J140,0)</f>
        <v>549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8" t="s">
        <v>81</v>
      </c>
      <c r="BK140" s="222">
        <f>ROUND(I140*H140,2)</f>
        <v>549</v>
      </c>
      <c r="BL140" s="18" t="s">
        <v>131</v>
      </c>
      <c r="BM140" s="221" t="s">
        <v>800</v>
      </c>
    </row>
    <row r="141" s="2" customFormat="1">
      <c r="A141" s="33"/>
      <c r="B141" s="34"/>
      <c r="C141" s="35"/>
      <c r="D141" s="223" t="s">
        <v>133</v>
      </c>
      <c r="E141" s="35"/>
      <c r="F141" s="224" t="s">
        <v>801</v>
      </c>
      <c r="G141" s="35"/>
      <c r="H141" s="35"/>
      <c r="I141" s="35"/>
      <c r="J141" s="35"/>
      <c r="K141" s="35"/>
      <c r="L141" s="39"/>
      <c r="M141" s="225"/>
      <c r="N141" s="226"/>
      <c r="O141" s="85"/>
      <c r="P141" s="85"/>
      <c r="Q141" s="85"/>
      <c r="R141" s="85"/>
      <c r="S141" s="85"/>
      <c r="T141" s="86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133</v>
      </c>
      <c r="AU141" s="18" t="s">
        <v>83</v>
      </c>
    </row>
    <row r="142" s="2" customFormat="1">
      <c r="A142" s="33"/>
      <c r="B142" s="34"/>
      <c r="C142" s="35"/>
      <c r="D142" s="227" t="s">
        <v>135</v>
      </c>
      <c r="E142" s="35"/>
      <c r="F142" s="228" t="s">
        <v>802</v>
      </c>
      <c r="G142" s="35"/>
      <c r="H142" s="35"/>
      <c r="I142" s="35"/>
      <c r="J142" s="35"/>
      <c r="K142" s="35"/>
      <c r="L142" s="39"/>
      <c r="M142" s="225"/>
      <c r="N142" s="226"/>
      <c r="O142" s="85"/>
      <c r="P142" s="85"/>
      <c r="Q142" s="85"/>
      <c r="R142" s="85"/>
      <c r="S142" s="85"/>
      <c r="T142" s="86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135</v>
      </c>
      <c r="AU142" s="18" t="s">
        <v>83</v>
      </c>
    </row>
    <row r="143" s="2" customFormat="1" ht="24.15" customHeight="1">
      <c r="A143" s="33"/>
      <c r="B143" s="34"/>
      <c r="C143" s="211" t="s">
        <v>165</v>
      </c>
      <c r="D143" s="211" t="s">
        <v>126</v>
      </c>
      <c r="E143" s="212" t="s">
        <v>803</v>
      </c>
      <c r="F143" s="213" t="s">
        <v>804</v>
      </c>
      <c r="G143" s="214" t="s">
        <v>258</v>
      </c>
      <c r="H143" s="215">
        <v>15</v>
      </c>
      <c r="I143" s="216">
        <v>113</v>
      </c>
      <c r="J143" s="216">
        <f>ROUND(I143*H143,2)</f>
        <v>1695</v>
      </c>
      <c r="K143" s="213" t="s">
        <v>130</v>
      </c>
      <c r="L143" s="39"/>
      <c r="M143" s="217" t="s">
        <v>1</v>
      </c>
      <c r="N143" s="218" t="s">
        <v>38</v>
      </c>
      <c r="O143" s="219">
        <v>0.32000000000000001</v>
      </c>
      <c r="P143" s="219">
        <f>O143*H143</f>
        <v>4.7999999999999998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221" t="s">
        <v>131</v>
      </c>
      <c r="AT143" s="221" t="s">
        <v>126</v>
      </c>
      <c r="AU143" s="221" t="s">
        <v>83</v>
      </c>
      <c r="AY143" s="18" t="s">
        <v>124</v>
      </c>
      <c r="BE143" s="222">
        <f>IF(N143="základní",J143,0)</f>
        <v>1695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8" t="s">
        <v>81</v>
      </c>
      <c r="BK143" s="222">
        <f>ROUND(I143*H143,2)</f>
        <v>1695</v>
      </c>
      <c r="BL143" s="18" t="s">
        <v>131</v>
      </c>
      <c r="BM143" s="221" t="s">
        <v>805</v>
      </c>
    </row>
    <row r="144" s="2" customFormat="1">
      <c r="A144" s="33"/>
      <c r="B144" s="34"/>
      <c r="C144" s="35"/>
      <c r="D144" s="223" t="s">
        <v>133</v>
      </c>
      <c r="E144" s="35"/>
      <c r="F144" s="224" t="s">
        <v>806</v>
      </c>
      <c r="G144" s="35"/>
      <c r="H144" s="35"/>
      <c r="I144" s="35"/>
      <c r="J144" s="35"/>
      <c r="K144" s="35"/>
      <c r="L144" s="39"/>
      <c r="M144" s="225"/>
      <c r="N144" s="226"/>
      <c r="O144" s="85"/>
      <c r="P144" s="85"/>
      <c r="Q144" s="85"/>
      <c r="R144" s="85"/>
      <c r="S144" s="85"/>
      <c r="T144" s="86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133</v>
      </c>
      <c r="AU144" s="18" t="s">
        <v>83</v>
      </c>
    </row>
    <row r="145" s="2" customFormat="1">
      <c r="A145" s="33"/>
      <c r="B145" s="34"/>
      <c r="C145" s="35"/>
      <c r="D145" s="227" t="s">
        <v>135</v>
      </c>
      <c r="E145" s="35"/>
      <c r="F145" s="228" t="s">
        <v>807</v>
      </c>
      <c r="G145" s="35"/>
      <c r="H145" s="35"/>
      <c r="I145" s="35"/>
      <c r="J145" s="35"/>
      <c r="K145" s="35"/>
      <c r="L145" s="39"/>
      <c r="M145" s="225"/>
      <c r="N145" s="226"/>
      <c r="O145" s="85"/>
      <c r="P145" s="85"/>
      <c r="Q145" s="85"/>
      <c r="R145" s="85"/>
      <c r="S145" s="85"/>
      <c r="T145" s="86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135</v>
      </c>
      <c r="AU145" s="18" t="s">
        <v>83</v>
      </c>
    </row>
    <row r="146" s="2" customFormat="1" ht="24.15" customHeight="1">
      <c r="A146" s="33"/>
      <c r="B146" s="34"/>
      <c r="C146" s="211" t="s">
        <v>181</v>
      </c>
      <c r="D146" s="211" t="s">
        <v>126</v>
      </c>
      <c r="E146" s="212" t="s">
        <v>808</v>
      </c>
      <c r="F146" s="213" t="s">
        <v>809</v>
      </c>
      <c r="G146" s="214" t="s">
        <v>258</v>
      </c>
      <c r="H146" s="215">
        <v>20</v>
      </c>
      <c r="I146" s="216">
        <v>137</v>
      </c>
      <c r="J146" s="216">
        <f>ROUND(I146*H146,2)</f>
        <v>2740</v>
      </c>
      <c r="K146" s="213" t="s">
        <v>130</v>
      </c>
      <c r="L146" s="39"/>
      <c r="M146" s="217" t="s">
        <v>1</v>
      </c>
      <c r="N146" s="218" t="s">
        <v>38</v>
      </c>
      <c r="O146" s="219">
        <v>0.39000000000000001</v>
      </c>
      <c r="P146" s="219">
        <f>O146*H146</f>
        <v>7.8000000000000007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21" t="s">
        <v>131</v>
      </c>
      <c r="AT146" s="221" t="s">
        <v>126</v>
      </c>
      <c r="AU146" s="221" t="s">
        <v>83</v>
      </c>
      <c r="AY146" s="18" t="s">
        <v>124</v>
      </c>
      <c r="BE146" s="222">
        <f>IF(N146="základní",J146,0)</f>
        <v>2740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8" t="s">
        <v>81</v>
      </c>
      <c r="BK146" s="222">
        <f>ROUND(I146*H146,2)</f>
        <v>2740</v>
      </c>
      <c r="BL146" s="18" t="s">
        <v>131</v>
      </c>
      <c r="BM146" s="221" t="s">
        <v>810</v>
      </c>
    </row>
    <row r="147" s="2" customFormat="1">
      <c r="A147" s="33"/>
      <c r="B147" s="34"/>
      <c r="C147" s="35"/>
      <c r="D147" s="223" t="s">
        <v>133</v>
      </c>
      <c r="E147" s="35"/>
      <c r="F147" s="224" t="s">
        <v>811</v>
      </c>
      <c r="G147" s="35"/>
      <c r="H147" s="35"/>
      <c r="I147" s="35"/>
      <c r="J147" s="35"/>
      <c r="K147" s="35"/>
      <c r="L147" s="39"/>
      <c r="M147" s="225"/>
      <c r="N147" s="226"/>
      <c r="O147" s="85"/>
      <c r="P147" s="85"/>
      <c r="Q147" s="85"/>
      <c r="R147" s="85"/>
      <c r="S147" s="85"/>
      <c r="T147" s="86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133</v>
      </c>
      <c r="AU147" s="18" t="s">
        <v>83</v>
      </c>
    </row>
    <row r="148" s="2" customFormat="1">
      <c r="A148" s="33"/>
      <c r="B148" s="34"/>
      <c r="C148" s="35"/>
      <c r="D148" s="227" t="s">
        <v>135</v>
      </c>
      <c r="E148" s="35"/>
      <c r="F148" s="228" t="s">
        <v>812</v>
      </c>
      <c r="G148" s="35"/>
      <c r="H148" s="35"/>
      <c r="I148" s="35"/>
      <c r="J148" s="35"/>
      <c r="K148" s="35"/>
      <c r="L148" s="39"/>
      <c r="M148" s="225"/>
      <c r="N148" s="226"/>
      <c r="O148" s="85"/>
      <c r="P148" s="85"/>
      <c r="Q148" s="85"/>
      <c r="R148" s="85"/>
      <c r="S148" s="85"/>
      <c r="T148" s="86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8" t="s">
        <v>135</v>
      </c>
      <c r="AU148" s="18" t="s">
        <v>83</v>
      </c>
    </row>
    <row r="149" s="2" customFormat="1" ht="16.5" customHeight="1">
      <c r="A149" s="33"/>
      <c r="B149" s="34"/>
      <c r="C149" s="211" t="s">
        <v>191</v>
      </c>
      <c r="D149" s="211" t="s">
        <v>126</v>
      </c>
      <c r="E149" s="212" t="s">
        <v>813</v>
      </c>
      <c r="F149" s="213" t="s">
        <v>814</v>
      </c>
      <c r="G149" s="214" t="s">
        <v>258</v>
      </c>
      <c r="H149" s="215">
        <v>71</v>
      </c>
      <c r="I149" s="216">
        <v>643</v>
      </c>
      <c r="J149" s="216">
        <f>ROUND(I149*H149,2)</f>
        <v>45653</v>
      </c>
      <c r="K149" s="213" t="s">
        <v>130</v>
      </c>
      <c r="L149" s="39"/>
      <c r="M149" s="217" t="s">
        <v>1</v>
      </c>
      <c r="N149" s="218" t="s">
        <v>38</v>
      </c>
      <c r="O149" s="219">
        <v>1.7</v>
      </c>
      <c r="P149" s="219">
        <f>O149*H149</f>
        <v>120.7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21" t="s">
        <v>131</v>
      </c>
      <c r="AT149" s="221" t="s">
        <v>126</v>
      </c>
      <c r="AU149" s="221" t="s">
        <v>83</v>
      </c>
      <c r="AY149" s="18" t="s">
        <v>124</v>
      </c>
      <c r="BE149" s="222">
        <f>IF(N149="základní",J149,0)</f>
        <v>45653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8" t="s">
        <v>81</v>
      </c>
      <c r="BK149" s="222">
        <f>ROUND(I149*H149,2)</f>
        <v>45653</v>
      </c>
      <c r="BL149" s="18" t="s">
        <v>131</v>
      </c>
      <c r="BM149" s="221" t="s">
        <v>815</v>
      </c>
    </row>
    <row r="150" s="2" customFormat="1">
      <c r="A150" s="33"/>
      <c r="B150" s="34"/>
      <c r="C150" s="35"/>
      <c r="D150" s="223" t="s">
        <v>133</v>
      </c>
      <c r="E150" s="35"/>
      <c r="F150" s="224" t="s">
        <v>816</v>
      </c>
      <c r="G150" s="35"/>
      <c r="H150" s="35"/>
      <c r="I150" s="35"/>
      <c r="J150" s="35"/>
      <c r="K150" s="35"/>
      <c r="L150" s="39"/>
      <c r="M150" s="225"/>
      <c r="N150" s="226"/>
      <c r="O150" s="85"/>
      <c r="P150" s="85"/>
      <c r="Q150" s="85"/>
      <c r="R150" s="85"/>
      <c r="S150" s="85"/>
      <c r="T150" s="86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8" t="s">
        <v>133</v>
      </c>
      <c r="AU150" s="18" t="s">
        <v>83</v>
      </c>
    </row>
    <row r="151" s="2" customFormat="1">
      <c r="A151" s="33"/>
      <c r="B151" s="34"/>
      <c r="C151" s="35"/>
      <c r="D151" s="227" t="s">
        <v>135</v>
      </c>
      <c r="E151" s="35"/>
      <c r="F151" s="228" t="s">
        <v>817</v>
      </c>
      <c r="G151" s="35"/>
      <c r="H151" s="35"/>
      <c r="I151" s="35"/>
      <c r="J151" s="35"/>
      <c r="K151" s="35"/>
      <c r="L151" s="39"/>
      <c r="M151" s="225"/>
      <c r="N151" s="226"/>
      <c r="O151" s="85"/>
      <c r="P151" s="85"/>
      <c r="Q151" s="85"/>
      <c r="R151" s="85"/>
      <c r="S151" s="85"/>
      <c r="T151" s="86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135</v>
      </c>
      <c r="AU151" s="18" t="s">
        <v>83</v>
      </c>
    </row>
    <row r="152" s="2" customFormat="1" ht="24.15" customHeight="1">
      <c r="A152" s="33"/>
      <c r="B152" s="34"/>
      <c r="C152" s="211" t="s">
        <v>201</v>
      </c>
      <c r="D152" s="211" t="s">
        <v>126</v>
      </c>
      <c r="E152" s="212" t="s">
        <v>818</v>
      </c>
      <c r="F152" s="213" t="s">
        <v>819</v>
      </c>
      <c r="G152" s="214" t="s">
        <v>258</v>
      </c>
      <c r="H152" s="215">
        <v>26</v>
      </c>
      <c r="I152" s="216">
        <v>361</v>
      </c>
      <c r="J152" s="216">
        <f>ROUND(I152*H152,2)</f>
        <v>9386</v>
      </c>
      <c r="K152" s="213" t="s">
        <v>130</v>
      </c>
      <c r="L152" s="39"/>
      <c r="M152" s="217" t="s">
        <v>1</v>
      </c>
      <c r="N152" s="218" t="s">
        <v>38</v>
      </c>
      <c r="O152" s="219">
        <v>0.65500000000000003</v>
      </c>
      <c r="P152" s="219">
        <f>O152*H152</f>
        <v>17.030000000000001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221" t="s">
        <v>131</v>
      </c>
      <c r="AT152" s="221" t="s">
        <v>126</v>
      </c>
      <c r="AU152" s="221" t="s">
        <v>83</v>
      </c>
      <c r="AY152" s="18" t="s">
        <v>124</v>
      </c>
      <c r="BE152" s="222">
        <f>IF(N152="základní",J152,0)</f>
        <v>9386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8" t="s">
        <v>81</v>
      </c>
      <c r="BK152" s="222">
        <f>ROUND(I152*H152,2)</f>
        <v>9386</v>
      </c>
      <c r="BL152" s="18" t="s">
        <v>131</v>
      </c>
      <c r="BM152" s="221" t="s">
        <v>820</v>
      </c>
    </row>
    <row r="153" s="2" customFormat="1">
      <c r="A153" s="33"/>
      <c r="B153" s="34"/>
      <c r="C153" s="35"/>
      <c r="D153" s="223" t="s">
        <v>133</v>
      </c>
      <c r="E153" s="35"/>
      <c r="F153" s="224" t="s">
        <v>821</v>
      </c>
      <c r="G153" s="35"/>
      <c r="H153" s="35"/>
      <c r="I153" s="35"/>
      <c r="J153" s="35"/>
      <c r="K153" s="35"/>
      <c r="L153" s="39"/>
      <c r="M153" s="225"/>
      <c r="N153" s="226"/>
      <c r="O153" s="85"/>
      <c r="P153" s="85"/>
      <c r="Q153" s="85"/>
      <c r="R153" s="85"/>
      <c r="S153" s="85"/>
      <c r="T153" s="86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133</v>
      </c>
      <c r="AU153" s="18" t="s">
        <v>83</v>
      </c>
    </row>
    <row r="154" s="2" customFormat="1">
      <c r="A154" s="33"/>
      <c r="B154" s="34"/>
      <c r="C154" s="35"/>
      <c r="D154" s="227" t="s">
        <v>135</v>
      </c>
      <c r="E154" s="35"/>
      <c r="F154" s="228" t="s">
        <v>822</v>
      </c>
      <c r="G154" s="35"/>
      <c r="H154" s="35"/>
      <c r="I154" s="35"/>
      <c r="J154" s="35"/>
      <c r="K154" s="35"/>
      <c r="L154" s="39"/>
      <c r="M154" s="225"/>
      <c r="N154" s="226"/>
      <c r="O154" s="85"/>
      <c r="P154" s="85"/>
      <c r="Q154" s="85"/>
      <c r="R154" s="85"/>
      <c r="S154" s="85"/>
      <c r="T154" s="86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135</v>
      </c>
      <c r="AU154" s="18" t="s">
        <v>83</v>
      </c>
    </row>
    <row r="155" s="2" customFormat="1" ht="24.15" customHeight="1">
      <c r="A155" s="33"/>
      <c r="B155" s="34"/>
      <c r="C155" s="211" t="s">
        <v>212</v>
      </c>
      <c r="D155" s="211" t="s">
        <v>126</v>
      </c>
      <c r="E155" s="212" t="s">
        <v>823</v>
      </c>
      <c r="F155" s="213" t="s">
        <v>824</v>
      </c>
      <c r="G155" s="214" t="s">
        <v>258</v>
      </c>
      <c r="H155" s="215">
        <v>19</v>
      </c>
      <c r="I155" s="216">
        <v>512</v>
      </c>
      <c r="J155" s="216">
        <f>ROUND(I155*H155,2)</f>
        <v>9728</v>
      </c>
      <c r="K155" s="213" t="s">
        <v>130</v>
      </c>
      <c r="L155" s="39"/>
      <c r="M155" s="217" t="s">
        <v>1</v>
      </c>
      <c r="N155" s="218" t="s">
        <v>38</v>
      </c>
      <c r="O155" s="219">
        <v>0.95599999999999996</v>
      </c>
      <c r="P155" s="219">
        <f>O155*H155</f>
        <v>18.163999999999998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221" t="s">
        <v>131</v>
      </c>
      <c r="AT155" s="221" t="s">
        <v>126</v>
      </c>
      <c r="AU155" s="221" t="s">
        <v>83</v>
      </c>
      <c r="AY155" s="18" t="s">
        <v>124</v>
      </c>
      <c r="BE155" s="222">
        <f>IF(N155="základní",J155,0)</f>
        <v>9728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8" t="s">
        <v>81</v>
      </c>
      <c r="BK155" s="222">
        <f>ROUND(I155*H155,2)</f>
        <v>9728</v>
      </c>
      <c r="BL155" s="18" t="s">
        <v>131</v>
      </c>
      <c r="BM155" s="221" t="s">
        <v>825</v>
      </c>
    </row>
    <row r="156" s="2" customFormat="1">
      <c r="A156" s="33"/>
      <c r="B156" s="34"/>
      <c r="C156" s="35"/>
      <c r="D156" s="223" t="s">
        <v>133</v>
      </c>
      <c r="E156" s="35"/>
      <c r="F156" s="224" t="s">
        <v>826</v>
      </c>
      <c r="G156" s="35"/>
      <c r="H156" s="35"/>
      <c r="I156" s="35"/>
      <c r="J156" s="35"/>
      <c r="K156" s="35"/>
      <c r="L156" s="39"/>
      <c r="M156" s="225"/>
      <c r="N156" s="226"/>
      <c r="O156" s="85"/>
      <c r="P156" s="85"/>
      <c r="Q156" s="85"/>
      <c r="R156" s="85"/>
      <c r="S156" s="85"/>
      <c r="T156" s="86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133</v>
      </c>
      <c r="AU156" s="18" t="s">
        <v>83</v>
      </c>
    </row>
    <row r="157" s="2" customFormat="1">
      <c r="A157" s="33"/>
      <c r="B157" s="34"/>
      <c r="C157" s="35"/>
      <c r="D157" s="227" t="s">
        <v>135</v>
      </c>
      <c r="E157" s="35"/>
      <c r="F157" s="228" t="s">
        <v>827</v>
      </c>
      <c r="G157" s="35"/>
      <c r="H157" s="35"/>
      <c r="I157" s="35"/>
      <c r="J157" s="35"/>
      <c r="K157" s="35"/>
      <c r="L157" s="39"/>
      <c r="M157" s="225"/>
      <c r="N157" s="226"/>
      <c r="O157" s="85"/>
      <c r="P157" s="85"/>
      <c r="Q157" s="85"/>
      <c r="R157" s="85"/>
      <c r="S157" s="85"/>
      <c r="T157" s="86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135</v>
      </c>
      <c r="AU157" s="18" t="s">
        <v>83</v>
      </c>
    </row>
    <row r="158" s="2" customFormat="1" ht="24.15" customHeight="1">
      <c r="A158" s="33"/>
      <c r="B158" s="34"/>
      <c r="C158" s="211" t="s">
        <v>219</v>
      </c>
      <c r="D158" s="211" t="s">
        <v>126</v>
      </c>
      <c r="E158" s="212" t="s">
        <v>828</v>
      </c>
      <c r="F158" s="213" t="s">
        <v>829</v>
      </c>
      <c r="G158" s="214" t="s">
        <v>258</v>
      </c>
      <c r="H158" s="215">
        <v>17</v>
      </c>
      <c r="I158" s="216">
        <v>1620</v>
      </c>
      <c r="J158" s="216">
        <f>ROUND(I158*H158,2)</f>
        <v>27540</v>
      </c>
      <c r="K158" s="213" t="s">
        <v>130</v>
      </c>
      <c r="L158" s="39"/>
      <c r="M158" s="217" t="s">
        <v>1</v>
      </c>
      <c r="N158" s="218" t="s">
        <v>38</v>
      </c>
      <c r="O158" s="219">
        <v>3.177</v>
      </c>
      <c r="P158" s="219">
        <f>O158*H158</f>
        <v>54.009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221" t="s">
        <v>131</v>
      </c>
      <c r="AT158" s="221" t="s">
        <v>126</v>
      </c>
      <c r="AU158" s="221" t="s">
        <v>83</v>
      </c>
      <c r="AY158" s="18" t="s">
        <v>124</v>
      </c>
      <c r="BE158" s="222">
        <f>IF(N158="základní",J158,0)</f>
        <v>27540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8" t="s">
        <v>81</v>
      </c>
      <c r="BK158" s="222">
        <f>ROUND(I158*H158,2)</f>
        <v>27540</v>
      </c>
      <c r="BL158" s="18" t="s">
        <v>131</v>
      </c>
      <c r="BM158" s="221" t="s">
        <v>830</v>
      </c>
    </row>
    <row r="159" s="2" customFormat="1">
      <c r="A159" s="33"/>
      <c r="B159" s="34"/>
      <c r="C159" s="35"/>
      <c r="D159" s="223" t="s">
        <v>133</v>
      </c>
      <c r="E159" s="35"/>
      <c r="F159" s="224" t="s">
        <v>831</v>
      </c>
      <c r="G159" s="35"/>
      <c r="H159" s="35"/>
      <c r="I159" s="35"/>
      <c r="J159" s="35"/>
      <c r="K159" s="35"/>
      <c r="L159" s="39"/>
      <c r="M159" s="225"/>
      <c r="N159" s="226"/>
      <c r="O159" s="85"/>
      <c r="P159" s="85"/>
      <c r="Q159" s="85"/>
      <c r="R159" s="85"/>
      <c r="S159" s="85"/>
      <c r="T159" s="86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8" t="s">
        <v>133</v>
      </c>
      <c r="AU159" s="18" t="s">
        <v>83</v>
      </c>
    </row>
    <row r="160" s="2" customFormat="1">
      <c r="A160" s="33"/>
      <c r="B160" s="34"/>
      <c r="C160" s="35"/>
      <c r="D160" s="227" t="s">
        <v>135</v>
      </c>
      <c r="E160" s="35"/>
      <c r="F160" s="228" t="s">
        <v>832</v>
      </c>
      <c r="G160" s="35"/>
      <c r="H160" s="35"/>
      <c r="I160" s="35"/>
      <c r="J160" s="35"/>
      <c r="K160" s="35"/>
      <c r="L160" s="39"/>
      <c r="M160" s="225"/>
      <c r="N160" s="226"/>
      <c r="O160" s="85"/>
      <c r="P160" s="85"/>
      <c r="Q160" s="85"/>
      <c r="R160" s="85"/>
      <c r="S160" s="85"/>
      <c r="T160" s="86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135</v>
      </c>
      <c r="AU160" s="18" t="s">
        <v>83</v>
      </c>
    </row>
    <row r="161" s="2" customFormat="1" ht="24.15" customHeight="1">
      <c r="A161" s="33"/>
      <c r="B161" s="34"/>
      <c r="C161" s="211" t="s">
        <v>8</v>
      </c>
      <c r="D161" s="211" t="s">
        <v>126</v>
      </c>
      <c r="E161" s="212" t="s">
        <v>833</v>
      </c>
      <c r="F161" s="213" t="s">
        <v>834</v>
      </c>
      <c r="G161" s="214" t="s">
        <v>258</v>
      </c>
      <c r="H161" s="215">
        <v>13</v>
      </c>
      <c r="I161" s="216">
        <v>3100</v>
      </c>
      <c r="J161" s="216">
        <f>ROUND(I161*H161,2)</f>
        <v>40300</v>
      </c>
      <c r="K161" s="213" t="s">
        <v>130</v>
      </c>
      <c r="L161" s="39"/>
      <c r="M161" s="217" t="s">
        <v>1</v>
      </c>
      <c r="N161" s="218" t="s">
        <v>38</v>
      </c>
      <c r="O161" s="219">
        <v>6.1449999999999996</v>
      </c>
      <c r="P161" s="219">
        <f>O161*H161</f>
        <v>79.884999999999991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221" t="s">
        <v>131</v>
      </c>
      <c r="AT161" s="221" t="s">
        <v>126</v>
      </c>
      <c r="AU161" s="221" t="s">
        <v>83</v>
      </c>
      <c r="AY161" s="18" t="s">
        <v>124</v>
      </c>
      <c r="BE161" s="222">
        <f>IF(N161="základní",J161,0)</f>
        <v>40300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8" t="s">
        <v>81</v>
      </c>
      <c r="BK161" s="222">
        <f>ROUND(I161*H161,2)</f>
        <v>40300</v>
      </c>
      <c r="BL161" s="18" t="s">
        <v>131</v>
      </c>
      <c r="BM161" s="221" t="s">
        <v>835</v>
      </c>
    </row>
    <row r="162" s="2" customFormat="1">
      <c r="A162" s="33"/>
      <c r="B162" s="34"/>
      <c r="C162" s="35"/>
      <c r="D162" s="223" t="s">
        <v>133</v>
      </c>
      <c r="E162" s="35"/>
      <c r="F162" s="224" t="s">
        <v>836</v>
      </c>
      <c r="G162" s="35"/>
      <c r="H162" s="35"/>
      <c r="I162" s="35"/>
      <c r="J162" s="35"/>
      <c r="K162" s="35"/>
      <c r="L162" s="39"/>
      <c r="M162" s="225"/>
      <c r="N162" s="226"/>
      <c r="O162" s="85"/>
      <c r="P162" s="85"/>
      <c r="Q162" s="85"/>
      <c r="R162" s="85"/>
      <c r="S162" s="85"/>
      <c r="T162" s="86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133</v>
      </c>
      <c r="AU162" s="18" t="s">
        <v>83</v>
      </c>
    </row>
    <row r="163" s="2" customFormat="1">
      <c r="A163" s="33"/>
      <c r="B163" s="34"/>
      <c r="C163" s="35"/>
      <c r="D163" s="227" t="s">
        <v>135</v>
      </c>
      <c r="E163" s="35"/>
      <c r="F163" s="228" t="s">
        <v>837</v>
      </c>
      <c r="G163" s="35"/>
      <c r="H163" s="35"/>
      <c r="I163" s="35"/>
      <c r="J163" s="35"/>
      <c r="K163" s="35"/>
      <c r="L163" s="39"/>
      <c r="M163" s="225"/>
      <c r="N163" s="226"/>
      <c r="O163" s="85"/>
      <c r="P163" s="85"/>
      <c r="Q163" s="85"/>
      <c r="R163" s="85"/>
      <c r="S163" s="85"/>
      <c r="T163" s="86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135</v>
      </c>
      <c r="AU163" s="18" t="s">
        <v>83</v>
      </c>
    </row>
    <row r="164" s="2" customFormat="1" ht="24.15" customHeight="1">
      <c r="A164" s="33"/>
      <c r="B164" s="34"/>
      <c r="C164" s="211" t="s">
        <v>232</v>
      </c>
      <c r="D164" s="211" t="s">
        <v>126</v>
      </c>
      <c r="E164" s="212" t="s">
        <v>838</v>
      </c>
      <c r="F164" s="213" t="s">
        <v>839</v>
      </c>
      <c r="G164" s="214" t="s">
        <v>258</v>
      </c>
      <c r="H164" s="215">
        <v>2</v>
      </c>
      <c r="I164" s="216">
        <v>5370</v>
      </c>
      <c r="J164" s="216">
        <f>ROUND(I164*H164,2)</f>
        <v>10740</v>
      </c>
      <c r="K164" s="213" t="s">
        <v>130</v>
      </c>
      <c r="L164" s="39"/>
      <c r="M164" s="217" t="s">
        <v>1</v>
      </c>
      <c r="N164" s="218" t="s">
        <v>38</v>
      </c>
      <c r="O164" s="219">
        <v>10.678000000000001</v>
      </c>
      <c r="P164" s="219">
        <f>O164*H164</f>
        <v>21.356000000000002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21" t="s">
        <v>131</v>
      </c>
      <c r="AT164" s="221" t="s">
        <v>126</v>
      </c>
      <c r="AU164" s="221" t="s">
        <v>83</v>
      </c>
      <c r="AY164" s="18" t="s">
        <v>124</v>
      </c>
      <c r="BE164" s="222">
        <f>IF(N164="základní",J164,0)</f>
        <v>10740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8" t="s">
        <v>81</v>
      </c>
      <c r="BK164" s="222">
        <f>ROUND(I164*H164,2)</f>
        <v>10740</v>
      </c>
      <c r="BL164" s="18" t="s">
        <v>131</v>
      </c>
      <c r="BM164" s="221" t="s">
        <v>840</v>
      </c>
    </row>
    <row r="165" s="2" customFormat="1">
      <c r="A165" s="33"/>
      <c r="B165" s="34"/>
      <c r="C165" s="35"/>
      <c r="D165" s="223" t="s">
        <v>133</v>
      </c>
      <c r="E165" s="35"/>
      <c r="F165" s="224" t="s">
        <v>841</v>
      </c>
      <c r="G165" s="35"/>
      <c r="H165" s="35"/>
      <c r="I165" s="35"/>
      <c r="J165" s="35"/>
      <c r="K165" s="35"/>
      <c r="L165" s="39"/>
      <c r="M165" s="225"/>
      <c r="N165" s="226"/>
      <c r="O165" s="85"/>
      <c r="P165" s="85"/>
      <c r="Q165" s="85"/>
      <c r="R165" s="85"/>
      <c r="S165" s="85"/>
      <c r="T165" s="86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133</v>
      </c>
      <c r="AU165" s="18" t="s">
        <v>83</v>
      </c>
    </row>
    <row r="166" s="2" customFormat="1">
      <c r="A166" s="33"/>
      <c r="B166" s="34"/>
      <c r="C166" s="35"/>
      <c r="D166" s="227" t="s">
        <v>135</v>
      </c>
      <c r="E166" s="35"/>
      <c r="F166" s="228" t="s">
        <v>842</v>
      </c>
      <c r="G166" s="35"/>
      <c r="H166" s="35"/>
      <c r="I166" s="35"/>
      <c r="J166" s="35"/>
      <c r="K166" s="35"/>
      <c r="L166" s="39"/>
      <c r="M166" s="225"/>
      <c r="N166" s="226"/>
      <c r="O166" s="85"/>
      <c r="P166" s="85"/>
      <c r="Q166" s="85"/>
      <c r="R166" s="85"/>
      <c r="S166" s="85"/>
      <c r="T166" s="86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135</v>
      </c>
      <c r="AU166" s="18" t="s">
        <v>83</v>
      </c>
    </row>
    <row r="167" s="2" customFormat="1" ht="24.15" customHeight="1">
      <c r="A167" s="33"/>
      <c r="B167" s="34"/>
      <c r="C167" s="211" t="s">
        <v>242</v>
      </c>
      <c r="D167" s="211" t="s">
        <v>126</v>
      </c>
      <c r="E167" s="212" t="s">
        <v>843</v>
      </c>
      <c r="F167" s="213" t="s">
        <v>844</v>
      </c>
      <c r="G167" s="214" t="s">
        <v>258</v>
      </c>
      <c r="H167" s="215">
        <v>1</v>
      </c>
      <c r="I167" s="216">
        <v>11500</v>
      </c>
      <c r="J167" s="216">
        <f>ROUND(I167*H167,2)</f>
        <v>11500</v>
      </c>
      <c r="K167" s="213" t="s">
        <v>130</v>
      </c>
      <c r="L167" s="39"/>
      <c r="M167" s="217" t="s">
        <v>1</v>
      </c>
      <c r="N167" s="218" t="s">
        <v>38</v>
      </c>
      <c r="O167" s="219">
        <v>22.963999999999999</v>
      </c>
      <c r="P167" s="219">
        <f>O167*H167</f>
        <v>22.963999999999999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21" t="s">
        <v>131</v>
      </c>
      <c r="AT167" s="221" t="s">
        <v>126</v>
      </c>
      <c r="AU167" s="221" t="s">
        <v>83</v>
      </c>
      <c r="AY167" s="18" t="s">
        <v>124</v>
      </c>
      <c r="BE167" s="222">
        <f>IF(N167="základní",J167,0)</f>
        <v>11500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8" t="s">
        <v>81</v>
      </c>
      <c r="BK167" s="222">
        <f>ROUND(I167*H167,2)</f>
        <v>11500</v>
      </c>
      <c r="BL167" s="18" t="s">
        <v>131</v>
      </c>
      <c r="BM167" s="221" t="s">
        <v>845</v>
      </c>
    </row>
    <row r="168" s="2" customFormat="1">
      <c r="A168" s="33"/>
      <c r="B168" s="34"/>
      <c r="C168" s="35"/>
      <c r="D168" s="223" t="s">
        <v>133</v>
      </c>
      <c r="E168" s="35"/>
      <c r="F168" s="224" t="s">
        <v>846</v>
      </c>
      <c r="G168" s="35"/>
      <c r="H168" s="35"/>
      <c r="I168" s="35"/>
      <c r="J168" s="35"/>
      <c r="K168" s="35"/>
      <c r="L168" s="39"/>
      <c r="M168" s="225"/>
      <c r="N168" s="226"/>
      <c r="O168" s="85"/>
      <c r="P168" s="85"/>
      <c r="Q168" s="85"/>
      <c r="R168" s="85"/>
      <c r="S168" s="85"/>
      <c r="T168" s="86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133</v>
      </c>
      <c r="AU168" s="18" t="s">
        <v>83</v>
      </c>
    </row>
    <row r="169" s="2" customFormat="1">
      <c r="A169" s="33"/>
      <c r="B169" s="34"/>
      <c r="C169" s="35"/>
      <c r="D169" s="227" t="s">
        <v>135</v>
      </c>
      <c r="E169" s="35"/>
      <c r="F169" s="228" t="s">
        <v>847</v>
      </c>
      <c r="G169" s="35"/>
      <c r="H169" s="35"/>
      <c r="I169" s="35"/>
      <c r="J169" s="35"/>
      <c r="K169" s="35"/>
      <c r="L169" s="39"/>
      <c r="M169" s="225"/>
      <c r="N169" s="226"/>
      <c r="O169" s="85"/>
      <c r="P169" s="85"/>
      <c r="Q169" s="85"/>
      <c r="R169" s="85"/>
      <c r="S169" s="85"/>
      <c r="T169" s="86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8" t="s">
        <v>135</v>
      </c>
      <c r="AU169" s="18" t="s">
        <v>83</v>
      </c>
    </row>
    <row r="170" s="2" customFormat="1" ht="24.15" customHeight="1">
      <c r="A170" s="33"/>
      <c r="B170" s="34"/>
      <c r="C170" s="211" t="s">
        <v>249</v>
      </c>
      <c r="D170" s="211" t="s">
        <v>126</v>
      </c>
      <c r="E170" s="212" t="s">
        <v>848</v>
      </c>
      <c r="F170" s="213" t="s">
        <v>849</v>
      </c>
      <c r="G170" s="214" t="s">
        <v>258</v>
      </c>
      <c r="H170" s="215">
        <v>1</v>
      </c>
      <c r="I170" s="216">
        <v>12400</v>
      </c>
      <c r="J170" s="216">
        <f>ROUND(I170*H170,2)</f>
        <v>12400</v>
      </c>
      <c r="K170" s="213" t="s">
        <v>130</v>
      </c>
      <c r="L170" s="39"/>
      <c r="M170" s="217" t="s">
        <v>1</v>
      </c>
      <c r="N170" s="218" t="s">
        <v>38</v>
      </c>
      <c r="O170" s="219">
        <v>24.800000000000001</v>
      </c>
      <c r="P170" s="219">
        <f>O170*H170</f>
        <v>24.800000000000001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221" t="s">
        <v>131</v>
      </c>
      <c r="AT170" s="221" t="s">
        <v>126</v>
      </c>
      <c r="AU170" s="221" t="s">
        <v>83</v>
      </c>
      <c r="AY170" s="18" t="s">
        <v>124</v>
      </c>
      <c r="BE170" s="222">
        <f>IF(N170="základní",J170,0)</f>
        <v>12400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8" t="s">
        <v>81</v>
      </c>
      <c r="BK170" s="222">
        <f>ROUND(I170*H170,2)</f>
        <v>12400</v>
      </c>
      <c r="BL170" s="18" t="s">
        <v>131</v>
      </c>
      <c r="BM170" s="221" t="s">
        <v>850</v>
      </c>
    </row>
    <row r="171" s="2" customFormat="1">
      <c r="A171" s="33"/>
      <c r="B171" s="34"/>
      <c r="C171" s="35"/>
      <c r="D171" s="223" t="s">
        <v>133</v>
      </c>
      <c r="E171" s="35"/>
      <c r="F171" s="224" t="s">
        <v>851</v>
      </c>
      <c r="G171" s="35"/>
      <c r="H171" s="35"/>
      <c r="I171" s="35"/>
      <c r="J171" s="35"/>
      <c r="K171" s="35"/>
      <c r="L171" s="39"/>
      <c r="M171" s="225"/>
      <c r="N171" s="226"/>
      <c r="O171" s="85"/>
      <c r="P171" s="85"/>
      <c r="Q171" s="85"/>
      <c r="R171" s="85"/>
      <c r="S171" s="85"/>
      <c r="T171" s="86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133</v>
      </c>
      <c r="AU171" s="18" t="s">
        <v>83</v>
      </c>
    </row>
    <row r="172" s="2" customFormat="1">
      <c r="A172" s="33"/>
      <c r="B172" s="34"/>
      <c r="C172" s="35"/>
      <c r="D172" s="227" t="s">
        <v>135</v>
      </c>
      <c r="E172" s="35"/>
      <c r="F172" s="228" t="s">
        <v>852</v>
      </c>
      <c r="G172" s="35"/>
      <c r="H172" s="35"/>
      <c r="I172" s="35"/>
      <c r="J172" s="35"/>
      <c r="K172" s="35"/>
      <c r="L172" s="39"/>
      <c r="M172" s="225"/>
      <c r="N172" s="226"/>
      <c r="O172" s="85"/>
      <c r="P172" s="85"/>
      <c r="Q172" s="85"/>
      <c r="R172" s="85"/>
      <c r="S172" s="85"/>
      <c r="T172" s="86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135</v>
      </c>
      <c r="AU172" s="18" t="s">
        <v>83</v>
      </c>
    </row>
    <row r="173" s="2" customFormat="1" ht="24.15" customHeight="1">
      <c r="A173" s="33"/>
      <c r="B173" s="34"/>
      <c r="C173" s="211" t="s">
        <v>255</v>
      </c>
      <c r="D173" s="211" t="s">
        <v>126</v>
      </c>
      <c r="E173" s="212" t="s">
        <v>853</v>
      </c>
      <c r="F173" s="213" t="s">
        <v>854</v>
      </c>
      <c r="G173" s="214" t="s">
        <v>258</v>
      </c>
      <c r="H173" s="215">
        <v>1</v>
      </c>
      <c r="I173" s="216">
        <v>18500</v>
      </c>
      <c r="J173" s="216">
        <f>ROUND(I173*H173,2)</f>
        <v>18500</v>
      </c>
      <c r="K173" s="213" t="s">
        <v>130</v>
      </c>
      <c r="L173" s="39"/>
      <c r="M173" s="217" t="s">
        <v>1</v>
      </c>
      <c r="N173" s="218" t="s">
        <v>38</v>
      </c>
      <c r="O173" s="219">
        <v>36.878999999999998</v>
      </c>
      <c r="P173" s="219">
        <f>O173*H173</f>
        <v>36.878999999999998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21" t="s">
        <v>131</v>
      </c>
      <c r="AT173" s="221" t="s">
        <v>126</v>
      </c>
      <c r="AU173" s="221" t="s">
        <v>83</v>
      </c>
      <c r="AY173" s="18" t="s">
        <v>124</v>
      </c>
      <c r="BE173" s="222">
        <f>IF(N173="základní",J173,0)</f>
        <v>18500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8" t="s">
        <v>81</v>
      </c>
      <c r="BK173" s="222">
        <f>ROUND(I173*H173,2)</f>
        <v>18500</v>
      </c>
      <c r="BL173" s="18" t="s">
        <v>131</v>
      </c>
      <c r="BM173" s="221" t="s">
        <v>855</v>
      </c>
    </row>
    <row r="174" s="2" customFormat="1">
      <c r="A174" s="33"/>
      <c r="B174" s="34"/>
      <c r="C174" s="35"/>
      <c r="D174" s="223" t="s">
        <v>133</v>
      </c>
      <c r="E174" s="35"/>
      <c r="F174" s="224" t="s">
        <v>856</v>
      </c>
      <c r="G174" s="35"/>
      <c r="H174" s="35"/>
      <c r="I174" s="35"/>
      <c r="J174" s="35"/>
      <c r="K174" s="35"/>
      <c r="L174" s="39"/>
      <c r="M174" s="225"/>
      <c r="N174" s="226"/>
      <c r="O174" s="85"/>
      <c r="P174" s="85"/>
      <c r="Q174" s="85"/>
      <c r="R174" s="85"/>
      <c r="S174" s="85"/>
      <c r="T174" s="86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133</v>
      </c>
      <c r="AU174" s="18" t="s">
        <v>83</v>
      </c>
    </row>
    <row r="175" s="2" customFormat="1">
      <c r="A175" s="33"/>
      <c r="B175" s="34"/>
      <c r="C175" s="35"/>
      <c r="D175" s="227" t="s">
        <v>135</v>
      </c>
      <c r="E175" s="35"/>
      <c r="F175" s="228" t="s">
        <v>857</v>
      </c>
      <c r="G175" s="35"/>
      <c r="H175" s="35"/>
      <c r="I175" s="35"/>
      <c r="J175" s="35"/>
      <c r="K175" s="35"/>
      <c r="L175" s="39"/>
      <c r="M175" s="225"/>
      <c r="N175" s="226"/>
      <c r="O175" s="85"/>
      <c r="P175" s="85"/>
      <c r="Q175" s="85"/>
      <c r="R175" s="85"/>
      <c r="S175" s="85"/>
      <c r="T175" s="86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135</v>
      </c>
      <c r="AU175" s="18" t="s">
        <v>83</v>
      </c>
    </row>
    <row r="176" s="2" customFormat="1" ht="24.15" customHeight="1">
      <c r="A176" s="33"/>
      <c r="B176" s="34"/>
      <c r="C176" s="211" t="s">
        <v>262</v>
      </c>
      <c r="D176" s="211" t="s">
        <v>126</v>
      </c>
      <c r="E176" s="212" t="s">
        <v>858</v>
      </c>
      <c r="F176" s="213" t="s">
        <v>859</v>
      </c>
      <c r="G176" s="214" t="s">
        <v>258</v>
      </c>
      <c r="H176" s="215">
        <v>4</v>
      </c>
      <c r="I176" s="216">
        <v>33.600000000000001</v>
      </c>
      <c r="J176" s="216">
        <f>ROUND(I176*H176,2)</f>
        <v>134.40000000000001</v>
      </c>
      <c r="K176" s="213" t="s">
        <v>130</v>
      </c>
      <c r="L176" s="39"/>
      <c r="M176" s="217" t="s">
        <v>1</v>
      </c>
      <c r="N176" s="218" t="s">
        <v>38</v>
      </c>
      <c r="O176" s="219">
        <v>0.057000000000000002</v>
      </c>
      <c r="P176" s="219">
        <f>O176*H176</f>
        <v>0.22800000000000001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21" t="s">
        <v>131</v>
      </c>
      <c r="AT176" s="221" t="s">
        <v>126</v>
      </c>
      <c r="AU176" s="221" t="s">
        <v>83</v>
      </c>
      <c r="AY176" s="18" t="s">
        <v>124</v>
      </c>
      <c r="BE176" s="222">
        <f>IF(N176="základní",J176,0)</f>
        <v>134.40000000000001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8" t="s">
        <v>81</v>
      </c>
      <c r="BK176" s="222">
        <f>ROUND(I176*H176,2)</f>
        <v>134.40000000000001</v>
      </c>
      <c r="BL176" s="18" t="s">
        <v>131</v>
      </c>
      <c r="BM176" s="221" t="s">
        <v>860</v>
      </c>
    </row>
    <row r="177" s="2" customFormat="1">
      <c r="A177" s="33"/>
      <c r="B177" s="34"/>
      <c r="C177" s="35"/>
      <c r="D177" s="223" t="s">
        <v>133</v>
      </c>
      <c r="E177" s="35"/>
      <c r="F177" s="224" t="s">
        <v>861</v>
      </c>
      <c r="G177" s="35"/>
      <c r="H177" s="35"/>
      <c r="I177" s="35"/>
      <c r="J177" s="35"/>
      <c r="K177" s="35"/>
      <c r="L177" s="39"/>
      <c r="M177" s="225"/>
      <c r="N177" s="226"/>
      <c r="O177" s="85"/>
      <c r="P177" s="85"/>
      <c r="Q177" s="85"/>
      <c r="R177" s="85"/>
      <c r="S177" s="85"/>
      <c r="T177" s="86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8" t="s">
        <v>133</v>
      </c>
      <c r="AU177" s="18" t="s">
        <v>83</v>
      </c>
    </row>
    <row r="178" s="2" customFormat="1">
      <c r="A178" s="33"/>
      <c r="B178" s="34"/>
      <c r="C178" s="35"/>
      <c r="D178" s="227" t="s">
        <v>135</v>
      </c>
      <c r="E178" s="35"/>
      <c r="F178" s="228" t="s">
        <v>862</v>
      </c>
      <c r="G178" s="35"/>
      <c r="H178" s="35"/>
      <c r="I178" s="35"/>
      <c r="J178" s="35"/>
      <c r="K178" s="35"/>
      <c r="L178" s="39"/>
      <c r="M178" s="225"/>
      <c r="N178" s="226"/>
      <c r="O178" s="85"/>
      <c r="P178" s="85"/>
      <c r="Q178" s="85"/>
      <c r="R178" s="85"/>
      <c r="S178" s="85"/>
      <c r="T178" s="86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135</v>
      </c>
      <c r="AU178" s="18" t="s">
        <v>83</v>
      </c>
    </row>
    <row r="179" s="2" customFormat="1" ht="24.15" customHeight="1">
      <c r="A179" s="33"/>
      <c r="B179" s="34"/>
      <c r="C179" s="211" t="s">
        <v>270</v>
      </c>
      <c r="D179" s="211" t="s">
        <v>126</v>
      </c>
      <c r="E179" s="212" t="s">
        <v>863</v>
      </c>
      <c r="F179" s="213" t="s">
        <v>864</v>
      </c>
      <c r="G179" s="214" t="s">
        <v>258</v>
      </c>
      <c r="H179" s="215">
        <v>10</v>
      </c>
      <c r="I179" s="216">
        <v>180</v>
      </c>
      <c r="J179" s="216">
        <f>ROUND(I179*H179,2)</f>
        <v>1800</v>
      </c>
      <c r="K179" s="213" t="s">
        <v>130</v>
      </c>
      <c r="L179" s="39"/>
      <c r="M179" s="217" t="s">
        <v>1</v>
      </c>
      <c r="N179" s="218" t="s">
        <v>38</v>
      </c>
      <c r="O179" s="219">
        <v>0.314</v>
      </c>
      <c r="P179" s="219">
        <f>O179*H179</f>
        <v>3.1400000000000001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221" t="s">
        <v>131</v>
      </c>
      <c r="AT179" s="221" t="s">
        <v>126</v>
      </c>
      <c r="AU179" s="221" t="s">
        <v>83</v>
      </c>
      <c r="AY179" s="18" t="s">
        <v>124</v>
      </c>
      <c r="BE179" s="222">
        <f>IF(N179="základní",J179,0)</f>
        <v>1800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8" t="s">
        <v>81</v>
      </c>
      <c r="BK179" s="222">
        <f>ROUND(I179*H179,2)</f>
        <v>1800</v>
      </c>
      <c r="BL179" s="18" t="s">
        <v>131</v>
      </c>
      <c r="BM179" s="221" t="s">
        <v>865</v>
      </c>
    </row>
    <row r="180" s="2" customFormat="1">
      <c r="A180" s="33"/>
      <c r="B180" s="34"/>
      <c r="C180" s="35"/>
      <c r="D180" s="223" t="s">
        <v>133</v>
      </c>
      <c r="E180" s="35"/>
      <c r="F180" s="224" t="s">
        <v>866</v>
      </c>
      <c r="G180" s="35"/>
      <c r="H180" s="35"/>
      <c r="I180" s="35"/>
      <c r="J180" s="35"/>
      <c r="K180" s="35"/>
      <c r="L180" s="39"/>
      <c r="M180" s="225"/>
      <c r="N180" s="226"/>
      <c r="O180" s="85"/>
      <c r="P180" s="85"/>
      <c r="Q180" s="85"/>
      <c r="R180" s="85"/>
      <c r="S180" s="85"/>
      <c r="T180" s="86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133</v>
      </c>
      <c r="AU180" s="18" t="s">
        <v>83</v>
      </c>
    </row>
    <row r="181" s="2" customFormat="1">
      <c r="A181" s="33"/>
      <c r="B181" s="34"/>
      <c r="C181" s="35"/>
      <c r="D181" s="227" t="s">
        <v>135</v>
      </c>
      <c r="E181" s="35"/>
      <c r="F181" s="228" t="s">
        <v>867</v>
      </c>
      <c r="G181" s="35"/>
      <c r="H181" s="35"/>
      <c r="I181" s="35"/>
      <c r="J181" s="35"/>
      <c r="K181" s="35"/>
      <c r="L181" s="39"/>
      <c r="M181" s="225"/>
      <c r="N181" s="226"/>
      <c r="O181" s="85"/>
      <c r="P181" s="85"/>
      <c r="Q181" s="85"/>
      <c r="R181" s="85"/>
      <c r="S181" s="85"/>
      <c r="T181" s="86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135</v>
      </c>
      <c r="AU181" s="18" t="s">
        <v>83</v>
      </c>
    </row>
    <row r="182" s="2" customFormat="1" ht="24.15" customHeight="1">
      <c r="A182" s="33"/>
      <c r="B182" s="34"/>
      <c r="C182" s="211" t="s">
        <v>277</v>
      </c>
      <c r="D182" s="211" t="s">
        <v>126</v>
      </c>
      <c r="E182" s="212" t="s">
        <v>868</v>
      </c>
      <c r="F182" s="213" t="s">
        <v>869</v>
      </c>
      <c r="G182" s="214" t="s">
        <v>258</v>
      </c>
      <c r="H182" s="215">
        <v>3</v>
      </c>
      <c r="I182" s="216">
        <v>41.899999999999999</v>
      </c>
      <c r="J182" s="216">
        <f>ROUND(I182*H182,2)</f>
        <v>125.7</v>
      </c>
      <c r="K182" s="213" t="s">
        <v>130</v>
      </c>
      <c r="L182" s="39"/>
      <c r="M182" s="217" t="s">
        <v>1</v>
      </c>
      <c r="N182" s="218" t="s">
        <v>38</v>
      </c>
      <c r="O182" s="219">
        <v>0.071999999999999995</v>
      </c>
      <c r="P182" s="219">
        <f>O182*H182</f>
        <v>0.21599999999999997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21" t="s">
        <v>131</v>
      </c>
      <c r="AT182" s="221" t="s">
        <v>126</v>
      </c>
      <c r="AU182" s="221" t="s">
        <v>83</v>
      </c>
      <c r="AY182" s="18" t="s">
        <v>124</v>
      </c>
      <c r="BE182" s="222">
        <f>IF(N182="základní",J182,0)</f>
        <v>125.7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8" t="s">
        <v>81</v>
      </c>
      <c r="BK182" s="222">
        <f>ROUND(I182*H182,2)</f>
        <v>125.7</v>
      </c>
      <c r="BL182" s="18" t="s">
        <v>131</v>
      </c>
      <c r="BM182" s="221" t="s">
        <v>870</v>
      </c>
    </row>
    <row r="183" s="2" customFormat="1">
      <c r="A183" s="33"/>
      <c r="B183" s="34"/>
      <c r="C183" s="35"/>
      <c r="D183" s="223" t="s">
        <v>133</v>
      </c>
      <c r="E183" s="35"/>
      <c r="F183" s="224" t="s">
        <v>871</v>
      </c>
      <c r="G183" s="35"/>
      <c r="H183" s="35"/>
      <c r="I183" s="35"/>
      <c r="J183" s="35"/>
      <c r="K183" s="35"/>
      <c r="L183" s="39"/>
      <c r="M183" s="225"/>
      <c r="N183" s="226"/>
      <c r="O183" s="85"/>
      <c r="P183" s="85"/>
      <c r="Q183" s="85"/>
      <c r="R183" s="85"/>
      <c r="S183" s="85"/>
      <c r="T183" s="86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133</v>
      </c>
      <c r="AU183" s="18" t="s">
        <v>83</v>
      </c>
    </row>
    <row r="184" s="2" customFormat="1">
      <c r="A184" s="33"/>
      <c r="B184" s="34"/>
      <c r="C184" s="35"/>
      <c r="D184" s="227" t="s">
        <v>135</v>
      </c>
      <c r="E184" s="35"/>
      <c r="F184" s="228" t="s">
        <v>872</v>
      </c>
      <c r="G184" s="35"/>
      <c r="H184" s="35"/>
      <c r="I184" s="35"/>
      <c r="J184" s="35"/>
      <c r="K184" s="35"/>
      <c r="L184" s="39"/>
      <c r="M184" s="225"/>
      <c r="N184" s="226"/>
      <c r="O184" s="85"/>
      <c r="P184" s="85"/>
      <c r="Q184" s="85"/>
      <c r="R184" s="85"/>
      <c r="S184" s="85"/>
      <c r="T184" s="86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135</v>
      </c>
      <c r="AU184" s="18" t="s">
        <v>83</v>
      </c>
    </row>
    <row r="185" s="2" customFormat="1" ht="24.15" customHeight="1">
      <c r="A185" s="33"/>
      <c r="B185" s="34"/>
      <c r="C185" s="211" t="s">
        <v>284</v>
      </c>
      <c r="D185" s="211" t="s">
        <v>126</v>
      </c>
      <c r="E185" s="212" t="s">
        <v>873</v>
      </c>
      <c r="F185" s="213" t="s">
        <v>874</v>
      </c>
      <c r="G185" s="214" t="s">
        <v>258</v>
      </c>
      <c r="H185" s="215">
        <v>9</v>
      </c>
      <c r="I185" s="216">
        <v>193</v>
      </c>
      <c r="J185" s="216">
        <f>ROUND(I185*H185,2)</f>
        <v>1737</v>
      </c>
      <c r="K185" s="213" t="s">
        <v>130</v>
      </c>
      <c r="L185" s="39"/>
      <c r="M185" s="217" t="s">
        <v>1</v>
      </c>
      <c r="N185" s="218" t="s">
        <v>38</v>
      </c>
      <c r="O185" s="219">
        <v>0.33100000000000002</v>
      </c>
      <c r="P185" s="219">
        <f>O185*H185</f>
        <v>2.9790000000000001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221" t="s">
        <v>131</v>
      </c>
      <c r="AT185" s="221" t="s">
        <v>126</v>
      </c>
      <c r="AU185" s="221" t="s">
        <v>83</v>
      </c>
      <c r="AY185" s="18" t="s">
        <v>124</v>
      </c>
      <c r="BE185" s="222">
        <f>IF(N185="základní",J185,0)</f>
        <v>1737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8" t="s">
        <v>81</v>
      </c>
      <c r="BK185" s="222">
        <f>ROUND(I185*H185,2)</f>
        <v>1737</v>
      </c>
      <c r="BL185" s="18" t="s">
        <v>131</v>
      </c>
      <c r="BM185" s="221" t="s">
        <v>875</v>
      </c>
    </row>
    <row r="186" s="2" customFormat="1">
      <c r="A186" s="33"/>
      <c r="B186" s="34"/>
      <c r="C186" s="35"/>
      <c r="D186" s="223" t="s">
        <v>133</v>
      </c>
      <c r="E186" s="35"/>
      <c r="F186" s="224" t="s">
        <v>876</v>
      </c>
      <c r="G186" s="35"/>
      <c r="H186" s="35"/>
      <c r="I186" s="35"/>
      <c r="J186" s="35"/>
      <c r="K186" s="35"/>
      <c r="L186" s="39"/>
      <c r="M186" s="225"/>
      <c r="N186" s="226"/>
      <c r="O186" s="85"/>
      <c r="P186" s="85"/>
      <c r="Q186" s="85"/>
      <c r="R186" s="85"/>
      <c r="S186" s="85"/>
      <c r="T186" s="86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133</v>
      </c>
      <c r="AU186" s="18" t="s">
        <v>83</v>
      </c>
    </row>
    <row r="187" s="2" customFormat="1">
      <c r="A187" s="33"/>
      <c r="B187" s="34"/>
      <c r="C187" s="35"/>
      <c r="D187" s="227" t="s">
        <v>135</v>
      </c>
      <c r="E187" s="35"/>
      <c r="F187" s="228" t="s">
        <v>877</v>
      </c>
      <c r="G187" s="35"/>
      <c r="H187" s="35"/>
      <c r="I187" s="35"/>
      <c r="J187" s="35"/>
      <c r="K187" s="35"/>
      <c r="L187" s="39"/>
      <c r="M187" s="225"/>
      <c r="N187" s="226"/>
      <c r="O187" s="85"/>
      <c r="P187" s="85"/>
      <c r="Q187" s="85"/>
      <c r="R187" s="85"/>
      <c r="S187" s="85"/>
      <c r="T187" s="86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8" t="s">
        <v>135</v>
      </c>
      <c r="AU187" s="18" t="s">
        <v>83</v>
      </c>
    </row>
    <row r="188" s="2" customFormat="1" ht="24.15" customHeight="1">
      <c r="A188" s="33"/>
      <c r="B188" s="34"/>
      <c r="C188" s="211" t="s">
        <v>7</v>
      </c>
      <c r="D188" s="211" t="s">
        <v>126</v>
      </c>
      <c r="E188" s="212" t="s">
        <v>878</v>
      </c>
      <c r="F188" s="213" t="s">
        <v>879</v>
      </c>
      <c r="G188" s="214" t="s">
        <v>258</v>
      </c>
      <c r="H188" s="215">
        <v>4</v>
      </c>
      <c r="I188" s="216">
        <v>505</v>
      </c>
      <c r="J188" s="216">
        <f>ROUND(I188*H188,2)</f>
        <v>2020</v>
      </c>
      <c r="K188" s="213" t="s">
        <v>130</v>
      </c>
      <c r="L188" s="39"/>
      <c r="M188" s="217" t="s">
        <v>1</v>
      </c>
      <c r="N188" s="218" t="s">
        <v>38</v>
      </c>
      <c r="O188" s="219">
        <v>0.62</v>
      </c>
      <c r="P188" s="219">
        <f>O188*H188</f>
        <v>2.48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221" t="s">
        <v>131</v>
      </c>
      <c r="AT188" s="221" t="s">
        <v>126</v>
      </c>
      <c r="AU188" s="221" t="s">
        <v>83</v>
      </c>
      <c r="AY188" s="18" t="s">
        <v>124</v>
      </c>
      <c r="BE188" s="222">
        <f>IF(N188="základní",J188,0)</f>
        <v>2020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8" t="s">
        <v>81</v>
      </c>
      <c r="BK188" s="222">
        <f>ROUND(I188*H188,2)</f>
        <v>2020</v>
      </c>
      <c r="BL188" s="18" t="s">
        <v>131</v>
      </c>
      <c r="BM188" s="221" t="s">
        <v>880</v>
      </c>
    </row>
    <row r="189" s="2" customFormat="1">
      <c r="A189" s="33"/>
      <c r="B189" s="34"/>
      <c r="C189" s="35"/>
      <c r="D189" s="223" t="s">
        <v>133</v>
      </c>
      <c r="E189" s="35"/>
      <c r="F189" s="224" t="s">
        <v>881</v>
      </c>
      <c r="G189" s="35"/>
      <c r="H189" s="35"/>
      <c r="I189" s="35"/>
      <c r="J189" s="35"/>
      <c r="K189" s="35"/>
      <c r="L189" s="39"/>
      <c r="M189" s="225"/>
      <c r="N189" s="226"/>
      <c r="O189" s="85"/>
      <c r="P189" s="85"/>
      <c r="Q189" s="85"/>
      <c r="R189" s="85"/>
      <c r="S189" s="85"/>
      <c r="T189" s="86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T189" s="18" t="s">
        <v>133</v>
      </c>
      <c r="AU189" s="18" t="s">
        <v>83</v>
      </c>
    </row>
    <row r="190" s="2" customFormat="1">
      <c r="A190" s="33"/>
      <c r="B190" s="34"/>
      <c r="C190" s="35"/>
      <c r="D190" s="227" t="s">
        <v>135</v>
      </c>
      <c r="E190" s="35"/>
      <c r="F190" s="228" t="s">
        <v>882</v>
      </c>
      <c r="G190" s="35"/>
      <c r="H190" s="35"/>
      <c r="I190" s="35"/>
      <c r="J190" s="35"/>
      <c r="K190" s="35"/>
      <c r="L190" s="39"/>
      <c r="M190" s="225"/>
      <c r="N190" s="226"/>
      <c r="O190" s="85"/>
      <c r="P190" s="85"/>
      <c r="Q190" s="85"/>
      <c r="R190" s="85"/>
      <c r="S190" s="85"/>
      <c r="T190" s="86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8" t="s">
        <v>135</v>
      </c>
      <c r="AU190" s="18" t="s">
        <v>83</v>
      </c>
    </row>
    <row r="191" s="2" customFormat="1" ht="24.15" customHeight="1">
      <c r="A191" s="33"/>
      <c r="B191" s="34"/>
      <c r="C191" s="211" t="s">
        <v>298</v>
      </c>
      <c r="D191" s="211" t="s">
        <v>126</v>
      </c>
      <c r="E191" s="212" t="s">
        <v>883</v>
      </c>
      <c r="F191" s="213" t="s">
        <v>884</v>
      </c>
      <c r="G191" s="214" t="s">
        <v>258</v>
      </c>
      <c r="H191" s="215">
        <v>10</v>
      </c>
      <c r="I191" s="216">
        <v>1070</v>
      </c>
      <c r="J191" s="216">
        <f>ROUND(I191*H191,2)</f>
        <v>10700</v>
      </c>
      <c r="K191" s="213" t="s">
        <v>130</v>
      </c>
      <c r="L191" s="39"/>
      <c r="M191" s="217" t="s">
        <v>1</v>
      </c>
      <c r="N191" s="218" t="s">
        <v>38</v>
      </c>
      <c r="O191" s="219">
        <v>1.24</v>
      </c>
      <c r="P191" s="219">
        <f>O191*H191</f>
        <v>12.4</v>
      </c>
      <c r="Q191" s="219">
        <v>0</v>
      </c>
      <c r="R191" s="219">
        <f>Q191*H191</f>
        <v>0</v>
      </c>
      <c r="S191" s="219">
        <v>0</v>
      </c>
      <c r="T191" s="22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21" t="s">
        <v>131</v>
      </c>
      <c r="AT191" s="221" t="s">
        <v>126</v>
      </c>
      <c r="AU191" s="221" t="s">
        <v>83</v>
      </c>
      <c r="AY191" s="18" t="s">
        <v>124</v>
      </c>
      <c r="BE191" s="222">
        <f>IF(N191="základní",J191,0)</f>
        <v>10700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8" t="s">
        <v>81</v>
      </c>
      <c r="BK191" s="222">
        <f>ROUND(I191*H191,2)</f>
        <v>10700</v>
      </c>
      <c r="BL191" s="18" t="s">
        <v>131</v>
      </c>
      <c r="BM191" s="221" t="s">
        <v>885</v>
      </c>
    </row>
    <row r="192" s="2" customFormat="1">
      <c r="A192" s="33"/>
      <c r="B192" s="34"/>
      <c r="C192" s="35"/>
      <c r="D192" s="223" t="s">
        <v>133</v>
      </c>
      <c r="E192" s="35"/>
      <c r="F192" s="224" t="s">
        <v>886</v>
      </c>
      <c r="G192" s="35"/>
      <c r="H192" s="35"/>
      <c r="I192" s="35"/>
      <c r="J192" s="35"/>
      <c r="K192" s="35"/>
      <c r="L192" s="39"/>
      <c r="M192" s="225"/>
      <c r="N192" s="226"/>
      <c r="O192" s="85"/>
      <c r="P192" s="85"/>
      <c r="Q192" s="85"/>
      <c r="R192" s="85"/>
      <c r="S192" s="85"/>
      <c r="T192" s="86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133</v>
      </c>
      <c r="AU192" s="18" t="s">
        <v>83</v>
      </c>
    </row>
    <row r="193" s="2" customFormat="1">
      <c r="A193" s="33"/>
      <c r="B193" s="34"/>
      <c r="C193" s="35"/>
      <c r="D193" s="227" t="s">
        <v>135</v>
      </c>
      <c r="E193" s="35"/>
      <c r="F193" s="228" t="s">
        <v>887</v>
      </c>
      <c r="G193" s="35"/>
      <c r="H193" s="35"/>
      <c r="I193" s="35"/>
      <c r="J193" s="35"/>
      <c r="K193" s="35"/>
      <c r="L193" s="39"/>
      <c r="M193" s="225"/>
      <c r="N193" s="226"/>
      <c r="O193" s="85"/>
      <c r="P193" s="85"/>
      <c r="Q193" s="85"/>
      <c r="R193" s="85"/>
      <c r="S193" s="85"/>
      <c r="T193" s="86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135</v>
      </c>
      <c r="AU193" s="18" t="s">
        <v>83</v>
      </c>
    </row>
    <row r="194" s="2" customFormat="1" ht="24.15" customHeight="1">
      <c r="A194" s="33"/>
      <c r="B194" s="34"/>
      <c r="C194" s="211" t="s">
        <v>307</v>
      </c>
      <c r="D194" s="211" t="s">
        <v>126</v>
      </c>
      <c r="E194" s="212" t="s">
        <v>888</v>
      </c>
      <c r="F194" s="213" t="s">
        <v>889</v>
      </c>
      <c r="G194" s="214" t="s">
        <v>258</v>
      </c>
      <c r="H194" s="215">
        <v>3</v>
      </c>
      <c r="I194" s="216">
        <v>477</v>
      </c>
      <c r="J194" s="216">
        <f>ROUND(I194*H194,2)</f>
        <v>1431</v>
      </c>
      <c r="K194" s="213" t="s">
        <v>130</v>
      </c>
      <c r="L194" s="39"/>
      <c r="M194" s="217" t="s">
        <v>1</v>
      </c>
      <c r="N194" s="218" t="s">
        <v>38</v>
      </c>
      <c r="O194" s="219">
        <v>0.58199999999999996</v>
      </c>
      <c r="P194" s="219">
        <f>O194*H194</f>
        <v>1.746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221" t="s">
        <v>131</v>
      </c>
      <c r="AT194" s="221" t="s">
        <v>126</v>
      </c>
      <c r="AU194" s="221" t="s">
        <v>83</v>
      </c>
      <c r="AY194" s="18" t="s">
        <v>124</v>
      </c>
      <c r="BE194" s="222">
        <f>IF(N194="základní",J194,0)</f>
        <v>1431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8" t="s">
        <v>81</v>
      </c>
      <c r="BK194" s="222">
        <f>ROUND(I194*H194,2)</f>
        <v>1431</v>
      </c>
      <c r="BL194" s="18" t="s">
        <v>131</v>
      </c>
      <c r="BM194" s="221" t="s">
        <v>890</v>
      </c>
    </row>
    <row r="195" s="2" customFormat="1">
      <c r="A195" s="33"/>
      <c r="B195" s="34"/>
      <c r="C195" s="35"/>
      <c r="D195" s="223" t="s">
        <v>133</v>
      </c>
      <c r="E195" s="35"/>
      <c r="F195" s="224" t="s">
        <v>891</v>
      </c>
      <c r="G195" s="35"/>
      <c r="H195" s="35"/>
      <c r="I195" s="35"/>
      <c r="J195" s="35"/>
      <c r="K195" s="35"/>
      <c r="L195" s="39"/>
      <c r="M195" s="225"/>
      <c r="N195" s="226"/>
      <c r="O195" s="85"/>
      <c r="P195" s="85"/>
      <c r="Q195" s="85"/>
      <c r="R195" s="85"/>
      <c r="S195" s="85"/>
      <c r="T195" s="86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133</v>
      </c>
      <c r="AU195" s="18" t="s">
        <v>83</v>
      </c>
    </row>
    <row r="196" s="2" customFormat="1">
      <c r="A196" s="33"/>
      <c r="B196" s="34"/>
      <c r="C196" s="35"/>
      <c r="D196" s="227" t="s">
        <v>135</v>
      </c>
      <c r="E196" s="35"/>
      <c r="F196" s="228" t="s">
        <v>892</v>
      </c>
      <c r="G196" s="35"/>
      <c r="H196" s="35"/>
      <c r="I196" s="35"/>
      <c r="J196" s="35"/>
      <c r="K196" s="35"/>
      <c r="L196" s="39"/>
      <c r="M196" s="225"/>
      <c r="N196" s="226"/>
      <c r="O196" s="85"/>
      <c r="P196" s="85"/>
      <c r="Q196" s="85"/>
      <c r="R196" s="85"/>
      <c r="S196" s="85"/>
      <c r="T196" s="86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8" t="s">
        <v>135</v>
      </c>
      <c r="AU196" s="18" t="s">
        <v>83</v>
      </c>
    </row>
    <row r="197" s="2" customFormat="1" ht="24.15" customHeight="1">
      <c r="A197" s="33"/>
      <c r="B197" s="34"/>
      <c r="C197" s="211" t="s">
        <v>313</v>
      </c>
      <c r="D197" s="211" t="s">
        <v>126</v>
      </c>
      <c r="E197" s="212" t="s">
        <v>893</v>
      </c>
      <c r="F197" s="213" t="s">
        <v>894</v>
      </c>
      <c r="G197" s="214" t="s">
        <v>258</v>
      </c>
      <c r="H197" s="215">
        <v>9</v>
      </c>
      <c r="I197" s="216">
        <v>973</v>
      </c>
      <c r="J197" s="216">
        <f>ROUND(I197*H197,2)</f>
        <v>8757</v>
      </c>
      <c r="K197" s="213" t="s">
        <v>130</v>
      </c>
      <c r="L197" s="39"/>
      <c r="M197" s="217" t="s">
        <v>1</v>
      </c>
      <c r="N197" s="218" t="s">
        <v>38</v>
      </c>
      <c r="O197" s="219">
        <v>1.129</v>
      </c>
      <c r="P197" s="219">
        <f>O197*H197</f>
        <v>10.161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21" t="s">
        <v>131</v>
      </c>
      <c r="AT197" s="221" t="s">
        <v>126</v>
      </c>
      <c r="AU197" s="221" t="s">
        <v>83</v>
      </c>
      <c r="AY197" s="18" t="s">
        <v>124</v>
      </c>
      <c r="BE197" s="222">
        <f>IF(N197="základní",J197,0)</f>
        <v>8757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8" t="s">
        <v>81</v>
      </c>
      <c r="BK197" s="222">
        <f>ROUND(I197*H197,2)</f>
        <v>8757</v>
      </c>
      <c r="BL197" s="18" t="s">
        <v>131</v>
      </c>
      <c r="BM197" s="221" t="s">
        <v>895</v>
      </c>
    </row>
    <row r="198" s="2" customFormat="1">
      <c r="A198" s="33"/>
      <c r="B198" s="34"/>
      <c r="C198" s="35"/>
      <c r="D198" s="223" t="s">
        <v>133</v>
      </c>
      <c r="E198" s="35"/>
      <c r="F198" s="224" t="s">
        <v>896</v>
      </c>
      <c r="G198" s="35"/>
      <c r="H198" s="35"/>
      <c r="I198" s="35"/>
      <c r="J198" s="35"/>
      <c r="K198" s="35"/>
      <c r="L198" s="39"/>
      <c r="M198" s="225"/>
      <c r="N198" s="226"/>
      <c r="O198" s="85"/>
      <c r="P198" s="85"/>
      <c r="Q198" s="85"/>
      <c r="R198" s="85"/>
      <c r="S198" s="85"/>
      <c r="T198" s="86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8" t="s">
        <v>133</v>
      </c>
      <c r="AU198" s="18" t="s">
        <v>83</v>
      </c>
    </row>
    <row r="199" s="2" customFormat="1">
      <c r="A199" s="33"/>
      <c r="B199" s="34"/>
      <c r="C199" s="35"/>
      <c r="D199" s="227" t="s">
        <v>135</v>
      </c>
      <c r="E199" s="35"/>
      <c r="F199" s="228" t="s">
        <v>897</v>
      </c>
      <c r="G199" s="35"/>
      <c r="H199" s="35"/>
      <c r="I199" s="35"/>
      <c r="J199" s="35"/>
      <c r="K199" s="35"/>
      <c r="L199" s="39"/>
      <c r="M199" s="225"/>
      <c r="N199" s="226"/>
      <c r="O199" s="85"/>
      <c r="P199" s="85"/>
      <c r="Q199" s="85"/>
      <c r="R199" s="85"/>
      <c r="S199" s="85"/>
      <c r="T199" s="86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135</v>
      </c>
      <c r="AU199" s="18" t="s">
        <v>83</v>
      </c>
    </row>
    <row r="200" s="2" customFormat="1" ht="24.15" customHeight="1">
      <c r="A200" s="33"/>
      <c r="B200" s="34"/>
      <c r="C200" s="211" t="s">
        <v>320</v>
      </c>
      <c r="D200" s="211" t="s">
        <v>126</v>
      </c>
      <c r="E200" s="212" t="s">
        <v>898</v>
      </c>
      <c r="F200" s="213" t="s">
        <v>899</v>
      </c>
      <c r="G200" s="214" t="s">
        <v>235</v>
      </c>
      <c r="H200" s="215">
        <v>299</v>
      </c>
      <c r="I200" s="216">
        <v>75.599999999999994</v>
      </c>
      <c r="J200" s="216">
        <f>ROUND(I200*H200,2)</f>
        <v>22604.400000000001</v>
      </c>
      <c r="K200" s="213" t="s">
        <v>130</v>
      </c>
      <c r="L200" s="39"/>
      <c r="M200" s="217" t="s">
        <v>1</v>
      </c>
      <c r="N200" s="218" t="s">
        <v>38</v>
      </c>
      <c r="O200" s="219">
        <v>0.050999999999999997</v>
      </c>
      <c r="P200" s="219">
        <f>O200*H200</f>
        <v>15.248999999999999</v>
      </c>
      <c r="Q200" s="219">
        <v>0</v>
      </c>
      <c r="R200" s="219">
        <f>Q200*H200</f>
        <v>0</v>
      </c>
      <c r="S200" s="219">
        <v>0</v>
      </c>
      <c r="T200" s="22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221" t="s">
        <v>131</v>
      </c>
      <c r="AT200" s="221" t="s">
        <v>126</v>
      </c>
      <c r="AU200" s="221" t="s">
        <v>83</v>
      </c>
      <c r="AY200" s="18" t="s">
        <v>124</v>
      </c>
      <c r="BE200" s="222">
        <f>IF(N200="základní",J200,0)</f>
        <v>22604.400000000001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8" t="s">
        <v>81</v>
      </c>
      <c r="BK200" s="222">
        <f>ROUND(I200*H200,2)</f>
        <v>22604.400000000001</v>
      </c>
      <c r="BL200" s="18" t="s">
        <v>131</v>
      </c>
      <c r="BM200" s="221" t="s">
        <v>900</v>
      </c>
    </row>
    <row r="201" s="2" customFormat="1">
      <c r="A201" s="33"/>
      <c r="B201" s="34"/>
      <c r="C201" s="35"/>
      <c r="D201" s="223" t="s">
        <v>133</v>
      </c>
      <c r="E201" s="35"/>
      <c r="F201" s="224" t="s">
        <v>901</v>
      </c>
      <c r="G201" s="35"/>
      <c r="H201" s="35"/>
      <c r="I201" s="35"/>
      <c r="J201" s="35"/>
      <c r="K201" s="35"/>
      <c r="L201" s="39"/>
      <c r="M201" s="225"/>
      <c r="N201" s="226"/>
      <c r="O201" s="85"/>
      <c r="P201" s="85"/>
      <c r="Q201" s="85"/>
      <c r="R201" s="85"/>
      <c r="S201" s="85"/>
      <c r="T201" s="86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133</v>
      </c>
      <c r="AU201" s="18" t="s">
        <v>83</v>
      </c>
    </row>
    <row r="202" s="2" customFormat="1">
      <c r="A202" s="33"/>
      <c r="B202" s="34"/>
      <c r="C202" s="35"/>
      <c r="D202" s="227" t="s">
        <v>135</v>
      </c>
      <c r="E202" s="35"/>
      <c r="F202" s="228" t="s">
        <v>902</v>
      </c>
      <c r="G202" s="35"/>
      <c r="H202" s="35"/>
      <c r="I202" s="35"/>
      <c r="J202" s="35"/>
      <c r="K202" s="35"/>
      <c r="L202" s="39"/>
      <c r="M202" s="225"/>
      <c r="N202" s="226"/>
      <c r="O202" s="85"/>
      <c r="P202" s="85"/>
      <c r="Q202" s="85"/>
      <c r="R202" s="85"/>
      <c r="S202" s="85"/>
      <c r="T202" s="86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8" t="s">
        <v>135</v>
      </c>
      <c r="AU202" s="18" t="s">
        <v>83</v>
      </c>
    </row>
    <row r="203" s="2" customFormat="1" ht="33" customHeight="1">
      <c r="A203" s="33"/>
      <c r="B203" s="34"/>
      <c r="C203" s="211" t="s">
        <v>323</v>
      </c>
      <c r="D203" s="211" t="s">
        <v>126</v>
      </c>
      <c r="E203" s="212" t="s">
        <v>903</v>
      </c>
      <c r="F203" s="213" t="s">
        <v>904</v>
      </c>
      <c r="G203" s="214" t="s">
        <v>258</v>
      </c>
      <c r="H203" s="215">
        <v>50</v>
      </c>
      <c r="I203" s="216">
        <v>123</v>
      </c>
      <c r="J203" s="216">
        <f>ROUND(I203*H203,2)</f>
        <v>6150</v>
      </c>
      <c r="K203" s="213" t="s">
        <v>130</v>
      </c>
      <c r="L203" s="39"/>
      <c r="M203" s="217" t="s">
        <v>1</v>
      </c>
      <c r="N203" s="218" t="s">
        <v>38</v>
      </c>
      <c r="O203" s="219">
        <v>0.191</v>
      </c>
      <c r="P203" s="219">
        <f>O203*H203</f>
        <v>9.5500000000000007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221" t="s">
        <v>131</v>
      </c>
      <c r="AT203" s="221" t="s">
        <v>126</v>
      </c>
      <c r="AU203" s="221" t="s">
        <v>83</v>
      </c>
      <c r="AY203" s="18" t="s">
        <v>124</v>
      </c>
      <c r="BE203" s="222">
        <f>IF(N203="základní",J203,0)</f>
        <v>6150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8" t="s">
        <v>81</v>
      </c>
      <c r="BK203" s="222">
        <f>ROUND(I203*H203,2)</f>
        <v>6150</v>
      </c>
      <c r="BL203" s="18" t="s">
        <v>131</v>
      </c>
      <c r="BM203" s="221" t="s">
        <v>905</v>
      </c>
    </row>
    <row r="204" s="2" customFormat="1">
      <c r="A204" s="33"/>
      <c r="B204" s="34"/>
      <c r="C204" s="35"/>
      <c r="D204" s="223" t="s">
        <v>133</v>
      </c>
      <c r="E204" s="35"/>
      <c r="F204" s="224" t="s">
        <v>906</v>
      </c>
      <c r="G204" s="35"/>
      <c r="H204" s="35"/>
      <c r="I204" s="35"/>
      <c r="J204" s="35"/>
      <c r="K204" s="35"/>
      <c r="L204" s="39"/>
      <c r="M204" s="225"/>
      <c r="N204" s="226"/>
      <c r="O204" s="85"/>
      <c r="P204" s="85"/>
      <c r="Q204" s="85"/>
      <c r="R204" s="85"/>
      <c r="S204" s="85"/>
      <c r="T204" s="86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8" t="s">
        <v>133</v>
      </c>
      <c r="AU204" s="18" t="s">
        <v>83</v>
      </c>
    </row>
    <row r="205" s="2" customFormat="1">
      <c r="A205" s="33"/>
      <c r="B205" s="34"/>
      <c r="C205" s="35"/>
      <c r="D205" s="227" t="s">
        <v>135</v>
      </c>
      <c r="E205" s="35"/>
      <c r="F205" s="228" t="s">
        <v>907</v>
      </c>
      <c r="G205" s="35"/>
      <c r="H205" s="35"/>
      <c r="I205" s="35"/>
      <c r="J205" s="35"/>
      <c r="K205" s="35"/>
      <c r="L205" s="39"/>
      <c r="M205" s="225"/>
      <c r="N205" s="226"/>
      <c r="O205" s="85"/>
      <c r="P205" s="85"/>
      <c r="Q205" s="85"/>
      <c r="R205" s="85"/>
      <c r="S205" s="85"/>
      <c r="T205" s="86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135</v>
      </c>
      <c r="AU205" s="18" t="s">
        <v>83</v>
      </c>
    </row>
    <row r="206" s="2" customFormat="1" ht="24.15" customHeight="1">
      <c r="A206" s="33"/>
      <c r="B206" s="34"/>
      <c r="C206" s="211" t="s">
        <v>330</v>
      </c>
      <c r="D206" s="211" t="s">
        <v>126</v>
      </c>
      <c r="E206" s="212" t="s">
        <v>908</v>
      </c>
      <c r="F206" s="213" t="s">
        <v>909</v>
      </c>
      <c r="G206" s="214" t="s">
        <v>258</v>
      </c>
      <c r="H206" s="215">
        <v>42</v>
      </c>
      <c r="I206" s="216">
        <v>62.399999999999999</v>
      </c>
      <c r="J206" s="216">
        <f>ROUND(I206*H206,2)</f>
        <v>2620.8000000000002</v>
      </c>
      <c r="K206" s="213" t="s">
        <v>130</v>
      </c>
      <c r="L206" s="39"/>
      <c r="M206" s="217" t="s">
        <v>1</v>
      </c>
      <c r="N206" s="218" t="s">
        <v>38</v>
      </c>
      <c r="O206" s="219">
        <v>0.16200000000000001</v>
      </c>
      <c r="P206" s="219">
        <f>O206*H206</f>
        <v>6.8040000000000003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21" t="s">
        <v>131</v>
      </c>
      <c r="AT206" s="221" t="s">
        <v>126</v>
      </c>
      <c r="AU206" s="221" t="s">
        <v>83</v>
      </c>
      <c r="AY206" s="18" t="s">
        <v>124</v>
      </c>
      <c r="BE206" s="222">
        <f>IF(N206="základní",J206,0)</f>
        <v>2620.8000000000002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8" t="s">
        <v>81</v>
      </c>
      <c r="BK206" s="222">
        <f>ROUND(I206*H206,2)</f>
        <v>2620.8000000000002</v>
      </c>
      <c r="BL206" s="18" t="s">
        <v>131</v>
      </c>
      <c r="BM206" s="221" t="s">
        <v>910</v>
      </c>
    </row>
    <row r="207" s="2" customFormat="1">
      <c r="A207" s="33"/>
      <c r="B207" s="34"/>
      <c r="C207" s="35"/>
      <c r="D207" s="223" t="s">
        <v>133</v>
      </c>
      <c r="E207" s="35"/>
      <c r="F207" s="224" t="s">
        <v>911</v>
      </c>
      <c r="G207" s="35"/>
      <c r="H207" s="35"/>
      <c r="I207" s="35"/>
      <c r="J207" s="35"/>
      <c r="K207" s="35"/>
      <c r="L207" s="39"/>
      <c r="M207" s="225"/>
      <c r="N207" s="226"/>
      <c r="O207" s="85"/>
      <c r="P207" s="85"/>
      <c r="Q207" s="85"/>
      <c r="R207" s="85"/>
      <c r="S207" s="85"/>
      <c r="T207" s="86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133</v>
      </c>
      <c r="AU207" s="18" t="s">
        <v>83</v>
      </c>
    </row>
    <row r="208" s="2" customFormat="1">
      <c r="A208" s="33"/>
      <c r="B208" s="34"/>
      <c r="C208" s="35"/>
      <c r="D208" s="227" t="s">
        <v>135</v>
      </c>
      <c r="E208" s="35"/>
      <c r="F208" s="228" t="s">
        <v>912</v>
      </c>
      <c r="G208" s="35"/>
      <c r="H208" s="35"/>
      <c r="I208" s="35"/>
      <c r="J208" s="35"/>
      <c r="K208" s="35"/>
      <c r="L208" s="39"/>
      <c r="M208" s="225"/>
      <c r="N208" s="226"/>
      <c r="O208" s="85"/>
      <c r="P208" s="85"/>
      <c r="Q208" s="85"/>
      <c r="R208" s="85"/>
      <c r="S208" s="85"/>
      <c r="T208" s="86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135</v>
      </c>
      <c r="AU208" s="18" t="s">
        <v>83</v>
      </c>
    </row>
    <row r="209" s="2" customFormat="1" ht="16.5" customHeight="1">
      <c r="A209" s="33"/>
      <c r="B209" s="34"/>
      <c r="C209" s="249" t="s">
        <v>337</v>
      </c>
      <c r="D209" s="249" t="s">
        <v>192</v>
      </c>
      <c r="E209" s="250" t="s">
        <v>913</v>
      </c>
      <c r="F209" s="251" t="s">
        <v>914</v>
      </c>
      <c r="G209" s="252" t="s">
        <v>258</v>
      </c>
      <c r="H209" s="253">
        <v>42</v>
      </c>
      <c r="I209" s="254">
        <v>190</v>
      </c>
      <c r="J209" s="254">
        <f>ROUND(I209*H209,2)</f>
        <v>7980</v>
      </c>
      <c r="K209" s="251" t="s">
        <v>1</v>
      </c>
      <c r="L209" s="255"/>
      <c r="M209" s="256" t="s">
        <v>1</v>
      </c>
      <c r="N209" s="257" t="s">
        <v>38</v>
      </c>
      <c r="O209" s="219">
        <v>0</v>
      </c>
      <c r="P209" s="219">
        <f>O209*H209</f>
        <v>0</v>
      </c>
      <c r="Q209" s="219">
        <v>0.014999999999999999</v>
      </c>
      <c r="R209" s="219">
        <f>Q209*H209</f>
        <v>0.63</v>
      </c>
      <c r="S209" s="219">
        <v>0</v>
      </c>
      <c r="T209" s="22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221" t="s">
        <v>191</v>
      </c>
      <c r="AT209" s="221" t="s">
        <v>192</v>
      </c>
      <c r="AU209" s="221" t="s">
        <v>83</v>
      </c>
      <c r="AY209" s="18" t="s">
        <v>124</v>
      </c>
      <c r="BE209" s="222">
        <f>IF(N209="základní",J209,0)</f>
        <v>7980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8" t="s">
        <v>81</v>
      </c>
      <c r="BK209" s="222">
        <f>ROUND(I209*H209,2)</f>
        <v>7980</v>
      </c>
      <c r="BL209" s="18" t="s">
        <v>131</v>
      </c>
      <c r="BM209" s="221" t="s">
        <v>915</v>
      </c>
    </row>
    <row r="210" s="2" customFormat="1">
      <c r="A210" s="33"/>
      <c r="B210" s="34"/>
      <c r="C210" s="35"/>
      <c r="D210" s="223" t="s">
        <v>133</v>
      </c>
      <c r="E210" s="35"/>
      <c r="F210" s="224" t="s">
        <v>916</v>
      </c>
      <c r="G210" s="35"/>
      <c r="H210" s="35"/>
      <c r="I210" s="35"/>
      <c r="J210" s="35"/>
      <c r="K210" s="35"/>
      <c r="L210" s="39"/>
      <c r="M210" s="225"/>
      <c r="N210" s="226"/>
      <c r="O210" s="85"/>
      <c r="P210" s="85"/>
      <c r="Q210" s="85"/>
      <c r="R210" s="85"/>
      <c r="S210" s="85"/>
      <c r="T210" s="86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133</v>
      </c>
      <c r="AU210" s="18" t="s">
        <v>83</v>
      </c>
    </row>
    <row r="211" s="2" customFormat="1" ht="24.15" customHeight="1">
      <c r="A211" s="33"/>
      <c r="B211" s="34"/>
      <c r="C211" s="211" t="s">
        <v>345</v>
      </c>
      <c r="D211" s="211" t="s">
        <v>126</v>
      </c>
      <c r="E211" s="212" t="s">
        <v>917</v>
      </c>
      <c r="F211" s="213" t="s">
        <v>918</v>
      </c>
      <c r="G211" s="214" t="s">
        <v>258</v>
      </c>
      <c r="H211" s="215">
        <v>8</v>
      </c>
      <c r="I211" s="216">
        <v>152</v>
      </c>
      <c r="J211" s="216">
        <f>ROUND(I211*H211,2)</f>
        <v>1216</v>
      </c>
      <c r="K211" s="213" t="s">
        <v>130</v>
      </c>
      <c r="L211" s="39"/>
      <c r="M211" s="217" t="s">
        <v>1</v>
      </c>
      <c r="N211" s="218" t="s">
        <v>38</v>
      </c>
      <c r="O211" s="219">
        <v>0.39600000000000002</v>
      </c>
      <c r="P211" s="219">
        <f>O211*H211</f>
        <v>3.1680000000000001</v>
      </c>
      <c r="Q211" s="219">
        <v>0</v>
      </c>
      <c r="R211" s="219">
        <f>Q211*H211</f>
        <v>0</v>
      </c>
      <c r="S211" s="219">
        <v>0</v>
      </c>
      <c r="T211" s="22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221" t="s">
        <v>131</v>
      </c>
      <c r="AT211" s="221" t="s">
        <v>126</v>
      </c>
      <c r="AU211" s="221" t="s">
        <v>83</v>
      </c>
      <c r="AY211" s="18" t="s">
        <v>124</v>
      </c>
      <c r="BE211" s="222">
        <f>IF(N211="základní",J211,0)</f>
        <v>1216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8" t="s">
        <v>81</v>
      </c>
      <c r="BK211" s="222">
        <f>ROUND(I211*H211,2)</f>
        <v>1216</v>
      </c>
      <c r="BL211" s="18" t="s">
        <v>131</v>
      </c>
      <c r="BM211" s="221" t="s">
        <v>919</v>
      </c>
    </row>
    <row r="212" s="2" customFormat="1">
      <c r="A212" s="33"/>
      <c r="B212" s="34"/>
      <c r="C212" s="35"/>
      <c r="D212" s="223" t="s">
        <v>133</v>
      </c>
      <c r="E212" s="35"/>
      <c r="F212" s="224" t="s">
        <v>920</v>
      </c>
      <c r="G212" s="35"/>
      <c r="H212" s="35"/>
      <c r="I212" s="35"/>
      <c r="J212" s="35"/>
      <c r="K212" s="35"/>
      <c r="L212" s="39"/>
      <c r="M212" s="225"/>
      <c r="N212" s="226"/>
      <c r="O212" s="85"/>
      <c r="P212" s="85"/>
      <c r="Q212" s="85"/>
      <c r="R212" s="85"/>
      <c r="S212" s="85"/>
      <c r="T212" s="86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133</v>
      </c>
      <c r="AU212" s="18" t="s">
        <v>83</v>
      </c>
    </row>
    <row r="213" s="2" customFormat="1">
      <c r="A213" s="33"/>
      <c r="B213" s="34"/>
      <c r="C213" s="35"/>
      <c r="D213" s="227" t="s">
        <v>135</v>
      </c>
      <c r="E213" s="35"/>
      <c r="F213" s="228" t="s">
        <v>921</v>
      </c>
      <c r="G213" s="35"/>
      <c r="H213" s="35"/>
      <c r="I213" s="35"/>
      <c r="J213" s="35"/>
      <c r="K213" s="35"/>
      <c r="L213" s="39"/>
      <c r="M213" s="225"/>
      <c r="N213" s="226"/>
      <c r="O213" s="85"/>
      <c r="P213" s="85"/>
      <c r="Q213" s="85"/>
      <c r="R213" s="85"/>
      <c r="S213" s="85"/>
      <c r="T213" s="86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135</v>
      </c>
      <c r="AU213" s="18" t="s">
        <v>83</v>
      </c>
    </row>
    <row r="214" s="2" customFormat="1" ht="16.5" customHeight="1">
      <c r="A214" s="33"/>
      <c r="B214" s="34"/>
      <c r="C214" s="249" t="s">
        <v>353</v>
      </c>
      <c r="D214" s="249" t="s">
        <v>192</v>
      </c>
      <c r="E214" s="250" t="s">
        <v>922</v>
      </c>
      <c r="F214" s="251" t="s">
        <v>923</v>
      </c>
      <c r="G214" s="252" t="s">
        <v>258</v>
      </c>
      <c r="H214" s="253">
        <v>2</v>
      </c>
      <c r="I214" s="254">
        <v>1500</v>
      </c>
      <c r="J214" s="254">
        <f>ROUND(I214*H214,2)</f>
        <v>3000</v>
      </c>
      <c r="K214" s="251" t="s">
        <v>1</v>
      </c>
      <c r="L214" s="255"/>
      <c r="M214" s="256" t="s">
        <v>1</v>
      </c>
      <c r="N214" s="257" t="s">
        <v>38</v>
      </c>
      <c r="O214" s="219">
        <v>0</v>
      </c>
      <c r="P214" s="219">
        <f>O214*H214</f>
        <v>0</v>
      </c>
      <c r="Q214" s="219">
        <v>3.0000000000000001E-05</v>
      </c>
      <c r="R214" s="219">
        <f>Q214*H214</f>
        <v>6.0000000000000002E-05</v>
      </c>
      <c r="S214" s="219">
        <v>0</v>
      </c>
      <c r="T214" s="22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221" t="s">
        <v>191</v>
      </c>
      <c r="AT214" s="221" t="s">
        <v>192</v>
      </c>
      <c r="AU214" s="221" t="s">
        <v>83</v>
      </c>
      <c r="AY214" s="18" t="s">
        <v>124</v>
      </c>
      <c r="BE214" s="222">
        <f>IF(N214="základní",J214,0)</f>
        <v>3000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8" t="s">
        <v>81</v>
      </c>
      <c r="BK214" s="222">
        <f>ROUND(I214*H214,2)</f>
        <v>3000</v>
      </c>
      <c r="BL214" s="18" t="s">
        <v>131</v>
      </c>
      <c r="BM214" s="221" t="s">
        <v>924</v>
      </c>
    </row>
    <row r="215" s="2" customFormat="1">
      <c r="A215" s="33"/>
      <c r="B215" s="34"/>
      <c r="C215" s="35"/>
      <c r="D215" s="223" t="s">
        <v>133</v>
      </c>
      <c r="E215" s="35"/>
      <c r="F215" s="224" t="s">
        <v>923</v>
      </c>
      <c r="G215" s="35"/>
      <c r="H215" s="35"/>
      <c r="I215" s="35"/>
      <c r="J215" s="35"/>
      <c r="K215" s="35"/>
      <c r="L215" s="39"/>
      <c r="M215" s="225"/>
      <c r="N215" s="226"/>
      <c r="O215" s="85"/>
      <c r="P215" s="85"/>
      <c r="Q215" s="85"/>
      <c r="R215" s="85"/>
      <c r="S215" s="85"/>
      <c r="T215" s="86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133</v>
      </c>
      <c r="AU215" s="18" t="s">
        <v>83</v>
      </c>
    </row>
    <row r="216" s="2" customFormat="1">
      <c r="A216" s="33"/>
      <c r="B216" s="34"/>
      <c r="C216" s="35"/>
      <c r="D216" s="223" t="s">
        <v>137</v>
      </c>
      <c r="E216" s="35"/>
      <c r="F216" s="229" t="s">
        <v>925</v>
      </c>
      <c r="G216" s="35"/>
      <c r="H216" s="35"/>
      <c r="I216" s="35"/>
      <c r="J216" s="35"/>
      <c r="K216" s="35"/>
      <c r="L216" s="39"/>
      <c r="M216" s="225"/>
      <c r="N216" s="226"/>
      <c r="O216" s="85"/>
      <c r="P216" s="85"/>
      <c r="Q216" s="85"/>
      <c r="R216" s="85"/>
      <c r="S216" s="85"/>
      <c r="T216" s="86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8" t="s">
        <v>137</v>
      </c>
      <c r="AU216" s="18" t="s">
        <v>83</v>
      </c>
    </row>
    <row r="217" s="2" customFormat="1" ht="16.5" customHeight="1">
      <c r="A217" s="33"/>
      <c r="B217" s="34"/>
      <c r="C217" s="249" t="s">
        <v>361</v>
      </c>
      <c r="D217" s="249" t="s">
        <v>192</v>
      </c>
      <c r="E217" s="250" t="s">
        <v>926</v>
      </c>
      <c r="F217" s="251" t="s">
        <v>927</v>
      </c>
      <c r="G217" s="252" t="s">
        <v>258</v>
      </c>
      <c r="H217" s="253">
        <v>2</v>
      </c>
      <c r="I217" s="254">
        <v>1500</v>
      </c>
      <c r="J217" s="254">
        <f>ROUND(I217*H217,2)</f>
        <v>3000</v>
      </c>
      <c r="K217" s="251" t="s">
        <v>1</v>
      </c>
      <c r="L217" s="255"/>
      <c r="M217" s="256" t="s">
        <v>1</v>
      </c>
      <c r="N217" s="257" t="s">
        <v>38</v>
      </c>
      <c r="O217" s="219">
        <v>0</v>
      </c>
      <c r="P217" s="219">
        <f>O217*H217</f>
        <v>0</v>
      </c>
      <c r="Q217" s="219">
        <v>3.0000000000000001E-05</v>
      </c>
      <c r="R217" s="219">
        <f>Q217*H217</f>
        <v>6.0000000000000002E-05</v>
      </c>
      <c r="S217" s="219">
        <v>0</v>
      </c>
      <c r="T217" s="22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21" t="s">
        <v>191</v>
      </c>
      <c r="AT217" s="221" t="s">
        <v>192</v>
      </c>
      <c r="AU217" s="221" t="s">
        <v>83</v>
      </c>
      <c r="AY217" s="18" t="s">
        <v>124</v>
      </c>
      <c r="BE217" s="222">
        <f>IF(N217="základní",J217,0)</f>
        <v>3000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8" t="s">
        <v>81</v>
      </c>
      <c r="BK217" s="222">
        <f>ROUND(I217*H217,2)</f>
        <v>3000</v>
      </c>
      <c r="BL217" s="18" t="s">
        <v>131</v>
      </c>
      <c r="BM217" s="221" t="s">
        <v>928</v>
      </c>
    </row>
    <row r="218" s="2" customFormat="1">
      <c r="A218" s="33"/>
      <c r="B218" s="34"/>
      <c r="C218" s="35"/>
      <c r="D218" s="223" t="s">
        <v>133</v>
      </c>
      <c r="E218" s="35"/>
      <c r="F218" s="224" t="s">
        <v>927</v>
      </c>
      <c r="G218" s="35"/>
      <c r="H218" s="35"/>
      <c r="I218" s="35"/>
      <c r="J218" s="35"/>
      <c r="K218" s="35"/>
      <c r="L218" s="39"/>
      <c r="M218" s="225"/>
      <c r="N218" s="226"/>
      <c r="O218" s="85"/>
      <c r="P218" s="85"/>
      <c r="Q218" s="85"/>
      <c r="R218" s="85"/>
      <c r="S218" s="85"/>
      <c r="T218" s="86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133</v>
      </c>
      <c r="AU218" s="18" t="s">
        <v>83</v>
      </c>
    </row>
    <row r="219" s="2" customFormat="1">
      <c r="A219" s="33"/>
      <c r="B219" s="34"/>
      <c r="C219" s="35"/>
      <c r="D219" s="223" t="s">
        <v>137</v>
      </c>
      <c r="E219" s="35"/>
      <c r="F219" s="229" t="s">
        <v>925</v>
      </c>
      <c r="G219" s="35"/>
      <c r="H219" s="35"/>
      <c r="I219" s="35"/>
      <c r="J219" s="35"/>
      <c r="K219" s="35"/>
      <c r="L219" s="39"/>
      <c r="M219" s="225"/>
      <c r="N219" s="226"/>
      <c r="O219" s="85"/>
      <c r="P219" s="85"/>
      <c r="Q219" s="85"/>
      <c r="R219" s="85"/>
      <c r="S219" s="85"/>
      <c r="T219" s="86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137</v>
      </c>
      <c r="AU219" s="18" t="s">
        <v>83</v>
      </c>
    </row>
    <row r="220" s="2" customFormat="1" ht="16.5" customHeight="1">
      <c r="A220" s="33"/>
      <c r="B220" s="34"/>
      <c r="C220" s="249" t="s">
        <v>369</v>
      </c>
      <c r="D220" s="249" t="s">
        <v>192</v>
      </c>
      <c r="E220" s="250" t="s">
        <v>929</v>
      </c>
      <c r="F220" s="251" t="s">
        <v>930</v>
      </c>
      <c r="G220" s="252" t="s">
        <v>258</v>
      </c>
      <c r="H220" s="253">
        <v>2</v>
      </c>
      <c r="I220" s="254">
        <v>1500</v>
      </c>
      <c r="J220" s="254">
        <f>ROUND(I220*H220,2)</f>
        <v>3000</v>
      </c>
      <c r="K220" s="251" t="s">
        <v>1</v>
      </c>
      <c r="L220" s="255"/>
      <c r="M220" s="256" t="s">
        <v>1</v>
      </c>
      <c r="N220" s="257" t="s">
        <v>38</v>
      </c>
      <c r="O220" s="219">
        <v>0</v>
      </c>
      <c r="P220" s="219">
        <f>O220*H220</f>
        <v>0</v>
      </c>
      <c r="Q220" s="219">
        <v>3.0000000000000001E-05</v>
      </c>
      <c r="R220" s="219">
        <f>Q220*H220</f>
        <v>6.0000000000000002E-05</v>
      </c>
      <c r="S220" s="219">
        <v>0</v>
      </c>
      <c r="T220" s="22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21" t="s">
        <v>191</v>
      </c>
      <c r="AT220" s="221" t="s">
        <v>192</v>
      </c>
      <c r="AU220" s="221" t="s">
        <v>83</v>
      </c>
      <c r="AY220" s="18" t="s">
        <v>124</v>
      </c>
      <c r="BE220" s="222">
        <f>IF(N220="základní",J220,0)</f>
        <v>3000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8" t="s">
        <v>81</v>
      </c>
      <c r="BK220" s="222">
        <f>ROUND(I220*H220,2)</f>
        <v>3000</v>
      </c>
      <c r="BL220" s="18" t="s">
        <v>131</v>
      </c>
      <c r="BM220" s="221" t="s">
        <v>931</v>
      </c>
    </row>
    <row r="221" s="2" customFormat="1">
      <c r="A221" s="33"/>
      <c r="B221" s="34"/>
      <c r="C221" s="35"/>
      <c r="D221" s="223" t="s">
        <v>133</v>
      </c>
      <c r="E221" s="35"/>
      <c r="F221" s="224" t="s">
        <v>932</v>
      </c>
      <c r="G221" s="35"/>
      <c r="H221" s="35"/>
      <c r="I221" s="35"/>
      <c r="J221" s="35"/>
      <c r="K221" s="35"/>
      <c r="L221" s="39"/>
      <c r="M221" s="225"/>
      <c r="N221" s="226"/>
      <c r="O221" s="85"/>
      <c r="P221" s="85"/>
      <c r="Q221" s="85"/>
      <c r="R221" s="85"/>
      <c r="S221" s="85"/>
      <c r="T221" s="86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8" t="s">
        <v>133</v>
      </c>
      <c r="AU221" s="18" t="s">
        <v>83</v>
      </c>
    </row>
    <row r="222" s="2" customFormat="1">
      <c r="A222" s="33"/>
      <c r="B222" s="34"/>
      <c r="C222" s="35"/>
      <c r="D222" s="223" t="s">
        <v>137</v>
      </c>
      <c r="E222" s="35"/>
      <c r="F222" s="229" t="s">
        <v>925</v>
      </c>
      <c r="G222" s="35"/>
      <c r="H222" s="35"/>
      <c r="I222" s="35"/>
      <c r="J222" s="35"/>
      <c r="K222" s="35"/>
      <c r="L222" s="39"/>
      <c r="M222" s="225"/>
      <c r="N222" s="226"/>
      <c r="O222" s="85"/>
      <c r="P222" s="85"/>
      <c r="Q222" s="85"/>
      <c r="R222" s="85"/>
      <c r="S222" s="85"/>
      <c r="T222" s="86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8" t="s">
        <v>137</v>
      </c>
      <c r="AU222" s="18" t="s">
        <v>83</v>
      </c>
    </row>
    <row r="223" s="2" customFormat="1" ht="16.5" customHeight="1">
      <c r="A223" s="33"/>
      <c r="B223" s="34"/>
      <c r="C223" s="249" t="s">
        <v>377</v>
      </c>
      <c r="D223" s="249" t="s">
        <v>192</v>
      </c>
      <c r="E223" s="250" t="s">
        <v>933</v>
      </c>
      <c r="F223" s="251" t="s">
        <v>934</v>
      </c>
      <c r="G223" s="252" t="s">
        <v>258</v>
      </c>
      <c r="H223" s="253">
        <v>2</v>
      </c>
      <c r="I223" s="254">
        <v>1500</v>
      </c>
      <c r="J223" s="254">
        <f>ROUND(I223*H223,2)</f>
        <v>3000</v>
      </c>
      <c r="K223" s="251" t="s">
        <v>1</v>
      </c>
      <c r="L223" s="255"/>
      <c r="M223" s="256" t="s">
        <v>1</v>
      </c>
      <c r="N223" s="257" t="s">
        <v>38</v>
      </c>
      <c r="O223" s="219">
        <v>0</v>
      </c>
      <c r="P223" s="219">
        <f>O223*H223</f>
        <v>0</v>
      </c>
      <c r="Q223" s="219">
        <v>3.0000000000000001E-05</v>
      </c>
      <c r="R223" s="219">
        <f>Q223*H223</f>
        <v>6.0000000000000002E-05</v>
      </c>
      <c r="S223" s="219">
        <v>0</v>
      </c>
      <c r="T223" s="22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21" t="s">
        <v>191</v>
      </c>
      <c r="AT223" s="221" t="s">
        <v>192</v>
      </c>
      <c r="AU223" s="221" t="s">
        <v>83</v>
      </c>
      <c r="AY223" s="18" t="s">
        <v>124</v>
      </c>
      <c r="BE223" s="222">
        <f>IF(N223="základní",J223,0)</f>
        <v>3000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8" t="s">
        <v>81</v>
      </c>
      <c r="BK223" s="222">
        <f>ROUND(I223*H223,2)</f>
        <v>3000</v>
      </c>
      <c r="BL223" s="18" t="s">
        <v>131</v>
      </c>
      <c r="BM223" s="221" t="s">
        <v>935</v>
      </c>
    </row>
    <row r="224" s="2" customFormat="1">
      <c r="A224" s="33"/>
      <c r="B224" s="34"/>
      <c r="C224" s="35"/>
      <c r="D224" s="223" t="s">
        <v>133</v>
      </c>
      <c r="E224" s="35"/>
      <c r="F224" s="224" t="s">
        <v>934</v>
      </c>
      <c r="G224" s="35"/>
      <c r="H224" s="35"/>
      <c r="I224" s="35"/>
      <c r="J224" s="35"/>
      <c r="K224" s="35"/>
      <c r="L224" s="39"/>
      <c r="M224" s="225"/>
      <c r="N224" s="226"/>
      <c r="O224" s="85"/>
      <c r="P224" s="85"/>
      <c r="Q224" s="85"/>
      <c r="R224" s="85"/>
      <c r="S224" s="85"/>
      <c r="T224" s="86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8" t="s">
        <v>133</v>
      </c>
      <c r="AU224" s="18" t="s">
        <v>83</v>
      </c>
    </row>
    <row r="225" s="2" customFormat="1">
      <c r="A225" s="33"/>
      <c r="B225" s="34"/>
      <c r="C225" s="35"/>
      <c r="D225" s="223" t="s">
        <v>137</v>
      </c>
      <c r="E225" s="35"/>
      <c r="F225" s="229" t="s">
        <v>925</v>
      </c>
      <c r="G225" s="35"/>
      <c r="H225" s="35"/>
      <c r="I225" s="35"/>
      <c r="J225" s="35"/>
      <c r="K225" s="35"/>
      <c r="L225" s="39"/>
      <c r="M225" s="225"/>
      <c r="N225" s="226"/>
      <c r="O225" s="85"/>
      <c r="P225" s="85"/>
      <c r="Q225" s="85"/>
      <c r="R225" s="85"/>
      <c r="S225" s="85"/>
      <c r="T225" s="86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T225" s="18" t="s">
        <v>137</v>
      </c>
      <c r="AU225" s="18" t="s">
        <v>83</v>
      </c>
    </row>
    <row r="226" s="2" customFormat="1" ht="33" customHeight="1">
      <c r="A226" s="33"/>
      <c r="B226" s="34"/>
      <c r="C226" s="211" t="s">
        <v>385</v>
      </c>
      <c r="D226" s="211" t="s">
        <v>126</v>
      </c>
      <c r="E226" s="212" t="s">
        <v>936</v>
      </c>
      <c r="F226" s="213" t="s">
        <v>937</v>
      </c>
      <c r="G226" s="214" t="s">
        <v>258</v>
      </c>
      <c r="H226" s="215">
        <v>8</v>
      </c>
      <c r="I226" s="216">
        <v>228</v>
      </c>
      <c r="J226" s="216">
        <f>ROUND(I226*H226,2)</f>
        <v>1824</v>
      </c>
      <c r="K226" s="213" t="s">
        <v>130</v>
      </c>
      <c r="L226" s="39"/>
      <c r="M226" s="217" t="s">
        <v>1</v>
      </c>
      <c r="N226" s="218" t="s">
        <v>38</v>
      </c>
      <c r="O226" s="219">
        <v>0.57399999999999995</v>
      </c>
      <c r="P226" s="219">
        <f>O226*H226</f>
        <v>4.5919999999999996</v>
      </c>
      <c r="Q226" s="219">
        <v>5.0000000000000002E-05</v>
      </c>
      <c r="R226" s="219">
        <f>Q226*H226</f>
        <v>0.00040000000000000002</v>
      </c>
      <c r="S226" s="219">
        <v>0</v>
      </c>
      <c r="T226" s="22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221" t="s">
        <v>131</v>
      </c>
      <c r="AT226" s="221" t="s">
        <v>126</v>
      </c>
      <c r="AU226" s="221" t="s">
        <v>83</v>
      </c>
      <c r="AY226" s="18" t="s">
        <v>124</v>
      </c>
      <c r="BE226" s="222">
        <f>IF(N226="základní",J226,0)</f>
        <v>1824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8" t="s">
        <v>81</v>
      </c>
      <c r="BK226" s="222">
        <f>ROUND(I226*H226,2)</f>
        <v>1824</v>
      </c>
      <c r="BL226" s="18" t="s">
        <v>131</v>
      </c>
      <c r="BM226" s="221" t="s">
        <v>938</v>
      </c>
    </row>
    <row r="227" s="2" customFormat="1">
      <c r="A227" s="33"/>
      <c r="B227" s="34"/>
      <c r="C227" s="35"/>
      <c r="D227" s="223" t="s">
        <v>133</v>
      </c>
      <c r="E227" s="35"/>
      <c r="F227" s="224" t="s">
        <v>939</v>
      </c>
      <c r="G227" s="35"/>
      <c r="H227" s="35"/>
      <c r="I227" s="35"/>
      <c r="J227" s="35"/>
      <c r="K227" s="35"/>
      <c r="L227" s="39"/>
      <c r="M227" s="225"/>
      <c r="N227" s="226"/>
      <c r="O227" s="85"/>
      <c r="P227" s="85"/>
      <c r="Q227" s="85"/>
      <c r="R227" s="85"/>
      <c r="S227" s="85"/>
      <c r="T227" s="86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133</v>
      </c>
      <c r="AU227" s="18" t="s">
        <v>83</v>
      </c>
    </row>
    <row r="228" s="2" customFormat="1">
      <c r="A228" s="33"/>
      <c r="B228" s="34"/>
      <c r="C228" s="35"/>
      <c r="D228" s="227" t="s">
        <v>135</v>
      </c>
      <c r="E228" s="35"/>
      <c r="F228" s="228" t="s">
        <v>940</v>
      </c>
      <c r="G228" s="35"/>
      <c r="H228" s="35"/>
      <c r="I228" s="35"/>
      <c r="J228" s="35"/>
      <c r="K228" s="35"/>
      <c r="L228" s="39"/>
      <c r="M228" s="225"/>
      <c r="N228" s="226"/>
      <c r="O228" s="85"/>
      <c r="P228" s="85"/>
      <c r="Q228" s="85"/>
      <c r="R228" s="85"/>
      <c r="S228" s="85"/>
      <c r="T228" s="86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8" t="s">
        <v>135</v>
      </c>
      <c r="AU228" s="18" t="s">
        <v>83</v>
      </c>
    </row>
    <row r="229" s="2" customFormat="1" ht="21.75" customHeight="1">
      <c r="A229" s="33"/>
      <c r="B229" s="34"/>
      <c r="C229" s="249" t="s">
        <v>392</v>
      </c>
      <c r="D229" s="249" t="s">
        <v>192</v>
      </c>
      <c r="E229" s="250" t="s">
        <v>941</v>
      </c>
      <c r="F229" s="251" t="s">
        <v>942</v>
      </c>
      <c r="G229" s="252" t="s">
        <v>258</v>
      </c>
      <c r="H229" s="253">
        <v>8</v>
      </c>
      <c r="I229" s="254">
        <v>123</v>
      </c>
      <c r="J229" s="254">
        <f>ROUND(I229*H229,2)</f>
        <v>984</v>
      </c>
      <c r="K229" s="251" t="s">
        <v>130</v>
      </c>
      <c r="L229" s="255"/>
      <c r="M229" s="256" t="s">
        <v>1</v>
      </c>
      <c r="N229" s="257" t="s">
        <v>38</v>
      </c>
      <c r="O229" s="219">
        <v>0</v>
      </c>
      <c r="P229" s="219">
        <f>O229*H229</f>
        <v>0</v>
      </c>
      <c r="Q229" s="219">
        <v>0.0047200000000000002</v>
      </c>
      <c r="R229" s="219">
        <f>Q229*H229</f>
        <v>0.037760000000000002</v>
      </c>
      <c r="S229" s="219">
        <v>0</v>
      </c>
      <c r="T229" s="22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21" t="s">
        <v>191</v>
      </c>
      <c r="AT229" s="221" t="s">
        <v>192</v>
      </c>
      <c r="AU229" s="221" t="s">
        <v>83</v>
      </c>
      <c r="AY229" s="18" t="s">
        <v>124</v>
      </c>
      <c r="BE229" s="222">
        <f>IF(N229="základní",J229,0)</f>
        <v>984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8" t="s">
        <v>81</v>
      </c>
      <c r="BK229" s="222">
        <f>ROUND(I229*H229,2)</f>
        <v>984</v>
      </c>
      <c r="BL229" s="18" t="s">
        <v>131</v>
      </c>
      <c r="BM229" s="221" t="s">
        <v>943</v>
      </c>
    </row>
    <row r="230" s="2" customFormat="1">
      <c r="A230" s="33"/>
      <c r="B230" s="34"/>
      <c r="C230" s="35"/>
      <c r="D230" s="223" t="s">
        <v>133</v>
      </c>
      <c r="E230" s="35"/>
      <c r="F230" s="224" t="s">
        <v>942</v>
      </c>
      <c r="G230" s="35"/>
      <c r="H230" s="35"/>
      <c r="I230" s="35"/>
      <c r="J230" s="35"/>
      <c r="K230" s="35"/>
      <c r="L230" s="39"/>
      <c r="M230" s="225"/>
      <c r="N230" s="226"/>
      <c r="O230" s="85"/>
      <c r="P230" s="85"/>
      <c r="Q230" s="85"/>
      <c r="R230" s="85"/>
      <c r="S230" s="85"/>
      <c r="T230" s="86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133</v>
      </c>
      <c r="AU230" s="18" t="s">
        <v>83</v>
      </c>
    </row>
    <row r="231" s="2" customFormat="1" ht="24.15" customHeight="1">
      <c r="A231" s="33"/>
      <c r="B231" s="34"/>
      <c r="C231" s="211" t="s">
        <v>398</v>
      </c>
      <c r="D231" s="211" t="s">
        <v>126</v>
      </c>
      <c r="E231" s="212" t="s">
        <v>944</v>
      </c>
      <c r="F231" s="213" t="s">
        <v>945</v>
      </c>
      <c r="G231" s="214" t="s">
        <v>258</v>
      </c>
      <c r="H231" s="215">
        <v>8</v>
      </c>
      <c r="I231" s="216">
        <v>69.400000000000006</v>
      </c>
      <c r="J231" s="216">
        <f>ROUND(I231*H231,2)</f>
        <v>555.20000000000005</v>
      </c>
      <c r="K231" s="213" t="s">
        <v>130</v>
      </c>
      <c r="L231" s="39"/>
      <c r="M231" s="217" t="s">
        <v>1</v>
      </c>
      <c r="N231" s="218" t="s">
        <v>38</v>
      </c>
      <c r="O231" s="219">
        <v>0.13800000000000001</v>
      </c>
      <c r="P231" s="219">
        <f>O231*H231</f>
        <v>1.1040000000000001</v>
      </c>
      <c r="Q231" s="219">
        <v>0</v>
      </c>
      <c r="R231" s="219">
        <f>Q231*H231</f>
        <v>0</v>
      </c>
      <c r="S231" s="219">
        <v>0</v>
      </c>
      <c r="T231" s="22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21" t="s">
        <v>131</v>
      </c>
      <c r="AT231" s="221" t="s">
        <v>126</v>
      </c>
      <c r="AU231" s="221" t="s">
        <v>83</v>
      </c>
      <c r="AY231" s="18" t="s">
        <v>124</v>
      </c>
      <c r="BE231" s="222">
        <f>IF(N231="základní",J231,0)</f>
        <v>555.20000000000005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8" t="s">
        <v>81</v>
      </c>
      <c r="BK231" s="222">
        <f>ROUND(I231*H231,2)</f>
        <v>555.20000000000005</v>
      </c>
      <c r="BL231" s="18" t="s">
        <v>131</v>
      </c>
      <c r="BM231" s="221" t="s">
        <v>946</v>
      </c>
    </row>
    <row r="232" s="2" customFormat="1">
      <c r="A232" s="33"/>
      <c r="B232" s="34"/>
      <c r="C232" s="35"/>
      <c r="D232" s="223" t="s">
        <v>133</v>
      </c>
      <c r="E232" s="35"/>
      <c r="F232" s="224" t="s">
        <v>947</v>
      </c>
      <c r="G232" s="35"/>
      <c r="H232" s="35"/>
      <c r="I232" s="35"/>
      <c r="J232" s="35"/>
      <c r="K232" s="35"/>
      <c r="L232" s="39"/>
      <c r="M232" s="225"/>
      <c r="N232" s="226"/>
      <c r="O232" s="85"/>
      <c r="P232" s="85"/>
      <c r="Q232" s="85"/>
      <c r="R232" s="85"/>
      <c r="S232" s="85"/>
      <c r="T232" s="86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133</v>
      </c>
      <c r="AU232" s="18" t="s">
        <v>83</v>
      </c>
    </row>
    <row r="233" s="2" customFormat="1">
      <c r="A233" s="33"/>
      <c r="B233" s="34"/>
      <c r="C233" s="35"/>
      <c r="D233" s="227" t="s">
        <v>135</v>
      </c>
      <c r="E233" s="35"/>
      <c r="F233" s="228" t="s">
        <v>948</v>
      </c>
      <c r="G233" s="35"/>
      <c r="H233" s="35"/>
      <c r="I233" s="35"/>
      <c r="J233" s="35"/>
      <c r="K233" s="35"/>
      <c r="L233" s="39"/>
      <c r="M233" s="225"/>
      <c r="N233" s="226"/>
      <c r="O233" s="85"/>
      <c r="P233" s="85"/>
      <c r="Q233" s="85"/>
      <c r="R233" s="85"/>
      <c r="S233" s="85"/>
      <c r="T233" s="86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8" t="s">
        <v>135</v>
      </c>
      <c r="AU233" s="18" t="s">
        <v>83</v>
      </c>
    </row>
    <row r="234" s="2" customFormat="1">
      <c r="A234" s="33"/>
      <c r="B234" s="34"/>
      <c r="C234" s="35"/>
      <c r="D234" s="223" t="s">
        <v>137</v>
      </c>
      <c r="E234" s="35"/>
      <c r="F234" s="229" t="s">
        <v>949</v>
      </c>
      <c r="G234" s="35"/>
      <c r="H234" s="35"/>
      <c r="I234" s="35"/>
      <c r="J234" s="35"/>
      <c r="K234" s="35"/>
      <c r="L234" s="39"/>
      <c r="M234" s="225"/>
      <c r="N234" s="226"/>
      <c r="O234" s="85"/>
      <c r="P234" s="85"/>
      <c r="Q234" s="85"/>
      <c r="R234" s="85"/>
      <c r="S234" s="85"/>
      <c r="T234" s="86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137</v>
      </c>
      <c r="AU234" s="18" t="s">
        <v>83</v>
      </c>
    </row>
    <row r="235" s="2" customFormat="1" ht="24.15" customHeight="1">
      <c r="A235" s="33"/>
      <c r="B235" s="34"/>
      <c r="C235" s="211" t="s">
        <v>405</v>
      </c>
      <c r="D235" s="211" t="s">
        <v>126</v>
      </c>
      <c r="E235" s="212" t="s">
        <v>950</v>
      </c>
      <c r="F235" s="213" t="s">
        <v>951</v>
      </c>
      <c r="G235" s="214" t="s">
        <v>235</v>
      </c>
      <c r="H235" s="215">
        <v>8</v>
      </c>
      <c r="I235" s="216">
        <v>117</v>
      </c>
      <c r="J235" s="216">
        <f>ROUND(I235*H235,2)</f>
        <v>936</v>
      </c>
      <c r="K235" s="213" t="s">
        <v>130</v>
      </c>
      <c r="L235" s="39"/>
      <c r="M235" s="217" t="s">
        <v>1</v>
      </c>
      <c r="N235" s="218" t="s">
        <v>38</v>
      </c>
      <c r="O235" s="219">
        <v>0.30499999999999999</v>
      </c>
      <c r="P235" s="219">
        <f>O235*H235</f>
        <v>2.4399999999999999</v>
      </c>
      <c r="Q235" s="219">
        <v>3.0000000000000001E-05</v>
      </c>
      <c r="R235" s="219">
        <f>Q235*H235</f>
        <v>0.00024000000000000001</v>
      </c>
      <c r="S235" s="219">
        <v>0</v>
      </c>
      <c r="T235" s="22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221" t="s">
        <v>131</v>
      </c>
      <c r="AT235" s="221" t="s">
        <v>126</v>
      </c>
      <c r="AU235" s="221" t="s">
        <v>83</v>
      </c>
      <c r="AY235" s="18" t="s">
        <v>124</v>
      </c>
      <c r="BE235" s="222">
        <f>IF(N235="základní",J235,0)</f>
        <v>936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8" t="s">
        <v>81</v>
      </c>
      <c r="BK235" s="222">
        <f>ROUND(I235*H235,2)</f>
        <v>936</v>
      </c>
      <c r="BL235" s="18" t="s">
        <v>131</v>
      </c>
      <c r="BM235" s="221" t="s">
        <v>952</v>
      </c>
    </row>
    <row r="236" s="2" customFormat="1">
      <c r="A236" s="33"/>
      <c r="B236" s="34"/>
      <c r="C236" s="35"/>
      <c r="D236" s="223" t="s">
        <v>133</v>
      </c>
      <c r="E236" s="35"/>
      <c r="F236" s="224" t="s">
        <v>953</v>
      </c>
      <c r="G236" s="35"/>
      <c r="H236" s="35"/>
      <c r="I236" s="35"/>
      <c r="J236" s="35"/>
      <c r="K236" s="35"/>
      <c r="L236" s="39"/>
      <c r="M236" s="225"/>
      <c r="N236" s="226"/>
      <c r="O236" s="85"/>
      <c r="P236" s="85"/>
      <c r="Q236" s="85"/>
      <c r="R236" s="85"/>
      <c r="S236" s="85"/>
      <c r="T236" s="86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133</v>
      </c>
      <c r="AU236" s="18" t="s">
        <v>83</v>
      </c>
    </row>
    <row r="237" s="2" customFormat="1">
      <c r="A237" s="33"/>
      <c r="B237" s="34"/>
      <c r="C237" s="35"/>
      <c r="D237" s="227" t="s">
        <v>135</v>
      </c>
      <c r="E237" s="35"/>
      <c r="F237" s="228" t="s">
        <v>954</v>
      </c>
      <c r="G237" s="35"/>
      <c r="H237" s="35"/>
      <c r="I237" s="35"/>
      <c r="J237" s="35"/>
      <c r="K237" s="35"/>
      <c r="L237" s="39"/>
      <c r="M237" s="225"/>
      <c r="N237" s="226"/>
      <c r="O237" s="85"/>
      <c r="P237" s="85"/>
      <c r="Q237" s="85"/>
      <c r="R237" s="85"/>
      <c r="S237" s="85"/>
      <c r="T237" s="86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8" t="s">
        <v>135</v>
      </c>
      <c r="AU237" s="18" t="s">
        <v>83</v>
      </c>
    </row>
    <row r="238" s="2" customFormat="1" ht="16.5" customHeight="1">
      <c r="A238" s="33"/>
      <c r="B238" s="34"/>
      <c r="C238" s="249" t="s">
        <v>412</v>
      </c>
      <c r="D238" s="249" t="s">
        <v>192</v>
      </c>
      <c r="E238" s="250" t="s">
        <v>955</v>
      </c>
      <c r="F238" s="251" t="s">
        <v>956</v>
      </c>
      <c r="G238" s="252" t="s">
        <v>235</v>
      </c>
      <c r="H238" s="253">
        <v>8</v>
      </c>
      <c r="I238" s="254">
        <v>119</v>
      </c>
      <c r="J238" s="254">
        <f>ROUND(I238*H238,2)</f>
        <v>952</v>
      </c>
      <c r="K238" s="251" t="s">
        <v>130</v>
      </c>
      <c r="L238" s="255"/>
      <c r="M238" s="256" t="s">
        <v>1</v>
      </c>
      <c r="N238" s="257" t="s">
        <v>38</v>
      </c>
      <c r="O238" s="219">
        <v>0</v>
      </c>
      <c r="P238" s="219">
        <f>O238*H238</f>
        <v>0</v>
      </c>
      <c r="Q238" s="219">
        <v>0.00050000000000000001</v>
      </c>
      <c r="R238" s="219">
        <f>Q238*H238</f>
        <v>0.0040000000000000001</v>
      </c>
      <c r="S238" s="219">
        <v>0</v>
      </c>
      <c r="T238" s="22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21" t="s">
        <v>191</v>
      </c>
      <c r="AT238" s="221" t="s">
        <v>192</v>
      </c>
      <c r="AU238" s="221" t="s">
        <v>83</v>
      </c>
      <c r="AY238" s="18" t="s">
        <v>124</v>
      </c>
      <c r="BE238" s="222">
        <f>IF(N238="základní",J238,0)</f>
        <v>952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8" t="s">
        <v>81</v>
      </c>
      <c r="BK238" s="222">
        <f>ROUND(I238*H238,2)</f>
        <v>952</v>
      </c>
      <c r="BL238" s="18" t="s">
        <v>131</v>
      </c>
      <c r="BM238" s="221" t="s">
        <v>957</v>
      </c>
    </row>
    <row r="239" s="2" customFormat="1">
      <c r="A239" s="33"/>
      <c r="B239" s="34"/>
      <c r="C239" s="35"/>
      <c r="D239" s="223" t="s">
        <v>133</v>
      </c>
      <c r="E239" s="35"/>
      <c r="F239" s="224" t="s">
        <v>956</v>
      </c>
      <c r="G239" s="35"/>
      <c r="H239" s="35"/>
      <c r="I239" s="35"/>
      <c r="J239" s="35"/>
      <c r="K239" s="35"/>
      <c r="L239" s="39"/>
      <c r="M239" s="225"/>
      <c r="N239" s="226"/>
      <c r="O239" s="85"/>
      <c r="P239" s="85"/>
      <c r="Q239" s="85"/>
      <c r="R239" s="85"/>
      <c r="S239" s="85"/>
      <c r="T239" s="86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8" t="s">
        <v>133</v>
      </c>
      <c r="AU239" s="18" t="s">
        <v>83</v>
      </c>
    </row>
    <row r="240" s="2" customFormat="1" ht="16.5" customHeight="1">
      <c r="A240" s="33"/>
      <c r="B240" s="34"/>
      <c r="C240" s="211" t="s">
        <v>423</v>
      </c>
      <c r="D240" s="211" t="s">
        <v>126</v>
      </c>
      <c r="E240" s="212" t="s">
        <v>958</v>
      </c>
      <c r="F240" s="213" t="s">
        <v>959</v>
      </c>
      <c r="G240" s="214" t="s">
        <v>680</v>
      </c>
      <c r="H240" s="215">
        <v>1</v>
      </c>
      <c r="I240" s="216">
        <v>210000</v>
      </c>
      <c r="J240" s="216">
        <f>ROUND(I240*H240,2)</f>
        <v>210000</v>
      </c>
      <c r="K240" s="213" t="s">
        <v>1</v>
      </c>
      <c r="L240" s="39"/>
      <c r="M240" s="217" t="s">
        <v>1</v>
      </c>
      <c r="N240" s="218" t="s">
        <v>38</v>
      </c>
      <c r="O240" s="219">
        <v>0</v>
      </c>
      <c r="P240" s="219">
        <f>O240*H240</f>
        <v>0</v>
      </c>
      <c r="Q240" s="219">
        <v>0</v>
      </c>
      <c r="R240" s="219">
        <f>Q240*H240</f>
        <v>0</v>
      </c>
      <c r="S240" s="219">
        <v>0</v>
      </c>
      <c r="T240" s="22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21" t="s">
        <v>131</v>
      </c>
      <c r="AT240" s="221" t="s">
        <v>126</v>
      </c>
      <c r="AU240" s="221" t="s">
        <v>83</v>
      </c>
      <c r="AY240" s="18" t="s">
        <v>124</v>
      </c>
      <c r="BE240" s="222">
        <f>IF(N240="základní",J240,0)</f>
        <v>210000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8" t="s">
        <v>81</v>
      </c>
      <c r="BK240" s="222">
        <f>ROUND(I240*H240,2)</f>
        <v>210000</v>
      </c>
      <c r="BL240" s="18" t="s">
        <v>131</v>
      </c>
      <c r="BM240" s="221" t="s">
        <v>960</v>
      </c>
    </row>
    <row r="241" s="2" customFormat="1">
      <c r="A241" s="33"/>
      <c r="B241" s="34"/>
      <c r="C241" s="35"/>
      <c r="D241" s="223" t="s">
        <v>133</v>
      </c>
      <c r="E241" s="35"/>
      <c r="F241" s="224" t="s">
        <v>959</v>
      </c>
      <c r="G241" s="35"/>
      <c r="H241" s="35"/>
      <c r="I241" s="35"/>
      <c r="J241" s="35"/>
      <c r="K241" s="35"/>
      <c r="L241" s="39"/>
      <c r="M241" s="225"/>
      <c r="N241" s="226"/>
      <c r="O241" s="85"/>
      <c r="P241" s="85"/>
      <c r="Q241" s="85"/>
      <c r="R241" s="85"/>
      <c r="S241" s="85"/>
      <c r="T241" s="86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133</v>
      </c>
      <c r="AU241" s="18" t="s">
        <v>83</v>
      </c>
    </row>
    <row r="242" s="2" customFormat="1">
      <c r="A242" s="33"/>
      <c r="B242" s="34"/>
      <c r="C242" s="35"/>
      <c r="D242" s="223" t="s">
        <v>137</v>
      </c>
      <c r="E242" s="35"/>
      <c r="F242" s="229" t="s">
        <v>961</v>
      </c>
      <c r="G242" s="35"/>
      <c r="H242" s="35"/>
      <c r="I242" s="35"/>
      <c r="J242" s="35"/>
      <c r="K242" s="35"/>
      <c r="L242" s="39"/>
      <c r="M242" s="225"/>
      <c r="N242" s="226"/>
      <c r="O242" s="85"/>
      <c r="P242" s="85"/>
      <c r="Q242" s="85"/>
      <c r="R242" s="85"/>
      <c r="S242" s="85"/>
      <c r="T242" s="86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137</v>
      </c>
      <c r="AU242" s="18" t="s">
        <v>83</v>
      </c>
    </row>
    <row r="243" s="2" customFormat="1" ht="16.5" customHeight="1">
      <c r="A243" s="33"/>
      <c r="B243" s="34"/>
      <c r="C243" s="211" t="s">
        <v>433</v>
      </c>
      <c r="D243" s="211" t="s">
        <v>126</v>
      </c>
      <c r="E243" s="212" t="s">
        <v>962</v>
      </c>
      <c r="F243" s="213" t="s">
        <v>963</v>
      </c>
      <c r="G243" s="214" t="s">
        <v>680</v>
      </c>
      <c r="H243" s="215">
        <v>1</v>
      </c>
      <c r="I243" s="216">
        <v>50000</v>
      </c>
      <c r="J243" s="216">
        <f>ROUND(I243*H243,2)</f>
        <v>50000</v>
      </c>
      <c r="K243" s="213" t="s">
        <v>1</v>
      </c>
      <c r="L243" s="39"/>
      <c r="M243" s="217" t="s">
        <v>1</v>
      </c>
      <c r="N243" s="218" t="s">
        <v>38</v>
      </c>
      <c r="O243" s="219">
        <v>0</v>
      </c>
      <c r="P243" s="219">
        <f>O243*H243</f>
        <v>0</v>
      </c>
      <c r="Q243" s="219">
        <v>0</v>
      </c>
      <c r="R243" s="219">
        <f>Q243*H243</f>
        <v>0</v>
      </c>
      <c r="S243" s="219">
        <v>0</v>
      </c>
      <c r="T243" s="22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221" t="s">
        <v>131</v>
      </c>
      <c r="AT243" s="221" t="s">
        <v>126</v>
      </c>
      <c r="AU243" s="221" t="s">
        <v>83</v>
      </c>
      <c r="AY243" s="18" t="s">
        <v>124</v>
      </c>
      <c r="BE243" s="222">
        <f>IF(N243="základní",J243,0)</f>
        <v>50000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8" t="s">
        <v>81</v>
      </c>
      <c r="BK243" s="222">
        <f>ROUND(I243*H243,2)</f>
        <v>50000</v>
      </c>
      <c r="BL243" s="18" t="s">
        <v>131</v>
      </c>
      <c r="BM243" s="221" t="s">
        <v>964</v>
      </c>
    </row>
    <row r="244" s="2" customFormat="1">
      <c r="A244" s="33"/>
      <c r="B244" s="34"/>
      <c r="C244" s="35"/>
      <c r="D244" s="223" t="s">
        <v>133</v>
      </c>
      <c r="E244" s="35"/>
      <c r="F244" s="224" t="s">
        <v>963</v>
      </c>
      <c r="G244" s="35"/>
      <c r="H244" s="35"/>
      <c r="I244" s="35"/>
      <c r="J244" s="35"/>
      <c r="K244" s="35"/>
      <c r="L244" s="39"/>
      <c r="M244" s="225"/>
      <c r="N244" s="226"/>
      <c r="O244" s="85"/>
      <c r="P244" s="85"/>
      <c r="Q244" s="85"/>
      <c r="R244" s="85"/>
      <c r="S244" s="85"/>
      <c r="T244" s="86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8" t="s">
        <v>133</v>
      </c>
      <c r="AU244" s="18" t="s">
        <v>83</v>
      </c>
    </row>
    <row r="245" s="2" customFormat="1">
      <c r="A245" s="33"/>
      <c r="B245" s="34"/>
      <c r="C245" s="35"/>
      <c r="D245" s="223" t="s">
        <v>137</v>
      </c>
      <c r="E245" s="35"/>
      <c r="F245" s="229" t="s">
        <v>965</v>
      </c>
      <c r="G245" s="35"/>
      <c r="H245" s="35"/>
      <c r="I245" s="35"/>
      <c r="J245" s="35"/>
      <c r="K245" s="35"/>
      <c r="L245" s="39"/>
      <c r="M245" s="278"/>
      <c r="N245" s="279"/>
      <c r="O245" s="280"/>
      <c r="P245" s="280"/>
      <c r="Q245" s="280"/>
      <c r="R245" s="280"/>
      <c r="S245" s="280"/>
      <c r="T245" s="281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137</v>
      </c>
      <c r="AU245" s="18" t="s">
        <v>83</v>
      </c>
    </row>
    <row r="246" s="2" customFormat="1" ht="6.96" customHeight="1">
      <c r="A246" s="33"/>
      <c r="B246" s="60"/>
      <c r="C246" s="61"/>
      <c r="D246" s="61"/>
      <c r="E246" s="61"/>
      <c r="F246" s="61"/>
      <c r="G246" s="61"/>
      <c r="H246" s="61"/>
      <c r="I246" s="61"/>
      <c r="J246" s="61"/>
      <c r="K246" s="61"/>
      <c r="L246" s="39"/>
      <c r="M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</row>
  </sheetData>
  <sheetProtection sheet="1" autoFilter="0" formatColumns="0" formatRows="0" objects="1" scenarios="1" spinCount="100000" saltValue="XAfXRFEClh8NmncxIzHkFaZzZyQr89ofaOc7FMupZqtb9S0C/16CbvNyCNZQb9ZRrUM0/0UncK1jnCBtdzWGAw==" hashValue="I2ImEAL0c1+sLC15kPug/uoSxxIpWEukrVdrccQL7NPbBy9RodDhDWuuLDpUxoEb35NBaeAAj8fgQTmwBjnoFA==" algorithmName="SHA-512" password="CC35"/>
  <autoFilter ref="C117:K24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3" r:id="rId1" display="https://podminky.urs.cz/item/CS_URS_2024_02/111209111"/>
    <hyperlink ref="F129" r:id="rId2" display="https://podminky.urs.cz/item/CS_URS_2024_02/111211101"/>
    <hyperlink ref="F134" r:id="rId3" display="https://podminky.urs.cz/item/CS_URS_2024_02/111211201"/>
    <hyperlink ref="F139" r:id="rId4" display="https://podminky.urs.cz/item/CS_URS_2024_02/111211241"/>
    <hyperlink ref="F142" r:id="rId5" display="https://podminky.urs.cz/item/CS_URS_2024_02/111211221"/>
    <hyperlink ref="F145" r:id="rId6" display="https://podminky.urs.cz/item/CS_URS_2024_02/111211222"/>
    <hyperlink ref="F148" r:id="rId7" display="https://podminky.urs.cz/item/CS_URS_2024_02/111211242"/>
    <hyperlink ref="F151" r:id="rId8" display="https://podminky.urs.cz/item/CS_URS_2024_02/112111111"/>
    <hyperlink ref="F154" r:id="rId9" display="https://podminky.urs.cz/item/CS_URS_2024_02/112151111"/>
    <hyperlink ref="F157" r:id="rId10" display="https://podminky.urs.cz/item/CS_URS_2024_02/112151112"/>
    <hyperlink ref="F160" r:id="rId11" display="https://podminky.urs.cz/item/CS_URS_2024_02/112151113"/>
    <hyperlink ref="F163" r:id="rId12" display="https://podminky.urs.cz/item/CS_URS_2024_02/112151114"/>
    <hyperlink ref="F166" r:id="rId13" display="https://podminky.urs.cz/item/CS_URS_2024_02/112151115"/>
    <hyperlink ref="F169" r:id="rId14" display="https://podminky.urs.cz/item/CS_URS_2024_02/112151117"/>
    <hyperlink ref="F172" r:id="rId15" display="https://podminky.urs.cz/item/CS_URS_2024_02/112151118"/>
    <hyperlink ref="F175" r:id="rId16" display="https://podminky.urs.cz/item/CS_URS_2024_02/112151119"/>
    <hyperlink ref="F178" r:id="rId17" display="https://podminky.urs.cz/item/CS_URS_2024_02/162201401"/>
    <hyperlink ref="F181" r:id="rId18" display="https://podminky.urs.cz/item/CS_URS_2024_02/162201402"/>
    <hyperlink ref="F184" r:id="rId19" display="https://podminky.urs.cz/item/CS_URS_2024_02/162201405"/>
    <hyperlink ref="F187" r:id="rId20" display="https://podminky.urs.cz/item/CS_URS_2024_02/162201406"/>
    <hyperlink ref="F190" r:id="rId21" display="https://podminky.urs.cz/item/CS_URS_2024_02/162201411"/>
    <hyperlink ref="F193" r:id="rId22" display="https://podminky.urs.cz/item/CS_URS_2024_02/162201412"/>
    <hyperlink ref="F196" r:id="rId23" display="https://podminky.urs.cz/item/CS_URS_2024_02/162201415"/>
    <hyperlink ref="F199" r:id="rId24" display="https://podminky.urs.cz/item/CS_URS_2024_02/162201416"/>
    <hyperlink ref="F202" r:id="rId25" display="https://podminky.urs.cz/item/CS_URS_2024_02/162301501"/>
    <hyperlink ref="F205" r:id="rId26" display="https://podminky.urs.cz/item/CS_URS_2024_02/183151111"/>
    <hyperlink ref="F208" r:id="rId27" display="https://podminky.urs.cz/item/CS_URS_2024_02/184102111"/>
    <hyperlink ref="F213" r:id="rId28" display="https://podminky.urs.cz/item/CS_URS_2024_02/184102113"/>
    <hyperlink ref="F228" r:id="rId29" display="https://podminky.urs.cz/item/CS_URS_2024_02/184215132"/>
    <hyperlink ref="F233" r:id="rId30" display="https://podminky.urs.cz/item/CS_URS_2024_02/184215411"/>
    <hyperlink ref="F237" r:id="rId31" display="https://podminky.urs.cz/item/CS_URS_2024_02/18450114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Šrámková Veronika</dc:creator>
  <cp:lastModifiedBy>Šrámková Veronika</cp:lastModifiedBy>
  <dcterms:created xsi:type="dcterms:W3CDTF">2024-12-02T10:48:06Z</dcterms:created>
  <dcterms:modified xsi:type="dcterms:W3CDTF">2024-12-02T10:48:10Z</dcterms:modified>
</cp:coreProperties>
</file>