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R:\230001_vd_stvanice_oprava_pk\230001_32_A01_dsj\Rozpočet\2025_01_25_Oprava v soutěži\"/>
    </mc:Choice>
  </mc:AlternateContent>
  <xr:revisionPtr revIDLastSave="0" documentId="13_ncr:1_{A880303F-ACBD-45F1-995D-F6940EF26494}" xr6:coauthVersionLast="47" xr6:coauthVersionMax="47" xr10:uidLastSave="{00000000-0000-0000-0000-000000000000}"/>
  <bookViews>
    <workbookView xWindow="-24120" yWindow="-120" windowWidth="24240" windowHeight="17520" xr2:uid="{00000000-000D-0000-FFFF-FFFF00000000}"/>
  </bookViews>
  <sheets>
    <sheet name="Rekapitulace stavby" sheetId="1" r:id="rId1"/>
    <sheet name="PS 01 - Technologická čás..." sheetId="2" r:id="rId2"/>
    <sheet name="SO 02 - Nová železobetono..." sheetId="3" r:id="rId3"/>
    <sheet name="03.1. - Lokální injektáž ..." sheetId="4" r:id="rId4"/>
    <sheet name="03.2. - Lokální injektáž ..." sheetId="5" r:id="rId5"/>
    <sheet name="04.1. - Obnova PKO ocelov..." sheetId="6" r:id="rId6"/>
    <sheet name="04.2. - Obnova PKO ocelov..." sheetId="7" r:id="rId7"/>
    <sheet name="05.1. - Lokální reprofila..." sheetId="8" r:id="rId8"/>
    <sheet name="05.2. - Lokální sanace tr..." sheetId="9" r:id="rId9"/>
    <sheet name="SO 06 - Lokální reprofila..." sheetId="10" r:id="rId10"/>
    <sheet name="VON - Vedlejší a ostatní ..." sheetId="11" r:id="rId11"/>
    <sheet name="Seznam figur" sheetId="12" r:id="rId12"/>
    <sheet name="Pokyny pro vyplnění" sheetId="13" r:id="rId13"/>
  </sheets>
  <definedNames>
    <definedName name="_xlnm._FilterDatabase" localSheetId="3" hidden="1">'03.1. - Lokální injektáž ...'!$C$88:$K$154</definedName>
    <definedName name="_xlnm._FilterDatabase" localSheetId="4" hidden="1">'03.2. - Lokální injektáž ...'!$C$89:$K$162</definedName>
    <definedName name="_xlnm._FilterDatabase" localSheetId="5" hidden="1">'04.1. - Obnova PKO ocelov...'!$C$92:$K$391</definedName>
    <definedName name="_xlnm._FilterDatabase" localSheetId="6" hidden="1">'04.2. - Obnova PKO ocelov...'!$C$91:$K$268</definedName>
    <definedName name="_xlnm._FilterDatabase" localSheetId="7" hidden="1">'05.1. - Lokální reprofila...'!$C$88:$K$154</definedName>
    <definedName name="_xlnm._FilterDatabase" localSheetId="8" hidden="1">'05.2. - Lokální sanace tr...'!$C$89:$K$184</definedName>
    <definedName name="_xlnm._FilterDatabase" localSheetId="1" hidden="1">'PS 01 - Technologická čás...'!$C$84:$K$250</definedName>
    <definedName name="_xlnm._FilterDatabase" localSheetId="2" hidden="1">'SO 02 - Nová železobetono...'!$C$85:$K$236</definedName>
    <definedName name="_xlnm._FilterDatabase" localSheetId="9" hidden="1">'SO 06 - Lokální reprofila...'!$C$83:$K$157</definedName>
    <definedName name="_xlnm._FilterDatabase" localSheetId="10" hidden="1">'VON - Vedlejší a ostatní ...'!$C$82:$K$139</definedName>
    <definedName name="_xlnm.Print_Titles" localSheetId="3">'03.1. - Lokální injektáž ...'!$88:$88</definedName>
    <definedName name="_xlnm.Print_Titles" localSheetId="4">'03.2. - Lokální injektáž ...'!$89:$89</definedName>
    <definedName name="_xlnm.Print_Titles" localSheetId="5">'04.1. - Obnova PKO ocelov...'!$92:$92</definedName>
    <definedName name="_xlnm.Print_Titles" localSheetId="6">'04.2. - Obnova PKO ocelov...'!$91:$91</definedName>
    <definedName name="_xlnm.Print_Titles" localSheetId="7">'05.1. - Lokální reprofila...'!$88:$88</definedName>
    <definedName name="_xlnm.Print_Titles" localSheetId="8">'05.2. - Lokální sanace tr...'!$89:$89</definedName>
    <definedName name="_xlnm.Print_Titles" localSheetId="1">'PS 01 - Technologická čás...'!$84:$84</definedName>
    <definedName name="_xlnm.Print_Titles" localSheetId="0">'Rekapitulace stavby'!$52:$52</definedName>
    <definedName name="_xlnm.Print_Titles" localSheetId="11">'Seznam figur'!$9:$9</definedName>
    <definedName name="_xlnm.Print_Titles" localSheetId="2">'SO 02 - Nová železobetono...'!$85:$85</definedName>
    <definedName name="_xlnm.Print_Titles" localSheetId="9">'SO 06 - Lokální reprofila...'!$83:$83</definedName>
    <definedName name="_xlnm.Print_Titles" localSheetId="10">'VON - Vedlejší a ostatní ...'!$82:$82</definedName>
    <definedName name="_xlnm.Print_Area" localSheetId="3">'03.1. - Lokální injektáž ...'!$C$4:$J$41,'03.1. - Lokální injektáž ...'!$C$47:$J$68,'03.1. - Lokální injektáž ...'!$C$74:$K$154</definedName>
    <definedName name="_xlnm.Print_Area" localSheetId="4">'03.2. - Lokální injektáž ...'!$C$4:$J$41,'03.2. - Lokální injektáž ...'!$C$47:$J$69,'03.2. - Lokální injektáž ...'!$C$75:$K$162</definedName>
    <definedName name="_xlnm.Print_Area" localSheetId="5">'04.1. - Obnova PKO ocelov...'!$C$4:$J$41,'04.1. - Obnova PKO ocelov...'!$C$47:$J$72,'04.1. - Obnova PKO ocelov...'!$C$78:$K$391</definedName>
    <definedName name="_xlnm.Print_Area" localSheetId="6">'04.2. - Obnova PKO ocelov...'!$C$4:$J$41,'04.2. - Obnova PKO ocelov...'!$C$47:$J$71,'04.2. - Obnova PKO ocelov...'!$C$77:$K$268</definedName>
    <definedName name="_xlnm.Print_Area" localSheetId="7">'05.1. - Lokální reprofila...'!$C$4:$J$41,'05.1. - Lokální reprofila...'!$C$47:$J$68,'05.1. - Lokální reprofila...'!$C$74:$K$154</definedName>
    <definedName name="_xlnm.Print_Area" localSheetId="8">'05.2. - Lokální sanace tr...'!$C$4:$J$41,'05.2. - Lokální sanace tr...'!$C$47:$J$69,'05.2. - Lokální sanace tr...'!$C$75:$K$184</definedName>
    <definedName name="_xlnm.Print_Area" localSheetId="12">'Pokyny pro vyplnění'!$B$2:$K$71,'Pokyny pro vyplnění'!$B$74:$K$118,'Pokyny pro vyplnění'!$B$121:$K$161,'Pokyny pro vyplnění'!$B$164:$K$219</definedName>
    <definedName name="_xlnm.Print_Area" localSheetId="1">'PS 01 - Technologická čás...'!$C$4:$J$39,'PS 01 - Technologická čás...'!$C$45:$J$66,'PS 01 - Technologická čás...'!$C$72:$K$250</definedName>
    <definedName name="_xlnm.Print_Area" localSheetId="0">'Rekapitulace stavby'!$D$4:$AO$36,'Rekapitulace stavby'!$C$42:$AQ$68</definedName>
    <definedName name="_xlnm.Print_Area" localSheetId="11">'Seznam figur'!$C$4:$G$646</definedName>
    <definedName name="_xlnm.Print_Area" localSheetId="2">'SO 02 - Nová železobetono...'!$C$4:$J$39,'SO 02 - Nová železobetono...'!$C$45:$J$67,'SO 02 - Nová železobetono...'!$C$73:$K$236</definedName>
    <definedName name="_xlnm.Print_Area" localSheetId="9">'SO 06 - Lokální reprofila...'!$C$4:$J$39,'SO 06 - Lokální reprofila...'!$C$45:$J$65,'SO 06 - Lokální reprofila...'!$C$71:$K$157</definedName>
    <definedName name="_xlnm.Print_Area" localSheetId="10">'VON - Vedlejší a ostatní ...'!$C$4:$J$39,'VON - Vedlejší a ostatní ...'!$C$45:$J$64,'VON - Vedlejší a ostatní ...'!$C$70:$K$139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J37" i="11"/>
  <c r="J36" i="11"/>
  <c r="AY67" i="1"/>
  <c r="J35" i="11"/>
  <c r="AX67" i="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T96" i="11"/>
  <c r="R97" i="11"/>
  <c r="R96" i="11"/>
  <c r="P97" i="11"/>
  <c r="P96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R90" i="11"/>
  <c r="P90" i="11"/>
  <c r="BI88" i="11"/>
  <c r="BH88" i="11"/>
  <c r="BG88" i="11"/>
  <c r="BF88" i="11"/>
  <c r="T88" i="11"/>
  <c r="R88" i="11"/>
  <c r="P88" i="11"/>
  <c r="BI86" i="11"/>
  <c r="BH86" i="11"/>
  <c r="BG86" i="11"/>
  <c r="BF86" i="11"/>
  <c r="T86" i="11"/>
  <c r="R86" i="11"/>
  <c r="P86" i="11"/>
  <c r="J80" i="11"/>
  <c r="J79" i="11"/>
  <c r="F79" i="11"/>
  <c r="F77" i="11"/>
  <c r="E75" i="11"/>
  <c r="J55" i="11"/>
  <c r="J54" i="11"/>
  <c r="F54" i="11"/>
  <c r="F52" i="11"/>
  <c r="E50" i="11"/>
  <c r="J18" i="11"/>
  <c r="E18" i="11"/>
  <c r="F80" i="11"/>
  <c r="J17" i="11"/>
  <c r="J12" i="11"/>
  <c r="J77" i="11" s="1"/>
  <c r="E7" i="11"/>
  <c r="E48" i="11"/>
  <c r="J37" i="10"/>
  <c r="J36" i="10"/>
  <c r="AY66" i="1"/>
  <c r="J35" i="10"/>
  <c r="AX66" i="1"/>
  <c r="BI154" i="10"/>
  <c r="BH154" i="10"/>
  <c r="BG154" i="10"/>
  <c r="BF154" i="10"/>
  <c r="T154" i="10"/>
  <c r="T153" i="10"/>
  <c r="R154" i="10"/>
  <c r="R153" i="10"/>
  <c r="P154" i="10"/>
  <c r="P153" i="10"/>
  <c r="BI148" i="10"/>
  <c r="BH148" i="10"/>
  <c r="BG148" i="10"/>
  <c r="BF148" i="10"/>
  <c r="T148" i="10"/>
  <c r="T147" i="10"/>
  <c r="R148" i="10"/>
  <c r="R147" i="10"/>
  <c r="P148" i="10"/>
  <c r="P147" i="10"/>
  <c r="BI141" i="10"/>
  <c r="BH141" i="10"/>
  <c r="BG141" i="10"/>
  <c r="BF141" i="10"/>
  <c r="T141" i="10"/>
  <c r="R141" i="10"/>
  <c r="P141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6" i="10"/>
  <c r="BH126" i="10"/>
  <c r="BG126" i="10"/>
  <c r="BF126" i="10"/>
  <c r="T126" i="10"/>
  <c r="R126" i="10"/>
  <c r="P126" i="10"/>
  <c r="BI122" i="10"/>
  <c r="BH122" i="10"/>
  <c r="BG122" i="10"/>
  <c r="BF122" i="10"/>
  <c r="T122" i="10"/>
  <c r="R122" i="10"/>
  <c r="P122" i="10"/>
  <c r="BI117" i="10"/>
  <c r="BH117" i="10"/>
  <c r="BG117" i="10"/>
  <c r="BF117" i="10"/>
  <c r="T117" i="10"/>
  <c r="R117" i="10"/>
  <c r="P117" i="10"/>
  <c r="BI101" i="10"/>
  <c r="BH101" i="10"/>
  <c r="BG101" i="10"/>
  <c r="BF101" i="10"/>
  <c r="T101" i="10"/>
  <c r="R101" i="10"/>
  <c r="P101" i="10"/>
  <c r="BI96" i="10"/>
  <c r="BH96" i="10"/>
  <c r="BG96" i="10"/>
  <c r="BF96" i="10"/>
  <c r="T96" i="10"/>
  <c r="R96" i="10"/>
  <c r="P96" i="10"/>
  <c r="BI87" i="10"/>
  <c r="BH87" i="10"/>
  <c r="BG87" i="10"/>
  <c r="BF87" i="10"/>
  <c r="T87" i="10"/>
  <c r="R87" i="10"/>
  <c r="P87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81" i="10"/>
  <c r="J17" i="10"/>
  <c r="J12" i="10"/>
  <c r="J78" i="10" s="1"/>
  <c r="E7" i="10"/>
  <c r="E74" i="10" s="1"/>
  <c r="J39" i="9"/>
  <c r="J38" i="9"/>
  <c r="AY65" i="1"/>
  <c r="J37" i="9"/>
  <c r="AX65" i="1"/>
  <c r="BI181" i="9"/>
  <c r="BH181" i="9"/>
  <c r="BG181" i="9"/>
  <c r="BF181" i="9"/>
  <c r="T181" i="9"/>
  <c r="T180" i="9" s="1"/>
  <c r="R181" i="9"/>
  <c r="R180" i="9" s="1"/>
  <c r="P181" i="9"/>
  <c r="P180" i="9"/>
  <c r="BI175" i="9"/>
  <c r="BH175" i="9"/>
  <c r="BG175" i="9"/>
  <c r="BF175" i="9"/>
  <c r="T175" i="9"/>
  <c r="T174" i="9"/>
  <c r="R175" i="9"/>
  <c r="R174" i="9" s="1"/>
  <c r="P175" i="9"/>
  <c r="P174" i="9"/>
  <c r="BI169" i="9"/>
  <c r="BH169" i="9"/>
  <c r="BG169" i="9"/>
  <c r="BF169" i="9"/>
  <c r="T169" i="9"/>
  <c r="R169" i="9"/>
  <c r="P169" i="9"/>
  <c r="BI164" i="9"/>
  <c r="BH164" i="9"/>
  <c r="BG164" i="9"/>
  <c r="BF164" i="9"/>
  <c r="T164" i="9"/>
  <c r="R164" i="9"/>
  <c r="P164" i="9"/>
  <c r="BI159" i="9"/>
  <c r="BH159" i="9"/>
  <c r="BG159" i="9"/>
  <c r="BF159" i="9"/>
  <c r="T159" i="9"/>
  <c r="R159" i="9"/>
  <c r="P159" i="9"/>
  <c r="BI154" i="9"/>
  <c r="BH154" i="9"/>
  <c r="BG154" i="9"/>
  <c r="BF154" i="9"/>
  <c r="T154" i="9"/>
  <c r="R154" i="9"/>
  <c r="P154" i="9"/>
  <c r="BI149" i="9"/>
  <c r="BH149" i="9"/>
  <c r="BG149" i="9"/>
  <c r="BF149" i="9"/>
  <c r="T149" i="9"/>
  <c r="R149" i="9"/>
  <c r="P149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4" i="9"/>
  <c r="BH134" i="9"/>
  <c r="BG134" i="9"/>
  <c r="BF134" i="9"/>
  <c r="T134" i="9"/>
  <c r="R134" i="9"/>
  <c r="P134" i="9"/>
  <c r="BI129" i="9"/>
  <c r="BH129" i="9"/>
  <c r="BG129" i="9"/>
  <c r="BF129" i="9"/>
  <c r="T129" i="9"/>
  <c r="R129" i="9"/>
  <c r="P129" i="9"/>
  <c r="BI124" i="9"/>
  <c r="BH124" i="9"/>
  <c r="BG124" i="9"/>
  <c r="BF124" i="9"/>
  <c r="T124" i="9"/>
  <c r="R124" i="9"/>
  <c r="P124" i="9"/>
  <c r="BI117" i="9"/>
  <c r="BH117" i="9"/>
  <c r="BG117" i="9"/>
  <c r="BF117" i="9"/>
  <c r="T117" i="9"/>
  <c r="R117" i="9"/>
  <c r="P117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2" i="9"/>
  <c r="BH102" i="9"/>
  <c r="BG102" i="9"/>
  <c r="BF102" i="9"/>
  <c r="T102" i="9"/>
  <c r="R102" i="9"/>
  <c r="P102" i="9"/>
  <c r="BI98" i="9"/>
  <c r="BH98" i="9"/>
  <c r="BG98" i="9"/>
  <c r="BF98" i="9"/>
  <c r="T98" i="9"/>
  <c r="R98" i="9"/>
  <c r="P98" i="9"/>
  <c r="BI93" i="9"/>
  <c r="BH93" i="9"/>
  <c r="BG93" i="9"/>
  <c r="BF93" i="9"/>
  <c r="T93" i="9"/>
  <c r="R93" i="9"/>
  <c r="P93" i="9"/>
  <c r="J87" i="9"/>
  <c r="J86" i="9"/>
  <c r="F86" i="9"/>
  <c r="F84" i="9"/>
  <c r="E82" i="9"/>
  <c r="J59" i="9"/>
  <c r="J58" i="9"/>
  <c r="F58" i="9"/>
  <c r="F56" i="9"/>
  <c r="E54" i="9"/>
  <c r="J20" i="9"/>
  <c r="E20" i="9"/>
  <c r="F87" i="9" s="1"/>
  <c r="J19" i="9"/>
  <c r="J14" i="9"/>
  <c r="J56" i="9" s="1"/>
  <c r="E7" i="9"/>
  <c r="E78" i="9" s="1"/>
  <c r="J39" i="8"/>
  <c r="J38" i="8"/>
  <c r="AY64" i="1" s="1"/>
  <c r="J37" i="8"/>
  <c r="AX64" i="1" s="1"/>
  <c r="BI151" i="8"/>
  <c r="BH151" i="8"/>
  <c r="BG151" i="8"/>
  <c r="BF151" i="8"/>
  <c r="T151" i="8"/>
  <c r="T150" i="8"/>
  <c r="R151" i="8"/>
  <c r="R150" i="8"/>
  <c r="P151" i="8"/>
  <c r="P150" i="8" s="1"/>
  <c r="BI145" i="8"/>
  <c r="BH145" i="8"/>
  <c r="BG145" i="8"/>
  <c r="BF145" i="8"/>
  <c r="T145" i="8"/>
  <c r="T144" i="8" s="1"/>
  <c r="R145" i="8"/>
  <c r="R144" i="8"/>
  <c r="P145" i="8"/>
  <c r="P144" i="8"/>
  <c r="BI139" i="8"/>
  <c r="BH139" i="8"/>
  <c r="BG139" i="8"/>
  <c r="BF139" i="8"/>
  <c r="T139" i="8"/>
  <c r="R139" i="8"/>
  <c r="P139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BI92" i="8"/>
  <c r="BH92" i="8"/>
  <c r="BG92" i="8"/>
  <c r="BF92" i="8"/>
  <c r="T92" i="8"/>
  <c r="R92" i="8"/>
  <c r="P92" i="8"/>
  <c r="J86" i="8"/>
  <c r="J85" i="8"/>
  <c r="F85" i="8"/>
  <c r="F83" i="8"/>
  <c r="E81" i="8"/>
  <c r="J59" i="8"/>
  <c r="J58" i="8"/>
  <c r="F58" i="8"/>
  <c r="F56" i="8"/>
  <c r="E54" i="8"/>
  <c r="J20" i="8"/>
  <c r="E20" i="8"/>
  <c r="F86" i="8" s="1"/>
  <c r="J19" i="8"/>
  <c r="J14" i="8"/>
  <c r="J83" i="8" s="1"/>
  <c r="E7" i="8"/>
  <c r="E77" i="8"/>
  <c r="J39" i="7"/>
  <c r="J38" i="7"/>
  <c r="AY62" i="1" s="1"/>
  <c r="J37" i="7"/>
  <c r="AX62" i="1" s="1"/>
  <c r="BI266" i="7"/>
  <c r="BH266" i="7"/>
  <c r="BG266" i="7"/>
  <c r="BF266" i="7"/>
  <c r="T266" i="7"/>
  <c r="R266" i="7"/>
  <c r="P266" i="7"/>
  <c r="BI259" i="7"/>
  <c r="BH259" i="7"/>
  <c r="BG259" i="7"/>
  <c r="BF259" i="7"/>
  <c r="T259" i="7"/>
  <c r="R259" i="7"/>
  <c r="P259" i="7"/>
  <c r="BI256" i="7"/>
  <c r="BH256" i="7"/>
  <c r="BG256" i="7"/>
  <c r="BF256" i="7"/>
  <c r="T256" i="7"/>
  <c r="R256" i="7"/>
  <c r="P256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39" i="7"/>
  <c r="BH239" i="7"/>
  <c r="BG239" i="7"/>
  <c r="BF239" i="7"/>
  <c r="T239" i="7"/>
  <c r="R239" i="7"/>
  <c r="P239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6" i="7"/>
  <c r="BH216" i="7"/>
  <c r="BG216" i="7"/>
  <c r="BF216" i="7"/>
  <c r="T216" i="7"/>
  <c r="R216" i="7"/>
  <c r="P216" i="7"/>
  <c r="BI211" i="7"/>
  <c r="BH211" i="7"/>
  <c r="BG211" i="7"/>
  <c r="BF211" i="7"/>
  <c r="T211" i="7"/>
  <c r="R211" i="7"/>
  <c r="P211" i="7"/>
  <c r="BI206" i="7"/>
  <c r="BH206" i="7"/>
  <c r="BG206" i="7"/>
  <c r="BF206" i="7"/>
  <c r="T206" i="7"/>
  <c r="R206" i="7"/>
  <c r="P206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3" i="7"/>
  <c r="BH133" i="7"/>
  <c r="BG133" i="7"/>
  <c r="BF133" i="7"/>
  <c r="T133" i="7"/>
  <c r="R133" i="7"/>
  <c r="P133" i="7"/>
  <c r="BI127" i="7"/>
  <c r="BH127" i="7"/>
  <c r="BG127" i="7"/>
  <c r="BF127" i="7"/>
  <c r="T127" i="7"/>
  <c r="T126" i="7" s="1"/>
  <c r="R127" i="7"/>
  <c r="R126" i="7"/>
  <c r="P127" i="7"/>
  <c r="P126" i="7" s="1"/>
  <c r="BI121" i="7"/>
  <c r="BH121" i="7"/>
  <c r="BG121" i="7"/>
  <c r="BF121" i="7"/>
  <c r="T121" i="7"/>
  <c r="T120" i="7"/>
  <c r="R121" i="7"/>
  <c r="R120" i="7"/>
  <c r="P121" i="7"/>
  <c r="P120" i="7"/>
  <c r="BI111" i="7"/>
  <c r="BH111" i="7"/>
  <c r="BG111" i="7"/>
  <c r="BF111" i="7"/>
  <c r="T111" i="7"/>
  <c r="R111" i="7"/>
  <c r="P111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5" i="7"/>
  <c r="BH95" i="7"/>
  <c r="BG95" i="7"/>
  <c r="BF95" i="7"/>
  <c r="T95" i="7"/>
  <c r="R95" i="7"/>
  <c r="P95" i="7"/>
  <c r="J89" i="7"/>
  <c r="J88" i="7"/>
  <c r="F88" i="7"/>
  <c r="F86" i="7"/>
  <c r="E84" i="7"/>
  <c r="J59" i="7"/>
  <c r="J58" i="7"/>
  <c r="F58" i="7"/>
  <c r="F56" i="7"/>
  <c r="E54" i="7"/>
  <c r="J20" i="7"/>
  <c r="E20" i="7"/>
  <c r="F89" i="7"/>
  <c r="J19" i="7"/>
  <c r="J14" i="7"/>
  <c r="J86" i="7"/>
  <c r="E7" i="7"/>
  <c r="E50" i="7"/>
  <c r="J39" i="6"/>
  <c r="J38" i="6"/>
  <c r="AY61" i="1" s="1"/>
  <c r="J37" i="6"/>
  <c r="AX61" i="1"/>
  <c r="BI389" i="6"/>
  <c r="BH389" i="6"/>
  <c r="BG389" i="6"/>
  <c r="BF389" i="6"/>
  <c r="T389" i="6"/>
  <c r="R389" i="6"/>
  <c r="P389" i="6"/>
  <c r="BI382" i="6"/>
  <c r="BH382" i="6"/>
  <c r="BG382" i="6"/>
  <c r="BF382" i="6"/>
  <c r="T382" i="6"/>
  <c r="R382" i="6"/>
  <c r="P382" i="6"/>
  <c r="BI379" i="6"/>
  <c r="BH379" i="6"/>
  <c r="BG379" i="6"/>
  <c r="BF379" i="6"/>
  <c r="T379" i="6"/>
  <c r="R379" i="6"/>
  <c r="P379" i="6"/>
  <c r="BI372" i="6"/>
  <c r="BH372" i="6"/>
  <c r="BG372" i="6"/>
  <c r="BF372" i="6"/>
  <c r="T372" i="6"/>
  <c r="R372" i="6"/>
  <c r="P372" i="6"/>
  <c r="BI369" i="6"/>
  <c r="BH369" i="6"/>
  <c r="BG369" i="6"/>
  <c r="BF369" i="6"/>
  <c r="T369" i="6"/>
  <c r="R369" i="6"/>
  <c r="P369" i="6"/>
  <c r="BI362" i="6"/>
  <c r="BH362" i="6"/>
  <c r="BG362" i="6"/>
  <c r="BF362" i="6"/>
  <c r="T362" i="6"/>
  <c r="R362" i="6"/>
  <c r="P362" i="6"/>
  <c r="BI357" i="6"/>
  <c r="BH357" i="6"/>
  <c r="BG357" i="6"/>
  <c r="BF357" i="6"/>
  <c r="T357" i="6"/>
  <c r="R357" i="6"/>
  <c r="P357" i="6"/>
  <c r="BI353" i="6"/>
  <c r="BH353" i="6"/>
  <c r="BG353" i="6"/>
  <c r="BF353" i="6"/>
  <c r="T353" i="6"/>
  <c r="R353" i="6"/>
  <c r="P353" i="6"/>
  <c r="BI348" i="6"/>
  <c r="BH348" i="6"/>
  <c r="BG348" i="6"/>
  <c r="BF348" i="6"/>
  <c r="T348" i="6"/>
  <c r="R348" i="6"/>
  <c r="P348" i="6"/>
  <c r="BI344" i="6"/>
  <c r="BH344" i="6"/>
  <c r="BG344" i="6"/>
  <c r="BF344" i="6"/>
  <c r="T344" i="6"/>
  <c r="R344" i="6"/>
  <c r="P344" i="6"/>
  <c r="BI339" i="6"/>
  <c r="BH339" i="6"/>
  <c r="BG339" i="6"/>
  <c r="BF339" i="6"/>
  <c r="T339" i="6"/>
  <c r="R339" i="6"/>
  <c r="P339" i="6"/>
  <c r="BI334" i="6"/>
  <c r="BH334" i="6"/>
  <c r="BG334" i="6"/>
  <c r="BF334" i="6"/>
  <c r="T334" i="6"/>
  <c r="R334" i="6"/>
  <c r="P334" i="6"/>
  <c r="BI329" i="6"/>
  <c r="BH329" i="6"/>
  <c r="BG329" i="6"/>
  <c r="BF329" i="6"/>
  <c r="T329" i="6"/>
  <c r="R329" i="6"/>
  <c r="P329" i="6"/>
  <c r="BI294" i="6"/>
  <c r="BH294" i="6"/>
  <c r="BG294" i="6"/>
  <c r="BF294" i="6"/>
  <c r="T294" i="6"/>
  <c r="R294" i="6"/>
  <c r="P294" i="6"/>
  <c r="BI290" i="6"/>
  <c r="BH290" i="6"/>
  <c r="BG290" i="6"/>
  <c r="BF290" i="6"/>
  <c r="T290" i="6"/>
  <c r="R290" i="6"/>
  <c r="P290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8" i="6"/>
  <c r="BH258" i="6"/>
  <c r="BG258" i="6"/>
  <c r="BF258" i="6"/>
  <c r="T258" i="6"/>
  <c r="R258" i="6"/>
  <c r="P258" i="6"/>
  <c r="BI252" i="6"/>
  <c r="BH252" i="6"/>
  <c r="BG252" i="6"/>
  <c r="BF252" i="6"/>
  <c r="T252" i="6"/>
  <c r="R252" i="6"/>
  <c r="P252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T181" i="6" s="1"/>
  <c r="R182" i="6"/>
  <c r="R181" i="6"/>
  <c r="P182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6" i="6"/>
  <c r="BH156" i="6"/>
  <c r="BG156" i="6"/>
  <c r="BF156" i="6"/>
  <c r="T156" i="6"/>
  <c r="R156" i="6"/>
  <c r="P156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32" i="6"/>
  <c r="BH132" i="6"/>
  <c r="BG132" i="6"/>
  <c r="BF132" i="6"/>
  <c r="T132" i="6"/>
  <c r="R132" i="6"/>
  <c r="P132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0" i="6"/>
  <c r="BH110" i="6"/>
  <c r="BG110" i="6"/>
  <c r="BF110" i="6"/>
  <c r="T110" i="6"/>
  <c r="R110" i="6"/>
  <c r="P110" i="6"/>
  <c r="BI106" i="6"/>
  <c r="BH106" i="6"/>
  <c r="BG106" i="6"/>
  <c r="BF106" i="6"/>
  <c r="T106" i="6"/>
  <c r="R106" i="6"/>
  <c r="P106" i="6"/>
  <c r="BI101" i="6"/>
  <c r="BH101" i="6"/>
  <c r="BG101" i="6"/>
  <c r="BF101" i="6"/>
  <c r="T101" i="6"/>
  <c r="R101" i="6"/>
  <c r="P101" i="6"/>
  <c r="BI96" i="6"/>
  <c r="BH96" i="6"/>
  <c r="BG96" i="6"/>
  <c r="BF96" i="6"/>
  <c r="T96" i="6"/>
  <c r="R96" i="6"/>
  <c r="P96" i="6"/>
  <c r="J90" i="6"/>
  <c r="J89" i="6"/>
  <c r="F89" i="6"/>
  <c r="F87" i="6"/>
  <c r="E85" i="6"/>
  <c r="J59" i="6"/>
  <c r="J58" i="6"/>
  <c r="F58" i="6"/>
  <c r="F56" i="6"/>
  <c r="E54" i="6"/>
  <c r="J20" i="6"/>
  <c r="E20" i="6"/>
  <c r="F90" i="6"/>
  <c r="J19" i="6"/>
  <c r="J14" i="6"/>
  <c r="J87" i="6"/>
  <c r="E7" i="6"/>
  <c r="E50" i="6"/>
  <c r="J39" i="5"/>
  <c r="J38" i="5"/>
  <c r="AY59" i="1"/>
  <c r="J37" i="5"/>
  <c r="AX59" i="1" s="1"/>
  <c r="BI159" i="5"/>
  <c r="BH159" i="5"/>
  <c r="BG159" i="5"/>
  <c r="BF159" i="5"/>
  <c r="T159" i="5"/>
  <c r="T158" i="5" s="1"/>
  <c r="R159" i="5"/>
  <c r="R158" i="5"/>
  <c r="P159" i="5"/>
  <c r="P158" i="5"/>
  <c r="BI153" i="5"/>
  <c r="BH153" i="5"/>
  <c r="BG153" i="5"/>
  <c r="BF153" i="5"/>
  <c r="T153" i="5"/>
  <c r="R153" i="5"/>
  <c r="P153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6" i="5"/>
  <c r="BH126" i="5"/>
  <c r="BG126" i="5"/>
  <c r="BF126" i="5"/>
  <c r="T126" i="5"/>
  <c r="R126" i="5"/>
  <c r="P126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11" i="5"/>
  <c r="BH111" i="5"/>
  <c r="BG111" i="5"/>
  <c r="BF111" i="5"/>
  <c r="T111" i="5"/>
  <c r="R111" i="5"/>
  <c r="P111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3" i="5"/>
  <c r="BH93" i="5"/>
  <c r="BG93" i="5"/>
  <c r="BF93" i="5"/>
  <c r="T93" i="5"/>
  <c r="T92" i="5"/>
  <c r="R93" i="5"/>
  <c r="R92" i="5" s="1"/>
  <c r="P93" i="5"/>
  <c r="P92" i="5"/>
  <c r="J87" i="5"/>
  <c r="J86" i="5"/>
  <c r="F86" i="5"/>
  <c r="F84" i="5"/>
  <c r="E82" i="5"/>
  <c r="J59" i="5"/>
  <c r="J58" i="5"/>
  <c r="F58" i="5"/>
  <c r="F56" i="5"/>
  <c r="E54" i="5"/>
  <c r="J20" i="5"/>
  <c r="E20" i="5"/>
  <c r="F87" i="5" s="1"/>
  <c r="J19" i="5"/>
  <c r="J14" i="5"/>
  <c r="J84" i="5" s="1"/>
  <c r="E7" i="5"/>
  <c r="E78" i="5"/>
  <c r="J39" i="4"/>
  <c r="J38" i="4"/>
  <c r="AY58" i="1"/>
  <c r="J37" i="4"/>
  <c r="AX58" i="1"/>
  <c r="BI151" i="4"/>
  <c r="BH151" i="4"/>
  <c r="BG151" i="4"/>
  <c r="BF151" i="4"/>
  <c r="T151" i="4"/>
  <c r="T150" i="4"/>
  <c r="R151" i="4"/>
  <c r="R150" i="4" s="1"/>
  <c r="P151" i="4"/>
  <c r="P150" i="4"/>
  <c r="BI145" i="4"/>
  <c r="BH145" i="4"/>
  <c r="BG145" i="4"/>
  <c r="BF145" i="4"/>
  <c r="T145" i="4"/>
  <c r="R145" i="4"/>
  <c r="P145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6" i="4"/>
  <c r="BH116" i="4"/>
  <c r="BG116" i="4"/>
  <c r="BF116" i="4"/>
  <c r="T116" i="4"/>
  <c r="R116" i="4"/>
  <c r="P116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J86" i="4"/>
  <c r="J85" i="4"/>
  <c r="F85" i="4"/>
  <c r="F83" i="4"/>
  <c r="E81" i="4"/>
  <c r="J59" i="4"/>
  <c r="J58" i="4"/>
  <c r="F58" i="4"/>
  <c r="F56" i="4"/>
  <c r="E54" i="4"/>
  <c r="J20" i="4"/>
  <c r="E20" i="4"/>
  <c r="F86" i="4"/>
  <c r="J19" i="4"/>
  <c r="J14" i="4"/>
  <c r="J56" i="4"/>
  <c r="E7" i="4"/>
  <c r="E77" i="4"/>
  <c r="J37" i="3"/>
  <c r="J36" i="3"/>
  <c r="AY56" i="1"/>
  <c r="J35" i="3"/>
  <c r="AX56" i="1" s="1"/>
  <c r="BI233" i="3"/>
  <c r="BH233" i="3"/>
  <c r="BG233" i="3"/>
  <c r="BF233" i="3"/>
  <c r="T233" i="3"/>
  <c r="T232" i="3"/>
  <c r="R233" i="3"/>
  <c r="R232" i="3"/>
  <c r="P233" i="3"/>
  <c r="P232" i="3"/>
  <c r="BI225" i="3"/>
  <c r="BH225" i="3"/>
  <c r="BG225" i="3"/>
  <c r="BF225" i="3"/>
  <c r="T225" i="3"/>
  <c r="T224" i="3"/>
  <c r="R225" i="3"/>
  <c r="R224" i="3"/>
  <c r="P225" i="3"/>
  <c r="P224" i="3"/>
  <c r="BI218" i="3"/>
  <c r="BH218" i="3"/>
  <c r="BG218" i="3"/>
  <c r="BF218" i="3"/>
  <c r="T218" i="3"/>
  <c r="R218" i="3"/>
  <c r="P218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4" i="3"/>
  <c r="BH194" i="3"/>
  <c r="BG194" i="3"/>
  <c r="BF194" i="3"/>
  <c r="T194" i="3"/>
  <c r="R194" i="3"/>
  <c r="P194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37" i="3"/>
  <c r="BH137" i="3"/>
  <c r="BG137" i="3"/>
  <c r="BF137" i="3"/>
  <c r="T137" i="3"/>
  <c r="R137" i="3"/>
  <c r="P137" i="3"/>
  <c r="BI126" i="3"/>
  <c r="BH126" i="3"/>
  <c r="BG126" i="3"/>
  <c r="BF126" i="3"/>
  <c r="T126" i="3"/>
  <c r="R126" i="3"/>
  <c r="P126" i="3"/>
  <c r="BI105" i="3"/>
  <c r="BH105" i="3"/>
  <c r="BG105" i="3"/>
  <c r="BF105" i="3"/>
  <c r="T105" i="3"/>
  <c r="R105" i="3"/>
  <c r="P105" i="3"/>
  <c r="BI94" i="3"/>
  <c r="BH94" i="3"/>
  <c r="BG94" i="3"/>
  <c r="BF94" i="3"/>
  <c r="T94" i="3"/>
  <c r="R94" i="3"/>
  <c r="P94" i="3"/>
  <c r="BI89" i="3"/>
  <c r="BH89" i="3"/>
  <c r="BG89" i="3"/>
  <c r="BF89" i="3"/>
  <c r="T89" i="3"/>
  <c r="T88" i="3" s="1"/>
  <c r="R89" i="3"/>
  <c r="R88" i="3"/>
  <c r="P89" i="3"/>
  <c r="P88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80" i="3"/>
  <c r="E7" i="3"/>
  <c r="E76" i="3"/>
  <c r="J37" i="2"/>
  <c r="J36" i="2"/>
  <c r="AY55" i="1"/>
  <c r="J35" i="2"/>
  <c r="AX55" i="1" s="1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52" i="2" s="1"/>
  <c r="E7" i="2"/>
  <c r="E75" i="2"/>
  <c r="L50" i="1"/>
  <c r="AM50" i="1"/>
  <c r="AM49" i="1"/>
  <c r="L49" i="1"/>
  <c r="AM47" i="1"/>
  <c r="L47" i="1"/>
  <c r="L45" i="1"/>
  <c r="L44" i="1"/>
  <c r="BK232" i="2"/>
  <c r="BK229" i="2"/>
  <c r="BK145" i="2"/>
  <c r="BK129" i="2"/>
  <c r="BK117" i="2"/>
  <c r="J111" i="2"/>
  <c r="J99" i="2"/>
  <c r="BK95" i="2"/>
  <c r="AS60" i="1"/>
  <c r="J133" i="2"/>
  <c r="J97" i="2"/>
  <c r="BK246" i="2"/>
  <c r="BK243" i="2"/>
  <c r="BK238" i="2"/>
  <c r="J235" i="2"/>
  <c r="BK224" i="2"/>
  <c r="BK220" i="2"/>
  <c r="J212" i="2"/>
  <c r="J208" i="2"/>
  <c r="J199" i="2"/>
  <c r="J195" i="2"/>
  <c r="BK187" i="2"/>
  <c r="J175" i="2"/>
  <c r="BK167" i="2"/>
  <c r="BK99" i="2"/>
  <c r="AS57" i="1"/>
  <c r="BK152" i="3"/>
  <c r="J137" i="3"/>
  <c r="J233" i="3"/>
  <c r="J169" i="3"/>
  <c r="BK94" i="3"/>
  <c r="BK123" i="4"/>
  <c r="J133" i="4"/>
  <c r="BK92" i="4"/>
  <c r="J121" i="5"/>
  <c r="BK159" i="5"/>
  <c r="J102" i="5"/>
  <c r="J372" i="6"/>
  <c r="J329" i="6"/>
  <c r="BK234" i="6"/>
  <c r="J201" i="6"/>
  <c r="BK156" i="6"/>
  <c r="BK114" i="6"/>
  <c r="J348" i="6"/>
  <c r="BK269" i="6"/>
  <c r="J226" i="6"/>
  <c r="J193" i="6"/>
  <c r="J132" i="6"/>
  <c r="J171" i="6"/>
  <c r="BK164" i="7"/>
  <c r="BK140" i="7"/>
  <c r="J249" i="7"/>
  <c r="J144" i="7"/>
  <c r="BK249" i="7"/>
  <c r="J127" i="7"/>
  <c r="BK134" i="8"/>
  <c r="J92" i="8"/>
  <c r="J149" i="9"/>
  <c r="J102" i="9"/>
  <c r="BK129" i="9"/>
  <c r="J163" i="2"/>
  <c r="J159" i="2"/>
  <c r="J156" i="2"/>
  <c r="J153" i="2"/>
  <c r="J145" i="2"/>
  <c r="J129" i="2"/>
  <c r="J90" i="2"/>
  <c r="J243" i="2"/>
  <c r="J121" i="2"/>
  <c r="J249" i="2"/>
  <c r="BK212" i="2"/>
  <c r="BK203" i="2"/>
  <c r="J187" i="2"/>
  <c r="J183" i="2"/>
  <c r="BK175" i="2"/>
  <c r="BK163" i="2"/>
  <c r="BK93" i="2"/>
  <c r="BK211" i="3"/>
  <c r="J158" i="3"/>
  <c r="BK105" i="3"/>
  <c r="J194" i="3"/>
  <c r="BK148" i="3"/>
  <c r="J151" i="4"/>
  <c r="BK101" i="4"/>
  <c r="J128" i="4"/>
  <c r="J159" i="5"/>
  <c r="BK126" i="5"/>
  <c r="J93" i="5"/>
  <c r="J115" i="5"/>
  <c r="BK93" i="5"/>
  <c r="J334" i="6"/>
  <c r="BK252" i="6"/>
  <c r="BK222" i="6"/>
  <c r="J148" i="6"/>
  <c r="BK389" i="6"/>
  <c r="J339" i="6"/>
  <c r="J290" i="6"/>
  <c r="J238" i="6"/>
  <c r="BK187" i="6"/>
  <c r="BK106" i="6"/>
  <c r="BK101" i="6"/>
  <c r="J211" i="7"/>
  <c r="J102" i="7"/>
  <c r="BK239" i="7"/>
  <c r="J164" i="7"/>
  <c r="BK216" i="7"/>
  <c r="J134" i="8"/>
  <c r="BK92" i="8"/>
  <c r="BK164" i="9"/>
  <c r="BK175" i="9"/>
  <c r="BK117" i="9"/>
  <c r="BK138" i="4"/>
  <c r="BK151" i="4"/>
  <c r="BK145" i="5"/>
  <c r="J97" i="5"/>
  <c r="J154" i="10"/>
  <c r="BK126" i="10"/>
  <c r="BK96" i="10"/>
  <c r="J134" i="11"/>
  <c r="BK130" i="11"/>
  <c r="J120" i="11"/>
  <c r="BK110" i="11"/>
  <c r="J92" i="11"/>
  <c r="J118" i="11"/>
  <c r="J34" i="2"/>
  <c r="BK191" i="2"/>
  <c r="J171" i="2"/>
  <c r="BK169" i="3"/>
  <c r="J211" i="3"/>
  <c r="BK110" i="4"/>
  <c r="BK97" i="4"/>
  <c r="J106" i="5"/>
  <c r="J344" i="6"/>
  <c r="BK238" i="6"/>
  <c r="J110" i="6"/>
  <c r="BK334" i="6"/>
  <c r="BK197" i="6"/>
  <c r="BK201" i="6"/>
  <c r="J216" i="7"/>
  <c r="BK259" i="7"/>
  <c r="BK121" i="7"/>
  <c r="J109" i="8"/>
  <c r="BK133" i="2"/>
  <c r="J229" i="2"/>
  <c r="J191" i="2"/>
  <c r="J167" i="2"/>
  <c r="J164" i="3"/>
  <c r="BK126" i="3"/>
  <c r="BK133" i="4"/>
  <c r="J110" i="4"/>
  <c r="BK102" i="5"/>
  <c r="BK382" i="6"/>
  <c r="BK244" i="6"/>
  <c r="J182" i="6"/>
  <c r="J357" i="6"/>
  <c r="J244" i="6"/>
  <c r="J114" i="6"/>
  <c r="J96" i="6"/>
  <c r="J121" i="7"/>
  <c r="J148" i="7"/>
  <c r="BK139" i="8"/>
  <c r="BK169" i="9"/>
  <c r="BK124" i="9"/>
  <c r="J117" i="9"/>
  <c r="BK114" i="11"/>
  <c r="J97" i="11"/>
  <c r="J100" i="11"/>
  <c r="J205" i="6"/>
  <c r="BK96" i="6"/>
  <c r="J266" i="6"/>
  <c r="BK176" i="6"/>
  <c r="J117" i="6"/>
  <c r="BK148" i="7"/>
  <c r="BK234" i="7"/>
  <c r="J139" i="8"/>
  <c r="J124" i="8"/>
  <c r="J98" i="9"/>
  <c r="BK102" i="9"/>
  <c r="BK154" i="10"/>
  <c r="BK122" i="10"/>
  <c r="J148" i="10"/>
  <c r="BK117" i="10"/>
  <c r="BK134" i="11"/>
  <c r="BK118" i="11"/>
  <c r="BK92" i="11"/>
  <c r="J108" i="11"/>
  <c r="BK256" i="7"/>
  <c r="BK129" i="8"/>
  <c r="BK111" i="9"/>
  <c r="J129" i="9"/>
  <c r="BK87" i="10"/>
  <c r="BK141" i="10"/>
  <c r="J87" i="10"/>
  <c r="BK132" i="11"/>
  <c r="BK112" i="11"/>
  <c r="J94" i="11"/>
  <c r="BK124" i="8"/>
  <c r="J114" i="8"/>
  <c r="BK98" i="9"/>
  <c r="BK97" i="11"/>
  <c r="J116" i="11"/>
  <c r="BK148" i="10"/>
  <c r="J117" i="10"/>
  <c r="J136" i="11"/>
  <c r="BK126" i="11"/>
  <c r="BK94" i="11"/>
  <c r="J110" i="11"/>
  <c r="BK249" i="2"/>
  <c r="J149" i="2"/>
  <c r="BK137" i="2"/>
  <c r="BK125" i="2"/>
  <c r="J114" i="2"/>
  <c r="BK107" i="2"/>
  <c r="BK97" i="2"/>
  <c r="J93" i="2"/>
  <c r="F34" i="2"/>
  <c r="BK218" i="3"/>
  <c r="BK137" i="3"/>
  <c r="BK145" i="4"/>
  <c r="J92" i="4"/>
  <c r="J116" i="4"/>
  <c r="J123" i="4"/>
  <c r="BK106" i="5"/>
  <c r="BK132" i="5"/>
  <c r="J389" i="6"/>
  <c r="BK353" i="6"/>
  <c r="BK262" i="6"/>
  <c r="J258" i="6"/>
  <c r="J187" i="6"/>
  <c r="BK120" i="6"/>
  <c r="J382" i="6"/>
  <c r="BK329" i="6"/>
  <c r="BK258" i="6"/>
  <c r="BK205" i="6"/>
  <c r="BK161" i="6"/>
  <c r="BK214" i="6"/>
  <c r="J234" i="7"/>
  <c r="BK152" i="7"/>
  <c r="J111" i="7"/>
  <c r="BK206" i="7"/>
  <c r="BK111" i="7"/>
  <c r="J140" i="7"/>
  <c r="J119" i="8"/>
  <c r="BK109" i="8"/>
  <c r="J175" i="9"/>
  <c r="J169" i="9"/>
  <c r="BK149" i="9"/>
  <c r="J111" i="9"/>
  <c r="BK159" i="2"/>
  <c r="BK156" i="2"/>
  <c r="BK153" i="2"/>
  <c r="BK149" i="2"/>
  <c r="J137" i="2"/>
  <c r="J107" i="2"/>
  <c r="J246" i="2"/>
  <c r="J238" i="2"/>
  <c r="J117" i="2"/>
  <c r="J224" i="2"/>
  <c r="J220" i="2"/>
  <c r="BK199" i="2"/>
  <c r="AS63" i="1"/>
  <c r="BK171" i="2"/>
  <c r="J103" i="2"/>
  <c r="BK233" i="3"/>
  <c r="BK194" i="3"/>
  <c r="J148" i="3"/>
  <c r="BK225" i="3"/>
  <c r="BK164" i="3"/>
  <c r="J126" i="3"/>
  <c r="BK116" i="4"/>
  <c r="J138" i="4"/>
  <c r="J101" i="4"/>
  <c r="BK153" i="5"/>
  <c r="BK115" i="5"/>
  <c r="J153" i="5"/>
  <c r="BK97" i="5"/>
  <c r="J379" i="6"/>
  <c r="BK357" i="6"/>
  <c r="BK266" i="6"/>
  <c r="J230" i="6"/>
  <c r="J165" i="6"/>
  <c r="BK117" i="6"/>
  <c r="BK372" i="6"/>
  <c r="J252" i="6"/>
  <c r="J214" i="6"/>
  <c r="BK144" i="6"/>
  <c r="J120" i="6"/>
  <c r="BK246" i="7"/>
  <c r="J230" i="7"/>
  <c r="BK160" i="7"/>
  <c r="BK95" i="7"/>
  <c r="BK225" i="7"/>
  <c r="J133" i="7"/>
  <c r="BK133" i="7"/>
  <c r="BK114" i="8"/>
  <c r="J99" i="8"/>
  <c r="BK154" i="9"/>
  <c r="BK139" i="9"/>
  <c r="F36" i="2"/>
  <c r="J203" i="2"/>
  <c r="BK179" i="2"/>
  <c r="BK111" i="2"/>
  <c r="J89" i="3"/>
  <c r="BK89" i="3"/>
  <c r="J145" i="4"/>
  <c r="J111" i="5"/>
  <c r="J126" i="5"/>
  <c r="BK290" i="6"/>
  <c r="J197" i="6"/>
  <c r="BK362" i="6"/>
  <c r="J262" i="6"/>
  <c r="J156" i="6"/>
  <c r="BK110" i="6"/>
  <c r="BK127" i="7"/>
  <c r="J221" i="7"/>
  <c r="J225" i="7"/>
  <c r="J104" i="8"/>
  <c r="BK235" i="2"/>
  <c r="J240" i="2"/>
  <c r="J179" i="2"/>
  <c r="J218" i="3"/>
  <c r="J105" i="3"/>
  <c r="J97" i="4"/>
  <c r="BK128" i="4"/>
  <c r="J145" i="5"/>
  <c r="BK111" i="5"/>
  <c r="J294" i="6"/>
  <c r="BK218" i="6"/>
  <c r="J101" i="6"/>
  <c r="BK294" i="6"/>
  <c r="BK171" i="6"/>
  <c r="BK148" i="6"/>
  <c r="J239" i="7"/>
  <c r="BK230" i="7"/>
  <c r="J145" i="8"/>
  <c r="J151" i="8"/>
  <c r="BK159" i="9"/>
  <c r="J139" i="9"/>
  <c r="BK122" i="11"/>
  <c r="BK104" i="11"/>
  <c r="J112" i="11"/>
  <c r="J269" i="6"/>
  <c r="BK132" i="6"/>
  <c r="BK344" i="6"/>
  <c r="BK379" i="6"/>
  <c r="BK248" i="6"/>
  <c r="J266" i="7"/>
  <c r="J99" i="7"/>
  <c r="J152" i="7"/>
  <c r="BK104" i="8"/>
  <c r="BK99" i="8"/>
  <c r="J144" i="9"/>
  <c r="BK107" i="9"/>
  <c r="J96" i="10"/>
  <c r="J135" i="10"/>
  <c r="BK138" i="11"/>
  <c r="J130" i="11"/>
  <c r="BK106" i="11"/>
  <c r="BK86" i="11"/>
  <c r="J160" i="7"/>
  <c r="J95" i="7"/>
  <c r="J181" i="9"/>
  <c r="J164" i="9"/>
  <c r="J154" i="9"/>
  <c r="J101" i="10"/>
  <c r="J131" i="10"/>
  <c r="BK136" i="11"/>
  <c r="BK128" i="11"/>
  <c r="J102" i="11"/>
  <c r="J106" i="11"/>
  <c r="BK211" i="7"/>
  <c r="BK119" i="8"/>
  <c r="BK144" i="9"/>
  <c r="BK134" i="9"/>
  <c r="J128" i="11"/>
  <c r="J114" i="11"/>
  <c r="BK90" i="11"/>
  <c r="BK93" i="9"/>
  <c r="BK135" i="10"/>
  <c r="BK101" i="10"/>
  <c r="J124" i="11"/>
  <c r="BK108" i="11"/>
  <c r="J90" i="11"/>
  <c r="F37" i="2"/>
  <c r="J232" i="2"/>
  <c r="BK141" i="2"/>
  <c r="BK121" i="2"/>
  <c r="BK103" i="2"/>
  <c r="BK87" i="2"/>
  <c r="J141" i="2"/>
  <c r="J125" i="2"/>
  <c r="BK240" i="2"/>
  <c r="BK90" i="2"/>
  <c r="J216" i="2"/>
  <c r="BK195" i="2"/>
  <c r="BK183" i="2"/>
  <c r="BK114" i="2"/>
  <c r="BK205" i="3"/>
  <c r="J94" i="3"/>
  <c r="BK158" i="3"/>
  <c r="BK106" i="4"/>
  <c r="J136" i="5"/>
  <c r="BK121" i="5"/>
  <c r="BK339" i="6"/>
  <c r="BK226" i="6"/>
  <c r="BK369" i="6"/>
  <c r="J248" i="6"/>
  <c r="BK165" i="6"/>
  <c r="J106" i="6"/>
  <c r="BK266" i="7"/>
  <c r="F35" i="2"/>
  <c r="BK136" i="5"/>
  <c r="BK348" i="6"/>
  <c r="BK193" i="6"/>
  <c r="J353" i="6"/>
  <c r="J222" i="6"/>
  <c r="BK182" i="6"/>
  <c r="BK144" i="7"/>
  <c r="BK102" i="7"/>
  <c r="BK145" i="8"/>
  <c r="J107" i="9"/>
  <c r="J93" i="9"/>
  <c r="J106" i="4"/>
  <c r="J140" i="5"/>
  <c r="J138" i="11"/>
  <c r="J126" i="11"/>
  <c r="BK100" i="11"/>
  <c r="BK102" i="11"/>
  <c r="J87" i="2"/>
  <c r="BK208" i="2"/>
  <c r="J225" i="3"/>
  <c r="J152" i="3"/>
  <c r="BK140" i="5"/>
  <c r="J369" i="6"/>
  <c r="J161" i="6"/>
  <c r="J234" i="6"/>
  <c r="J256" i="7"/>
  <c r="BK151" i="8"/>
  <c r="BK216" i="2"/>
  <c r="J95" i="2"/>
  <c r="J205" i="3"/>
  <c r="J132" i="5"/>
  <c r="J362" i="6"/>
  <c r="J144" i="6"/>
  <c r="J218" i="6"/>
  <c r="J206" i="7"/>
  <c r="J246" i="7"/>
  <c r="J124" i="9"/>
  <c r="J134" i="9"/>
  <c r="BK88" i="11"/>
  <c r="J176" i="6"/>
  <c r="BK230" i="6"/>
  <c r="BK221" i="7"/>
  <c r="BK99" i="7"/>
  <c r="J159" i="9"/>
  <c r="J141" i="10"/>
  <c r="J126" i="10"/>
  <c r="BK124" i="11"/>
  <c r="J259" i="7"/>
  <c r="J129" i="8"/>
  <c r="BK131" i="10"/>
  <c r="J122" i="10"/>
  <c r="J122" i="11"/>
  <c r="J86" i="11"/>
  <c r="BK181" i="9"/>
  <c r="BK120" i="11"/>
  <c r="J104" i="11"/>
  <c r="J132" i="11"/>
  <c r="BK116" i="11"/>
  <c r="J88" i="11"/>
  <c r="P93" i="3" l="1"/>
  <c r="R93" i="3"/>
  <c r="T86" i="10"/>
  <c r="T93" i="3"/>
  <c r="P86" i="10"/>
  <c r="R86" i="10"/>
  <c r="R85" i="10" s="1"/>
  <c r="R84" i="10" s="1"/>
  <c r="R86" i="2"/>
  <c r="R102" i="2"/>
  <c r="R144" i="2"/>
  <c r="P186" i="2"/>
  <c r="R207" i="2"/>
  <c r="P228" i="2"/>
  <c r="R125" i="3"/>
  <c r="P163" i="3"/>
  <c r="BK91" i="4"/>
  <c r="P115" i="4"/>
  <c r="R96" i="5"/>
  <c r="R120" i="5"/>
  <c r="T95" i="6"/>
  <c r="P109" i="6"/>
  <c r="P170" i="6"/>
  <c r="R186" i="6"/>
  <c r="P293" i="6"/>
  <c r="P185" i="6" s="1"/>
  <c r="T94" i="7"/>
  <c r="T93" i="7" s="1"/>
  <c r="R132" i="7"/>
  <c r="R163" i="7"/>
  <c r="P91" i="8"/>
  <c r="P90" i="8"/>
  <c r="P89" i="8"/>
  <c r="AU64" i="1"/>
  <c r="R92" i="9"/>
  <c r="R116" i="9"/>
  <c r="P100" i="10"/>
  <c r="P85" i="10"/>
  <c r="P84" i="10"/>
  <c r="AU66" i="1" s="1"/>
  <c r="BK86" i="2"/>
  <c r="J86" i="2"/>
  <c r="J60" i="2" s="1"/>
  <c r="BK102" i="2"/>
  <c r="J102" i="2"/>
  <c r="J61" i="2"/>
  <c r="T102" i="2"/>
  <c r="P144" i="2"/>
  <c r="BK186" i="2"/>
  <c r="J186" i="2"/>
  <c r="J63" i="2"/>
  <c r="T186" i="2"/>
  <c r="P207" i="2"/>
  <c r="BK228" i="2"/>
  <c r="J228" i="2" s="1"/>
  <c r="J65" i="2" s="1"/>
  <c r="R228" i="2"/>
  <c r="BK125" i="3"/>
  <c r="J125" i="3"/>
  <c r="J63" i="3"/>
  <c r="BK163" i="3"/>
  <c r="J163" i="3"/>
  <c r="J64" i="3"/>
  <c r="T163" i="3"/>
  <c r="R91" i="4"/>
  <c r="T91" i="4"/>
  <c r="R115" i="4"/>
  <c r="BK96" i="5"/>
  <c r="J96" i="5"/>
  <c r="J66" i="5"/>
  <c r="BK120" i="5"/>
  <c r="J120" i="5"/>
  <c r="J67" i="5"/>
  <c r="T120" i="5"/>
  <c r="T91" i="5" s="1"/>
  <c r="T90" i="5" s="1"/>
  <c r="P95" i="6"/>
  <c r="P94" i="6" s="1"/>
  <c r="BK109" i="6"/>
  <c r="J109" i="6"/>
  <c r="J66" i="6" s="1"/>
  <c r="T109" i="6"/>
  <c r="BK186" i="6"/>
  <c r="J186" i="6"/>
  <c r="J70" i="6"/>
  <c r="T186" i="6"/>
  <c r="R293" i="6"/>
  <c r="P94" i="7"/>
  <c r="P93" i="7"/>
  <c r="BK163" i="7"/>
  <c r="J163" i="7"/>
  <c r="J70" i="7"/>
  <c r="P163" i="7"/>
  <c r="BK91" i="8"/>
  <c r="J91" i="8"/>
  <c r="J65" i="8"/>
  <c r="T91" i="8"/>
  <c r="T90" i="8"/>
  <c r="T89" i="8"/>
  <c r="P92" i="9"/>
  <c r="T92" i="9"/>
  <c r="T116" i="9"/>
  <c r="T100" i="10"/>
  <c r="T85" i="10"/>
  <c r="T84" i="10" s="1"/>
  <c r="P85" i="11"/>
  <c r="R85" i="11"/>
  <c r="BK99" i="11"/>
  <c r="J99" i="11"/>
  <c r="J63" i="11"/>
  <c r="T99" i="11"/>
  <c r="T84" i="11" s="1"/>
  <c r="T83" i="11" s="1"/>
  <c r="P86" i="2"/>
  <c r="T86" i="2"/>
  <c r="P102" i="2"/>
  <c r="BK144" i="2"/>
  <c r="J144" i="2"/>
  <c r="J62" i="2" s="1"/>
  <c r="T144" i="2"/>
  <c r="R186" i="2"/>
  <c r="BK207" i="2"/>
  <c r="J207" i="2"/>
  <c r="J64" i="2"/>
  <c r="T207" i="2"/>
  <c r="T228" i="2"/>
  <c r="P125" i="3"/>
  <c r="P87" i="3" s="1"/>
  <c r="P86" i="3" s="1"/>
  <c r="AU56" i="1" s="1"/>
  <c r="T125" i="3"/>
  <c r="T87" i="3"/>
  <c r="T86" i="3"/>
  <c r="R163" i="3"/>
  <c r="P91" i="4"/>
  <c r="P90" i="4"/>
  <c r="P89" i="4"/>
  <c r="AU58" i="1"/>
  <c r="BK115" i="4"/>
  <c r="J115" i="4" s="1"/>
  <c r="J66" i="4" s="1"/>
  <c r="T115" i="4"/>
  <c r="P96" i="5"/>
  <c r="T96" i="5"/>
  <c r="P120" i="5"/>
  <c r="BK95" i="6"/>
  <c r="J95" i="6" s="1"/>
  <c r="J65" i="6" s="1"/>
  <c r="R95" i="6"/>
  <c r="R109" i="6"/>
  <c r="BK170" i="6"/>
  <c r="J170" i="6" s="1"/>
  <c r="J67" i="6" s="1"/>
  <c r="R170" i="6"/>
  <c r="T170" i="6"/>
  <c r="P186" i="6"/>
  <c r="BK293" i="6"/>
  <c r="J293" i="6"/>
  <c r="J71" i="6"/>
  <c r="T293" i="6"/>
  <c r="BK94" i="7"/>
  <c r="J94" i="7"/>
  <c r="J65" i="7"/>
  <c r="R94" i="7"/>
  <c r="R93" i="7"/>
  <c r="BK132" i="7"/>
  <c r="BK131" i="7" s="1"/>
  <c r="J131" i="7" s="1"/>
  <c r="J68" i="7" s="1"/>
  <c r="J132" i="7"/>
  <c r="J69" i="7"/>
  <c r="P132" i="7"/>
  <c r="P131" i="7"/>
  <c r="T132" i="7"/>
  <c r="T163" i="7"/>
  <c r="R91" i="8"/>
  <c r="R90" i="8"/>
  <c r="R89" i="8"/>
  <c r="BK92" i="9"/>
  <c r="J92" i="9"/>
  <c r="J65" i="9"/>
  <c r="BK116" i="9"/>
  <c r="J116" i="9"/>
  <c r="J66" i="9"/>
  <c r="P116" i="9"/>
  <c r="BK100" i="10"/>
  <c r="J100" i="10"/>
  <c r="J62" i="10" s="1"/>
  <c r="R100" i="10"/>
  <c r="BK85" i="11"/>
  <c r="J85" i="11"/>
  <c r="J61" i="11"/>
  <c r="T85" i="11"/>
  <c r="P99" i="11"/>
  <c r="R99" i="11"/>
  <c r="BK181" i="6"/>
  <c r="J181" i="6"/>
  <c r="J68" i="6"/>
  <c r="BK86" i="10"/>
  <c r="J86" i="10"/>
  <c r="J61" i="10"/>
  <c r="BK150" i="4"/>
  <c r="J150" i="4"/>
  <c r="J67" i="4"/>
  <c r="BK120" i="7"/>
  <c r="J120" i="7"/>
  <c r="J66" i="7"/>
  <c r="BK126" i="7"/>
  <c r="J126" i="7"/>
  <c r="J67" i="7"/>
  <c r="BK180" i="9"/>
  <c r="J180" i="9"/>
  <c r="J68" i="9"/>
  <c r="BK153" i="10"/>
  <c r="J153" i="10"/>
  <c r="J64" i="10"/>
  <c r="BK96" i="11"/>
  <c r="J96" i="11"/>
  <c r="J62" i="11"/>
  <c r="BK88" i="3"/>
  <c r="J88" i="3"/>
  <c r="J61" i="3"/>
  <c r="BK93" i="3"/>
  <c r="J93" i="3"/>
  <c r="J62" i="3"/>
  <c r="BK224" i="3"/>
  <c r="J224" i="3"/>
  <c r="J65" i="3"/>
  <c r="BK232" i="3"/>
  <c r="J232" i="3"/>
  <c r="J66" i="3"/>
  <c r="BK92" i="5"/>
  <c r="J92" i="5"/>
  <c r="J65" i="5"/>
  <c r="BK158" i="5"/>
  <c r="J158" i="5"/>
  <c r="J68" i="5"/>
  <c r="BK144" i="8"/>
  <c r="BK90" i="8" s="1"/>
  <c r="J90" i="8" s="1"/>
  <c r="J64" i="8" s="1"/>
  <c r="J144" i="8"/>
  <c r="J66" i="8"/>
  <c r="BK150" i="8"/>
  <c r="J150" i="8"/>
  <c r="J67" i="8"/>
  <c r="BK174" i="9"/>
  <c r="J174" i="9"/>
  <c r="J67" i="9"/>
  <c r="BK147" i="10"/>
  <c r="J147" i="10"/>
  <c r="J63" i="10"/>
  <c r="J52" i="11"/>
  <c r="E73" i="11"/>
  <c r="BE118" i="11"/>
  <c r="BE120" i="11"/>
  <c r="F55" i="11"/>
  <c r="BE86" i="11"/>
  <c r="BE88" i="11"/>
  <c r="BE90" i="11"/>
  <c r="BE92" i="11"/>
  <c r="BE94" i="11"/>
  <c r="BE97" i="11"/>
  <c r="BE100" i="11"/>
  <c r="BE102" i="11"/>
  <c r="BE104" i="11"/>
  <c r="BE106" i="11"/>
  <c r="BE108" i="11"/>
  <c r="BE110" i="11"/>
  <c r="BE112" i="11"/>
  <c r="BE114" i="11"/>
  <c r="BE116" i="11"/>
  <c r="BE122" i="11"/>
  <c r="BE124" i="11"/>
  <c r="BE126" i="11"/>
  <c r="BE128" i="11"/>
  <c r="BE130" i="11"/>
  <c r="BE132" i="11"/>
  <c r="BE134" i="11"/>
  <c r="BE136" i="11"/>
  <c r="BE138" i="11"/>
  <c r="E48" i="10"/>
  <c r="J52" i="10"/>
  <c r="F55" i="10"/>
  <c r="BE87" i="10"/>
  <c r="BE101" i="10"/>
  <c r="BE148" i="10"/>
  <c r="BE96" i="10"/>
  <c r="BE117" i="10"/>
  <c r="BE122" i="10"/>
  <c r="BE126" i="10"/>
  <c r="BE131" i="10"/>
  <c r="BE135" i="10"/>
  <c r="BE141" i="10"/>
  <c r="BE154" i="10"/>
  <c r="BE98" i="9"/>
  <c r="BE111" i="9"/>
  <c r="BE129" i="9"/>
  <c r="BE159" i="9"/>
  <c r="E50" i="9"/>
  <c r="F59" i="9"/>
  <c r="J84" i="9"/>
  <c r="BE107" i="9"/>
  <c r="BE117" i="9"/>
  <c r="BE124" i="9"/>
  <c r="BE139" i="9"/>
  <c r="BE144" i="9"/>
  <c r="BE149" i="9"/>
  <c r="BE154" i="9"/>
  <c r="BE164" i="9"/>
  <c r="BE93" i="9"/>
  <c r="BE102" i="9"/>
  <c r="BE134" i="9"/>
  <c r="BE169" i="9"/>
  <c r="BE175" i="9"/>
  <c r="BE181" i="9"/>
  <c r="BE109" i="8"/>
  <c r="BE134" i="8"/>
  <c r="E50" i="8"/>
  <c r="J56" i="8"/>
  <c r="F59" i="8"/>
  <c r="BE92" i="8"/>
  <c r="BK93" i="7"/>
  <c r="J93" i="7"/>
  <c r="J64" i="7" s="1"/>
  <c r="BE99" i="8"/>
  <c r="BE104" i="8"/>
  <c r="BE114" i="8"/>
  <c r="BE119" i="8"/>
  <c r="BE124" i="8"/>
  <c r="BE129" i="8"/>
  <c r="BE139" i="8"/>
  <c r="BE145" i="8"/>
  <c r="BE151" i="8"/>
  <c r="BK185" i="6"/>
  <c r="J185" i="6"/>
  <c r="J69" i="6" s="1"/>
  <c r="E80" i="7"/>
  <c r="BE121" i="7"/>
  <c r="F59" i="7"/>
  <c r="BE99" i="7"/>
  <c r="BE102" i="7"/>
  <c r="BE111" i="7"/>
  <c r="BE127" i="7"/>
  <c r="BE133" i="7"/>
  <c r="BE140" i="7"/>
  <c r="BE152" i="7"/>
  <c r="BE160" i="7"/>
  <c r="BE211" i="7"/>
  <c r="BE216" i="7"/>
  <c r="BE234" i="7"/>
  <c r="BE239" i="7"/>
  <c r="BE249" i="7"/>
  <c r="BE259" i="7"/>
  <c r="BE266" i="7"/>
  <c r="J56" i="7"/>
  <c r="BE95" i="7"/>
  <c r="BE144" i="7"/>
  <c r="BE148" i="7"/>
  <c r="BE164" i="7"/>
  <c r="BE206" i="7"/>
  <c r="BE221" i="7"/>
  <c r="BE225" i="7"/>
  <c r="BE230" i="7"/>
  <c r="BE246" i="7"/>
  <c r="BE256" i="7"/>
  <c r="J56" i="6"/>
  <c r="BE165" i="6"/>
  <c r="BE205" i="6"/>
  <c r="BE226" i="6"/>
  <c r="BE230" i="6"/>
  <c r="BE234" i="6"/>
  <c r="F59" i="6"/>
  <c r="E81" i="6"/>
  <c r="BE96" i="6"/>
  <c r="BE101" i="6"/>
  <c r="BE110" i="6"/>
  <c r="BE114" i="6"/>
  <c r="BE120" i="6"/>
  <c r="BE148" i="6"/>
  <c r="BE182" i="6"/>
  <c r="BE193" i="6"/>
  <c r="BE214" i="6"/>
  <c r="BE222" i="6"/>
  <c r="BE238" i="6"/>
  <c r="BE248" i="6"/>
  <c r="BE252" i="6"/>
  <c r="BE290" i="6"/>
  <c r="BE294" i="6"/>
  <c r="BE339" i="6"/>
  <c r="BE344" i="6"/>
  <c r="BE357" i="6"/>
  <c r="BE362" i="6"/>
  <c r="BE372" i="6"/>
  <c r="BE382" i="6"/>
  <c r="BE106" i="6"/>
  <c r="BE117" i="6"/>
  <c r="BE132" i="6"/>
  <c r="BE144" i="6"/>
  <c r="BE156" i="6"/>
  <c r="BE161" i="6"/>
  <c r="BE171" i="6"/>
  <c r="BE176" i="6"/>
  <c r="BE187" i="6"/>
  <c r="BE197" i="6"/>
  <c r="BE201" i="6"/>
  <c r="BE218" i="6"/>
  <c r="BE244" i="6"/>
  <c r="BE258" i="6"/>
  <c r="BE262" i="6"/>
  <c r="BE266" i="6"/>
  <c r="BE269" i="6"/>
  <c r="BE329" i="6"/>
  <c r="BE334" i="6"/>
  <c r="BE348" i="6"/>
  <c r="BE353" i="6"/>
  <c r="BE369" i="6"/>
  <c r="BE379" i="6"/>
  <c r="BE389" i="6"/>
  <c r="J91" i="4"/>
  <c r="J65" i="4"/>
  <c r="BE93" i="5"/>
  <c r="BE106" i="5"/>
  <c r="BE153" i="5"/>
  <c r="BE159" i="5"/>
  <c r="E50" i="5"/>
  <c r="J56" i="5"/>
  <c r="F59" i="5"/>
  <c r="BE97" i="5"/>
  <c r="BE102" i="5"/>
  <c r="BE111" i="5"/>
  <c r="BE115" i="5"/>
  <c r="BE121" i="5"/>
  <c r="BE126" i="5"/>
  <c r="BE132" i="5"/>
  <c r="BE136" i="5"/>
  <c r="BE140" i="5"/>
  <c r="BE145" i="5"/>
  <c r="F59" i="4"/>
  <c r="J83" i="4"/>
  <c r="BE101" i="4"/>
  <c r="BE106" i="4"/>
  <c r="BE116" i="4"/>
  <c r="BE123" i="4"/>
  <c r="BE128" i="4"/>
  <c r="BE138" i="4"/>
  <c r="BE145" i="4"/>
  <c r="E50" i="4"/>
  <c r="BE92" i="4"/>
  <c r="BE97" i="4"/>
  <c r="BE110" i="4"/>
  <c r="BE133" i="4"/>
  <c r="BE151" i="4"/>
  <c r="F55" i="3"/>
  <c r="BE89" i="3"/>
  <c r="BE94" i="3"/>
  <c r="BE105" i="3"/>
  <c r="BE126" i="3"/>
  <c r="BE137" i="3"/>
  <c r="BE152" i="3"/>
  <c r="BE158" i="3"/>
  <c r="BE169" i="3"/>
  <c r="BE194" i="3"/>
  <c r="BE205" i="3"/>
  <c r="BE218" i="3"/>
  <c r="E48" i="3"/>
  <c r="J52" i="3"/>
  <c r="BE148" i="3"/>
  <c r="BE164" i="3"/>
  <c r="BE211" i="3"/>
  <c r="BE225" i="3"/>
  <c r="BE233" i="3"/>
  <c r="F55" i="2"/>
  <c r="J79" i="2"/>
  <c r="BE87" i="2"/>
  <c r="BE97" i="2"/>
  <c r="BE163" i="2"/>
  <c r="BE167" i="2"/>
  <c r="BE171" i="2"/>
  <c r="BE175" i="2"/>
  <c r="BE179" i="2"/>
  <c r="BE183" i="2"/>
  <c r="BE187" i="2"/>
  <c r="BE191" i="2"/>
  <c r="BE195" i="2"/>
  <c r="BE238" i="2"/>
  <c r="BE199" i="2"/>
  <c r="BE203" i="2"/>
  <c r="BE208" i="2"/>
  <c r="BE212" i="2"/>
  <c r="BE216" i="2"/>
  <c r="BE220" i="2"/>
  <c r="BE224" i="2"/>
  <c r="BE249" i="2"/>
  <c r="BE107" i="2"/>
  <c r="BE114" i="2"/>
  <c r="BE235" i="2"/>
  <c r="BE240" i="2"/>
  <c r="BE243" i="2"/>
  <c r="BE246" i="2"/>
  <c r="BE90" i="2"/>
  <c r="BE95" i="2"/>
  <c r="BE103" i="2"/>
  <c r="BE111" i="2"/>
  <c r="BE129" i="2"/>
  <c r="BE133" i="2"/>
  <c r="BE137" i="2"/>
  <c r="BE149" i="2"/>
  <c r="BE153" i="2"/>
  <c r="BE156" i="2"/>
  <c r="BE159" i="2"/>
  <c r="BA55" i="1"/>
  <c r="BB55" i="1"/>
  <c r="BC55" i="1"/>
  <c r="AW55" i="1"/>
  <c r="E48" i="2"/>
  <c r="BE93" i="2"/>
  <c r="BE99" i="2"/>
  <c r="BE117" i="2"/>
  <c r="BE121" i="2"/>
  <c r="BE125" i="2"/>
  <c r="BE141" i="2"/>
  <c r="BE145" i="2"/>
  <c r="BE229" i="2"/>
  <c r="BE232" i="2"/>
  <c r="BD55" i="1"/>
  <c r="F39" i="5"/>
  <c r="BD59" i="1"/>
  <c r="J36" i="4"/>
  <c r="AW58" i="1" s="1"/>
  <c r="F36" i="11"/>
  <c r="BC67" i="1"/>
  <c r="F39" i="4"/>
  <c r="BD58" i="1"/>
  <c r="F38" i="4"/>
  <c r="BC58" i="1"/>
  <c r="F38" i="9"/>
  <c r="BC65" i="1"/>
  <c r="J34" i="11"/>
  <c r="AW67" i="1"/>
  <c r="F38" i="6"/>
  <c r="BC61" i="1" s="1"/>
  <c r="F39" i="7"/>
  <c r="BD62" i="1"/>
  <c r="F37" i="11"/>
  <c r="BD67" i="1"/>
  <c r="F35" i="10"/>
  <c r="BB66" i="1"/>
  <c r="F37" i="4"/>
  <c r="BB58" i="1"/>
  <c r="F36" i="3"/>
  <c r="BC56" i="1"/>
  <c r="J36" i="6"/>
  <c r="AW61" i="1" s="1"/>
  <c r="F36" i="4"/>
  <c r="BA58" i="1"/>
  <c r="F37" i="5"/>
  <c r="BB59" i="1"/>
  <c r="F39" i="9"/>
  <c r="BD65" i="1"/>
  <c r="F36" i="9"/>
  <c r="BA65" i="1"/>
  <c r="J34" i="3"/>
  <c r="AW56" i="1"/>
  <c r="AS54" i="1"/>
  <c r="J36" i="5"/>
  <c r="AW59" i="1"/>
  <c r="F34" i="11"/>
  <c r="BA67" i="1"/>
  <c r="F36" i="6"/>
  <c r="BA61" i="1"/>
  <c r="F36" i="10"/>
  <c r="BC66" i="1"/>
  <c r="F36" i="7"/>
  <c r="BA62" i="1" s="1"/>
  <c r="F34" i="3"/>
  <c r="BA56" i="1"/>
  <c r="J34" i="10"/>
  <c r="AW66" i="1"/>
  <c r="J36" i="8"/>
  <c r="AW64" i="1"/>
  <c r="F37" i="7"/>
  <c r="BB62" i="1"/>
  <c r="F39" i="6"/>
  <c r="BD61" i="1"/>
  <c r="F38" i="8"/>
  <c r="BC64" i="1" s="1"/>
  <c r="J36" i="7"/>
  <c r="AW62" i="1"/>
  <c r="F37" i="9"/>
  <c r="BB65" i="1"/>
  <c r="F39" i="8"/>
  <c r="BD64" i="1"/>
  <c r="F37" i="6"/>
  <c r="BB61" i="1"/>
  <c r="F36" i="5"/>
  <c r="BA59" i="1"/>
  <c r="F35" i="3"/>
  <c r="BB56" i="1" s="1"/>
  <c r="F34" i="10"/>
  <c r="BA66" i="1"/>
  <c r="F37" i="3"/>
  <c r="BD56" i="1"/>
  <c r="F35" i="11"/>
  <c r="BB67" i="1"/>
  <c r="F38" i="7"/>
  <c r="BC62" i="1"/>
  <c r="J36" i="9"/>
  <c r="AW65" i="1"/>
  <c r="F38" i="5"/>
  <c r="BC59" i="1" s="1"/>
  <c r="F36" i="8"/>
  <c r="BA64" i="1"/>
  <c r="F37" i="8"/>
  <c r="BB64" i="1"/>
  <c r="F37" i="10"/>
  <c r="BD66" i="1"/>
  <c r="P93" i="6" l="1"/>
  <c r="AU61" i="1" s="1"/>
  <c r="R131" i="7"/>
  <c r="R92" i="7"/>
  <c r="R91" i="5"/>
  <c r="R90" i="5"/>
  <c r="P91" i="9"/>
  <c r="P90" i="9"/>
  <c r="AU65" i="1"/>
  <c r="AU63" i="1" s="1"/>
  <c r="BK94" i="6"/>
  <c r="J94" i="6" s="1"/>
  <c r="J64" i="6" s="1"/>
  <c r="R91" i="9"/>
  <c r="R90" i="9" s="1"/>
  <c r="R84" i="11"/>
  <c r="R83" i="11"/>
  <c r="P92" i="7"/>
  <c r="AU62" i="1"/>
  <c r="T90" i="4"/>
  <c r="T89" i="4"/>
  <c r="T185" i="6"/>
  <c r="T93" i="6" s="1"/>
  <c r="R90" i="4"/>
  <c r="R89" i="4" s="1"/>
  <c r="T131" i="7"/>
  <c r="T92" i="7"/>
  <c r="T85" i="2"/>
  <c r="P91" i="5"/>
  <c r="P90" i="5"/>
  <c r="AU59" i="1" s="1"/>
  <c r="AU57" i="1" s="1"/>
  <c r="R94" i="6"/>
  <c r="P85" i="2"/>
  <c r="AU55" i="1"/>
  <c r="P84" i="11"/>
  <c r="P83" i="11"/>
  <c r="AU67" i="1" s="1"/>
  <c r="T91" i="9"/>
  <c r="T90" i="9"/>
  <c r="R185" i="6"/>
  <c r="T94" i="6"/>
  <c r="BK90" i="4"/>
  <c r="J90" i="4"/>
  <c r="J64" i="4"/>
  <c r="R87" i="3"/>
  <c r="R86" i="3"/>
  <c r="R85" i="2"/>
  <c r="BK85" i="2"/>
  <c r="J85" i="2"/>
  <c r="J59" i="2"/>
  <c r="BK87" i="3"/>
  <c r="J87" i="3"/>
  <c r="J60" i="3"/>
  <c r="BK91" i="9"/>
  <c r="J91" i="9"/>
  <c r="J64" i="9"/>
  <c r="BK91" i="5"/>
  <c r="J91" i="5"/>
  <c r="J64" i="5"/>
  <c r="BK85" i="10"/>
  <c r="J85" i="10"/>
  <c r="J60" i="10"/>
  <c r="BK84" i="11"/>
  <c r="BK83" i="11"/>
  <c r="J83" i="11"/>
  <c r="J59" i="11" s="1"/>
  <c r="BK89" i="8"/>
  <c r="J89" i="8"/>
  <c r="J63" i="8"/>
  <c r="BK92" i="7"/>
  <c r="J92" i="7"/>
  <c r="J63" i="7" s="1"/>
  <c r="AU60" i="1"/>
  <c r="BA57" i="1"/>
  <c r="AW57" i="1" s="1"/>
  <c r="F33" i="2"/>
  <c r="AZ55" i="1"/>
  <c r="BB63" i="1"/>
  <c r="AX63" i="1"/>
  <c r="J33" i="2"/>
  <c r="AV55" i="1"/>
  <c r="AT55" i="1"/>
  <c r="F35" i="5"/>
  <c r="AZ59" i="1" s="1"/>
  <c r="F35" i="8"/>
  <c r="AZ64" i="1"/>
  <c r="J33" i="11"/>
  <c r="AV67" i="1"/>
  <c r="AT67" i="1"/>
  <c r="F33" i="3"/>
  <c r="AZ56" i="1"/>
  <c r="BC60" i="1"/>
  <c r="AY60" i="1"/>
  <c r="BB60" i="1"/>
  <c r="AX60" i="1" s="1"/>
  <c r="F35" i="7"/>
  <c r="AZ62" i="1"/>
  <c r="J35" i="9"/>
  <c r="AV65" i="1"/>
  <c r="AT65" i="1"/>
  <c r="J33" i="3"/>
  <c r="AV56" i="1"/>
  <c r="AT56" i="1"/>
  <c r="F35" i="6"/>
  <c r="AZ61" i="1"/>
  <c r="BD57" i="1"/>
  <c r="J35" i="5"/>
  <c r="AV59" i="1"/>
  <c r="AT59" i="1"/>
  <c r="BD63" i="1"/>
  <c r="F33" i="10"/>
  <c r="AZ66" i="1"/>
  <c r="BA63" i="1"/>
  <c r="AW63" i="1"/>
  <c r="J35" i="4"/>
  <c r="AV58" i="1" s="1"/>
  <c r="AT58" i="1" s="1"/>
  <c r="BC63" i="1"/>
  <c r="AY63" i="1" s="1"/>
  <c r="BB57" i="1"/>
  <c r="AX57" i="1"/>
  <c r="BA60" i="1"/>
  <c r="AW60" i="1"/>
  <c r="F33" i="11"/>
  <c r="AZ67" i="1" s="1"/>
  <c r="J35" i="7"/>
  <c r="AV62" i="1"/>
  <c r="AT62" i="1"/>
  <c r="J35" i="6"/>
  <c r="AV61" i="1" s="1"/>
  <c r="AT61" i="1" s="1"/>
  <c r="F35" i="4"/>
  <c r="AZ58" i="1" s="1"/>
  <c r="BD60" i="1"/>
  <c r="F35" i="9"/>
  <c r="AZ65" i="1" s="1"/>
  <c r="J33" i="10"/>
  <c r="AV66" i="1"/>
  <c r="AT66" i="1"/>
  <c r="BC57" i="1"/>
  <c r="AY57" i="1"/>
  <c r="J35" i="8"/>
  <c r="AV64" i="1"/>
  <c r="AT64" i="1"/>
  <c r="R93" i="6" l="1"/>
  <c r="BK86" i="3"/>
  <c r="J86" i="3"/>
  <c r="J59" i="3"/>
  <c r="BK89" i="4"/>
  <c r="J89" i="4"/>
  <c r="J63" i="4" s="1"/>
  <c r="BK90" i="9"/>
  <c r="J90" i="9"/>
  <c r="J63" i="9"/>
  <c r="BK84" i="10"/>
  <c r="J84" i="10"/>
  <c r="J59" i="10" s="1"/>
  <c r="J84" i="11"/>
  <c r="J60" i="11"/>
  <c r="BK90" i="5"/>
  <c r="J90" i="5"/>
  <c r="J63" i="5"/>
  <c r="BK93" i="6"/>
  <c r="J93" i="6"/>
  <c r="J63" i="6"/>
  <c r="AU54" i="1"/>
  <c r="J30" i="11"/>
  <c r="AG67" i="1"/>
  <c r="J30" i="2"/>
  <c r="AG55" i="1"/>
  <c r="J32" i="7"/>
  <c r="AG62" i="1"/>
  <c r="AN62" i="1"/>
  <c r="BC54" i="1"/>
  <c r="W32" i="1"/>
  <c r="AZ57" i="1"/>
  <c r="AV57" i="1"/>
  <c r="AT57" i="1"/>
  <c r="AZ63" i="1"/>
  <c r="AV63" i="1"/>
  <c r="AT63" i="1" s="1"/>
  <c r="BD54" i="1"/>
  <c r="W33" i="1"/>
  <c r="J32" i="8"/>
  <c r="AG64" i="1"/>
  <c r="BA54" i="1"/>
  <c r="W30" i="1"/>
  <c r="AZ60" i="1"/>
  <c r="AV60" i="1"/>
  <c r="AT60" i="1" s="1"/>
  <c r="BB54" i="1"/>
  <c r="W31" i="1"/>
  <c r="J39" i="11" l="1"/>
  <c r="J39" i="2"/>
  <c r="J41" i="8"/>
  <c r="AN64" i="1"/>
  <c r="J41" i="7"/>
  <c r="AN55" i="1"/>
  <c r="AN67" i="1"/>
  <c r="J32" i="6"/>
  <c r="AG61" i="1" s="1"/>
  <c r="AN61" i="1" s="1"/>
  <c r="AY54" i="1"/>
  <c r="J30" i="10"/>
  <c r="AG66" i="1" s="1"/>
  <c r="J32" i="4"/>
  <c r="AG58" i="1"/>
  <c r="AN58" i="1" s="1"/>
  <c r="J32" i="9"/>
  <c r="AG65" i="1"/>
  <c r="AG63" i="1"/>
  <c r="AN63" i="1"/>
  <c r="J32" i="5"/>
  <c r="AG59" i="1" s="1"/>
  <c r="AW54" i="1"/>
  <c r="AK30" i="1"/>
  <c r="AZ54" i="1"/>
  <c r="W29" i="1"/>
  <c r="J30" i="3"/>
  <c r="AG56" i="1"/>
  <c r="AX54" i="1"/>
  <c r="J39" i="3" l="1"/>
  <c r="J41" i="4"/>
  <c r="J41" i="6"/>
  <c r="J41" i="5"/>
  <c r="J39" i="10"/>
  <c r="J41" i="9"/>
  <c r="AN65" i="1"/>
  <c r="AN56" i="1"/>
  <c r="AN59" i="1"/>
  <c r="AN66" i="1"/>
  <c r="AG57" i="1"/>
  <c r="AG60" i="1"/>
  <c r="AV54" i="1"/>
  <c r="AK29" i="1"/>
  <c r="AN60" i="1" l="1"/>
  <c r="AN57" i="1"/>
  <c r="AG54" i="1"/>
  <c r="AK26" i="1"/>
  <c r="AK35" i="1"/>
  <c r="AT54" i="1"/>
  <c r="AN54" i="1"/>
</calcChain>
</file>

<file path=xl/sharedStrings.xml><?xml version="1.0" encoding="utf-8"?>
<sst xmlns="http://schemas.openxmlformats.org/spreadsheetml/2006/main" count="13904" uniqueCount="1671">
  <si>
    <t>Export Komplet</t>
  </si>
  <si>
    <t>VZ</t>
  </si>
  <si>
    <t>2.0</t>
  </si>
  <si>
    <t>ZAMOK</t>
  </si>
  <si>
    <t>False</t>
  </si>
  <si>
    <t>{13dabc49-40ba-4ba5-a788-c7366463cb59}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</si>
  <si>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</si>
  <si>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</si>
  <si>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</si>
  <si>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</si>
  <si>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</si>
  <si>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</si>
  <si>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</si>
  <si>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</si>
  <si>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023001A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</si>
  <si>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</si>
  <si>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</si>
  <si>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Štvanice – oprava plavebních komor</t>
  </si>
  <si>
    <t>KSO:</t>
  </si>
  <si>
    <t>832 52 5</t>
  </si>
  <si>
    <t>CC-CZ:</t>
  </si>
  <si>
    <t/>
  </si>
  <si>
    <t>Místo:</t>
  </si>
  <si>
    <t>Hlavní město Praha</t>
  </si>
  <si>
    <t>Datum:</t>
  </si>
  <si>
    <t>Zadavatel:</t>
  </si>
  <si>
    <t>IČ:</t>
  </si>
  <si>
    <t>70889953</t>
  </si>
  <si>
    <t>Povodí Vltavy, státní podnik</t>
  </si>
  <si>
    <t>DIČ:</t>
  </si>
  <si>
    <t>CZ70889953</t>
  </si>
  <si>
    <t>Uchazeč:</t>
  </si>
  <si>
    <t>Vyplň údaj</t>
  </si>
  <si>
    <t>Projektant:</t>
  </si>
  <si>
    <t>46347526</t>
  </si>
  <si>
    <t>AQUATIS a.s</t>
  </si>
  <si>
    <t>CZ46347526</t>
  </si>
  <si>
    <t>True</t>
  </si>
  <si>
    <t>Zpracovatel:</t>
  </si>
  <si>
    <t>Bc. Aneta Patková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</si>
  <si>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</si>
  <si>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</si>
  <si>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</si>
  <si>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</si>
  <si>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</si>
  <si>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</si>
  <si>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</si>
  <si>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</si>
  <si>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</si>
  <si>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</si>
  <si>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</si>
  <si>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</si>
  <si>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</si>
  <si>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</si>
  <si>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</si>
  <si>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</si>
  <si>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</si>
  <si>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</si>
  <si>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</si>
  <si>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</si>
  <si>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</si>
  <si>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</si>
  <si>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</si>
  <si>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</si>
  <si>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</si>
  <si>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</si>
  <si>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</si>
  <si>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</si>
  <si>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</si>
  <si>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</si>
  <si>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</si>
  <si>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</si>
  <si>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</si>
  <si>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</si>
  <si>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</si>
  <si>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</si>
  <si>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</si>
  <si>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</si>
  <si>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</si>
  <si>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</si>
  <si>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</si>
  <si>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</si>
  <si>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 xml:space="preserve">Technologická část strojní </t>
  </si>
  <si>
    <t>PRO</t>
  </si>
  <si>
    <t>1</t>
  </si>
  <si>
    <t>{3f4f2763-fdff-41c9-8682-99a845508d91}</t>
  </si>
  <si>
    <t>2</t>
  </si>
  <si>
    <t>SO 02</t>
  </si>
  <si>
    <t>Nová železobetonová deska dna VPK</t>
  </si>
  <si>
    <t>STA</t>
  </si>
  <si>
    <t>{5faec6bb-f671-49af-a5c9-ee908abb0f5d}</t>
  </si>
  <si>
    <t>SO 03</t>
  </si>
  <si>
    <t>Lokální injektáž kyklopského zdiva VPK a MPK</t>
  </si>
  <si>
    <t>{985a610e-a351-4dd6-91b7-fb24e85815c0}</t>
  </si>
  <si>
    <t>03.1.</t>
  </si>
  <si>
    <t>Lokální injektáž kyklopského zdiva VPK</t>
  </si>
  <si>
    <t>Soupis</t>
  </si>
  <si>
    <t>{83bf93ee-1b9d-4bb5-8dec-68754693df10}</t>
  </si>
  <si>
    <t>03.2.</t>
  </si>
  <si>
    <t>Lokální injektáž kyklopského zdiva MPK</t>
  </si>
  <si>
    <t>{5c09b1a4-7405-49cd-a5b0-a45490715e2a}</t>
  </si>
  <si>
    <t>SO 04</t>
  </si>
  <si>
    <t>Obnova PKO ocelových prvků VPK a MPK</t>
  </si>
  <si>
    <t>{4238c17e-8bb2-4b73-8b7e-7fdee2033f5a}</t>
  </si>
  <si>
    <t>04.1.</t>
  </si>
  <si>
    <t>Obnova PKO ocelových prvků VPK</t>
  </si>
  <si>
    <t>{de15dbec-055d-4ea0-8a83-b65d18d0486d}</t>
  </si>
  <si>
    <t>04.2.</t>
  </si>
  <si>
    <t>Obnova PKO ocelových prvků MPK</t>
  </si>
  <si>
    <t>{f377afd3-b9a5-46e2-ac35-7a2c0447450f}</t>
  </si>
  <si>
    <t>SO 05</t>
  </si>
  <si>
    <t>Lokální reprofilace betonu obtoků MPK a sanace trhlin MPK</t>
  </si>
  <si>
    <t>{9c07f8fa-3e5c-4bab-ad87-5a018dab6f3c}</t>
  </si>
  <si>
    <t>05.1.</t>
  </si>
  <si>
    <t>Lokální reprofilace betonu obtoků MPK</t>
  </si>
  <si>
    <t>{fdde6aba-6324-4a90-8464-c6526c8a3eef}</t>
  </si>
  <si>
    <t>05.2.</t>
  </si>
  <si>
    <t xml:space="preserve">Lokální sanace trhlin obtoků MPK </t>
  </si>
  <si>
    <t>{33f5a5ad-9eb6-4594-9fae-b726b2d59e90}</t>
  </si>
  <si>
    <t>SO 06</t>
  </si>
  <si>
    <t>Lokální reprofilace obslužných plat</t>
  </si>
  <si>
    <t>{8dc51112-c48d-4855-a501-88cd139d55dd}</t>
  </si>
  <si>
    <t>VON</t>
  </si>
  <si>
    <t>Vedlejší a ostatní náklady</t>
  </si>
  <si>
    <t>{833ea5e6-ca5b-4895-8822-53378079d429}</t>
  </si>
  <si>
    <t>KRYCÍ LIST SOUPISU PRACÍ</t>
  </si>
  <si>
    <t>Objekt:</t>
  </si>
  <si>
    <t xml:space="preserve">PS 01 - Technologická část strojní </t>
  </si>
  <si>
    <t>REKAPITULACE ČLENĚNÍ SOUPISU PRACÍ</t>
  </si>
  <si>
    <t>Kód dílu - Popis</t>
  </si>
  <si>
    <t>Cena celkem [CZK]</t>
  </si>
  <si>
    <t>-1</t>
  </si>
  <si>
    <t>A - DODÁVKA STAVEBNÍ</t>
  </si>
  <si>
    <t>B.I - Segment MPK (4 ks)</t>
  </si>
  <si>
    <t>B.II - Segment VPK (6 ks)</t>
  </si>
  <si>
    <t>B.IIIa - Protikorozní ochrana MPK</t>
  </si>
  <si>
    <t>B.IIIb - Protikorozní ochrana VPK</t>
  </si>
  <si>
    <t>C.I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</si>
  <si>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</si>
  <si>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</si>
  <si>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</si>
  <si>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</si>
  <si>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</si>
  <si>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</si>
  <si>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</si>
  <si>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</si>
  <si>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</si>
  <si>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</si>
  <si>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</si>
  <si>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</si>
  <si>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</si>
  <si>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</t>
  </si>
  <si>
    <t>DODÁVKA STAVEBNÍ</t>
  </si>
  <si>
    <t>4</t>
  </si>
  <si>
    <t>ROZPOCET</t>
  </si>
  <si>
    <t>K</t>
  </si>
  <si>
    <t>1.1</t>
  </si>
  <si>
    <t>manipulační prostředky komplet</t>
  </si>
  <si>
    <t>KPL</t>
  </si>
  <si>
    <t>-779716681</t>
  </si>
  <si>
    <t>PP</t>
  </si>
  <si>
    <t>P</t>
  </si>
  <si>
    <t>Poznámka k položce:_x000D_
po celou dobu stavby</t>
  </si>
  <si>
    <t>1.2</t>
  </si>
  <si>
    <t>nájem pontonu pro potřeby stavby</t>
  </si>
  <si>
    <t>535005875</t>
  </si>
  <si>
    <t>Poznámka k položce:_x000D_
zapůjčí zdarma PVL - neoceňovat</t>
  </si>
  <si>
    <t>3</t>
  </si>
  <si>
    <t>1.3</t>
  </si>
  <si>
    <t>nájem remorkéru pro potřeby stavby komplet</t>
  </si>
  <si>
    <t>1233985266</t>
  </si>
  <si>
    <t>1.4</t>
  </si>
  <si>
    <t>práce lezeckou technikou komplet</t>
  </si>
  <si>
    <t>-19268948</t>
  </si>
  <si>
    <t>5</t>
  </si>
  <si>
    <t>1.5</t>
  </si>
  <si>
    <t>pomocné konstrukce</t>
  </si>
  <si>
    <t>550350015</t>
  </si>
  <si>
    <t>6</t>
  </si>
  <si>
    <t>1.6</t>
  </si>
  <si>
    <t>Odvoz železného šrotu</t>
  </si>
  <si>
    <t>-2021493978</t>
  </si>
  <si>
    <t xml:space="preserve">Odvoz železného šrotu:
- naložení a odvoz </t>
  </si>
  <si>
    <t>Poznámka k položce:_x000D_
4x1150 kg (MPK) + 6x1450 (VPK)=13,3 t</t>
  </si>
  <si>
    <t>B.I</t>
  </si>
  <si>
    <t>Segment MPK (4 ks)</t>
  </si>
  <si>
    <t>7</t>
  </si>
  <si>
    <t>2.1</t>
  </si>
  <si>
    <t>Demontáž segmentu vč. příslušenství</t>
  </si>
  <si>
    <t>KG</t>
  </si>
  <si>
    <t>-656210393</t>
  </si>
  <si>
    <t>Poznámka k položce:_x000D_
'zahrnuje konstrukci segmentu, ložiska, táhla, řetěz, řetězovou kladku, vedení maziva</t>
  </si>
  <si>
    <t>VV</t>
  </si>
  <si>
    <t>1150"kg"*4"ks</t>
  </si>
  <si>
    <t>8</t>
  </si>
  <si>
    <t>2.2</t>
  </si>
  <si>
    <t>Oprava litinového těsnícího rámu segmentu</t>
  </si>
  <si>
    <t>-771384277</t>
  </si>
  <si>
    <t>Poznámka k položce:_x000D_
'zahrnuje očištění rámu</t>
  </si>
  <si>
    <t>1"kpl"*4"ks</t>
  </si>
  <si>
    <t>9</t>
  </si>
  <si>
    <t>2.3</t>
  </si>
  <si>
    <t>Montáž a dodávka nového segmentu, mat. S235</t>
  </si>
  <si>
    <t>241597115</t>
  </si>
  <si>
    <t>A9</t>
  </si>
  <si>
    <t>1043.3"kg"*4"ks</t>
  </si>
  <si>
    <t>10</t>
  </si>
  <si>
    <t>2.4</t>
  </si>
  <si>
    <t>Montáž a dodávka nového segmentu, mat. 1.4301</t>
  </si>
  <si>
    <t>386679721</t>
  </si>
  <si>
    <t>A10</t>
  </si>
  <si>
    <t>11"kg"*4"ks</t>
  </si>
  <si>
    <t>11</t>
  </si>
  <si>
    <t>2.5</t>
  </si>
  <si>
    <t>Montáž a dodávka těsnění nového segmentu, mat. CuSn8</t>
  </si>
  <si>
    <t>1557735164</t>
  </si>
  <si>
    <t>Poznámka k položce:_x000D_
'zahrnuje tvorbu odlitků a strojní obrábění, 38,5 kg</t>
  </si>
  <si>
    <t>A11</t>
  </si>
  <si>
    <t>2.6</t>
  </si>
  <si>
    <t>Montáž a dodávka ložisek</t>
  </si>
  <si>
    <t>839810499</t>
  </si>
  <si>
    <t>Poznámka k položce:_x000D_
'2 ks - zahrnuje očištění, rozebrání, vyčištění, osazení armatury přívodu maziva</t>
  </si>
  <si>
    <t>A12</t>
  </si>
  <si>
    <t>13</t>
  </si>
  <si>
    <t>2.7</t>
  </si>
  <si>
    <t>Montáž a dodávka rozvodů maziva, mat. 1.4301</t>
  </si>
  <si>
    <t>-1901559513</t>
  </si>
  <si>
    <t>Poznámka k položce:_x000D_
'zahrnuje nerezové potrubí - průměr 10x1 mm, délka 2x7,8 m, fitinky, maznice, kotevní prvky, mazivo</t>
  </si>
  <si>
    <t>A13</t>
  </si>
  <si>
    <t>14</t>
  </si>
  <si>
    <t>2.8</t>
  </si>
  <si>
    <t>Montáž a dodávka řetězu, konzoly řetězové kladky a táhel segmentu</t>
  </si>
  <si>
    <t>904254783</t>
  </si>
  <si>
    <t>Poznámka k položce:_x000D_
'zahrnuje dodávku řetězu DG 50, délka 6 m, nerez dle JSV182 včetně příslušenství_x000D_
příslušenství zahrnuje koncové články, táhla délky 5,4 m a čepy, spojovací materiál - vše nerez_x000D_
včetně konzervace řetězu</t>
  </si>
  <si>
    <t>A14</t>
  </si>
  <si>
    <t>15</t>
  </si>
  <si>
    <t>2.9</t>
  </si>
  <si>
    <t>Spojovací materiál, A2-70, komplet. montáž a dodávka</t>
  </si>
  <si>
    <t>-211987565</t>
  </si>
  <si>
    <t>Poznámka k položce:_x000D_
'zahrnuje svorníky přídavného závaží</t>
  </si>
  <si>
    <t>A15</t>
  </si>
  <si>
    <t>8"kg"*4"ks</t>
  </si>
  <si>
    <t>16</t>
  </si>
  <si>
    <t>M</t>
  </si>
  <si>
    <t>2.10</t>
  </si>
  <si>
    <t>přídavné závaží - dodávka</t>
  </si>
  <si>
    <t>1635187316</t>
  </si>
  <si>
    <t>Poznámka k položce:_x000D_
'zahrnuje hmotnost pomocné opěry</t>
  </si>
  <si>
    <t>A16</t>
  </si>
  <si>
    <t>350"kg"*4"ks</t>
  </si>
  <si>
    <t>17</t>
  </si>
  <si>
    <t>2.11</t>
  </si>
  <si>
    <t>Výstupní kontrola ve výrobě</t>
  </si>
  <si>
    <t>-673057947</t>
  </si>
  <si>
    <t>A17</t>
  </si>
  <si>
    <t>B.II</t>
  </si>
  <si>
    <t>Segment VPK (6 ks)</t>
  </si>
  <si>
    <t>18</t>
  </si>
  <si>
    <t>3.1</t>
  </si>
  <si>
    <t>Demontáž segmentů vč. příslušenství</t>
  </si>
  <si>
    <t>-1044293985</t>
  </si>
  <si>
    <t>A18</t>
  </si>
  <si>
    <t>1450"kg"*6"ks</t>
  </si>
  <si>
    <t>19</t>
  </si>
  <si>
    <t>3.2</t>
  </si>
  <si>
    <t>372947121</t>
  </si>
  <si>
    <t>A19</t>
  </si>
  <si>
    <t>1"kpl"*6"ks</t>
  </si>
  <si>
    <t>20</t>
  </si>
  <si>
    <t>3.3</t>
  </si>
  <si>
    <t>-1900955449</t>
  </si>
  <si>
    <t>A20</t>
  </si>
  <si>
    <t>1379.3"kg"*6"ks</t>
  </si>
  <si>
    <t>3.4</t>
  </si>
  <si>
    <t>1199018881</t>
  </si>
  <si>
    <t>A21</t>
  </si>
  <si>
    <t>12"kg"*6"ks</t>
  </si>
  <si>
    <t>22</t>
  </si>
  <si>
    <t>3.5</t>
  </si>
  <si>
    <t>1880032359</t>
  </si>
  <si>
    <t>Poznámka k položce:_x000D_
'zahrnuje tvorbu odlitků a strojní obrábění</t>
  </si>
  <si>
    <t>A22</t>
  </si>
  <si>
    <t>45.8"kg"*6"ks</t>
  </si>
  <si>
    <t>23</t>
  </si>
  <si>
    <t>3.6</t>
  </si>
  <si>
    <t>-315894738</t>
  </si>
  <si>
    <t>A23</t>
  </si>
  <si>
    <t>24</t>
  </si>
  <si>
    <t>3.7</t>
  </si>
  <si>
    <t>-100610883</t>
  </si>
  <si>
    <t>Poznámka k položce:_x000D_
'zahrnuje nerezové potrubí - průměr 10x1 mm, délka 2x7,2 m, fitinky, maznice, kotevní prvky, mazivo</t>
  </si>
  <si>
    <t>A24</t>
  </si>
  <si>
    <t>25</t>
  </si>
  <si>
    <t>3.8</t>
  </si>
  <si>
    <t>949673791</t>
  </si>
  <si>
    <t>Poznámka k položce:_x000D_
'zahrnuje dodávku řetězu DG 50, délka 6 m, nerez dle JSV182 včetně příslušenství_x000D_
příslušenství zahrnuje koncové články, táhla délky 4,6 m a čepy, spojovací materiál - vše nerez_x000D_
včetně konzervace řetězu</t>
  </si>
  <si>
    <t>A25</t>
  </si>
  <si>
    <t>26</t>
  </si>
  <si>
    <t>3.9</t>
  </si>
  <si>
    <t>8066401</t>
  </si>
  <si>
    <t>A26</t>
  </si>
  <si>
    <t>8"kg"*6"ks</t>
  </si>
  <si>
    <t>27</t>
  </si>
  <si>
    <t>3.10</t>
  </si>
  <si>
    <t>-84454021</t>
  </si>
  <si>
    <t>A27</t>
  </si>
  <si>
    <t>350"kg"*6"ks</t>
  </si>
  <si>
    <t>28</t>
  </si>
  <si>
    <t>3.11</t>
  </si>
  <si>
    <t>1674541769</t>
  </si>
  <si>
    <t>A28</t>
  </si>
  <si>
    <t>B.IIIa</t>
  </si>
  <si>
    <t>Protikorozní ochrana MPK</t>
  </si>
  <si>
    <t>29</t>
  </si>
  <si>
    <t>4.1</t>
  </si>
  <si>
    <t>Provedení otryskání ocelových konstrukcí, stupeň přípravy Sa 2,5</t>
  </si>
  <si>
    <t>M2</t>
  </si>
  <si>
    <t>878064064</t>
  </si>
  <si>
    <t>Provedení otryskání ocelových konstrukcí, stupeň přípravy Sa 2,5, pomocí ocelové drtě</t>
  </si>
  <si>
    <t>Poznámka k položce:_x000D_
Viz TZ kap. 7. PROTIKOROZNÍ OCHRANA OCELOVÝCH KONSTRUKCÍ_x000D_
Otryskání ke zdrsnění povrchu konstrukce před aplikací PKO - žárového stříkání ZnAl._x000D_
Včetně všech nákladů na odstranění špon z vody, včetně všech nákladů na čerpání vody a odvod vyčištěné vody._x000D_
Cena obsahuje i náklady na přesun hmot v rámci stavby.</t>
  </si>
  <si>
    <t>A29</t>
  </si>
  <si>
    <t>(4*20) "m2 segment MPK</t>
  </si>
  <si>
    <t>30</t>
  </si>
  <si>
    <t>4.2</t>
  </si>
  <si>
    <t>Provedení žárového stříkání ocelových konstrukcí třídy IV ZnAl 120 μm vč. drátu</t>
  </si>
  <si>
    <t>-191762458</t>
  </si>
  <si>
    <t>Poznámka k položce:_x000D_
Viz TZ kap. 7. PROTIKOROZNÍ OCHRANA OCELOVÝCH KONSTRUKCÍ_x000D_
Provedení žárového stříkání ocelových konstrukcí slitinou zinacor, tloušťky 120 μm, třídy IV (1,092 kg ZnAl/m2) vč. drátu</t>
  </si>
  <si>
    <t>A30</t>
  </si>
  <si>
    <t>31</t>
  </si>
  <si>
    <t>4.3</t>
  </si>
  <si>
    <t>Provedení sweepingu - lehkého otryskání ocelových konstrukcí, stupeň přípravy Sa 1</t>
  </si>
  <si>
    <t>-1848286451</t>
  </si>
  <si>
    <t>Provedení lehkého otryskání ocelových konstrukcí, stupeň přípravy Sa 1, pomocí ocelové drtě k odstranění tzv. bílé rzi</t>
  </si>
  <si>
    <t>Poznámka k položce:_x000D_
Viz TZ kap. 7. PROTIKOROZNÍ OCHRANA OCELOVÝCH KONSTRUKCÍ_x000D_
Lehké otryskání k očištění povrchu konstrukce před aplikací PKO - nátěrového systému Permacor 2807/HS-A._x000D_
Včetně všech nákladů na odstranění špon z vody, včetně všech nákladů na čerpání vody a odvod vyčištěné vody._x000D_
Cena obsahuje i náklady na přesun hmot v rámci stavby.</t>
  </si>
  <si>
    <t>A31</t>
  </si>
  <si>
    <t>32</t>
  </si>
  <si>
    <t>4.4</t>
  </si>
  <si>
    <t>Provedení nátěrového systému ocelových konstrukcí Permacor 2807/HS-A, 1000 μm</t>
  </si>
  <si>
    <t>-363464897</t>
  </si>
  <si>
    <t>Nátěr na bázi epoxidových pryskyřic (EP) vysokosušinového aplikovaného za horka bez rozpouštědel s vybíjecí schopností v jedné vrstvě o mocnosti 1000 μm</t>
  </si>
  <si>
    <t>Poznámka k položce:_x000D_
Viz TZ kap. 7. PROTIKOROZNÍ OCHRANA OCELOVÝCH KONSTRUKCÍ_x000D_
Cena obsahuje náklady na práci a veškerý materiál včetně spotřeby nátěrových hmot._x000D_
Kde je v projektové dokumentaci předepsaná konkrétní značka produktu či výrobku, má se za to, že je uvedena jako příklad vhodného produktu.</t>
  </si>
  <si>
    <t>A32</t>
  </si>
  <si>
    <t>33</t>
  </si>
  <si>
    <t>4.5</t>
  </si>
  <si>
    <t>Provedení žárového zinkování ocelových konstrukcí ponorem</t>
  </si>
  <si>
    <t>342022780</t>
  </si>
  <si>
    <t>Poznámka k položce:_x000D_
Viz TZ kap. 7. PROTIKOROZNÍ OCHRANA OCELOVÝCH KONSTRUKCÍ_x000D_
Provedení žárového zinkování ponorem na deskách přídavných závaží</t>
  </si>
  <si>
    <t>A33</t>
  </si>
  <si>
    <t>4*350"kg""segment MPK</t>
  </si>
  <si>
    <t>B.IIIb</t>
  </si>
  <si>
    <t>Protikorozní ochrana VPK</t>
  </si>
  <si>
    <t>34</t>
  </si>
  <si>
    <t>4.1b</t>
  </si>
  <si>
    <t>1911393703</t>
  </si>
  <si>
    <t>(6*25) "m2 segment VPK</t>
  </si>
  <si>
    <t>35</t>
  </si>
  <si>
    <t>4.2b</t>
  </si>
  <si>
    <t>-1588897837</t>
  </si>
  <si>
    <t>36</t>
  </si>
  <si>
    <t>4.3b</t>
  </si>
  <si>
    <t>-403191767</t>
  </si>
  <si>
    <t>37</t>
  </si>
  <si>
    <t>4.4b</t>
  </si>
  <si>
    <t>2130461527</t>
  </si>
  <si>
    <t>38</t>
  </si>
  <si>
    <t>4.5b</t>
  </si>
  <si>
    <t>463060646</t>
  </si>
  <si>
    <t>6*350"kg""segment VPK</t>
  </si>
  <si>
    <t>C.I</t>
  </si>
  <si>
    <t>Ostatní</t>
  </si>
  <si>
    <t>39</t>
  </si>
  <si>
    <t>5.1</t>
  </si>
  <si>
    <t xml:space="preserve">Výrobní výkresová dokumentace strojní části </t>
  </si>
  <si>
    <t>kpl.</t>
  </si>
  <si>
    <t>1999970834</t>
  </si>
  <si>
    <t xml:space="preserve">Výrobní výkresová dokumentace, dílenská dokumentace (Projekční, realizační dokumentace technologické části strojní). </t>
  </si>
  <si>
    <t>Poznámka k položce:_x000D_
Například: _x000D_
* Technická zpráva (základní parametry zařízení) - provozní charakteristiky soustrojí, popis montáže a provozu zařízení,..) Technickou specifikaci strojů / zařízení. _x000D_
* Specifikaci použitých nátěrových systémů _x000D_
* Výkresovou dokumentaci: _x000D_
výkresy dispozice instalovaného zařízení (půdorysy, řezy, pohledy, detaily). Stavební podklady – stanovení sil přenášených do stavebních konstrukcí, způsob kotvení, umístění a rozměry kotevních prvků. Montážní výkresy – postup montáže, rozměry a hmotnosti montážních celků.</t>
  </si>
  <si>
    <t>40</t>
  </si>
  <si>
    <t>5.2</t>
  </si>
  <si>
    <t>Proměření rámů segmentů vč. zjišťovací zprávy</t>
  </si>
  <si>
    <t>1047701265</t>
  </si>
  <si>
    <t>Poznámka k položce:_x000D_
zjištění skutečných rozměrů a tvarů těsnících lišt (4 x segment MPK + 6 x segment VPK)</t>
  </si>
  <si>
    <t>41</t>
  </si>
  <si>
    <t>5.3</t>
  </si>
  <si>
    <t>Proměření ocelových konstrukcí segmentů</t>
  </si>
  <si>
    <t>-755029209</t>
  </si>
  <si>
    <t xml:space="preserve">Proměření ocelových konstrukcí segmentů
</t>
  </si>
  <si>
    <t>Poznámka k položce:_x000D_
zjištění skutečných rozměrů stávajících ložisek segmentů a pod.(4 x segment MPK + 6 x segment VPK)</t>
  </si>
  <si>
    <t>42</t>
  </si>
  <si>
    <t>5.4</t>
  </si>
  <si>
    <t>Náklady na vypracování plánu zkoušek a uvedení do provozu</t>
  </si>
  <si>
    <t>64</t>
  </si>
  <si>
    <t>257874767</t>
  </si>
  <si>
    <t>43</t>
  </si>
  <si>
    <t>5.5</t>
  </si>
  <si>
    <t>Suché zkoušky a ověřovací provoz</t>
  </si>
  <si>
    <t>1483768746</t>
  </si>
  <si>
    <t>Poznámka k položce:_x000D_
zkoušky na celkem deseti segmentech</t>
  </si>
  <si>
    <t>44</t>
  </si>
  <si>
    <t>5.6</t>
  </si>
  <si>
    <t>Mokré zkoušky a ověřovací provoz</t>
  </si>
  <si>
    <t>-380683252</t>
  </si>
  <si>
    <t>45</t>
  </si>
  <si>
    <t>5.7</t>
  </si>
  <si>
    <t>Náklady na průvodní dokumentaci - 2 vyhotovení + elektronicky</t>
  </si>
  <si>
    <t>-2124677959</t>
  </si>
  <si>
    <t>Náklady na průvodní dokumentaci:
- návod na obsluhu, provoz a údržbu zařízení, provozní předpisy 
a předání návodů - 2 vyhotovení a elektronicky</t>
  </si>
  <si>
    <t xml:space="preserve">Poznámka k položce:_x000D_
Průvodní dokumentace k dodanému zařízení bude obsahovat především:_x000D_
- Návody na obsluhu, provoz a údržbu zařízení_x000D_
- Provozní předpisy pro dodaná zařízení (provoz, obsluha, údržba)_x000D_
</t>
  </si>
  <si>
    <t>46</t>
  </si>
  <si>
    <t>5.8</t>
  </si>
  <si>
    <t>Zaškolení obsluhy objednatele</t>
  </si>
  <si>
    <t>-2083503964</t>
  </si>
  <si>
    <t>bedneniC3037</t>
  </si>
  <si>
    <t>bedneni C 30/37</t>
  </si>
  <si>
    <t>m2</t>
  </si>
  <si>
    <t>99,688</t>
  </si>
  <si>
    <t>čištění_PK</t>
  </si>
  <si>
    <t>Vyčištění PK</t>
  </si>
  <si>
    <t>m3</t>
  </si>
  <si>
    <t>412,72</t>
  </si>
  <si>
    <t>jadr_vrt</t>
  </si>
  <si>
    <t>m</t>
  </si>
  <si>
    <t>90,1</t>
  </si>
  <si>
    <t>jadr_vrt_45</t>
  </si>
  <si>
    <t>2631,75</t>
  </si>
  <si>
    <t>Sut_B</t>
  </si>
  <si>
    <t>Sut betonu</t>
  </si>
  <si>
    <t>415,166</t>
  </si>
  <si>
    <t>SO 02 - Nová železobetonová deska dna VPK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</si>
  <si>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</si>
  <si>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</si>
  <si>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</si>
  <si>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</si>
  <si>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práce-bourání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</si>
  <si>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</si>
  <si>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</si>
  <si>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</si>
  <si>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</si>
  <si>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</si>
  <si>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1623-01R</t>
  </si>
  <si>
    <t>Odklizení a uložení nánosu z PK odpovídajícím zákonným způsobem</t>
  </si>
  <si>
    <t>-1430316144</t>
  </si>
  <si>
    <t>Odklizení a uložení nánosu z PK odpovídajícím zákonným způsobem
Položka zahrnuje kompletní odvoz a uložení dle možností zhotovitele, zejména:
 - svislé a vodorovné přemístění 
 - naložení na dopravní přostředek (případně překládání)
 - likvidace zákonným způsobem</t>
  </si>
  <si>
    <t xml:space="preserve">Poznámka k položce:_x000D_
_x000D_
</t>
  </si>
  <si>
    <t>Zakládání</t>
  </si>
  <si>
    <t>278311213</t>
  </si>
  <si>
    <t>Zálivka kotevních otvorů z cementové zálivkové malty obj do 0,25 m3</t>
  </si>
  <si>
    <t>CS ÚRS 2024 01</t>
  </si>
  <si>
    <t>-349184783</t>
  </si>
  <si>
    <t>Zálivka kotevních otvorů z cementové zálivkové malty do 0,25 m3</t>
  </si>
  <si>
    <t>Online PSC</t>
  </si>
  <si>
    <t>https://podminky.urs.cz/item/CS_URS_2024_01/278311213</t>
  </si>
  <si>
    <t xml:space="preserve">Viz příloha D.1.2.1.1 a D.1.2.1.2, D.1.2.2.1 až D.1.2.2.3. </t>
  </si>
  <si>
    <t>Propojení staré a nové konstrukce dna - vyplněných nesmrštivou cementovou injektážní směsí se stabilizátorem.</t>
  </si>
  <si>
    <t>"délky 0,7" 4*363*0,0004</t>
  </si>
  <si>
    <t>"délky 0,8" 4*363*0,0004</t>
  </si>
  <si>
    <t>"délky 0,9" 4*363*0,0004</t>
  </si>
  <si>
    <t>"délky 1,0" 4*363*0,0004</t>
  </si>
  <si>
    <t>"délky 1,1" 7*363*0,00045"m"</t>
  </si>
  <si>
    <t>Součet</t>
  </si>
  <si>
    <t>13021017</t>
  </si>
  <si>
    <t>tyč ocelová kruhová žebírková DIN 488 jakost B500B (10 505) výztuž do betonu D 20mm</t>
  </si>
  <si>
    <t>t</t>
  </si>
  <si>
    <t>-303338249</t>
  </si>
  <si>
    <t>Dna</t>
  </si>
  <si>
    <t>181,51/0,5 "ks po délce komory"</t>
  </si>
  <si>
    <t>"délky 0,7" 4*363</t>
  </si>
  <si>
    <t>"délky 0,8" 4*363</t>
  </si>
  <si>
    <t>"délky 0,9" 4*363</t>
  </si>
  <si>
    <t>"délky 1,0" 4*363</t>
  </si>
  <si>
    <t>"délky 1,1" 7*363</t>
  </si>
  <si>
    <t>trny_dno</t>
  </si>
  <si>
    <t xml:space="preserve"> 4*363*0,7"m" *2,47"kg/m"/1000 *1,05 "uvažováno 5% jako ztratné" </t>
  </si>
  <si>
    <t xml:space="preserve"> 4*363*0,8"m" *2,47"kg/m"/1000 *1,05 "uvažováno 5% jako ztratné" </t>
  </si>
  <si>
    <t xml:space="preserve">4*363*0,9"m" *2,47"kg/m"/1000 *1,05 "uvažováno 5% jako ztratné" </t>
  </si>
  <si>
    <t xml:space="preserve">4*363*1,0"m" *2,47"kg/m"/1000 *1,05 "uvažováno 5% jako ztratné" </t>
  </si>
  <si>
    <t xml:space="preserve">7*363*1,1"m" *2,47"kg/m"/1000 *1,05 "uvažováno 5% jako ztratné" </t>
  </si>
  <si>
    <t>Svislé a kompletní konstrukce</t>
  </si>
  <si>
    <t>321321116</t>
  </si>
  <si>
    <t>Konstrukce vodních staveb ze ŽB mrazuvzdorného tř. C 30/37</t>
  </si>
  <si>
    <t>-118860298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</si>
  <si>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</si>
  <si>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https://podminky.urs.cz/item/CS_URS_2024_01/321321116</t>
  </si>
  <si>
    <t>Poznámka k položce:_x000D_
C30/37 XC2 XF3 XA1_x000D_
Přesun hmot je v ceně položky</t>
  </si>
  <si>
    <t>Viz příloha D.1.2.1.1 a D.1.2.1.2, D.1.2.2.1 až D.1.2.2.3. a D.1.2.3.1 až D.1.2.3.5</t>
  </si>
  <si>
    <t>Dno</t>
  </si>
  <si>
    <t>5,7"m2, PF 1" *(39,8+38,0/2)</t>
  </si>
  <si>
    <t>4,76"m2, PF 2" *(38,0/2+(22,75/2-0,92))</t>
  </si>
  <si>
    <t>4,70"m2, PF 3" *((22,75/2-1,0)+41,2-1,55+35,1/2)</t>
  </si>
  <si>
    <t>5,05"m2, PF3 - konec" *(35,1/2+(9,25-1,55))</t>
  </si>
  <si>
    <t>321351010</t>
  </si>
  <si>
    <t>Bednění konstrukcí vodních staveb rovinné - zřízení</t>
  </si>
  <si>
    <t>-519497805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</si>
  <si>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</si>
  <si>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https://podminky.urs.cz/item/CS_URS_2024_01/321351010</t>
  </si>
  <si>
    <t>Dno - DS</t>
  </si>
  <si>
    <t>5,7"m2, PF 1" *6</t>
  </si>
  <si>
    <t>4,76"m2, PF 2" *4</t>
  </si>
  <si>
    <t>5,05"m2, PF 3" *8</t>
  </si>
  <si>
    <t>Čerpací jímka</t>
  </si>
  <si>
    <t>2,4*0,63*4 "ks"</t>
  </si>
  <si>
    <t>321352010</t>
  </si>
  <si>
    <t>Bednění konstrukcí vodních staveb rovinné - odstranění</t>
  </si>
  <si>
    <t>-146189599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</si>
  <si>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</si>
  <si>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https://podminky.urs.cz/item/CS_URS_2024_01/321352010</t>
  </si>
  <si>
    <t>321368211</t>
  </si>
  <si>
    <t>Výztuž železobetonových konstrukcí vodních staveb ze svařovaných sítí</t>
  </si>
  <si>
    <t>379444814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</si>
  <si>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</si>
  <si>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https://podminky.urs.cz/item/CS_URS_2024_01/321368211</t>
  </si>
  <si>
    <t>Viz příloha D.1.2.1.1 a D.1.2.1.2, D.1.2.4</t>
  </si>
  <si>
    <t>2008,15"m2"*2*7,9*1,2/1000 "2x AQ 80 + 20% presahy"</t>
  </si>
  <si>
    <t>334791-R01</t>
  </si>
  <si>
    <t>Dodávka a montáž plastové částečně perforované zárubnice Ø 145/6,5 mm do provedených vrtů</t>
  </si>
  <si>
    <t>2141387145</t>
  </si>
  <si>
    <t>Odlehčovací vrt</t>
  </si>
  <si>
    <t>34"ks"*3,0 "m"</t>
  </si>
  <si>
    <t>Ostatní konstrukce a práce-bourání</t>
  </si>
  <si>
    <t>938901131</t>
  </si>
  <si>
    <t>Vyklizení bahna z nádrže</t>
  </si>
  <si>
    <t>1155632511</t>
  </si>
  <si>
    <t>Čištění nádrží, ploch dřevěných nebo betonových konstrukcí, potrubí vyklizení bahna z nádrže</t>
  </si>
  <si>
    <t>https://podminky.urs.cz/item/CS_URS_2024_01/938901131</t>
  </si>
  <si>
    <t>Uvažováno jako vyčištění dna plavební komory</t>
  </si>
  <si>
    <t>0,2*187,6*11,0</t>
  </si>
  <si>
    <t>960111221R</t>
  </si>
  <si>
    <t>Bourání vodních staveb betonových a železobetonových</t>
  </si>
  <si>
    <t>1552396575</t>
  </si>
  <si>
    <t>Bourání konstrukcí vodních staveb, s naložením vybouraných hmot a suti na dopravní prostředek nebo s odklizením na hromady do vzdálenosti 20 m betonových a železobetonových</t>
  </si>
  <si>
    <t>Pouze na okrajích dna</t>
  </si>
  <si>
    <t>0,6"m2, PF 1" *(39,5+38,0/2)</t>
  </si>
  <si>
    <t>0,6"m2, PF 2" *(38,0/2+(22,75/2-0,92))</t>
  </si>
  <si>
    <t>-0,6"m2, PF 2" *15,96 "odečet části vyššího dna"</t>
  </si>
  <si>
    <t>5,05 "m2"*15,96 "Odbourání části zvýšeného dna"</t>
  </si>
  <si>
    <t>0,6"m2, PF 3" *((22,75/2-1,0)+(41,2/2-1,55))</t>
  </si>
  <si>
    <t>0,6"m2, PF 4" *(41,2/2+35,1/2)</t>
  </si>
  <si>
    <t>0,6"m2, PF 5" *(35,1/2+(9,25-1,55))</t>
  </si>
  <si>
    <t>-0,6"m2, PF 2" *(2,31+3,08+12,05+9,73+4,7) "odečet duplicitní části pro bourání v celé šířce - zvýšené dno"</t>
  </si>
  <si>
    <t>Mezisoučet</t>
  </si>
  <si>
    <t>část dna v celé šíři</t>
  </si>
  <si>
    <t>0,25"střední výška přechodové části dna" *5,9"m2"</t>
  </si>
  <si>
    <t>0,5"průměrná výška bouraného dna" *(25,96+33,92+138,67)"m2"</t>
  </si>
  <si>
    <t>0,55"průměrná výška bouraného dna" *17,0"m2"</t>
  </si>
  <si>
    <t>0,6"průměrná výška bouraného dna" *26,11"m2"</t>
  </si>
  <si>
    <t>0,3"průměrná výška bouraného dna" *78,06"m2"</t>
  </si>
  <si>
    <t>0,6"průměrná výška bouraného dna" *35,06"m2"</t>
  </si>
  <si>
    <t>0,40"střední výška přechodové části dna" *9,95"m2"</t>
  </si>
  <si>
    <t>977151113</t>
  </si>
  <si>
    <t>Jádrové vrty diamantovými korunkami do stavebních materiálů D přes 40 do 50 mm</t>
  </si>
  <si>
    <t>-313762625</t>
  </si>
  <si>
    <t>Jádrové vrty diamantovými korunkami do stavebních materiálů (železobetonu, betonu, cihel, obkladů, dlažeb, kamene) průměru přes 40 do 50 mm</t>
  </si>
  <si>
    <t>https://podminky.urs.cz/item/CS_URS_2024_01/977151113</t>
  </si>
  <si>
    <t xml:space="preserve">Propojení staré a nové konstrukce dna </t>
  </si>
  <si>
    <t>"délky 0,7" 4*363*0,3"m"</t>
  </si>
  <si>
    <t>"délky 0,8" 4*363*0,3"m"</t>
  </si>
  <si>
    <t>"délky 0,9" 4*363*0,3"m"</t>
  </si>
  <si>
    <t>"délky 1,0" 4*363*0,3"m"</t>
  </si>
  <si>
    <t>"délky 1,1" 7*363*0,35"m"</t>
  </si>
  <si>
    <t>977151123</t>
  </si>
  <si>
    <t>Jádrové vrty diamantovými korunkami do stavebních materiálů D přes 130 do 150 mm</t>
  </si>
  <si>
    <t>1617050909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</si>
  <si>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</si>
  <si>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</si>
  <si>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34"ks"*2,65 "m"</t>
  </si>
  <si>
    <t>977211112</t>
  </si>
  <si>
    <t>Řezání stěnovou pilou betonových nebo ŽB kcí s výztuží průměru do 16 mm hl přes 200 do 350 mm</t>
  </si>
  <si>
    <t>-1095976410</t>
  </si>
  <si>
    <t>Řezání konstrukcí stěnovou pilou betonových nebo železobetonových průměru řezané výztuže do 16 mm hloubka řezu přes 200 do 350 mm</t>
  </si>
  <si>
    <t>https://podminky.urs.cz/item/CS_URS_2024_01/977211112</t>
  </si>
  <si>
    <t>Viz příloha D.1.2.1.1 a D.1.2.1.2</t>
  </si>
  <si>
    <t>Odřezání bourané hrany dna (obvod)</t>
  </si>
  <si>
    <t>233,55+181,2+2,85*2</t>
  </si>
  <si>
    <t>985131111</t>
  </si>
  <si>
    <t>Očištění ploch stěn, rubu kleneb a podlah tlakovou vodou</t>
  </si>
  <si>
    <t>-1082387707</t>
  </si>
  <si>
    <t>https://podminky.urs.cz/item/CS_URS_2024_01/985131111</t>
  </si>
  <si>
    <t>Poznámka k položce:_x000D_
Očštění odbouraných betonových ploch před dobetonováním nového plata.</t>
  </si>
  <si>
    <t>Viz příloha D.1.2.1.1 a D.1.2.1.2,</t>
  </si>
  <si>
    <t>2008,15+50,25 "dna"</t>
  </si>
  <si>
    <t>997</t>
  </si>
  <si>
    <t>Přesun sutě</t>
  </si>
  <si>
    <t>998-01R</t>
  </si>
  <si>
    <t>Odklizení suti z vybouraných konstrukcí odpovídajícím zákonným způsobem</t>
  </si>
  <si>
    <t>-124707202</t>
  </si>
  <si>
    <t>Odklizení suti z vybouraných hmot odpovídajícím zákonným způsobem
Položka zahrnuje kompletní odvoz a uložení dle možností zhotovitele, zejména:
 - svislé a vodorovné přemístění 
 - naložení na dopravní přostředek (případně překládání)
 - likvidace zákonným způsobem</t>
  </si>
  <si>
    <t>Prostého betonu a ŽB</t>
  </si>
  <si>
    <t>Sut_B*2,447 "beton prostý a ŽB"</t>
  </si>
  <si>
    <t>jadr_vrt*0,039</t>
  </si>
  <si>
    <t>jadr_vrt_45*0,0043</t>
  </si>
  <si>
    <t>998</t>
  </si>
  <si>
    <t>Přesun hmot</t>
  </si>
  <si>
    <t>998325011</t>
  </si>
  <si>
    <t>Přesun hmot pro objekty plavební</t>
  </si>
  <si>
    <t>-990071392</t>
  </si>
  <si>
    <t>Přesun hmot pro objekty plavební dopravní vzdálenost do 500 m</t>
  </si>
  <si>
    <t>https://podminky.urs.cz/item/CS_URS_2024_01/998325011</t>
  </si>
  <si>
    <t xml:space="preserve">Poznámka k položce:_x000D_
Do ceny položky je třeba zohlednit přesun materiálu až k místu řešení dle možností zhotovitele. _x000D_
_x000D_
</t>
  </si>
  <si>
    <t>leseni_radove</t>
  </si>
  <si>
    <t>lešení řadové</t>
  </si>
  <si>
    <t>1141,4</t>
  </si>
  <si>
    <t>pakr</t>
  </si>
  <si>
    <t>ks</t>
  </si>
  <si>
    <t>1440</t>
  </si>
  <si>
    <t>sanace</t>
  </si>
  <si>
    <t>180</t>
  </si>
  <si>
    <t>SO 03 - Lokální injektáž kyklopského zdiva VPK a MPK</t>
  </si>
  <si>
    <t>Soupis:</t>
  </si>
  <si>
    <t>03.1. - Lokální injektáž kyklopského zdiva VPK</t>
  </si>
  <si>
    <t>221211115</t>
  </si>
  <si>
    <t>Vrty přenosnými kladivy D do 56 mm úklon do 90° hl do 10 m hor. V</t>
  </si>
  <si>
    <t>895416747</t>
  </si>
  <si>
    <t>Vrty přenosnými vrtacími kladivy v hloubce 0 až 10 m průměru přes 13 do 56 mm, do úklonu 90° (úpadně až horizontálně ), v hornině tř. V</t>
  </si>
  <si>
    <t>https://podminky.urs.cz/item/CS_URS_2024_01/221211115</t>
  </si>
  <si>
    <t xml:space="preserve">Poznámka k položce:_x000D_
Položka s možností vyhrazené změny dle § 100 Zákona 134/2016 Sb._x000D_
</t>
  </si>
  <si>
    <t>0,4*pakr</t>
  </si>
  <si>
    <t>22531R04</t>
  </si>
  <si>
    <t>Odstranění injektážních pakrů vč. zapravení šikmých vrtů polymercementovou maltou</t>
  </si>
  <si>
    <t>-1138375192</t>
  </si>
  <si>
    <t>281601111</t>
  </si>
  <si>
    <t>Injektování vrtů nízkotlaké vzestupné s jednoduchým obturátorem tlakem do 0,6 MPa</t>
  </si>
  <si>
    <t>hod</t>
  </si>
  <si>
    <t>-1890248501</t>
  </si>
  <si>
    <t>Injektování s jednoduchým obturátorem nebo bez obturátoru vzestupné, tlakem do 0,60 MPa</t>
  </si>
  <si>
    <t>https://podminky.urs.cz/item/CS_URS_2024_01/281601111</t>
  </si>
  <si>
    <t>0,8*0,4*pakr "injektování stěny komory"</t>
  </si>
  <si>
    <t>282R25</t>
  </si>
  <si>
    <t>polyuretanová injektážní těsnící hmota</t>
  </si>
  <si>
    <t>kg</t>
  </si>
  <si>
    <t>1584025787</t>
  </si>
  <si>
    <t>0,4*pakr "1 kg/m - šikmé vrty ve stěně"</t>
  </si>
  <si>
    <t>282R14</t>
  </si>
  <si>
    <t>Dodávka a osazení injektážního pakru</t>
  </si>
  <si>
    <t>-1493035957</t>
  </si>
  <si>
    <t>Viz příloha</t>
  </si>
  <si>
    <t>8"ks/m2" *sanace</t>
  </si>
  <si>
    <t>941111121</t>
  </si>
  <si>
    <t>Montáž lešení řadového trubkového lehkého s podlahami zatížení do 200 kg/m2 š od 0,9 do 1,2 m v do 10 m</t>
  </si>
  <si>
    <t>1821399038</t>
  </si>
  <si>
    <t>Lešení řadové trubkové lehké pracovní s podlahami s provozním zatížením tř. 3 do 200 kg/m2 šířky tř. W09 od 0,9 do 1,2 m, výšky výšky do 10 m montáž</t>
  </si>
  <si>
    <t>https://podminky.urs.cz/item/CS_URS_2024_01/941111121</t>
  </si>
  <si>
    <t>Lešení potřebné k sanaci a PKO</t>
  </si>
  <si>
    <t>1756*0,3 "levá strana"+ 1756*0,35 "pravá strana"</t>
  </si>
  <si>
    <t>941111221</t>
  </si>
  <si>
    <t>Příplatek k lešení řadovému trubkovému lehkému s podlahami do 200 kg/m2 š od 0,9 do 1,2 m v 10 m za každý den použití</t>
  </si>
  <si>
    <t>-1096676838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</si>
  <si>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</si>
  <si>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https://podminky.urs.cz/item/CS_URS_2024_01/941111221</t>
  </si>
  <si>
    <t>leseni_radove*60 "dni"</t>
  </si>
  <si>
    <t>941111821</t>
  </si>
  <si>
    <t>Demontáž lešení řadového trubkového lehkého s podlahami zatížení do 200 kg/m2 š od 0,9 do 1,2 m v do 10 m</t>
  </si>
  <si>
    <t>405067022</t>
  </si>
  <si>
    <t>Lešení řadové trubkové lehké pracovní s podlahami s provozním zatížením tř. 3 do 200 kg/m2 šířky tř. W09 od 0,9 do 1,2 m, výšky výšky do 10 m demontáž</t>
  </si>
  <si>
    <t>https://podminky.urs.cz/item/CS_URS_2024_01/941111821</t>
  </si>
  <si>
    <t>711039394</t>
  </si>
  <si>
    <t>985142211</t>
  </si>
  <si>
    <t>Vysekání spojovací hmoty ze spár zdiva hl přes 40 mm dl do 6 m/m2</t>
  </si>
  <si>
    <t>-913356655</t>
  </si>
  <si>
    <t>Vysekání spojovací hmoty ze spár zdiva včetně vyčištění hloubky spáry přes 40 mm délky spáry na 1 m2 upravované plochy do 6 m</t>
  </si>
  <si>
    <t>https://podminky.urs.cz/item/CS_URS_2024_01/985142211</t>
  </si>
  <si>
    <t>Lokální sanace - přespárování</t>
  </si>
  <si>
    <t>4"m2" *45"ks výronů vody"</t>
  </si>
  <si>
    <t>985232111</t>
  </si>
  <si>
    <t>Hloubkové spárování zdiva aktivovanou maltou spára hl do 80 mm dl do 6 m/m2</t>
  </si>
  <si>
    <t>1707242897</t>
  </si>
  <si>
    <t>Hloubkové spárování zdiva hloubky přes 40 do 80 mm aktivovanou maltou délky spáry na 1 m2 upravované plochy do 6 m</t>
  </si>
  <si>
    <t>https://podminky.urs.cz/item/CS_URS_2024_01/985232111</t>
  </si>
  <si>
    <t>1307460470</t>
  </si>
  <si>
    <t xml:space="preserve">Poznámka k položce:_x000D_
Do ceny položky je třeba zohlednit přesun materiálu až k místu řešení dle možností zhotovitele. _x000D_
_x000D_
Položka s možností vyhrazené změny dle § 100 Zákona 134/2016 Sb._x000D_
</t>
  </si>
  <si>
    <t>271,7</t>
  </si>
  <si>
    <t>1226,4</t>
  </si>
  <si>
    <t>1459,2</t>
  </si>
  <si>
    <t>182,4</t>
  </si>
  <si>
    <t>03.2. - Lokální injektáž kyklopského zdiva MPK</t>
  </si>
  <si>
    <t>906277197</t>
  </si>
  <si>
    <t>273647476</t>
  </si>
  <si>
    <t>-1449951340</t>
  </si>
  <si>
    <t>-74765975</t>
  </si>
  <si>
    <t>785383312</t>
  </si>
  <si>
    <t>2118304489</t>
  </si>
  <si>
    <t>-123953053</t>
  </si>
  <si>
    <t>0,2*123,5*11,0</t>
  </si>
  <si>
    <t>1192117996</t>
  </si>
  <si>
    <t>1140 "m2" +12*3,6*2</t>
  </si>
  <si>
    <t>-1568574852</t>
  </si>
  <si>
    <t>-1381492023</t>
  </si>
  <si>
    <t>-627147539</t>
  </si>
  <si>
    <t>-586996079</t>
  </si>
  <si>
    <t>4"m2" *30"ks výronů vody"</t>
  </si>
  <si>
    <t>2,6*12,0*2"ks" "celoplošná sanace zdiva pod horním záporníkem"</t>
  </si>
  <si>
    <t>-882296272</t>
  </si>
  <si>
    <t>2012355452</t>
  </si>
  <si>
    <t>bedneni</t>
  </si>
  <si>
    <t>bedneni SCC</t>
  </si>
  <si>
    <t>44,16</t>
  </si>
  <si>
    <t>Demontaz</t>
  </si>
  <si>
    <t>Demontáž ocelové konstrukce</t>
  </si>
  <si>
    <t>7884,72</t>
  </si>
  <si>
    <t>Kryci_plech_Z311</t>
  </si>
  <si>
    <t>Kryci_plech_Z31</t>
  </si>
  <si>
    <t>1151,32</t>
  </si>
  <si>
    <t>Kryci_plech_Z32</t>
  </si>
  <si>
    <t>Kryci plech Z3.2</t>
  </si>
  <si>
    <t>701,75</t>
  </si>
  <si>
    <t>Kryci_plech_Z33</t>
  </si>
  <si>
    <t>Kryci plech Z3.3</t>
  </si>
  <si>
    <t>2631,55</t>
  </si>
  <si>
    <t>M10</t>
  </si>
  <si>
    <t>kotva M10</t>
  </si>
  <si>
    <t>kus</t>
  </si>
  <si>
    <t>80</t>
  </si>
  <si>
    <t>M12_150</t>
  </si>
  <si>
    <t>212</t>
  </si>
  <si>
    <t>SO 04 - Obnova PKO ocelových prvků VPK a MPK</t>
  </si>
  <si>
    <t>M16</t>
  </si>
  <si>
    <t>M16 závitová tyč</t>
  </si>
  <si>
    <t>obtok_bour</t>
  </si>
  <si>
    <t>obtok_bourani</t>
  </si>
  <si>
    <t>145,76</t>
  </si>
  <si>
    <t>04.1. - Obnova PKO ocelových prvků VPK</t>
  </si>
  <si>
    <t>opereni</t>
  </si>
  <si>
    <t>2239,2</t>
  </si>
  <si>
    <t>otrysk_P2</t>
  </si>
  <si>
    <t>otryskání prvku P2</t>
  </si>
  <si>
    <t>otrysk_P3</t>
  </si>
  <si>
    <t>otraskání konstrukce P3</t>
  </si>
  <si>
    <t>otrysk_P4</t>
  </si>
  <si>
    <t>otryskání prvku P4</t>
  </si>
  <si>
    <t>otryskani</t>
  </si>
  <si>
    <t>2243,841</t>
  </si>
  <si>
    <t>Z1_1</t>
  </si>
  <si>
    <t>žebřík Z1.1</t>
  </si>
  <si>
    <t>415,95</t>
  </si>
  <si>
    <t>Z1_2</t>
  </si>
  <si>
    <t>žebřík Z1.2</t>
  </si>
  <si>
    <t>126,55</t>
  </si>
  <si>
    <t>Z1_3</t>
  </si>
  <si>
    <t>žebřík Z1.3</t>
  </si>
  <si>
    <t>53,42</t>
  </si>
  <si>
    <t>Z1_4</t>
  </si>
  <si>
    <t>žebřík Z1.4</t>
  </si>
  <si>
    <t>54,26</t>
  </si>
  <si>
    <t>Z1_5</t>
  </si>
  <si>
    <t>žebřík Z1.5</t>
  </si>
  <si>
    <t>30,38</t>
  </si>
  <si>
    <t>Z1_6</t>
  </si>
  <si>
    <t>žebřík Z1.6</t>
  </si>
  <si>
    <t>94,28</t>
  </si>
  <si>
    <t>Z2_1</t>
  </si>
  <si>
    <t>Zámečník Z2.1</t>
  </si>
  <si>
    <t>13275,24</t>
  </si>
  <si>
    <t>Z2_2</t>
  </si>
  <si>
    <t>Zámečník Z2.2</t>
  </si>
  <si>
    <t>695,22</t>
  </si>
  <si>
    <t>Z5</t>
  </si>
  <si>
    <t>440,62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</si>
  <si>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</si>
  <si>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</si>
  <si>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</si>
  <si>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321321116R</t>
  </si>
  <si>
    <t>Konstrukce vodních staveb ze samozhutnitelného ŽB mrazuvzdorného tř. SCC 30/37</t>
  </si>
  <si>
    <t>835522179</t>
  </si>
  <si>
    <t>Konstrukce vodních staveb ze samozhutnitelného betonu přehrad, jezů a plavebních komor, spodní stavby vodních elektráren, jader přehrad, odběrných věží a výpustných zařízení, opěrných zdí, šachet, šachtic a ostatních konstrukcí železového pro prostředí s mrazovými cykly tř. SCC 30/37</t>
  </si>
  <si>
    <t xml:space="preserve">Poznámka k položce:_x000D_
Přesun hmot je v ceně položky._x000D_
Položka s možností vyhrazené změny dle § 100 Zákona 134/2016 Sb._x000D_
</t>
  </si>
  <si>
    <t>Z2 - zalití opancéřování obtoků</t>
  </si>
  <si>
    <t>obtok_bour*0,1</t>
  </si>
  <si>
    <t>-1726282868</t>
  </si>
  <si>
    <t>0,8*1,2 * 46 "ks"</t>
  </si>
  <si>
    <t>201709867</t>
  </si>
  <si>
    <t>953961112</t>
  </si>
  <si>
    <t>Kotva chemickým tmelem M 10 hl 90 mm do betonu, ŽB nebo kamene s vyvrtáním otvoru</t>
  </si>
  <si>
    <t>-1590265448</t>
  </si>
  <si>
    <t>Kotva chemická s vyvrtáním otvoru do betonu, železobetonu nebo tvrdého kamene tmel, velikost M 10, hloubka 90 mm</t>
  </si>
  <si>
    <t>https://podminky.urs.cz/item/CS_URS_2024_01/953961112</t>
  </si>
  <si>
    <t>953961113R</t>
  </si>
  <si>
    <t>Kotva chemickým tmelem M 12 hl 120 mm do betonu, ŽB nebo kamene s vyvrtáním otvoru</t>
  </si>
  <si>
    <t>1187980483</t>
  </si>
  <si>
    <t>Kotva chemická s vyvrtáním otvoru do betonu, železobetonu nebo tvrdého kamene tmel, velikost M 12, hloubka 120 mm</t>
  </si>
  <si>
    <t>953961114R</t>
  </si>
  <si>
    <t>Kotva chemickým tmelem M 16 hl 250 mm do betonu, ŽB nebo kamene s vyvrtáním otvoru</t>
  </si>
  <si>
    <t>-1590761379</t>
  </si>
  <si>
    <t>Kotva chemická s vyvrtáním otvoru do betonu, železobetonu nebo tvrdého kamene tmel, velikost M 16, hloubka 125 mm</t>
  </si>
  <si>
    <t>953965115</t>
  </si>
  <si>
    <t>Kotevní šroub pro chemické kotvy M 10 dl 130 mm</t>
  </si>
  <si>
    <t>-1851392431</t>
  </si>
  <si>
    <t>Kotva chemická s vyvrtáním otvoru kotevní šrouby pro chemické kotvy, velikost M 10, délka 130 mm</t>
  </si>
  <si>
    <t>https://podminky.urs.cz/item/CS_URS_2024_01/953965115</t>
  </si>
  <si>
    <t>Viz D.1.2.5.1.</t>
  </si>
  <si>
    <t xml:space="preserve">žebříky </t>
  </si>
  <si>
    <t>"Z1.1" 8 *5"ks"</t>
  </si>
  <si>
    <t>"Z1.2" 8</t>
  </si>
  <si>
    <t>"Z1.3" 8</t>
  </si>
  <si>
    <t>"Z1.4" 8</t>
  </si>
  <si>
    <t xml:space="preserve">"Z1.5" 8 </t>
  </si>
  <si>
    <t>"Z1.6" 8</t>
  </si>
  <si>
    <t>953965121R</t>
  </si>
  <si>
    <t>Kotevní šroub nerezový pro chemické kotvy M 12 dl 150 mm</t>
  </si>
  <si>
    <t>624013530</t>
  </si>
  <si>
    <t>Kotva chemická s vyvrtáním otvoru kotevní nerezové šrouby pro chemické kotvy, velikost M 12, délka 150 mm</t>
  </si>
  <si>
    <t>Kabelové kryty - Viz D.1.2.5.10</t>
  </si>
  <si>
    <t>Žebríky Viz D.1.2.5.1</t>
  </si>
  <si>
    <t>"Z1.1" 20 *5"ks"</t>
  </si>
  <si>
    <t>"Z1.2" 28</t>
  </si>
  <si>
    <t>"Z1.3" 12</t>
  </si>
  <si>
    <t>"Z1.4" 12</t>
  </si>
  <si>
    <t>"Z1.6" 20</t>
  </si>
  <si>
    <t>953965135R</t>
  </si>
  <si>
    <t>Kotevní šroub závitové tyče pro chemické kotvy M 16 dl 800 mm</t>
  </si>
  <si>
    <t>-1298815331</t>
  </si>
  <si>
    <t>Kotva chemická s vyvrtáním otvoru kotevní šrouby pro chemické kotvy, velikost M 16, délka 500 mm</t>
  </si>
  <si>
    <t>Dosedací práh VPK  D.1.2.5.12</t>
  </si>
  <si>
    <t>30 "ks"</t>
  </si>
  <si>
    <t>985112121</t>
  </si>
  <si>
    <t>Odsekání degradovaného betonu líce kleneb a podhledů tl do 10 mm</t>
  </si>
  <si>
    <t>-1836053229</t>
  </si>
  <si>
    <t>Odsekání degradovaného betonu líce kleneb a podhledů, tloušťky do 10 mm</t>
  </si>
  <si>
    <t>https://podminky.urs.cz/item/CS_URS_2024_01/985112121</t>
  </si>
  <si>
    <t>Lokální sanace - viz D.1.1.1</t>
  </si>
  <si>
    <t>1,6*2,0 "Z2.1." *44"ks"</t>
  </si>
  <si>
    <t>1,6*1,55 "Z2.2" *2"ks"</t>
  </si>
  <si>
    <t>985112192</t>
  </si>
  <si>
    <t>Příplatek k odsekání degradovaného betonu za práci ve stísněném prostoru</t>
  </si>
  <si>
    <t>2036231560</t>
  </si>
  <si>
    <t>Odsekání degradovaného betonu Příplatek k cenám za práci ve stísněném prostoru</t>
  </si>
  <si>
    <t>https://podminky.urs.cz/item/CS_URS_2024_01/985112192</t>
  </si>
  <si>
    <t>-867152024</t>
  </si>
  <si>
    <t>985139111</t>
  </si>
  <si>
    <t>Příplatek k očištění ploch za práci ve stísněném prostoru</t>
  </si>
  <si>
    <t>-1165846150</t>
  </si>
  <si>
    <t>Očištění ploch Příplatek k cenám za práci ve stísněném prostoru</t>
  </si>
  <si>
    <t>https://podminky.urs.cz/item/CS_URS_2024_01/985139111</t>
  </si>
  <si>
    <t>108R</t>
  </si>
  <si>
    <t>Odklizení demontovaných ocelových výrobků</t>
  </si>
  <si>
    <t>671283506</t>
  </si>
  <si>
    <t>Odklizení demontovaných ocelových výrobků (svislé a vodorovné přesuny, naložení, odklizení do kovošrotu a podobně).</t>
  </si>
  <si>
    <t>Demontaz/1000</t>
  </si>
  <si>
    <t>500171726</t>
  </si>
  <si>
    <t>obtok_bour*0,022</t>
  </si>
  <si>
    <t>998325011R</t>
  </si>
  <si>
    <t>113457456</t>
  </si>
  <si>
    <t xml:space="preserve">Poznámka k položce:_x000D_
Do ceny položky je třeba zohlednit přesun materiálu až k místu řešení dle možností zhotovitele. </t>
  </si>
  <si>
    <t>PSV</t>
  </si>
  <si>
    <t>Práce a dodávky PSV</t>
  </si>
  <si>
    <t>767</t>
  </si>
  <si>
    <t>Konstrukce zámečnické</t>
  </si>
  <si>
    <t>767995115R</t>
  </si>
  <si>
    <t>Montáž atypických zámečnických konstrukcí hm přes 50 do 100 kg z nerezi</t>
  </si>
  <si>
    <t>-429013027</t>
  </si>
  <si>
    <t>Montáž ostatních atypických zámečnických konstrukcí hmotnosti přes 50 do 100 kg z nerezi</t>
  </si>
  <si>
    <t>7679RZ31</t>
  </si>
  <si>
    <t>Z3.1 - Nerezový krycí plech kabelového kanálu - práh</t>
  </si>
  <si>
    <t>710745926</t>
  </si>
  <si>
    <t>Z3.1 - Nerezový krycí plech kabelového kanálu - práh
konkrétní popis ve výkresu D.1.2.5.10</t>
  </si>
  <si>
    <t>Viz D.1.2.5.10</t>
  </si>
  <si>
    <t>7679RZ32</t>
  </si>
  <si>
    <t>Z3.2 - Nerezový krycí plech kabelového kanálu - drážky</t>
  </si>
  <si>
    <t>-142866969</t>
  </si>
  <si>
    <t>Z3.2 - Nerezový krycí plech kabelového kanálu - drážky
konkrétní popis ve výkresu D.1.2.5.10</t>
  </si>
  <si>
    <t>7679RZ33</t>
  </si>
  <si>
    <t>Z3.3 - Nerezový krycí plech kabelového kanálu - drážky</t>
  </si>
  <si>
    <t>-474480635</t>
  </si>
  <si>
    <t>Z3.3 - Nerezový krycí plech kabelového kanálu - drážky
konkrétní popis ve výkresu D.1.2.5.10</t>
  </si>
  <si>
    <t>767995116R</t>
  </si>
  <si>
    <t>Montáž atypických zámečnických konstrukcí hm přes 100 do 250 kg z nerezi</t>
  </si>
  <si>
    <t>290885129</t>
  </si>
  <si>
    <t xml:space="preserve">Montáž ostatních atypických zámečnických konstrukcí hmotnosti přes 100 do 250 kg z nerezi </t>
  </si>
  <si>
    <t>7679RZ11</t>
  </si>
  <si>
    <t>Z1.1 -Nerezový  obslužný žebřík dl. 6,3 m</t>
  </si>
  <si>
    <t>-2092670624</t>
  </si>
  <si>
    <t xml:space="preserve">Z1.1 -Nerezový obslužný žebřík dl. 6,3 m
konkrétní popis ve výkresu D.1.2.5.1
</t>
  </si>
  <si>
    <t>83,19 "kg/ks" *5 "ks"</t>
  </si>
  <si>
    <t>7679RZ12</t>
  </si>
  <si>
    <t>Z1.2 -Nerezový  obslužný žebřík dl. 9,2 m</t>
  </si>
  <si>
    <t>442321719</t>
  </si>
  <si>
    <t>Z1.2 -Nerezový obslužný žebřík dl. 9,2 m
konkrétní popis ve výkresu D.1.2.5.2.</t>
  </si>
  <si>
    <t>Viz D.1.2.5.2.</t>
  </si>
  <si>
    <t>126,55 "kg/ks" *1 "ks"</t>
  </si>
  <si>
    <t>7679RZ13</t>
  </si>
  <si>
    <t>Z1.3 -Nerezový  obslužný žebřík dl. 3,6 m</t>
  </si>
  <si>
    <t>1062368332</t>
  </si>
  <si>
    <t>Z1.3 -Nerezový obslužný žebřík dl. 3,6 m
konkrétní popis ve výkresu D.1.2.5.3.</t>
  </si>
  <si>
    <t>Viz D.1.2.5.3.</t>
  </si>
  <si>
    <t>53,42 "kg/ks" *1 "ks"</t>
  </si>
  <si>
    <t>7679RZ14</t>
  </si>
  <si>
    <t>Z1.4 -Nerezový  obslužný žebřík dl. 3,7 m</t>
  </si>
  <si>
    <t>-1391748350</t>
  </si>
  <si>
    <t>Z1.4 -Nerezový obslužný žebřík dl. 3,7 m
konkrétní popis ve výkresu D.1.2.5.4.</t>
  </si>
  <si>
    <t>Viz D.1.2.5.4.</t>
  </si>
  <si>
    <t>54,26 "kg/ks" *1 "ks"</t>
  </si>
  <si>
    <t>7679RZ15</t>
  </si>
  <si>
    <t>Z1.5 -Nerezový  obslužný žebřík dl. 1,8 m</t>
  </si>
  <si>
    <t>1943929867</t>
  </si>
  <si>
    <t>Z1.5 -Nerezový obslužný žebřík dl. 1,8 m
konkrétní popis ve výkresu D.1.2.5.5.</t>
  </si>
  <si>
    <t>Viz D.1.2.5.5.</t>
  </si>
  <si>
    <t>30,38 "kg/ks" *1 "ks"</t>
  </si>
  <si>
    <t>7679RZ16</t>
  </si>
  <si>
    <t>Z1.6 -Nerezový  obslužný žebřík dl. 6,8 m</t>
  </si>
  <si>
    <t>-890822661</t>
  </si>
  <si>
    <t>Z1.6 -Nerezový obslužný žebřík dl. 6,8 m
konkrétní popis ve výkresu D.1.2.5.6.</t>
  </si>
  <si>
    <t>Viz D.1.2.5.6.</t>
  </si>
  <si>
    <t>94,28"kg/m" *1 "ks"</t>
  </si>
  <si>
    <t>767995116</t>
  </si>
  <si>
    <t>Montáž atypických zámečnických konstrukcí hm přes 100 do 250 kg</t>
  </si>
  <si>
    <t>1782046203</t>
  </si>
  <si>
    <t>Montáž ostatních atypických zámečnických konstrukcí hmotnosti přes 100 do 250 kg</t>
  </si>
  <si>
    <t>https://podminky.urs.cz/item/CS_URS_2024_01/767995116</t>
  </si>
  <si>
    <t>7679RZ18</t>
  </si>
  <si>
    <t>Z4 - Nové opeření svodidla v horní vodě na pravé straně VPK, vč. povrchové úpravy</t>
  </si>
  <si>
    <t>1577063874</t>
  </si>
  <si>
    <t xml:space="preserve">Z4 - Nové opeření svodidla v horní vodě na pravé straně VPK, vč. povrchové úpravy viz TZ </t>
  </si>
  <si>
    <t>Viz příloha D.1.2.5.11</t>
  </si>
  <si>
    <t>62,2"kg/m" *3 "ks"*12 "m"</t>
  </si>
  <si>
    <t>7679RZ19</t>
  </si>
  <si>
    <t>Z5 - Dosedací práh hrazení PH, vč. povrchové úpravy</t>
  </si>
  <si>
    <t>-1728522962</t>
  </si>
  <si>
    <t xml:space="preserve">Z5 - Dosedací práh hrazení PH, vč. povrchové úpravy, vč. povrchové úpravy viz TZ </t>
  </si>
  <si>
    <t>Viz příloha D.1.2.5.12</t>
  </si>
  <si>
    <t>767995117</t>
  </si>
  <si>
    <t>Montáž atypických zámečnických konstrukcí hm přes 250 do 500 kg</t>
  </si>
  <si>
    <t>36673308</t>
  </si>
  <si>
    <t>Montáž ostatních atypických zámečnických konstrukcí hmotnosti přes 250 do 500 kg</t>
  </si>
  <si>
    <t>https://podminky.urs.cz/item/CS_URS_2024_01/767995117</t>
  </si>
  <si>
    <t>7679RZ20</t>
  </si>
  <si>
    <t>Z2.2 - Oplechování výtoků z obtoků z nerezi</t>
  </si>
  <si>
    <t>1492129709</t>
  </si>
  <si>
    <t>Viz příloha D.1.2.5.9</t>
  </si>
  <si>
    <t>347,61*2"ks"</t>
  </si>
  <si>
    <t>7679RZ21</t>
  </si>
  <si>
    <t>Z2.1 - Oplechování výtoků z obtoků z nerezi</t>
  </si>
  <si>
    <t>-318457644</t>
  </si>
  <si>
    <t>Viz příloha D.1.2.5.8</t>
  </si>
  <si>
    <t>301,71*44"ks"</t>
  </si>
  <si>
    <t>767995-R01</t>
  </si>
  <si>
    <t>Příplatek za montáž a realizaci oplechování výtoků z obtoků ve ztížených podmínkách</t>
  </si>
  <si>
    <t>-665382565</t>
  </si>
  <si>
    <t>Poznámka k položce:_x000D_
Bourací práce, betonáž, montáž a dodávka materiálu a jakákoli manipulace s materiálem všech obtoků _x000D_
(2+42 ks)</t>
  </si>
  <si>
    <t>767996702</t>
  </si>
  <si>
    <t>Demontáž atypických zámečnických konstrukcí řezáním hm jednotlivých dílů přes 50 do 100 kg</t>
  </si>
  <si>
    <t>719145450</t>
  </si>
  <si>
    <t>Demontáž ostatních zámečnických konstrukcí řezáním o hmotnosti jednotlivých dílů přes 50 do 100 kg</t>
  </si>
  <si>
    <t>Opeření svodidla</t>
  </si>
  <si>
    <t>62,2"kg/m"*3"ks"*12,0"m, opeření"</t>
  </si>
  <si>
    <t>žebříky</t>
  </si>
  <si>
    <t>20 "kg/m"*6,3*5</t>
  </si>
  <si>
    <t>20 "kg/m"*9,2*1</t>
  </si>
  <si>
    <t>20 "kg/m"*3,6*1</t>
  </si>
  <si>
    <t>20 "kg/m"*3,7*1</t>
  </si>
  <si>
    <t>20 "kg/m"*1,8*1</t>
  </si>
  <si>
    <t>20 "kg/m"*6,8*1</t>
  </si>
  <si>
    <t xml:space="preserve">Krycí plech kabelových kanálů </t>
  </si>
  <si>
    <t>Zábadlí</t>
  </si>
  <si>
    <t>17"kg/m"*1,7 "odstranění kusu zábradlí"</t>
  </si>
  <si>
    <t>998767101</t>
  </si>
  <si>
    <t>Přesun hmot tonážní pro zámečnické konstrukce v objektech v do 6 m</t>
  </si>
  <si>
    <t>-141071876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</si>
  <si>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</si>
  <si>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</si>
  <si>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789</t>
  </si>
  <si>
    <t>Povrchové úpravy ocelových konstrukcí a technologických zařízení</t>
  </si>
  <si>
    <t>789222132</t>
  </si>
  <si>
    <t>Provedení otryskání ocelových konstrukcí třídy II stupeň zarezavění C stupeň přípravy Sa 2 1/2</t>
  </si>
  <si>
    <t>664327051</t>
  </si>
  <si>
    <t>Provedení otryskání povrchů ocelových konstrukcí suché abrazivní tryskání třídy II stupeň zrezivění C, stupeň přípravy Sa 2½</t>
  </si>
  <si>
    <t>https://podminky.urs.cz/item/CS_URS_2024_01/789222132</t>
  </si>
  <si>
    <t>P1 - Pachole</t>
  </si>
  <si>
    <t>((PI*0,17)*0,35+0,095)*27"ks"</t>
  </si>
  <si>
    <t>0,2"m2 deska"*27"ks"</t>
  </si>
  <si>
    <t>P5 - Vodorovné opancéřování hran</t>
  </si>
  <si>
    <t>(16,89+13,95)*0,27</t>
  </si>
  <si>
    <t>P6 - Svislé opancéřování hran</t>
  </si>
  <si>
    <t xml:space="preserve">(15,0+16,7) "m2" </t>
  </si>
  <si>
    <t xml:space="preserve">0,26*2*6,3*5 "ks Z1.1" </t>
  </si>
  <si>
    <t xml:space="preserve">0,26*2*9,2*1"ks Z1.2" </t>
  </si>
  <si>
    <t xml:space="preserve">0,26*2*3,6*1"ks Z1.3" </t>
  </si>
  <si>
    <t xml:space="preserve">0,26*2*3,7*1"ks Z1.4" </t>
  </si>
  <si>
    <t xml:space="preserve">0,26*2*1,8*1"ks Z1.5" </t>
  </si>
  <si>
    <t xml:space="preserve">0,26*2*6,8*1"ks Z1.6" </t>
  </si>
  <si>
    <t>0,24*2*(19,55*2+16,0*2) "Z3 - původní okování hran"</t>
  </si>
  <si>
    <t>P7 - Pochozí plechy - kryty na platě</t>
  </si>
  <si>
    <t>578,7 "m2"</t>
  </si>
  <si>
    <t>P10 - Zábradlí</t>
  </si>
  <si>
    <t>1,9 "m2/m"*(204,98+72,15+1,6*2)</t>
  </si>
  <si>
    <t>P11 - PKO svodidla</t>
  </si>
  <si>
    <t>11,02"m2/m svodidla" *64,9 "m" +78,0"pochozí plech"</t>
  </si>
  <si>
    <t>0,8"m2/m"*3*66,55"m, opeření"</t>
  </si>
  <si>
    <t>Z4 - původní kce - PKO svodidla</t>
  </si>
  <si>
    <t>6,04*1,49"Ks sloupku svodidla" *7 "ks"</t>
  </si>
  <si>
    <t>42118100</t>
  </si>
  <si>
    <t>materiál tryskací z křemičitanu hlinitého</t>
  </si>
  <si>
    <t>-1682981181</t>
  </si>
  <si>
    <t>2243,841*0,02 'Přepočtené koeficientem množství</t>
  </si>
  <si>
    <t>789322111</t>
  </si>
  <si>
    <t>Zhotovení nátěru ocelových konstrukcí třídy II jednosložkového základního tl do 80 µm</t>
  </si>
  <si>
    <t>-13063406</t>
  </si>
  <si>
    <t>Zhotovení nátěru ocelových konstrukcí třídy II jednosložkového základního, tloušťky do 80 μm</t>
  </si>
  <si>
    <t>https://podminky.urs.cz/item/CS_URS_2024_01/789322111</t>
  </si>
  <si>
    <t>24629021</t>
  </si>
  <si>
    <t>hmota nátěrová syntetická základní rychleschnoucí na ocelové konstrukce</t>
  </si>
  <si>
    <t>-904562785</t>
  </si>
  <si>
    <t>2243,841*0,707 'Přepočtené koeficientem množství</t>
  </si>
  <si>
    <t>7893221-R01</t>
  </si>
  <si>
    <t>Zhotovení nátěru ocelových konstrukcí třídy II jednosložkového mezivrstvy tl 100 μm</t>
  </si>
  <si>
    <t>-1948295754</t>
  </si>
  <si>
    <t>Zhotovení nátěru ocelových konstrukcí třídy II jednosložkového mezivrstvy, tloušťky 100 μm</t>
  </si>
  <si>
    <t>24629042</t>
  </si>
  <si>
    <t>hmota nátěrová alkydová antikorozní samozákladující na ocelové konstrukce polomatná RAL 3020</t>
  </si>
  <si>
    <t>451176483</t>
  </si>
  <si>
    <t>2243,841*0,51 'Přepočtené koeficientem množství</t>
  </si>
  <si>
    <t>7893222-R02</t>
  </si>
  <si>
    <t>Zhotovení nátěru ocelových konstrukcí třídy II dvousložkového krycího (vrchního) tl 100 µm</t>
  </si>
  <si>
    <t>1740022594</t>
  </si>
  <si>
    <t>Zhotovení nátěru ocelových konstrukcí třídy II dvousložkového krycího (vrchního), tloušťky do 80 μm</t>
  </si>
  <si>
    <t>otryskani *2 "vrstvy"</t>
  </si>
  <si>
    <t>24629095</t>
  </si>
  <si>
    <t>hmota nátěrová epoxidová krycí (email) na ocelové konstrukce RAL 3020</t>
  </si>
  <si>
    <t>454333906</t>
  </si>
  <si>
    <t>otryskani*2 "vrstvy"</t>
  </si>
  <si>
    <t>4487,682*0,39 'Přepočtené koeficientem množství</t>
  </si>
  <si>
    <t>7892221-R02a</t>
  </si>
  <si>
    <t>P2 - Provedení otryskání ocelového prvku P2 třídy II stupeň zarezavění C stupeň přípravy Sa 2 1/2</t>
  </si>
  <si>
    <t>68179872</t>
  </si>
  <si>
    <t>Provedení otryskání ocelového prvku P2 třídy II stupeň zarezavění C stupeň přípravy Sa 2 1/2</t>
  </si>
  <si>
    <t xml:space="preserve">Poznámka k položce:_x000D_
1 ks cca 10,5 m2 </t>
  </si>
  <si>
    <t>Viz příloha D.1.2.2.1 až D.1.2.2.4</t>
  </si>
  <si>
    <t>Drážka úvazných prvků</t>
  </si>
  <si>
    <t>4"ks"</t>
  </si>
  <si>
    <t>7893221-R02b</t>
  </si>
  <si>
    <t xml:space="preserve">P2 - Zhotovení nátěru ocelových konstrukcí třídy II </t>
  </si>
  <si>
    <t>-517979911</t>
  </si>
  <si>
    <t>P2 - Zhotovení nátěru ocelových konstrukcí třídy II 
 - jednosložkového základního, tloušťky do 80 μm 
 - jednosložkového mezivrstvy, tloušťky 100 μm
 - dvousložkového krycího (vrchního), tloušťky 200 μm</t>
  </si>
  <si>
    <t>47</t>
  </si>
  <si>
    <t>7892221-R03a</t>
  </si>
  <si>
    <t>P3 - Provedení otryskání ocelového prvku P3 třídy II stupeň zarezavění C stupeň přípravy Sa 2 1/2</t>
  </si>
  <si>
    <t>1629066417</t>
  </si>
  <si>
    <t>Provedení otryskání ocelového prvku P3 třídy II stupeň zarezavění C stupeň přípravy Sa 2 1/2</t>
  </si>
  <si>
    <t xml:space="preserve">Poznámka k položce:_x000D_
1 ks cca 0,1 m2 </t>
  </si>
  <si>
    <t>Zapuštěné pachole</t>
  </si>
  <si>
    <t>12"ks"</t>
  </si>
  <si>
    <t>48</t>
  </si>
  <si>
    <t>7893221-R03b</t>
  </si>
  <si>
    <t xml:space="preserve">P3 - Zhotovení nátěru ocelových konstrukcí třídy II </t>
  </si>
  <si>
    <t>191281416</t>
  </si>
  <si>
    <t>P3 - Zhotovení nátěru ocelových konstrukcí třídy II 
 - jednosložkového základního, tloušťky do 80 μm 
 - jednosložkového mezivrstvy, tloušťky 100 μm
 - dvousložkového krycího (vrchního), tloušťky 200 μm</t>
  </si>
  <si>
    <t>49</t>
  </si>
  <si>
    <t>7892221-R04a</t>
  </si>
  <si>
    <t>P4 - Provedení otryskání ocelového prvku P4 třídy II stupeň zarezavění C stupeň přípravy Sa 2 1/2</t>
  </si>
  <si>
    <t>277225865</t>
  </si>
  <si>
    <t>Provedení otryskání ocelového prvku P4 třídy II stupeň zarezavění C stupeň přípravy Sa 2 1/2</t>
  </si>
  <si>
    <t xml:space="preserve">Poznámka k položce:_x000D_
1 ks cca 0,4 m2 </t>
  </si>
  <si>
    <t>Úvazný trn</t>
  </si>
  <si>
    <t>16"ks"</t>
  </si>
  <si>
    <t>50</t>
  </si>
  <si>
    <t>7893221-R04b</t>
  </si>
  <si>
    <t xml:space="preserve">P4 - Zhotovení nátěru ocelových konstrukcí třídy II </t>
  </si>
  <si>
    <t>-990989752</t>
  </si>
  <si>
    <t>P4 - Zhotovení nátěru ocelových konstrukcí třídy II 
 - jednosložkového základního, tloušťky do 80 μm 
 - jednosložkového mezivrstvy, tloušťky 100 μm
 - dvousložkového krycího (vrchního), tloušťky 200 μm</t>
  </si>
  <si>
    <t>1860</t>
  </si>
  <si>
    <t>104</t>
  </si>
  <si>
    <t>324</t>
  </si>
  <si>
    <t>918,411</t>
  </si>
  <si>
    <t>665,52</t>
  </si>
  <si>
    <t>379,65</t>
  </si>
  <si>
    <t>04.2. - Obnova PKO ocelových prvků MPK</t>
  </si>
  <si>
    <t>Z1_7</t>
  </si>
  <si>
    <t>žebřík Z1.7</t>
  </si>
  <si>
    <t>210,6</t>
  </si>
  <si>
    <t xml:space="preserve">    9 - Ostatní konstrukce a práce, bourání</t>
  </si>
  <si>
    <t>Ostatní konstrukce a práce, bourání</t>
  </si>
  <si>
    <t>-1753607879</t>
  </si>
  <si>
    <t>837847761</t>
  </si>
  <si>
    <t>1287330043</t>
  </si>
  <si>
    <t>Žebríky Viz D.1.2.5.1 až D.1.2.5.7</t>
  </si>
  <si>
    <t>"Z1.1" 8 *8"ks"</t>
  </si>
  <si>
    <t>"Z1.2" 8 *3"ks"</t>
  </si>
  <si>
    <t>"Z1.7" 8 *2"ks"</t>
  </si>
  <si>
    <t>-565046379</t>
  </si>
  <si>
    <t>"Z1.1" 20 *8"ks"</t>
  </si>
  <si>
    <t>"Z1.2" 28 *3"ks"</t>
  </si>
  <si>
    <t>"Z1.7" 24*2 "ks"</t>
  </si>
  <si>
    <t>1466377293</t>
  </si>
  <si>
    <t>1841704100</t>
  </si>
  <si>
    <t>1734276127</t>
  </si>
  <si>
    <t>1328827839</t>
  </si>
  <si>
    <t>Z1.1 -Nerezový  obslužný žebřík dl. 6,3 m
konkrétní popis ve výkresu D.1.2.5.1</t>
  </si>
  <si>
    <t>83,19 "kg/ks" *8 "ks"</t>
  </si>
  <si>
    <t>932442280</t>
  </si>
  <si>
    <t>Z1.2 -Nerezový  obslužný žebřík dl. 9,2 m
konkrétní popis ve výkresu D.1.2.5.2.</t>
  </si>
  <si>
    <t>126,55 "kg/ks" *3 "ks"</t>
  </si>
  <si>
    <t>7679RZ17</t>
  </si>
  <si>
    <t>Z1.7 -Nerezový  obslužný žebřík dl. 7,5 m</t>
  </si>
  <si>
    <t>-1577840968</t>
  </si>
  <si>
    <t>Z1.7 -Nerezový obslužný žebřík dl. 7,5 m
konkrétní popis ve výkresu D.1.2.5.7.</t>
  </si>
  <si>
    <t>Viz D.1.2.5.7.</t>
  </si>
  <si>
    <t>105,30 "kg/ks" *2 "ks"</t>
  </si>
  <si>
    <t>-150252379</t>
  </si>
  <si>
    <t>20 "kg/m"*6,3*8</t>
  </si>
  <si>
    <t>20 "kg/m"*9,2*3</t>
  </si>
  <si>
    <t>20 "kg/m"*7,5*2</t>
  </si>
  <si>
    <t>-1751548206</t>
  </si>
  <si>
    <t>277161995</t>
  </si>
  <si>
    <t>((PI*0,17)*0,35+0,095)*30"ks"</t>
  </si>
  <si>
    <t>0,2"m2 deska"*30"ks"</t>
  </si>
  <si>
    <t>(4,0+6,85+6,83+40,8+40,1+17,0+12,8+155,1)*0,27</t>
  </si>
  <si>
    <t xml:space="preserve">0,26*2*6,3*8 "ks Z1.1" </t>
  </si>
  <si>
    <t xml:space="preserve">0,26*2*9,2*3"ks Z1.2" </t>
  </si>
  <si>
    <t xml:space="preserve">0,26*2*3,6*2"ks Z1.7" </t>
  </si>
  <si>
    <t>227,65 "m2"</t>
  </si>
  <si>
    <t>P8 - svislé drážky a dosedací práh provizorního hrazení</t>
  </si>
  <si>
    <t>0,8*9,2 *2"ks drážek" *2"ks"</t>
  </si>
  <si>
    <t>0,6*12,0 *2"ks"</t>
  </si>
  <si>
    <t>P9 - Dynamická ochrana</t>
  </si>
  <si>
    <t>0,27*2,4 *2"ks drážek" *2"ks"</t>
  </si>
  <si>
    <t>0,4*0,2 *2"ks"</t>
  </si>
  <si>
    <t>1,9 "m2/m"*(1,6*2) "Zábradlí"</t>
  </si>
  <si>
    <t>P12 - PKO svodidla</t>
  </si>
  <si>
    <t>6,04*0,85"Ks sloupku svodidla" *26"ks"</t>
  </si>
  <si>
    <t>0,8"m2/m"*3*40,1"m, opeření"</t>
  </si>
  <si>
    <t>P13 - PKO svodidla</t>
  </si>
  <si>
    <t>0,65*1,20"Ks sloupku svodidla" *48"ks" "kontrola jestli bud z obou stran štětovnice a výšku sloupku"</t>
  </si>
  <si>
    <t>0,8"m2/m"*3*71,05"m, opeření" "počet ks opeření"</t>
  </si>
  <si>
    <t>P14 - PKO svodidla</t>
  </si>
  <si>
    <t>0,65*0,85"Ks sloupku svodidla" *13"ks"</t>
  </si>
  <si>
    <t>0,8"m2/m"*4*18,1"m, opeření"</t>
  </si>
  <si>
    <t>2030280307</t>
  </si>
  <si>
    <t>918,411*0,02 'Přepočtené koeficientem množství</t>
  </si>
  <si>
    <t>875132061</t>
  </si>
  <si>
    <t>-1817736896</t>
  </si>
  <si>
    <t>918,411*0,707 'Přepočtené koeficientem množství</t>
  </si>
  <si>
    <t>-1872226327</t>
  </si>
  <si>
    <t>-1684187441</t>
  </si>
  <si>
    <t xml:space="preserve">Poznámka k položce:_x000D_
Položka s možností vyhrazené změny dle § 100 Zákona 134/2016 Sb._x000D_
_x000D_
</t>
  </si>
  <si>
    <t>918,411*0,51 'Přepočtené koeficientem množství</t>
  </si>
  <si>
    <t>-2082914713</t>
  </si>
  <si>
    <t>-1592762691</t>
  </si>
  <si>
    <t>1836,822*0,39 'Přepočtené koeficientem množství</t>
  </si>
  <si>
    <t>-1943835085</t>
  </si>
  <si>
    <t>Viz příloha D.1.1.1.</t>
  </si>
  <si>
    <t>1"ks"</t>
  </si>
  <si>
    <t>949198108</t>
  </si>
  <si>
    <t>-237217452</t>
  </si>
  <si>
    <t>21"ks"</t>
  </si>
  <si>
    <t>-1432697386</t>
  </si>
  <si>
    <t>1562749455</t>
  </si>
  <si>
    <t>Viz příloha D.1.1.1</t>
  </si>
  <si>
    <t>8"ks"</t>
  </si>
  <si>
    <t>-348493571</t>
  </si>
  <si>
    <t>90</t>
  </si>
  <si>
    <t>SO 05 - Lokální reprofilace betonu obtoků MPK a sanace trhlin MPK</t>
  </si>
  <si>
    <t>05.1. - Lokální reprofilace betonu obtoků MPK</t>
  </si>
  <si>
    <t>985111222</t>
  </si>
  <si>
    <t>Odsekání betonu líce kleneb a podhledů tl přes 80 do 100 mm</t>
  </si>
  <si>
    <t>2079714616</t>
  </si>
  <si>
    <t>Odsekání vrstev betonu líce kleneb a podhledů, tloušťka odsekané vrstvy přes 80 do 100 mm</t>
  </si>
  <si>
    <t>https://podminky.urs.cz/item/CS_URS_2024_01/985111222</t>
  </si>
  <si>
    <t>90 "m2"</t>
  </si>
  <si>
    <t>930422611</t>
  </si>
  <si>
    <t>-801963348</t>
  </si>
  <si>
    <t>-898373725</t>
  </si>
  <si>
    <t>985311220</t>
  </si>
  <si>
    <t>Reprofilace líce kleneb a podhledů cementovou sanační maltou tl přes 90 do 100 mm</t>
  </si>
  <si>
    <t>1302010838</t>
  </si>
  <si>
    <t>Reprofilace betonu sanačními maltami na cementové bázi ručně líce kleneb a podhledů, tloušťky přes 90 do 100 mm</t>
  </si>
  <si>
    <t>https://podminky.urs.cz/item/CS_URS_2024_01/985311220</t>
  </si>
  <si>
    <t>985311911</t>
  </si>
  <si>
    <t>Příplatek při reprofilaci sanační maltou za práci ve stísněném prostoru</t>
  </si>
  <si>
    <t>182149424</t>
  </si>
  <si>
    <t>Reprofilace betonu sanačními maltami na cementové bázi ručně Příplatek k cenám za práci ve stísněném prostoru</t>
  </si>
  <si>
    <t>https://podminky.urs.cz/item/CS_URS_2024_01/985311911</t>
  </si>
  <si>
    <t>985312121</t>
  </si>
  <si>
    <t>Stěrka k vyrovnání betonových ploch líce kleneb a podhledů tl do 2 mm</t>
  </si>
  <si>
    <t>915854527</t>
  </si>
  <si>
    <t>Stěrka k vyrovnání ploch reprofilovaného betonu líce kleneb a podhledů, tloušťky do 2 mm</t>
  </si>
  <si>
    <t>https://podminky.urs.cz/item/CS_URS_2024_01/985312121</t>
  </si>
  <si>
    <t>985312191</t>
  </si>
  <si>
    <t>Příplatek ke stěrce pro vyrovnání betonových ploch za práci ve stísněném prostoru</t>
  </si>
  <si>
    <t>1106245076</t>
  </si>
  <si>
    <t>Stěrka k vyrovnání ploch reprofilovaného betonu Příplatek k cenám za práci ve stísněném prostoru</t>
  </si>
  <si>
    <t>https://podminky.urs.cz/item/CS_URS_2024_01/985312191</t>
  </si>
  <si>
    <t>985323112</t>
  </si>
  <si>
    <t>Spojovací můstek reprofilovaného betonu na cementové bázi tl 2 mm</t>
  </si>
  <si>
    <t>1935179843</t>
  </si>
  <si>
    <t>Spojovací můstek reprofilovaného betonu na cementové bázi, tloušťky 2 mm</t>
  </si>
  <si>
    <t>https://podminky.urs.cz/item/CS_URS_2024_01/985323112</t>
  </si>
  <si>
    <t>985323911</t>
  </si>
  <si>
    <t>Příplatek k cenám spojovacího můstku za práci ve stísněném prostoru</t>
  </si>
  <si>
    <t>734629597</t>
  </si>
  <si>
    <t>Spojovací můstek reprofilovaného betonu Příplatek k cenám za práci ve stísněném prostoru</t>
  </si>
  <si>
    <t>https://podminky.urs.cz/item/CS_URS_2024_01/985323911</t>
  </si>
  <si>
    <t>154659441</t>
  </si>
  <si>
    <t>sanace*0,245</t>
  </si>
  <si>
    <t>998252111</t>
  </si>
  <si>
    <t>Přesun hmot pro štoly ražené při délce svislého přesunu do 25 m</t>
  </si>
  <si>
    <t>-910275675</t>
  </si>
  <si>
    <t>Přesun hmot pro štoly ražené s výjimkou metra vodorovná dopravní vzdálenost do 100 m na povrchu a do 200 m v podzemí délka svislého přesunu do 25 m</t>
  </si>
  <si>
    <t>https://podminky.urs.cz/item/CS_URS_2024_01/998252111</t>
  </si>
  <si>
    <t>251</t>
  </si>
  <si>
    <t>0,4</t>
  </si>
  <si>
    <t xml:space="preserve">05.2. - Lokální sanace trhlin obtoků MPK </t>
  </si>
  <si>
    <t>1303663399</t>
  </si>
  <si>
    <t>-866635648</t>
  </si>
  <si>
    <t>-48187425</t>
  </si>
  <si>
    <t>282R26</t>
  </si>
  <si>
    <t>Epoxidová pryskyřice - injektážní těsnící hmota</t>
  </si>
  <si>
    <t>-704706733</t>
  </si>
  <si>
    <t>Epoxidová pryskyřice - injektážní těsnící hmota. Pro injektáže a vyplnění dutin bude použita nízkoviskózní, rychle reagující akrylátová  nebo epoxidová pryskyřice.</t>
  </si>
  <si>
    <t xml:space="preserve">Poznámka k položce:_x000D_
 Položka s možností vyhrazené změny dle § 100 Zákona 134/2016 Sb._x000D_
</t>
  </si>
  <si>
    <t>1711429764</t>
  </si>
  <si>
    <t>50/0,2+1</t>
  </si>
  <si>
    <t>985112123</t>
  </si>
  <si>
    <t>Odsekání degradovaného betonu líce kleneb a podhledů tl přes 30 do 50 mm</t>
  </si>
  <si>
    <t>1197503184</t>
  </si>
  <si>
    <t>Odsekání degradovaného betonu líce kleneb a podhledů, tloušťky přes 30 do 50 mm</t>
  </si>
  <si>
    <t>https://podminky.urs.cz/item/CS_URS_2024_01/985112123</t>
  </si>
  <si>
    <t xml:space="preserve">20*0,02 </t>
  </si>
  <si>
    <t>-1814075132</t>
  </si>
  <si>
    <t>985112193</t>
  </si>
  <si>
    <t>Příplatek k odsekání degradovaného betonu za plochu do 10 m2 jednotlivě</t>
  </si>
  <si>
    <t>-920493388</t>
  </si>
  <si>
    <t>Odsekání degradovaného betonu Příplatek k cenám za plochu do 10 m2 jednotlivě</t>
  </si>
  <si>
    <t>https://podminky.urs.cz/item/CS_URS_2024_01/985112193</t>
  </si>
  <si>
    <t>-1861076748</t>
  </si>
  <si>
    <t>1499974416</t>
  </si>
  <si>
    <t>985311215</t>
  </si>
  <si>
    <t>Reprofilace líce kleneb a podhledů cementovou sanační maltou tl přes 40 do 50 mm</t>
  </si>
  <si>
    <t>2010564978</t>
  </si>
  <si>
    <t>Reprofilace betonu sanačními maltami na cementové bázi ručně líce kleneb a podhledů, tloušťky přes 40 do 50 mm</t>
  </si>
  <si>
    <t>https://podminky.urs.cz/item/CS_URS_2024_01/985311215</t>
  </si>
  <si>
    <t>1133374660</t>
  </si>
  <si>
    <t>1472706281</t>
  </si>
  <si>
    <t>-1011318336</t>
  </si>
  <si>
    <t>-694840112</t>
  </si>
  <si>
    <t>-1031515583</t>
  </si>
  <si>
    <t>-2101045234</t>
  </si>
  <si>
    <t>sanace*0,022</t>
  </si>
  <si>
    <t>781465335</t>
  </si>
  <si>
    <t>bour_plocha</t>
  </si>
  <si>
    <t>755,25</t>
  </si>
  <si>
    <t>SO 06 - Lokální reprofilace obslužných plat</t>
  </si>
  <si>
    <t>113107235</t>
  </si>
  <si>
    <t>Odstranění podkladu z betonu vyztuženého sítěmi tl do 100 mm strojně pl přes 200 m2</t>
  </si>
  <si>
    <t>720730007</t>
  </si>
  <si>
    <t>Odstranění podkladů nebo krytů strojně plochy jednotlivě přes 200 m2 s přemístěním hmot na skládku na vzdálenost do 20 m nebo s naložením na dopravní prostředek z betonu vyztuženého sítěmi, o tl. vrstvy do 100 mm</t>
  </si>
  <si>
    <t>https://podminky.urs.cz/item/CS_URS_2024_01/113107235</t>
  </si>
  <si>
    <t xml:space="preserve">viz zaměření a C.3.  původní konstrukce plata </t>
  </si>
  <si>
    <t>596,5 "LS plata VPK"</t>
  </si>
  <si>
    <t>120,5 "PS plata VPK"</t>
  </si>
  <si>
    <t>38,25 "PS plata MPK"</t>
  </si>
  <si>
    <t>5812R</t>
  </si>
  <si>
    <t>Úprava povrchu cementobetonového krytu striáží</t>
  </si>
  <si>
    <t>1836361473</t>
  </si>
  <si>
    <t>977211111</t>
  </si>
  <si>
    <t>Řezání stěnovou pilou betonových nebo ŽB kcí s výztuží průměru do 16 mm hl do 200 mm</t>
  </si>
  <si>
    <t>-1735459328</t>
  </si>
  <si>
    <t>Řezání konstrukcí stěnovou pilou betonových nebo železobetonových průměru řezané výztuže do 16 mm hloubka řezu do 200 mm</t>
  </si>
  <si>
    <t>https://podminky.urs.cz/item/CS_URS_2024_01/977211111</t>
  </si>
  <si>
    <t>Řezání okolo rámu krytu</t>
  </si>
  <si>
    <t xml:space="preserve">"LS plata VPK" </t>
  </si>
  <si>
    <t>2,4+7,9+8,0+14,4+27,2+27,7+4,3+4,9+135,95+4,05+23,15+5,75+7,8+8,0+1,3+2,85+2,4+7,8*2+79,3+5,95+25,8+5,4+4,5+122,55+2,4*2+4,35+24,3+6,05+19,2 "poklopy"</t>
  </si>
  <si>
    <t>1,4*2+0,9*18+2,5+5,6+8,8+0,9*2 +5,3+13,75+2,1"žebříky a pacholata"</t>
  </si>
  <si>
    <t>"PS plata VPK"</t>
  </si>
  <si>
    <t xml:space="preserve"> 28,6+17,7+2,4+52,1+1,7+2,2+6,0+14,4+5,2+1,45+2,0+4,15 "poklopy"</t>
  </si>
  <si>
    <t>0,9*7+0,75*2 "žebříky a pacholata"</t>
  </si>
  <si>
    <t xml:space="preserve">"PS plata MPK" </t>
  </si>
  <si>
    <t>11,4+11,6 "poklopy"</t>
  </si>
  <si>
    <t>0,9 "žebříky a pacholata"</t>
  </si>
  <si>
    <t>9853-R01</t>
  </si>
  <si>
    <t xml:space="preserve">Železobetonová deska plata C 30/37, XC4, XF3, XA1 tl. 100 mm </t>
  </si>
  <si>
    <t>478478030</t>
  </si>
  <si>
    <t xml:space="preserve">Železobetonová deska plata C 30/37, XC4, XF3, XA1 tl. 100 mm. Do ceny je třeba zohlednit také bednění hran plata komory (předpokládá se cca 140 m * 0,1 = 14 m2).
</t>
  </si>
  <si>
    <t xml:space="preserve">Poznámka k položce:_x000D_
Přesun hmot je součástí položky. _x000D_
Položka s možností vyhrazené změny dle § 100 Zákona 134/2016 Sb._x000D_
_x000D_
</t>
  </si>
  <si>
    <t>Reprofilace betonovou směsí C 30/37 XF3 XC4 XA1</t>
  </si>
  <si>
    <t xml:space="preserve">bour_plocha </t>
  </si>
  <si>
    <t>919716111R</t>
  </si>
  <si>
    <t>Výztuž cementobetonového krytu ze svařovaných sítí</t>
  </si>
  <si>
    <t>740911231</t>
  </si>
  <si>
    <t>Ocelová výztuž cementobetonového krytu ze svařovaných sítí</t>
  </si>
  <si>
    <t>Poznámka k položce:_x000D_
 Položka s možností vyhrazené změny dle § 100 Zákona 134/2016 Sb.</t>
  </si>
  <si>
    <t>bour_plocha*7,99"kg/m2"*1,2/1000 "KY 81+ 20% presahy"</t>
  </si>
  <si>
    <t>985323111</t>
  </si>
  <si>
    <t>Spojovací můstek reprofilovaného betonu na cementové bázi tl 1 mm</t>
  </si>
  <si>
    <t>903286368</t>
  </si>
  <si>
    <t>Spojovací můstek reprofilovaného betonu na cementové bázi, tloušťky 1 mm</t>
  </si>
  <si>
    <t>https://podminky.urs.cz/item/CS_URS_2024_01/985323111</t>
  </si>
  <si>
    <t>985324-R01</t>
  </si>
  <si>
    <t>Ochranný hydrofobizační nátěr betonu s paropropustností</t>
  </si>
  <si>
    <t>-1988460784</t>
  </si>
  <si>
    <t>985331212</t>
  </si>
  <si>
    <t>Dodatečné vlepování betonářské výztuže D 10 mm do chemické malty včetně vyvrtání otvoru</t>
  </si>
  <si>
    <t>-1232950753</t>
  </si>
  <si>
    <t>Dodatečné vlepování betonářské výztuže včetně vyvrtání a vyčištění otvoru chemickou maltou průměr výztuže 10 mm</t>
  </si>
  <si>
    <t>https://podminky.urs.cz/item/CS_URS_2024_01/985331212</t>
  </si>
  <si>
    <t>Propojení původní a nové betonové konstrukce</t>
  </si>
  <si>
    <t>0,25 "m" *4"ks/m2"*bour_plocha</t>
  </si>
  <si>
    <t>13021054</t>
  </si>
  <si>
    <t>tyč ocelová ohýbaná kruhová žebírková jakost B500B (10 505) výztuž do betonu D 10-16mm</t>
  </si>
  <si>
    <t>1815506124</t>
  </si>
  <si>
    <t>0,45 "m" *4"ks/m2"*bour_plocha *0,617 "kg/m" /1000</t>
  </si>
  <si>
    <t>0,839*1,1 'Přepočtené koeficientem množství</t>
  </si>
  <si>
    <t>-284800552</t>
  </si>
  <si>
    <t>bour_plocha*0,243 "beton prostý a ŽB"</t>
  </si>
  <si>
    <t>-117028904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</si>
  <si>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</si>
  <si>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</si>
  <si>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</si>
  <si>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</si>
  <si>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Ostatní náklady</t>
  </si>
  <si>
    <t>VRN</t>
  </si>
  <si>
    <t>Vedlejší rozpočtové náklady</t>
  </si>
  <si>
    <t>VRN1</t>
  </si>
  <si>
    <t>Průzkumné, geodetické a projektové práce</t>
  </si>
  <si>
    <t>R01</t>
  </si>
  <si>
    <t>Realizační výkresová dokumentace stavební části</t>
  </si>
  <si>
    <t>1024</t>
  </si>
  <si>
    <t>-1603563956</t>
  </si>
  <si>
    <t>Realizační výkresová dokumentace stavební části (dílenská dokumentace)</t>
  </si>
  <si>
    <t>R02</t>
  </si>
  <si>
    <t>Dokumentace skutečného provedení</t>
  </si>
  <si>
    <t>546431531</t>
  </si>
  <si>
    <t>Zákresy veškerých změn oproti schválené projektové dokumentaci a to ve všech přílohách této projektové dokumentace (označit červeným razítkem "Skutečné provedení" s datem a podpisy zhotovitele a technického dozoru objednatele).</t>
  </si>
  <si>
    <t>R03</t>
  </si>
  <si>
    <t>Vytýčení stávajících inženýrských sítí a zařízení, vč. ochranných pásem</t>
  </si>
  <si>
    <t>-1732879936</t>
  </si>
  <si>
    <t>R04</t>
  </si>
  <si>
    <t>Geodetické zaměření skutečného stavu</t>
  </si>
  <si>
    <t>954154040</t>
  </si>
  <si>
    <t>Geodetické zaměření vybudovaného díla zpracované číselně a graficky v digitální podobě autorizovaným geodetem</t>
  </si>
  <si>
    <t>R05</t>
  </si>
  <si>
    <t>Zajištění veškerých geodetických prací souvisejících s realizací díla</t>
  </si>
  <si>
    <t>506606920</t>
  </si>
  <si>
    <t>VRN3</t>
  </si>
  <si>
    <t>Zařízení staveniště</t>
  </si>
  <si>
    <t>R07</t>
  </si>
  <si>
    <t>Zařízení a odstranění zařízení staveniště zhotovitele</t>
  </si>
  <si>
    <t>-54261507</t>
  </si>
  <si>
    <t xml:space="preserve">Zařízení a odstranění zařízení staveniště zhotovitele, vč. energií, osvětlení a uvedení do původního stavu </t>
  </si>
  <si>
    <t>VRN4</t>
  </si>
  <si>
    <t>Ostatní náklady</t>
  </si>
  <si>
    <t>R08</t>
  </si>
  <si>
    <t>Havarijní plán výstavby</t>
  </si>
  <si>
    <t>-995350270</t>
  </si>
  <si>
    <t>R09</t>
  </si>
  <si>
    <t>Povodňový plán výstavby</t>
  </si>
  <si>
    <t>1951987006</t>
  </si>
  <si>
    <t>R10</t>
  </si>
  <si>
    <t>Opatření pro snížení prašnosti - skrápění vodou</t>
  </si>
  <si>
    <t>-1639236771</t>
  </si>
  <si>
    <t>R11</t>
  </si>
  <si>
    <t>Pasportizace</t>
  </si>
  <si>
    <t>-1443845548</t>
  </si>
  <si>
    <t>pasportizace - zdokumentování (foto s popisem) původního stavu ZS, přilehlých objektů, přístupových cest a technologie a zařízení před zahájením stavby</t>
  </si>
  <si>
    <t>R12</t>
  </si>
  <si>
    <t xml:space="preserve">Fotodokumentace stavby </t>
  </si>
  <si>
    <t>-2080713086</t>
  </si>
  <si>
    <t>R13</t>
  </si>
  <si>
    <t>Náklady vyplývající z opatření BOZP</t>
  </si>
  <si>
    <t>1697448611</t>
  </si>
  <si>
    <t>R14</t>
  </si>
  <si>
    <t>Zajištění veškerých předepsaných rozborů, atestů, zkoušek, a revizí</t>
  </si>
  <si>
    <t>1049996987</t>
  </si>
  <si>
    <t>Zajištění veškerých předepsaných rozborů, atestů, zkoušek, a revizí dle příslušných norem a dalších předpisů a nařízení platných v ČR, kterými bude prokázáno dosažení předepsané kvality a parametrů dokončeného díla pro stavební část</t>
  </si>
  <si>
    <t>R15</t>
  </si>
  <si>
    <t>Jednorázové vyčerpání plavební komory VPK</t>
  </si>
  <si>
    <t>818747134</t>
  </si>
  <si>
    <t>R15b</t>
  </si>
  <si>
    <t>Jednorázové vyčerpání plavební komory MPK</t>
  </si>
  <si>
    <t>-1947352786</t>
  </si>
  <si>
    <t>R16</t>
  </si>
  <si>
    <t>Dovoz provizorního hrazení VPK ze skladu objednatele</t>
  </si>
  <si>
    <t>-2101300385</t>
  </si>
  <si>
    <t>Dovoz provizorního hrazení VPK ze skladu objednatele - včetě veškeré související režie (například nakládání, manipulace, složení, jakékoli přesuny, ...). Předpokládá se dovoz cca z města Hořín po vodě.</t>
  </si>
  <si>
    <t>R16b</t>
  </si>
  <si>
    <t>Dovoz provizorního hrazení MPK ze skladu objednatele</t>
  </si>
  <si>
    <t>363574276</t>
  </si>
  <si>
    <t>Dovoz provizorního hrazení MPK ze skladu objednatele - včetě veškeré související režie (například nakládání, manipulace, složení, jakékoli přesuny, ...). Předpokládá se dovoz cca z města Hořín po vodě.</t>
  </si>
  <si>
    <t>R17</t>
  </si>
  <si>
    <t>Odvoz provizorního hrazení VPK do skladu objednatele</t>
  </si>
  <si>
    <t>-1579886570</t>
  </si>
  <si>
    <t xml:space="preserve">Odvoz provizorního hrazení VPK do skladu objednatele - včetě veškeré související režie (například nakládání, manipulace, složení, jakékoli přesuny, ...). Předpokládá se odvoz cca do města Hořín po vodě.
</t>
  </si>
  <si>
    <t>R17b</t>
  </si>
  <si>
    <t>Odvoz provizorního hrazení MPK do skladu objednatele</t>
  </si>
  <si>
    <t>740999927</t>
  </si>
  <si>
    <t xml:space="preserve">Odvoz provizorního hrazení MPK do skladu objednatele - včetě veškeré související režie (například nakládání, manipulace, složení, jakékoli přesuny, ...). Předpokládá se odvoz cca do města Hořín po vodě.
</t>
  </si>
  <si>
    <t>R20</t>
  </si>
  <si>
    <t>Aktualizace všech vyjádření dotčených orgánů státní zprávy, vč. vyjádření zprávců sítí, které pozbyly platnost</t>
  </si>
  <si>
    <t>-1161584052</t>
  </si>
  <si>
    <t>Aktualizace všech vyjádření dotčených orgánů státní zprávy, vč. vyjádření zprávců sítí, které pozbyly platnosti.</t>
  </si>
  <si>
    <t>R21</t>
  </si>
  <si>
    <t>Čerpání vody po dobu stavby VPK</t>
  </si>
  <si>
    <t>618019381</t>
  </si>
  <si>
    <t>Čerpání vody po dobu stavby VPK, vč. pohotovostní čerpací soustavy.</t>
  </si>
  <si>
    <t>R22</t>
  </si>
  <si>
    <t>Zahrazení provizorního hrazení VPK, vč. asistence potápěče</t>
  </si>
  <si>
    <t>316667902</t>
  </si>
  <si>
    <t xml:space="preserve">Zahrazení provizorního hrazení VPK s asistencí potápěče.Práce zahrnují veškeré související režie (například naložení, manipulace a jakékoli přesuny na MD, pronájem a práce z pontonu, ...)
</t>
  </si>
  <si>
    <t>R23</t>
  </si>
  <si>
    <t>Vyhrazení provozirního hrazení VPK</t>
  </si>
  <si>
    <t>-115474293</t>
  </si>
  <si>
    <t>Vyhrazení provozirního hrazení plavební komory - VPK. Práce zahrnují veškeré související režie (například naložení, manipulace a jakékoli přesuny na MD, pronájem a práce z pontonu, ...)</t>
  </si>
  <si>
    <t>R24</t>
  </si>
  <si>
    <t>Čerpání vody po dobu stavby MPK</t>
  </si>
  <si>
    <t>1905458465</t>
  </si>
  <si>
    <t>Čerpání vody po dobu stavby MPK, vč. pohotovostní čerpací soustavy.</t>
  </si>
  <si>
    <t>R25</t>
  </si>
  <si>
    <t>Zahrazení provizorního hrazení MPK, vč. asistence potápěče</t>
  </si>
  <si>
    <t>1149133976</t>
  </si>
  <si>
    <t>Zahrazení provizorního hrazení MPK s asistencí potápěče.Práce zahrnují veškeré související režie (například naložení, manipulace a jakékoli přesuny na MD, pronájem a práce z pontonu, ...)</t>
  </si>
  <si>
    <t>R26</t>
  </si>
  <si>
    <t>Vyhrazení provozirního hrazení MPK</t>
  </si>
  <si>
    <t>-1817761368</t>
  </si>
  <si>
    <t>Vyhrazení provozirního hrazení MPK. Práce zahrnují veškeré související režie (například naložení, manipulace a jakékoli přesuny na MD, pronájem a práce z pontonu, ...)</t>
  </si>
  <si>
    <t>SEZNAM FIGUR</t>
  </si>
  <si>
    <t>Výměra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</si>
  <si>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</si>
  <si>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</si>
  <si>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</si>
  <si>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</si>
  <si>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</si>
  <si>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</si>
  <si>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</si>
  <si>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</si>
  <si>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</si>
  <si>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</si>
  <si>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</si>
  <si>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</si>
  <si>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</si>
  <si>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</si>
  <si>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</si>
  <si>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</si>
  <si>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</si>
  <si>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</si>
  <si>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</si>
  <si>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</si>
  <si>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</si>
  <si>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</si>
  <si>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</si>
  <si>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</si>
  <si>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B7</t>
  </si>
  <si>
    <t>B8</t>
  </si>
  <si>
    <t>B9</t>
  </si>
  <si>
    <t>C29</t>
  </si>
  <si>
    <t>C30</t>
  </si>
  <si>
    <t>C31</t>
  </si>
  <si>
    <t>C32</t>
  </si>
  <si>
    <t>C33</t>
  </si>
  <si>
    <t>Použití figury:</t>
  </si>
  <si>
    <t>C3037_RŠ</t>
  </si>
  <si>
    <t>C3037</t>
  </si>
  <si>
    <t>dno_obtoku_vyztuz</t>
  </si>
  <si>
    <t>vyztužení dna obtoku</t>
  </si>
  <si>
    <t>schodiste</t>
  </si>
  <si>
    <t>ŽB schodiste</t>
  </si>
  <si>
    <t>SO 03/ 03.1.</t>
  </si>
  <si>
    <t>SO 03/ 03.2.</t>
  </si>
  <si>
    <t>SO 04/ 04.1.</t>
  </si>
  <si>
    <t>Kryci plech Z.3.1</t>
  </si>
  <si>
    <t>SO 04/ 04.2.</t>
  </si>
  <si>
    <t>SO 05/ 05.1.</t>
  </si>
  <si>
    <t>SO 05/ 05.2.</t>
  </si>
  <si>
    <t>bet_clona</t>
  </si>
  <si>
    <t>beton injektaz dna</t>
  </si>
  <si>
    <t>cement</t>
  </si>
  <si>
    <t>drenaz_p</t>
  </si>
  <si>
    <t>drenazni potrubi RS</t>
  </si>
  <si>
    <t>sanace_1</t>
  </si>
  <si>
    <t>Sikmy_vrt</t>
  </si>
  <si>
    <t xml:space="preserve">Injektar šikmé vrty </t>
  </si>
  <si>
    <t>Svisly_vrt</t>
  </si>
  <si>
    <t>injektraz svisle vrty</t>
  </si>
  <si>
    <t>tesnici_clona</t>
  </si>
  <si>
    <t>těsnící clona dna</t>
  </si>
  <si>
    <t>VPK</t>
  </si>
  <si>
    <t>1,4*2+3,5+0,8*2+0,9*12+2,5+1,2+2,1+45,85+13,7+5,5+4,7+0,9*6+8,15+3,35+1,25*2 "střední pilíř"</t>
  </si>
  <si>
    <t>0,9*2+17,75+0,75+0,9*5 "krajní"</t>
  </si>
  <si>
    <t>MPK</t>
  </si>
  <si>
    <t>0,8+0,9</t>
  </si>
  <si>
    <t>S2_S5</t>
  </si>
  <si>
    <t>Skladba plata S2 + S5</t>
  </si>
  <si>
    <t>Viz příloha D.1.7. a C.3.</t>
  </si>
  <si>
    <t>Skladba S2 + S5</t>
  </si>
  <si>
    <t>1492,25 "pravá strana PK"</t>
  </si>
  <si>
    <t>(1104,7+300,2) "levá strana PK"</t>
  </si>
  <si>
    <t>32,3 "přístup k LS prsní zdi PK"</t>
  </si>
  <si>
    <t>S3</t>
  </si>
  <si>
    <t>Skladba plata S3</t>
  </si>
  <si>
    <t>Skladba S3</t>
  </si>
  <si>
    <t>(19,6+3,0+2,0+18,5+34,1)"pravá strana PK"</t>
  </si>
  <si>
    <t>S6</t>
  </si>
  <si>
    <t>skadba S6</t>
  </si>
  <si>
    <t>Skladba S6</t>
  </si>
  <si>
    <t>(29,55+39,5+31,15)"pravá strana PK"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</si>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</sst>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41" fillId="0" borderId="0" xfId="0" applyFont="1" applyAlignment="1">
      <alignment horizontal="left" vertical="center"/>
    </xf>
    <xf numFmtId="0" fontId="42" fillId="0" borderId="0" xfId="1" applyFont="1" applyAlignment="1" applyProtection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4" fillId="0" borderId="1" xfId="0" applyFont="1" applyBorder="1" applyAlignment="1">
      <alignment vertical="top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77151123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321351010" TargetMode="External"/><Relationship Id="rId7" Type="http://schemas.openxmlformats.org/officeDocument/2006/relationships/hyperlink" Target="https://podminky.urs.cz/item/CS_URS_2024_01/977151113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4_01/321321116" TargetMode="External"/><Relationship Id="rId1" Type="http://schemas.openxmlformats.org/officeDocument/2006/relationships/hyperlink" Target="https://podminky.urs.cz/item/CS_URS_2024_01/278311213" TargetMode="External"/><Relationship Id="rId6" Type="http://schemas.openxmlformats.org/officeDocument/2006/relationships/hyperlink" Target="https://podminky.urs.cz/item/CS_URS_2024_01/938901131" TargetMode="External"/><Relationship Id="rId11" Type="http://schemas.openxmlformats.org/officeDocument/2006/relationships/hyperlink" Target="https://podminky.urs.cz/item/CS_URS_2024_01/998325011" TargetMode="External"/><Relationship Id="rId5" Type="http://schemas.openxmlformats.org/officeDocument/2006/relationships/hyperlink" Target="https://podminky.urs.cz/item/CS_URS_2024_01/321368211" TargetMode="External"/><Relationship Id="rId10" Type="http://schemas.openxmlformats.org/officeDocument/2006/relationships/hyperlink" Target="https://podminky.urs.cz/item/CS_URS_2024_01/985131111" TargetMode="External"/><Relationship Id="rId4" Type="http://schemas.openxmlformats.org/officeDocument/2006/relationships/hyperlink" Target="https://podminky.urs.cz/item/CS_URS_2024_01/321352010" TargetMode="External"/><Relationship Id="rId9" Type="http://schemas.openxmlformats.org/officeDocument/2006/relationships/hyperlink" Target="https://podminky.urs.cz/item/CS_URS_2024_01/9772111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232111" TargetMode="External"/><Relationship Id="rId3" Type="http://schemas.openxmlformats.org/officeDocument/2006/relationships/hyperlink" Target="https://podminky.urs.cz/item/CS_URS_2024_01/941111121" TargetMode="External"/><Relationship Id="rId7" Type="http://schemas.openxmlformats.org/officeDocument/2006/relationships/hyperlink" Target="https://podminky.urs.cz/item/CS_URS_2024_01/985142211" TargetMode="External"/><Relationship Id="rId2" Type="http://schemas.openxmlformats.org/officeDocument/2006/relationships/hyperlink" Target="https://podminky.urs.cz/item/CS_URS_2024_01/281601111" TargetMode="Externa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131111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941111821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podminky.urs.cz/item/CS_URS_2024_01/941111221" TargetMode="External"/><Relationship Id="rId9" Type="http://schemas.openxmlformats.org/officeDocument/2006/relationships/hyperlink" Target="https://podminky.urs.cz/item/CS_URS_2024_01/9983250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podminky.urs.cz/item/CS_URS_2024_01/938901131" TargetMode="External"/><Relationship Id="rId7" Type="http://schemas.openxmlformats.org/officeDocument/2006/relationships/hyperlink" Target="https://podminky.urs.cz/item/CS_URS_2024_01/998325011" TargetMode="External"/><Relationship Id="rId2" Type="http://schemas.openxmlformats.org/officeDocument/2006/relationships/hyperlink" Target="https://podminky.urs.cz/item/CS_URS_2024_01/281601111" TargetMode="Externa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232111" TargetMode="External"/><Relationship Id="rId5" Type="http://schemas.openxmlformats.org/officeDocument/2006/relationships/hyperlink" Target="https://podminky.urs.cz/item/CS_URS_2024_01/985142211" TargetMode="External"/><Relationship Id="rId4" Type="http://schemas.openxmlformats.org/officeDocument/2006/relationships/hyperlink" Target="https://podminky.urs.cz/item/CS_URS_2024_01/985131111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8767101" TargetMode="External"/><Relationship Id="rId3" Type="http://schemas.openxmlformats.org/officeDocument/2006/relationships/hyperlink" Target="https://podminky.urs.cz/item/CS_URS_2024_01/985112121" TargetMode="External"/><Relationship Id="rId7" Type="http://schemas.openxmlformats.org/officeDocument/2006/relationships/hyperlink" Target="https://podminky.urs.cz/item/CS_URS_2024_01/767995117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953965115" TargetMode="External"/><Relationship Id="rId1" Type="http://schemas.openxmlformats.org/officeDocument/2006/relationships/hyperlink" Target="https://podminky.urs.cz/item/CS_URS_2024_01/953961112" TargetMode="External"/><Relationship Id="rId6" Type="http://schemas.openxmlformats.org/officeDocument/2006/relationships/hyperlink" Target="https://podminky.urs.cz/item/CS_URS_2024_01/767995116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4_01/985139111" TargetMode="External"/><Relationship Id="rId10" Type="http://schemas.openxmlformats.org/officeDocument/2006/relationships/hyperlink" Target="https://podminky.urs.cz/item/CS_URS_2024_01/789322111" TargetMode="External"/><Relationship Id="rId4" Type="http://schemas.openxmlformats.org/officeDocument/2006/relationships/hyperlink" Target="https://podminky.urs.cz/item/CS_URS_2024_01/985112192" TargetMode="External"/><Relationship Id="rId9" Type="http://schemas.openxmlformats.org/officeDocument/2006/relationships/hyperlink" Target="https://podminky.urs.cz/item/CS_URS_2024_01/78922213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podminky.urs.cz/item/CS_URS_2024_01/998325011" TargetMode="External"/><Relationship Id="rId7" Type="http://schemas.openxmlformats.org/officeDocument/2006/relationships/hyperlink" Target="https://podminky.urs.cz/item/CS_URS_2024_01/789322111" TargetMode="External"/><Relationship Id="rId2" Type="http://schemas.openxmlformats.org/officeDocument/2006/relationships/hyperlink" Target="https://podminky.urs.cz/item/CS_URS_2024_01/953965115" TargetMode="External"/><Relationship Id="rId1" Type="http://schemas.openxmlformats.org/officeDocument/2006/relationships/hyperlink" Target="https://podminky.urs.cz/item/CS_URS_2024_01/953961112" TargetMode="External"/><Relationship Id="rId6" Type="http://schemas.openxmlformats.org/officeDocument/2006/relationships/hyperlink" Target="https://podminky.urs.cz/item/CS_URS_2024_01/789222132" TargetMode="External"/><Relationship Id="rId5" Type="http://schemas.openxmlformats.org/officeDocument/2006/relationships/hyperlink" Target="https://podminky.urs.cz/item/CS_URS_2024_01/998767101" TargetMode="External"/><Relationship Id="rId4" Type="http://schemas.openxmlformats.org/officeDocument/2006/relationships/hyperlink" Target="https://podminky.urs.cz/item/CS_URS_2024_01/767995116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312191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podminky.urs.cz/item/CS_URS_2024_01/985131111" TargetMode="External"/><Relationship Id="rId7" Type="http://schemas.openxmlformats.org/officeDocument/2006/relationships/hyperlink" Target="https://podminky.urs.cz/item/CS_URS_2024_01/985312121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s://podminky.urs.cz/item/CS_URS_2024_01/985112192" TargetMode="External"/><Relationship Id="rId1" Type="http://schemas.openxmlformats.org/officeDocument/2006/relationships/hyperlink" Target="https://podminky.urs.cz/item/CS_URS_2024_01/985111222" TargetMode="External"/><Relationship Id="rId6" Type="http://schemas.openxmlformats.org/officeDocument/2006/relationships/hyperlink" Target="https://podminky.urs.cz/item/CS_URS_2024_01/985311911" TargetMode="External"/><Relationship Id="rId11" Type="http://schemas.openxmlformats.org/officeDocument/2006/relationships/hyperlink" Target="https://podminky.urs.cz/item/CS_URS_2024_01/998252111" TargetMode="External"/><Relationship Id="rId5" Type="http://schemas.openxmlformats.org/officeDocument/2006/relationships/hyperlink" Target="https://podminky.urs.cz/item/CS_URS_2024_01/985311220" TargetMode="External"/><Relationship Id="rId10" Type="http://schemas.openxmlformats.org/officeDocument/2006/relationships/hyperlink" Target="https://podminky.urs.cz/item/CS_URS_2024_01/985323911" TargetMode="External"/><Relationship Id="rId4" Type="http://schemas.openxmlformats.org/officeDocument/2006/relationships/hyperlink" Target="https://podminky.urs.cz/item/CS_URS_2024_01/985139111" TargetMode="External"/><Relationship Id="rId9" Type="http://schemas.openxmlformats.org/officeDocument/2006/relationships/hyperlink" Target="https://podminky.urs.cz/item/CS_URS_2024_01/98532311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311215" TargetMode="External"/><Relationship Id="rId13" Type="http://schemas.openxmlformats.org/officeDocument/2006/relationships/hyperlink" Target="https://podminky.urs.cz/item/CS_URS_2024_01/985323911" TargetMode="External"/><Relationship Id="rId3" Type="http://schemas.openxmlformats.org/officeDocument/2006/relationships/hyperlink" Target="https://podminky.urs.cz/item/CS_URS_2024_01/985112123" TargetMode="External"/><Relationship Id="rId7" Type="http://schemas.openxmlformats.org/officeDocument/2006/relationships/hyperlink" Target="https://podminky.urs.cz/item/CS_URS_2024_01/985139111" TargetMode="External"/><Relationship Id="rId12" Type="http://schemas.openxmlformats.org/officeDocument/2006/relationships/hyperlink" Target="https://podminky.urs.cz/item/CS_URS_2024_01/985323112" TargetMode="External"/><Relationship Id="rId2" Type="http://schemas.openxmlformats.org/officeDocument/2006/relationships/hyperlink" Target="https://podminky.urs.cz/item/CS_URS_2024_01/281601111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131111" TargetMode="External"/><Relationship Id="rId11" Type="http://schemas.openxmlformats.org/officeDocument/2006/relationships/hyperlink" Target="https://podminky.urs.cz/item/CS_URS_2024_01/985312191" TargetMode="External"/><Relationship Id="rId5" Type="http://schemas.openxmlformats.org/officeDocument/2006/relationships/hyperlink" Target="https://podminky.urs.cz/item/CS_URS_2024_01/985112193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https://podminky.urs.cz/item/CS_URS_2024_01/985312121" TargetMode="External"/><Relationship Id="rId4" Type="http://schemas.openxmlformats.org/officeDocument/2006/relationships/hyperlink" Target="https://podminky.urs.cz/item/CS_URS_2024_01/985112192" TargetMode="External"/><Relationship Id="rId9" Type="http://schemas.openxmlformats.org/officeDocument/2006/relationships/hyperlink" Target="https://podminky.urs.cz/item/CS_URS_2024_01/985311911" TargetMode="External"/><Relationship Id="rId14" Type="http://schemas.openxmlformats.org/officeDocument/2006/relationships/hyperlink" Target="https://podminky.urs.cz/item/CS_URS_2024_01/9982521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985323111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podminky.urs.cz/item/CS_URS_2024_01/977211111" TargetMode="External"/><Relationship Id="rId1" Type="http://schemas.openxmlformats.org/officeDocument/2006/relationships/hyperlink" Target="https://podminky.urs.cz/item/CS_URS_2024_01/113107235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podminky.urs.cz/item/CS_URS_2024_01/998325011" TargetMode="External"/><Relationship Id="rId4" Type="http://schemas.openxmlformats.org/officeDocument/2006/relationships/hyperlink" Target="https://podminky.urs.cz/item/CS_URS_2024_01/985331212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workbookViewId="0">
      <selection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1"/>
      <c r="BE5" s="297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1"/>
      <c r="BE6" s="298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8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342">
        <v>45677</v>
      </c>
      <c r="AR8" s="21"/>
      <c r="BE8" s="298"/>
      <c r="BS8" s="18" t="s">
        <v>6</v>
      </c>
    </row>
    <row r="9" spans="1:74" ht="14.45" customHeight="1">
      <c r="B9" s="21"/>
      <c r="AR9" s="21"/>
      <c r="BE9" s="298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98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98"/>
      <c r="BS11" s="18" t="s">
        <v>6</v>
      </c>
    </row>
    <row r="12" spans="1:74" ht="6.95" customHeight="1">
      <c r="B12" s="21"/>
      <c r="AR12" s="21"/>
      <c r="BE12" s="298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98"/>
      <c r="BS13" s="18" t="s">
        <v>6</v>
      </c>
    </row>
    <row r="14" spans="1:74" ht="12.75">
      <c r="B14" s="21"/>
      <c r="E14" s="303" t="s">
        <v>32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8" t="s">
        <v>29</v>
      </c>
      <c r="AN14" s="30" t="s">
        <v>32</v>
      </c>
      <c r="AR14" s="21"/>
      <c r="BE14" s="298"/>
      <c r="BS14" s="18" t="s">
        <v>6</v>
      </c>
    </row>
    <row r="15" spans="1:74" ht="6.95" customHeight="1">
      <c r="B15" s="21"/>
      <c r="AR15" s="21"/>
      <c r="BE15" s="298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298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298"/>
      <c r="BS17" s="18" t="s">
        <v>37</v>
      </c>
    </row>
    <row r="18" spans="2:71" ht="6.95" customHeight="1">
      <c r="B18" s="21"/>
      <c r="AR18" s="21"/>
      <c r="BE18" s="298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21</v>
      </c>
      <c r="AR19" s="21"/>
      <c r="BE19" s="298"/>
      <c r="BS19" s="18" t="s">
        <v>6</v>
      </c>
    </row>
    <row r="20" spans="2:71" ht="18.399999999999999" customHeight="1">
      <c r="B20" s="21"/>
      <c r="E20" s="26" t="s">
        <v>39</v>
      </c>
      <c r="AK20" s="28" t="s">
        <v>29</v>
      </c>
      <c r="AN20" s="26" t="s">
        <v>21</v>
      </c>
      <c r="AR20" s="21"/>
      <c r="BE20" s="298"/>
      <c r="BS20" s="18" t="s">
        <v>37</v>
      </c>
    </row>
    <row r="21" spans="2:71" ht="6.95" customHeight="1">
      <c r="B21" s="21"/>
      <c r="AR21" s="21"/>
      <c r="BE21" s="298"/>
    </row>
    <row r="22" spans="2:71" ht="12" customHeight="1">
      <c r="B22" s="21"/>
      <c r="D22" s="28" t="s">
        <v>40</v>
      </c>
      <c r="AR22" s="21"/>
      <c r="BE22" s="298"/>
    </row>
    <row r="23" spans="2:71" ht="52.5" customHeight="1">
      <c r="B23" s="21"/>
      <c r="E23" s="305" t="s">
        <v>41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R23" s="21"/>
      <c r="BE23" s="298"/>
    </row>
    <row r="24" spans="2:71" ht="6.95" customHeight="1">
      <c r="B24" s="21"/>
      <c r="AR24" s="21"/>
      <c r="BE24" s="298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8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6">
        <f>ROUND(AG54,2)</f>
        <v>0</v>
      </c>
      <c r="AL26" s="307"/>
      <c r="AM26" s="307"/>
      <c r="AN26" s="307"/>
      <c r="AO26" s="307"/>
      <c r="AR26" s="33"/>
      <c r="BE26" s="298"/>
    </row>
    <row r="27" spans="2:71" s="1" customFormat="1" ht="6.95" customHeight="1">
      <c r="B27" s="33"/>
      <c r="AR27" s="33"/>
      <c r="BE27" s="298"/>
    </row>
    <row r="28" spans="2:71" s="1" customFormat="1" ht="12.75">
      <c r="B28" s="33"/>
      <c r="L28" s="308" t="s">
        <v>43</v>
      </c>
      <c r="M28" s="308"/>
      <c r="N28" s="308"/>
      <c r="O28" s="308"/>
      <c r="P28" s="308"/>
      <c r="W28" s="308" t="s">
        <v>44</v>
      </c>
      <c r="X28" s="308"/>
      <c r="Y28" s="308"/>
      <c r="Z28" s="308"/>
      <c r="AA28" s="308"/>
      <c r="AB28" s="308"/>
      <c r="AC28" s="308"/>
      <c r="AD28" s="308"/>
      <c r="AE28" s="308"/>
      <c r="AK28" s="308" t="s">
        <v>45</v>
      </c>
      <c r="AL28" s="308"/>
      <c r="AM28" s="308"/>
      <c r="AN28" s="308"/>
      <c r="AO28" s="308"/>
      <c r="AR28" s="33"/>
      <c r="BE28" s="298"/>
    </row>
    <row r="29" spans="2:71" s="2" customFormat="1" ht="14.45" customHeight="1">
      <c r="B29" s="37"/>
      <c r="D29" s="28" t="s">
        <v>46</v>
      </c>
      <c r="F29" s="28" t="s">
        <v>47</v>
      </c>
      <c r="L29" s="311">
        <v>0.21</v>
      </c>
      <c r="M29" s="310"/>
      <c r="N29" s="310"/>
      <c r="O29" s="310"/>
      <c r="P29" s="310"/>
      <c r="W29" s="309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K29" s="309">
        <f>ROUND(AV54, 2)</f>
        <v>0</v>
      </c>
      <c r="AL29" s="310"/>
      <c r="AM29" s="310"/>
      <c r="AN29" s="310"/>
      <c r="AO29" s="310"/>
      <c r="AR29" s="37"/>
      <c r="BE29" s="299"/>
    </row>
    <row r="30" spans="2:71" s="2" customFormat="1" ht="14.45" customHeight="1">
      <c r="B30" s="37"/>
      <c r="F30" s="28" t="s">
        <v>48</v>
      </c>
      <c r="L30" s="311">
        <v>0.12</v>
      </c>
      <c r="M30" s="310"/>
      <c r="N30" s="310"/>
      <c r="O30" s="310"/>
      <c r="P30" s="310"/>
      <c r="W30" s="309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K30" s="309">
        <f>ROUND(AW54, 2)</f>
        <v>0</v>
      </c>
      <c r="AL30" s="310"/>
      <c r="AM30" s="310"/>
      <c r="AN30" s="310"/>
      <c r="AO30" s="310"/>
      <c r="AR30" s="37"/>
      <c r="BE30" s="299"/>
    </row>
    <row r="31" spans="2:71" s="2" customFormat="1" ht="14.45" hidden="1" customHeight="1">
      <c r="B31" s="37"/>
      <c r="F31" s="28" t="s">
        <v>49</v>
      </c>
      <c r="L31" s="311">
        <v>0.21</v>
      </c>
      <c r="M31" s="310"/>
      <c r="N31" s="310"/>
      <c r="O31" s="310"/>
      <c r="P31" s="310"/>
      <c r="W31" s="309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K31" s="309">
        <v>0</v>
      </c>
      <c r="AL31" s="310"/>
      <c r="AM31" s="310"/>
      <c r="AN31" s="310"/>
      <c r="AO31" s="310"/>
      <c r="AR31" s="37"/>
      <c r="BE31" s="299"/>
    </row>
    <row r="32" spans="2:71" s="2" customFormat="1" ht="14.45" hidden="1" customHeight="1">
      <c r="B32" s="37"/>
      <c r="F32" s="28" t="s">
        <v>50</v>
      </c>
      <c r="L32" s="311">
        <v>0.12</v>
      </c>
      <c r="M32" s="310"/>
      <c r="N32" s="310"/>
      <c r="O32" s="310"/>
      <c r="P32" s="310"/>
      <c r="W32" s="309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K32" s="309">
        <v>0</v>
      </c>
      <c r="AL32" s="310"/>
      <c r="AM32" s="310"/>
      <c r="AN32" s="310"/>
      <c r="AO32" s="310"/>
      <c r="AR32" s="37"/>
      <c r="BE32" s="299"/>
    </row>
    <row r="33" spans="2:44" s="2" customFormat="1" ht="14.45" hidden="1" customHeight="1">
      <c r="B33" s="37"/>
      <c r="F33" s="28" t="s">
        <v>51</v>
      </c>
      <c r="L33" s="311">
        <v>0</v>
      </c>
      <c r="M33" s="310"/>
      <c r="N33" s="310"/>
      <c r="O33" s="310"/>
      <c r="P33" s="310"/>
      <c r="W33" s="309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K33" s="309">
        <v>0</v>
      </c>
      <c r="AL33" s="310"/>
      <c r="AM33" s="310"/>
      <c r="AN33" s="310"/>
      <c r="AO33" s="310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315" t="s">
        <v>54</v>
      </c>
      <c r="Y35" s="313"/>
      <c r="Z35" s="313"/>
      <c r="AA35" s="313"/>
      <c r="AB35" s="313"/>
      <c r="AC35" s="40"/>
      <c r="AD35" s="40"/>
      <c r="AE35" s="40"/>
      <c r="AF35" s="40"/>
      <c r="AG35" s="40"/>
      <c r="AH35" s="40"/>
      <c r="AI35" s="40"/>
      <c r="AJ35" s="40"/>
      <c r="AK35" s="312">
        <f>SUM(AK26:AK33)</f>
        <v>0</v>
      </c>
      <c r="AL35" s="313"/>
      <c r="AM35" s="313"/>
      <c r="AN35" s="313"/>
      <c r="AO35" s="314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55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023001A</v>
      </c>
      <c r="AR44" s="46"/>
    </row>
    <row r="45" spans="2:44" s="4" customFormat="1" ht="36.950000000000003" customHeight="1">
      <c r="B45" s="47"/>
      <c r="C45" s="48" t="s">
        <v>16</v>
      </c>
      <c r="L45" s="294" t="str">
        <f>K6</f>
        <v>VD Štvanice – oprava plavebních komor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9" t="str">
        <f>IF(K8="","",K8)</f>
        <v>Hlavní město Praha</v>
      </c>
      <c r="AI47" s="28" t="s">
        <v>24</v>
      </c>
      <c r="AM47" s="324">
        <f>IF(AN8= "","",AN8)</f>
        <v>45677</v>
      </c>
      <c r="AN47" s="324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Povodí Vltavy, státní podnik</v>
      </c>
      <c r="AI49" s="28" t="s">
        <v>33</v>
      </c>
      <c r="AM49" s="322" t="str">
        <f>IF(E17="","",E17)</f>
        <v>AQUATIS a.s</v>
      </c>
      <c r="AN49" s="323"/>
      <c r="AO49" s="323"/>
      <c r="AP49" s="323"/>
      <c r="AR49" s="33"/>
      <c r="AS49" s="325" t="s">
        <v>56</v>
      </c>
      <c r="AT49" s="32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322" t="str">
        <f>IF(E20="","",E20)</f>
        <v>Bc. Aneta Patková</v>
      </c>
      <c r="AN50" s="323"/>
      <c r="AO50" s="323"/>
      <c r="AP50" s="323"/>
      <c r="AR50" s="33"/>
      <c r="AS50" s="327"/>
      <c r="AT50" s="328"/>
      <c r="BD50" s="54"/>
    </row>
    <row r="51" spans="1:91" s="1" customFormat="1" ht="10.9" customHeight="1">
      <c r="B51" s="33"/>
      <c r="AR51" s="33"/>
      <c r="AS51" s="327"/>
      <c r="AT51" s="328"/>
      <c r="BD51" s="54"/>
    </row>
    <row r="52" spans="1:91" s="1" customFormat="1" ht="29.25" customHeight="1">
      <c r="B52" s="33"/>
      <c r="C52" s="289" t="s">
        <v>57</v>
      </c>
      <c r="D52" s="290"/>
      <c r="E52" s="290"/>
      <c r="F52" s="290"/>
      <c r="G52" s="290"/>
      <c r="H52" s="55"/>
      <c r="I52" s="293" t="s">
        <v>58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320" t="s">
        <v>59</v>
      </c>
      <c r="AH52" s="290"/>
      <c r="AI52" s="290"/>
      <c r="AJ52" s="290"/>
      <c r="AK52" s="290"/>
      <c r="AL52" s="290"/>
      <c r="AM52" s="290"/>
      <c r="AN52" s="293" t="s">
        <v>60</v>
      </c>
      <c r="AO52" s="290"/>
      <c r="AP52" s="290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6">
        <f>ROUND(AG55+AG56+AG57+AG60+AG63+AG66+AG67,2)</f>
        <v>0</v>
      </c>
      <c r="AH54" s="296"/>
      <c r="AI54" s="296"/>
      <c r="AJ54" s="296"/>
      <c r="AK54" s="296"/>
      <c r="AL54" s="296"/>
      <c r="AM54" s="296"/>
      <c r="AN54" s="329">
        <f t="shared" ref="AN54:AN67" si="0">SUM(AG54,AT54)</f>
        <v>0</v>
      </c>
      <c r="AO54" s="329"/>
      <c r="AP54" s="329"/>
      <c r="AQ54" s="65" t="s">
        <v>21</v>
      </c>
      <c r="AR54" s="61"/>
      <c r="AS54" s="66">
        <f>ROUND(AS55+AS56+AS57+AS60+AS63+AS66+AS67,2)</f>
        <v>0</v>
      </c>
      <c r="AT54" s="67">
        <f t="shared" ref="AT54:AT67" si="1">ROUND(SUM(AV54:AW54),2)</f>
        <v>0</v>
      </c>
      <c r="AU54" s="68">
        <f>ROUND(AU55+AU56+AU57+AU60+AU63+AU66+AU67,5)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ROUND(AZ55+AZ56+AZ57+AZ60+AZ63+AZ66+AZ67,2)</f>
        <v>0</v>
      </c>
      <c r="BA54" s="67">
        <f>ROUND(BA55+BA56+BA57+BA60+BA63+BA66+BA67,2)</f>
        <v>0</v>
      </c>
      <c r="BB54" s="67">
        <f>ROUND(BB55+BB56+BB57+BB60+BB63+BB66+BB67,2)</f>
        <v>0</v>
      </c>
      <c r="BC54" s="67">
        <f>ROUND(BC55+BC56+BC57+BC60+BC63+BC66+BC67,2)</f>
        <v>0</v>
      </c>
      <c r="BD54" s="69">
        <f>ROUND(BD55+BD56+BD57+BD60+BD63+BD66+BD67,2)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6.5" customHeight="1">
      <c r="A55" s="72" t="s">
        <v>80</v>
      </c>
      <c r="B55" s="73"/>
      <c r="C55" s="74"/>
      <c r="D55" s="291" t="s">
        <v>81</v>
      </c>
      <c r="E55" s="291"/>
      <c r="F55" s="291"/>
      <c r="G55" s="291"/>
      <c r="H55" s="291"/>
      <c r="I55" s="75"/>
      <c r="J55" s="291" t="s">
        <v>82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321">
        <f>'PS 01 - Technologická čás...'!J30</f>
        <v>0</v>
      </c>
      <c r="AH55" s="319"/>
      <c r="AI55" s="319"/>
      <c r="AJ55" s="319"/>
      <c r="AK55" s="319"/>
      <c r="AL55" s="319"/>
      <c r="AM55" s="319"/>
      <c r="AN55" s="321">
        <f t="shared" si="0"/>
        <v>0</v>
      </c>
      <c r="AO55" s="319"/>
      <c r="AP55" s="319"/>
      <c r="AQ55" s="76" t="s">
        <v>83</v>
      </c>
      <c r="AR55" s="73"/>
      <c r="AS55" s="77">
        <v>0</v>
      </c>
      <c r="AT55" s="78">
        <f t="shared" si="1"/>
        <v>0</v>
      </c>
      <c r="AU55" s="79">
        <f>'PS 01 - Technologická čás...'!P85</f>
        <v>0</v>
      </c>
      <c r="AV55" s="78">
        <f>'PS 01 - Technologická čás...'!J33</f>
        <v>0</v>
      </c>
      <c r="AW55" s="78">
        <f>'PS 01 - Technologická čás...'!J34</f>
        <v>0</v>
      </c>
      <c r="AX55" s="78">
        <f>'PS 01 - Technologická čás...'!J35</f>
        <v>0</v>
      </c>
      <c r="AY55" s="78">
        <f>'PS 01 - Technologická čás...'!J36</f>
        <v>0</v>
      </c>
      <c r="AZ55" s="78">
        <f>'PS 01 - Technologická čás...'!F33</f>
        <v>0</v>
      </c>
      <c r="BA55" s="78">
        <f>'PS 01 - Technologická čás...'!F34</f>
        <v>0</v>
      </c>
      <c r="BB55" s="78">
        <f>'PS 01 - Technologická čás...'!F35</f>
        <v>0</v>
      </c>
      <c r="BC55" s="78">
        <f>'PS 01 - Technologická čás...'!F36</f>
        <v>0</v>
      </c>
      <c r="BD55" s="80">
        <f>'PS 01 - Technologická čás...'!F37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21</v>
      </c>
      <c r="CM55" s="81" t="s">
        <v>86</v>
      </c>
    </row>
    <row r="56" spans="1:91" s="6" customFormat="1" ht="16.5" customHeight="1">
      <c r="A56" s="72" t="s">
        <v>80</v>
      </c>
      <c r="B56" s="73"/>
      <c r="C56" s="74"/>
      <c r="D56" s="291" t="s">
        <v>87</v>
      </c>
      <c r="E56" s="291"/>
      <c r="F56" s="291"/>
      <c r="G56" s="291"/>
      <c r="H56" s="291"/>
      <c r="I56" s="75"/>
      <c r="J56" s="291" t="s">
        <v>88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321">
        <f>'SO 02 - Nová železobetono...'!J30</f>
        <v>0</v>
      </c>
      <c r="AH56" s="319"/>
      <c r="AI56" s="319"/>
      <c r="AJ56" s="319"/>
      <c r="AK56" s="319"/>
      <c r="AL56" s="319"/>
      <c r="AM56" s="319"/>
      <c r="AN56" s="321">
        <f t="shared" si="0"/>
        <v>0</v>
      </c>
      <c r="AO56" s="319"/>
      <c r="AP56" s="319"/>
      <c r="AQ56" s="76" t="s">
        <v>89</v>
      </c>
      <c r="AR56" s="73"/>
      <c r="AS56" s="77">
        <v>0</v>
      </c>
      <c r="AT56" s="78">
        <f t="shared" si="1"/>
        <v>0</v>
      </c>
      <c r="AU56" s="79">
        <f>'SO 02 - Nová železobetono...'!P86</f>
        <v>0</v>
      </c>
      <c r="AV56" s="78">
        <f>'SO 02 - Nová železobetono...'!J33</f>
        <v>0</v>
      </c>
      <c r="AW56" s="78">
        <f>'SO 02 - Nová železobetono...'!J34</f>
        <v>0</v>
      </c>
      <c r="AX56" s="78">
        <f>'SO 02 - Nová železobetono...'!J35</f>
        <v>0</v>
      </c>
      <c r="AY56" s="78">
        <f>'SO 02 - Nová železobetono...'!J36</f>
        <v>0</v>
      </c>
      <c r="AZ56" s="78">
        <f>'SO 02 - Nová železobetono...'!F33</f>
        <v>0</v>
      </c>
      <c r="BA56" s="78">
        <f>'SO 02 - Nová železobetono...'!F34</f>
        <v>0</v>
      </c>
      <c r="BB56" s="78">
        <f>'SO 02 - Nová železobetono...'!F35</f>
        <v>0</v>
      </c>
      <c r="BC56" s="78">
        <f>'SO 02 - Nová železobetono...'!F36</f>
        <v>0</v>
      </c>
      <c r="BD56" s="80">
        <f>'SO 02 - Nová železobetono...'!F37</f>
        <v>0</v>
      </c>
      <c r="BT56" s="81" t="s">
        <v>84</v>
      </c>
      <c r="BV56" s="81" t="s">
        <v>78</v>
      </c>
      <c r="BW56" s="81" t="s">
        <v>90</v>
      </c>
      <c r="BX56" s="81" t="s">
        <v>5</v>
      </c>
      <c r="CL56" s="81" t="s">
        <v>21</v>
      </c>
      <c r="CM56" s="81" t="s">
        <v>86</v>
      </c>
    </row>
    <row r="57" spans="1:91" s="6" customFormat="1" ht="24.75" customHeight="1">
      <c r="B57" s="73"/>
      <c r="C57" s="74"/>
      <c r="D57" s="291" t="s">
        <v>91</v>
      </c>
      <c r="E57" s="291"/>
      <c r="F57" s="291"/>
      <c r="G57" s="291"/>
      <c r="H57" s="291"/>
      <c r="I57" s="75"/>
      <c r="J57" s="291" t="s">
        <v>92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318">
        <f>ROUND(SUM(AG58:AG59),2)</f>
        <v>0</v>
      </c>
      <c r="AH57" s="319"/>
      <c r="AI57" s="319"/>
      <c r="AJ57" s="319"/>
      <c r="AK57" s="319"/>
      <c r="AL57" s="319"/>
      <c r="AM57" s="319"/>
      <c r="AN57" s="321">
        <f t="shared" si="0"/>
        <v>0</v>
      </c>
      <c r="AO57" s="319"/>
      <c r="AP57" s="319"/>
      <c r="AQ57" s="76" t="s">
        <v>89</v>
      </c>
      <c r="AR57" s="73"/>
      <c r="AS57" s="77">
        <f>ROUND(SUM(AS58:AS59),2)</f>
        <v>0</v>
      </c>
      <c r="AT57" s="78">
        <f t="shared" si="1"/>
        <v>0</v>
      </c>
      <c r="AU57" s="79">
        <f>ROUND(SUM(AU58:AU59),5)</f>
        <v>0</v>
      </c>
      <c r="AV57" s="78">
        <f>ROUND(AZ57*L29,2)</f>
        <v>0</v>
      </c>
      <c r="AW57" s="78">
        <f>ROUND(BA57*L30,2)</f>
        <v>0</v>
      </c>
      <c r="AX57" s="78">
        <f>ROUND(BB57*L29,2)</f>
        <v>0</v>
      </c>
      <c r="AY57" s="78">
        <f>ROUND(BC57*L30,2)</f>
        <v>0</v>
      </c>
      <c r="AZ57" s="78">
        <f>ROUND(SUM(AZ58:AZ59),2)</f>
        <v>0</v>
      </c>
      <c r="BA57" s="78">
        <f>ROUND(SUM(BA58:BA59),2)</f>
        <v>0</v>
      </c>
      <c r="BB57" s="78">
        <f>ROUND(SUM(BB58:BB59),2)</f>
        <v>0</v>
      </c>
      <c r="BC57" s="78">
        <f>ROUND(SUM(BC58:BC59),2)</f>
        <v>0</v>
      </c>
      <c r="BD57" s="80">
        <f>ROUND(SUM(BD58:BD59),2)</f>
        <v>0</v>
      </c>
      <c r="BS57" s="81" t="s">
        <v>75</v>
      </c>
      <c r="BT57" s="81" t="s">
        <v>84</v>
      </c>
      <c r="BU57" s="81" t="s">
        <v>77</v>
      </c>
      <c r="BV57" s="81" t="s">
        <v>78</v>
      </c>
      <c r="BW57" s="81" t="s">
        <v>93</v>
      </c>
      <c r="BX57" s="81" t="s">
        <v>5</v>
      </c>
      <c r="CL57" s="81" t="s">
        <v>21</v>
      </c>
      <c r="CM57" s="81" t="s">
        <v>86</v>
      </c>
    </row>
    <row r="58" spans="1:91" s="3" customFormat="1" ht="16.5" customHeight="1">
      <c r="A58" s="72" t="s">
        <v>80</v>
      </c>
      <c r="B58" s="46"/>
      <c r="C58" s="12"/>
      <c r="D58" s="12"/>
      <c r="E58" s="292" t="s">
        <v>94</v>
      </c>
      <c r="F58" s="292"/>
      <c r="G58" s="292"/>
      <c r="H58" s="292"/>
      <c r="I58" s="292"/>
      <c r="J58" s="12"/>
      <c r="K58" s="292" t="s">
        <v>95</v>
      </c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316">
        <f>'03.1. - Lokální injektáž ...'!J32</f>
        <v>0</v>
      </c>
      <c r="AH58" s="317"/>
      <c r="AI58" s="317"/>
      <c r="AJ58" s="317"/>
      <c r="AK58" s="317"/>
      <c r="AL58" s="317"/>
      <c r="AM58" s="317"/>
      <c r="AN58" s="316">
        <f t="shared" si="0"/>
        <v>0</v>
      </c>
      <c r="AO58" s="317"/>
      <c r="AP58" s="317"/>
      <c r="AQ58" s="82" t="s">
        <v>96</v>
      </c>
      <c r="AR58" s="46"/>
      <c r="AS58" s="83">
        <v>0</v>
      </c>
      <c r="AT58" s="84">
        <f t="shared" si="1"/>
        <v>0</v>
      </c>
      <c r="AU58" s="85">
        <f>'03.1. - Lokální injektáž ...'!P89</f>
        <v>0</v>
      </c>
      <c r="AV58" s="84">
        <f>'03.1. - Lokální injektáž ...'!J35</f>
        <v>0</v>
      </c>
      <c r="AW58" s="84">
        <f>'03.1. - Lokální injektáž ...'!J36</f>
        <v>0</v>
      </c>
      <c r="AX58" s="84">
        <f>'03.1. - Lokální injektáž ...'!J37</f>
        <v>0</v>
      </c>
      <c r="AY58" s="84">
        <f>'03.1. - Lokální injektáž ...'!J38</f>
        <v>0</v>
      </c>
      <c r="AZ58" s="84">
        <f>'03.1. - Lokální injektáž ...'!F35</f>
        <v>0</v>
      </c>
      <c r="BA58" s="84">
        <f>'03.1. - Lokální injektáž ...'!F36</f>
        <v>0</v>
      </c>
      <c r="BB58" s="84">
        <f>'03.1. - Lokální injektáž ...'!F37</f>
        <v>0</v>
      </c>
      <c r="BC58" s="84">
        <f>'03.1. - Lokální injektáž ...'!F38</f>
        <v>0</v>
      </c>
      <c r="BD58" s="86">
        <f>'03.1. - Lokální injektáž ...'!F39</f>
        <v>0</v>
      </c>
      <c r="BT58" s="26" t="s">
        <v>86</v>
      </c>
      <c r="BV58" s="26" t="s">
        <v>78</v>
      </c>
      <c r="BW58" s="26" t="s">
        <v>97</v>
      </c>
      <c r="BX58" s="26" t="s">
        <v>93</v>
      </c>
      <c r="CL58" s="26" t="s">
        <v>21</v>
      </c>
    </row>
    <row r="59" spans="1:91" s="3" customFormat="1" ht="16.5" customHeight="1">
      <c r="A59" s="72" t="s">
        <v>80</v>
      </c>
      <c r="B59" s="46"/>
      <c r="C59" s="12"/>
      <c r="D59" s="12"/>
      <c r="E59" s="292" t="s">
        <v>98</v>
      </c>
      <c r="F59" s="292"/>
      <c r="G59" s="292"/>
      <c r="H59" s="292"/>
      <c r="I59" s="292"/>
      <c r="J59" s="12"/>
      <c r="K59" s="292" t="s">
        <v>99</v>
      </c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316">
        <f>'03.2. - Lokální injektáž ...'!J32</f>
        <v>0</v>
      </c>
      <c r="AH59" s="317"/>
      <c r="AI59" s="317"/>
      <c r="AJ59" s="317"/>
      <c r="AK59" s="317"/>
      <c r="AL59" s="317"/>
      <c r="AM59" s="317"/>
      <c r="AN59" s="316">
        <f t="shared" si="0"/>
        <v>0</v>
      </c>
      <c r="AO59" s="317"/>
      <c r="AP59" s="317"/>
      <c r="AQ59" s="82" t="s">
        <v>96</v>
      </c>
      <c r="AR59" s="46"/>
      <c r="AS59" s="83">
        <v>0</v>
      </c>
      <c r="AT59" s="84">
        <f t="shared" si="1"/>
        <v>0</v>
      </c>
      <c r="AU59" s="85">
        <f>'03.2. - Lokální injektáž ...'!P90</f>
        <v>0</v>
      </c>
      <c r="AV59" s="84">
        <f>'03.2. - Lokální injektáž ...'!J35</f>
        <v>0</v>
      </c>
      <c r="AW59" s="84">
        <f>'03.2. - Lokální injektáž ...'!J36</f>
        <v>0</v>
      </c>
      <c r="AX59" s="84">
        <f>'03.2. - Lokální injektáž ...'!J37</f>
        <v>0</v>
      </c>
      <c r="AY59" s="84">
        <f>'03.2. - Lokální injektáž ...'!J38</f>
        <v>0</v>
      </c>
      <c r="AZ59" s="84">
        <f>'03.2. - Lokální injektáž ...'!F35</f>
        <v>0</v>
      </c>
      <c r="BA59" s="84">
        <f>'03.2. - Lokální injektáž ...'!F36</f>
        <v>0</v>
      </c>
      <c r="BB59" s="84">
        <f>'03.2. - Lokální injektáž ...'!F37</f>
        <v>0</v>
      </c>
      <c r="BC59" s="84">
        <f>'03.2. - Lokální injektáž ...'!F38</f>
        <v>0</v>
      </c>
      <c r="BD59" s="86">
        <f>'03.2. - Lokální injektáž ...'!F39</f>
        <v>0</v>
      </c>
      <c r="BT59" s="26" t="s">
        <v>86</v>
      </c>
      <c r="BV59" s="26" t="s">
        <v>78</v>
      </c>
      <c r="BW59" s="26" t="s">
        <v>100</v>
      </c>
      <c r="BX59" s="26" t="s">
        <v>93</v>
      </c>
      <c r="CL59" s="26" t="s">
        <v>21</v>
      </c>
    </row>
    <row r="60" spans="1:91" s="6" customFormat="1" ht="24.75" customHeight="1">
      <c r="B60" s="73"/>
      <c r="C60" s="74"/>
      <c r="D60" s="291" t="s">
        <v>101</v>
      </c>
      <c r="E60" s="291"/>
      <c r="F60" s="291"/>
      <c r="G60" s="291"/>
      <c r="H60" s="291"/>
      <c r="I60" s="75"/>
      <c r="J60" s="291" t="s">
        <v>102</v>
      </c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318">
        <f>ROUND(SUM(AG61:AG62),2)</f>
        <v>0</v>
      </c>
      <c r="AH60" s="319"/>
      <c r="AI60" s="319"/>
      <c r="AJ60" s="319"/>
      <c r="AK60" s="319"/>
      <c r="AL60" s="319"/>
      <c r="AM60" s="319"/>
      <c r="AN60" s="321">
        <f t="shared" si="0"/>
        <v>0</v>
      </c>
      <c r="AO60" s="319"/>
      <c r="AP60" s="319"/>
      <c r="AQ60" s="76" t="s">
        <v>89</v>
      </c>
      <c r="AR60" s="73"/>
      <c r="AS60" s="77">
        <f>ROUND(SUM(AS61:AS62),2)</f>
        <v>0</v>
      </c>
      <c r="AT60" s="78">
        <f t="shared" si="1"/>
        <v>0</v>
      </c>
      <c r="AU60" s="79">
        <f>ROUND(SUM(AU61:AU62),5)</f>
        <v>0</v>
      </c>
      <c r="AV60" s="78">
        <f>ROUND(AZ60*L29,2)</f>
        <v>0</v>
      </c>
      <c r="AW60" s="78">
        <f>ROUND(BA60*L30,2)</f>
        <v>0</v>
      </c>
      <c r="AX60" s="78">
        <f>ROUND(BB60*L29,2)</f>
        <v>0</v>
      </c>
      <c r="AY60" s="78">
        <f>ROUND(BC60*L30,2)</f>
        <v>0</v>
      </c>
      <c r="AZ60" s="78">
        <f>ROUND(SUM(AZ61:AZ62),2)</f>
        <v>0</v>
      </c>
      <c r="BA60" s="78">
        <f>ROUND(SUM(BA61:BA62),2)</f>
        <v>0</v>
      </c>
      <c r="BB60" s="78">
        <f>ROUND(SUM(BB61:BB62),2)</f>
        <v>0</v>
      </c>
      <c r="BC60" s="78">
        <f>ROUND(SUM(BC61:BC62),2)</f>
        <v>0</v>
      </c>
      <c r="BD60" s="80">
        <f>ROUND(SUM(BD61:BD62),2)</f>
        <v>0</v>
      </c>
      <c r="BS60" s="81" t="s">
        <v>75</v>
      </c>
      <c r="BT60" s="81" t="s">
        <v>84</v>
      </c>
      <c r="BU60" s="81" t="s">
        <v>77</v>
      </c>
      <c r="BV60" s="81" t="s">
        <v>78</v>
      </c>
      <c r="BW60" s="81" t="s">
        <v>103</v>
      </c>
      <c r="BX60" s="81" t="s">
        <v>5</v>
      </c>
      <c r="CL60" s="81" t="s">
        <v>21</v>
      </c>
      <c r="CM60" s="81" t="s">
        <v>86</v>
      </c>
    </row>
    <row r="61" spans="1:91" s="3" customFormat="1" ht="16.5" customHeight="1">
      <c r="A61" s="72" t="s">
        <v>80</v>
      </c>
      <c r="B61" s="46"/>
      <c r="C61" s="12"/>
      <c r="D61" s="12"/>
      <c r="E61" s="292" t="s">
        <v>104</v>
      </c>
      <c r="F61" s="292"/>
      <c r="G61" s="292"/>
      <c r="H61" s="292"/>
      <c r="I61" s="292"/>
      <c r="J61" s="12"/>
      <c r="K61" s="292" t="s">
        <v>105</v>
      </c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316">
        <f>'04.1. - Obnova PKO ocelov...'!J32</f>
        <v>0</v>
      </c>
      <c r="AH61" s="317"/>
      <c r="AI61" s="317"/>
      <c r="AJ61" s="317"/>
      <c r="AK61" s="317"/>
      <c r="AL61" s="317"/>
      <c r="AM61" s="317"/>
      <c r="AN61" s="316">
        <f t="shared" si="0"/>
        <v>0</v>
      </c>
      <c r="AO61" s="317"/>
      <c r="AP61" s="317"/>
      <c r="AQ61" s="82" t="s">
        <v>96</v>
      </c>
      <c r="AR61" s="46"/>
      <c r="AS61" s="83">
        <v>0</v>
      </c>
      <c r="AT61" s="84">
        <f t="shared" si="1"/>
        <v>0</v>
      </c>
      <c r="AU61" s="85">
        <f>'04.1. - Obnova PKO ocelov...'!P93</f>
        <v>0</v>
      </c>
      <c r="AV61" s="84">
        <f>'04.1. - Obnova PKO ocelov...'!J35</f>
        <v>0</v>
      </c>
      <c r="AW61" s="84">
        <f>'04.1. - Obnova PKO ocelov...'!J36</f>
        <v>0</v>
      </c>
      <c r="AX61" s="84">
        <f>'04.1. - Obnova PKO ocelov...'!J37</f>
        <v>0</v>
      </c>
      <c r="AY61" s="84">
        <f>'04.1. - Obnova PKO ocelov...'!J38</f>
        <v>0</v>
      </c>
      <c r="AZ61" s="84">
        <f>'04.1. - Obnova PKO ocelov...'!F35</f>
        <v>0</v>
      </c>
      <c r="BA61" s="84">
        <f>'04.1. - Obnova PKO ocelov...'!F36</f>
        <v>0</v>
      </c>
      <c r="BB61" s="84">
        <f>'04.1. - Obnova PKO ocelov...'!F37</f>
        <v>0</v>
      </c>
      <c r="BC61" s="84">
        <f>'04.1. - Obnova PKO ocelov...'!F38</f>
        <v>0</v>
      </c>
      <c r="BD61" s="86">
        <f>'04.1. - Obnova PKO ocelov...'!F39</f>
        <v>0</v>
      </c>
      <c r="BT61" s="26" t="s">
        <v>86</v>
      </c>
      <c r="BV61" s="26" t="s">
        <v>78</v>
      </c>
      <c r="BW61" s="26" t="s">
        <v>106</v>
      </c>
      <c r="BX61" s="26" t="s">
        <v>103</v>
      </c>
      <c r="CL61" s="26" t="s">
        <v>21</v>
      </c>
    </row>
    <row r="62" spans="1:91" s="3" customFormat="1" ht="16.5" customHeight="1">
      <c r="A62" s="72" t="s">
        <v>80</v>
      </c>
      <c r="B62" s="46"/>
      <c r="C62" s="12"/>
      <c r="D62" s="12"/>
      <c r="E62" s="292" t="s">
        <v>107</v>
      </c>
      <c r="F62" s="292"/>
      <c r="G62" s="292"/>
      <c r="H62" s="292"/>
      <c r="I62" s="292"/>
      <c r="J62" s="12"/>
      <c r="K62" s="292" t="s">
        <v>108</v>
      </c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316">
        <f>'04.2. - Obnova PKO ocelov...'!J32</f>
        <v>0</v>
      </c>
      <c r="AH62" s="317"/>
      <c r="AI62" s="317"/>
      <c r="AJ62" s="317"/>
      <c r="AK62" s="317"/>
      <c r="AL62" s="317"/>
      <c r="AM62" s="317"/>
      <c r="AN62" s="316">
        <f t="shared" si="0"/>
        <v>0</v>
      </c>
      <c r="AO62" s="317"/>
      <c r="AP62" s="317"/>
      <c r="AQ62" s="82" t="s">
        <v>96</v>
      </c>
      <c r="AR62" s="46"/>
      <c r="AS62" s="83">
        <v>0</v>
      </c>
      <c r="AT62" s="84">
        <f t="shared" si="1"/>
        <v>0</v>
      </c>
      <c r="AU62" s="85">
        <f>'04.2. - Obnova PKO ocelov...'!P92</f>
        <v>0</v>
      </c>
      <c r="AV62" s="84">
        <f>'04.2. - Obnova PKO ocelov...'!J35</f>
        <v>0</v>
      </c>
      <c r="AW62" s="84">
        <f>'04.2. - Obnova PKO ocelov...'!J36</f>
        <v>0</v>
      </c>
      <c r="AX62" s="84">
        <f>'04.2. - Obnova PKO ocelov...'!J37</f>
        <v>0</v>
      </c>
      <c r="AY62" s="84">
        <f>'04.2. - Obnova PKO ocelov...'!J38</f>
        <v>0</v>
      </c>
      <c r="AZ62" s="84">
        <f>'04.2. - Obnova PKO ocelov...'!F35</f>
        <v>0</v>
      </c>
      <c r="BA62" s="84">
        <f>'04.2. - Obnova PKO ocelov...'!F36</f>
        <v>0</v>
      </c>
      <c r="BB62" s="84">
        <f>'04.2. - Obnova PKO ocelov...'!F37</f>
        <v>0</v>
      </c>
      <c r="BC62" s="84">
        <f>'04.2. - Obnova PKO ocelov...'!F38</f>
        <v>0</v>
      </c>
      <c r="BD62" s="86">
        <f>'04.2. - Obnova PKO ocelov...'!F39</f>
        <v>0</v>
      </c>
      <c r="BT62" s="26" t="s">
        <v>86</v>
      </c>
      <c r="BV62" s="26" t="s">
        <v>78</v>
      </c>
      <c r="BW62" s="26" t="s">
        <v>109</v>
      </c>
      <c r="BX62" s="26" t="s">
        <v>103</v>
      </c>
      <c r="CL62" s="26" t="s">
        <v>21</v>
      </c>
    </row>
    <row r="63" spans="1:91" s="6" customFormat="1" ht="24.75" customHeight="1">
      <c r="B63" s="73"/>
      <c r="C63" s="74"/>
      <c r="D63" s="291" t="s">
        <v>110</v>
      </c>
      <c r="E63" s="291"/>
      <c r="F63" s="291"/>
      <c r="G63" s="291"/>
      <c r="H63" s="291"/>
      <c r="I63" s="75"/>
      <c r="J63" s="291" t="s">
        <v>111</v>
      </c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318">
        <f>ROUND(SUM(AG64:AG65),2)</f>
        <v>0</v>
      </c>
      <c r="AH63" s="319"/>
      <c r="AI63" s="319"/>
      <c r="AJ63" s="319"/>
      <c r="AK63" s="319"/>
      <c r="AL63" s="319"/>
      <c r="AM63" s="319"/>
      <c r="AN63" s="321">
        <f t="shared" si="0"/>
        <v>0</v>
      </c>
      <c r="AO63" s="319"/>
      <c r="AP63" s="319"/>
      <c r="AQ63" s="76" t="s">
        <v>89</v>
      </c>
      <c r="AR63" s="73"/>
      <c r="AS63" s="77">
        <f>ROUND(SUM(AS64:AS65),2)</f>
        <v>0</v>
      </c>
      <c r="AT63" s="78">
        <f t="shared" si="1"/>
        <v>0</v>
      </c>
      <c r="AU63" s="79">
        <f>ROUND(SUM(AU64:AU65),5)</f>
        <v>0</v>
      </c>
      <c r="AV63" s="78">
        <f>ROUND(AZ63*L29,2)</f>
        <v>0</v>
      </c>
      <c r="AW63" s="78">
        <f>ROUND(BA63*L30,2)</f>
        <v>0</v>
      </c>
      <c r="AX63" s="78">
        <f>ROUND(BB63*L29,2)</f>
        <v>0</v>
      </c>
      <c r="AY63" s="78">
        <f>ROUND(BC63*L30,2)</f>
        <v>0</v>
      </c>
      <c r="AZ63" s="78">
        <f>ROUND(SUM(AZ64:AZ65),2)</f>
        <v>0</v>
      </c>
      <c r="BA63" s="78">
        <f>ROUND(SUM(BA64:BA65),2)</f>
        <v>0</v>
      </c>
      <c r="BB63" s="78">
        <f>ROUND(SUM(BB64:BB65),2)</f>
        <v>0</v>
      </c>
      <c r="BC63" s="78">
        <f>ROUND(SUM(BC64:BC65),2)</f>
        <v>0</v>
      </c>
      <c r="BD63" s="80">
        <f>ROUND(SUM(BD64:BD65),2)</f>
        <v>0</v>
      </c>
      <c r="BS63" s="81" t="s">
        <v>75</v>
      </c>
      <c r="BT63" s="81" t="s">
        <v>84</v>
      </c>
      <c r="BU63" s="81" t="s">
        <v>77</v>
      </c>
      <c r="BV63" s="81" t="s">
        <v>78</v>
      </c>
      <c r="BW63" s="81" t="s">
        <v>112</v>
      </c>
      <c r="BX63" s="81" t="s">
        <v>5</v>
      </c>
      <c r="CL63" s="81" t="s">
        <v>21</v>
      </c>
      <c r="CM63" s="81" t="s">
        <v>86</v>
      </c>
    </row>
    <row r="64" spans="1:91" s="3" customFormat="1" ht="16.5" customHeight="1">
      <c r="A64" s="72" t="s">
        <v>80</v>
      </c>
      <c r="B64" s="46"/>
      <c r="C64" s="12"/>
      <c r="D64" s="12"/>
      <c r="E64" s="292" t="s">
        <v>113</v>
      </c>
      <c r="F64" s="292"/>
      <c r="G64" s="292"/>
      <c r="H64" s="292"/>
      <c r="I64" s="292"/>
      <c r="J64" s="12"/>
      <c r="K64" s="292" t="s">
        <v>114</v>
      </c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316">
        <f>'05.1. - Lokální reprofila...'!J32</f>
        <v>0</v>
      </c>
      <c r="AH64" s="317"/>
      <c r="AI64" s="317"/>
      <c r="AJ64" s="317"/>
      <c r="AK64" s="317"/>
      <c r="AL64" s="317"/>
      <c r="AM64" s="317"/>
      <c r="AN64" s="316">
        <f t="shared" si="0"/>
        <v>0</v>
      </c>
      <c r="AO64" s="317"/>
      <c r="AP64" s="317"/>
      <c r="AQ64" s="82" t="s">
        <v>96</v>
      </c>
      <c r="AR64" s="46"/>
      <c r="AS64" s="83">
        <v>0</v>
      </c>
      <c r="AT64" s="84">
        <f t="shared" si="1"/>
        <v>0</v>
      </c>
      <c r="AU64" s="85">
        <f>'05.1. - Lokální reprofila...'!P89</f>
        <v>0</v>
      </c>
      <c r="AV64" s="84">
        <f>'05.1. - Lokální reprofila...'!J35</f>
        <v>0</v>
      </c>
      <c r="AW64" s="84">
        <f>'05.1. - Lokální reprofila...'!J36</f>
        <v>0</v>
      </c>
      <c r="AX64" s="84">
        <f>'05.1. - Lokální reprofila...'!J37</f>
        <v>0</v>
      </c>
      <c r="AY64" s="84">
        <f>'05.1. - Lokální reprofila...'!J38</f>
        <v>0</v>
      </c>
      <c r="AZ64" s="84">
        <f>'05.1. - Lokální reprofila...'!F35</f>
        <v>0</v>
      </c>
      <c r="BA64" s="84">
        <f>'05.1. - Lokální reprofila...'!F36</f>
        <v>0</v>
      </c>
      <c r="BB64" s="84">
        <f>'05.1. - Lokální reprofila...'!F37</f>
        <v>0</v>
      </c>
      <c r="BC64" s="84">
        <f>'05.1. - Lokální reprofila...'!F38</f>
        <v>0</v>
      </c>
      <c r="BD64" s="86">
        <f>'05.1. - Lokální reprofila...'!F39</f>
        <v>0</v>
      </c>
      <c r="BT64" s="26" t="s">
        <v>86</v>
      </c>
      <c r="BV64" s="26" t="s">
        <v>78</v>
      </c>
      <c r="BW64" s="26" t="s">
        <v>115</v>
      </c>
      <c r="BX64" s="26" t="s">
        <v>112</v>
      </c>
      <c r="CL64" s="26" t="s">
        <v>21</v>
      </c>
    </row>
    <row r="65" spans="1:91" s="3" customFormat="1" ht="16.5" customHeight="1">
      <c r="A65" s="72" t="s">
        <v>80</v>
      </c>
      <c r="B65" s="46"/>
      <c r="C65" s="12"/>
      <c r="D65" s="12"/>
      <c r="E65" s="292" t="s">
        <v>116</v>
      </c>
      <c r="F65" s="292"/>
      <c r="G65" s="292"/>
      <c r="H65" s="292"/>
      <c r="I65" s="292"/>
      <c r="J65" s="12"/>
      <c r="K65" s="292" t="s">
        <v>117</v>
      </c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316">
        <f>'05.2. - Lokální sanace tr...'!J32</f>
        <v>0</v>
      </c>
      <c r="AH65" s="317"/>
      <c r="AI65" s="317"/>
      <c r="AJ65" s="317"/>
      <c r="AK65" s="317"/>
      <c r="AL65" s="317"/>
      <c r="AM65" s="317"/>
      <c r="AN65" s="316">
        <f t="shared" si="0"/>
        <v>0</v>
      </c>
      <c r="AO65" s="317"/>
      <c r="AP65" s="317"/>
      <c r="AQ65" s="82" t="s">
        <v>96</v>
      </c>
      <c r="AR65" s="46"/>
      <c r="AS65" s="83">
        <v>0</v>
      </c>
      <c r="AT65" s="84">
        <f t="shared" si="1"/>
        <v>0</v>
      </c>
      <c r="AU65" s="85">
        <f>'05.2. - Lokální sanace tr...'!P90</f>
        <v>0</v>
      </c>
      <c r="AV65" s="84">
        <f>'05.2. - Lokální sanace tr...'!J35</f>
        <v>0</v>
      </c>
      <c r="AW65" s="84">
        <f>'05.2. - Lokální sanace tr...'!J36</f>
        <v>0</v>
      </c>
      <c r="AX65" s="84">
        <f>'05.2. - Lokální sanace tr...'!J37</f>
        <v>0</v>
      </c>
      <c r="AY65" s="84">
        <f>'05.2. - Lokální sanace tr...'!J38</f>
        <v>0</v>
      </c>
      <c r="AZ65" s="84">
        <f>'05.2. - Lokální sanace tr...'!F35</f>
        <v>0</v>
      </c>
      <c r="BA65" s="84">
        <f>'05.2. - Lokální sanace tr...'!F36</f>
        <v>0</v>
      </c>
      <c r="BB65" s="84">
        <f>'05.2. - Lokální sanace tr...'!F37</f>
        <v>0</v>
      </c>
      <c r="BC65" s="84">
        <f>'05.2. - Lokální sanace tr...'!F38</f>
        <v>0</v>
      </c>
      <c r="BD65" s="86">
        <f>'05.2. - Lokální sanace tr...'!F39</f>
        <v>0</v>
      </c>
      <c r="BT65" s="26" t="s">
        <v>86</v>
      </c>
      <c r="BV65" s="26" t="s">
        <v>78</v>
      </c>
      <c r="BW65" s="26" t="s">
        <v>118</v>
      </c>
      <c r="BX65" s="26" t="s">
        <v>112</v>
      </c>
      <c r="CL65" s="26" t="s">
        <v>21</v>
      </c>
    </row>
    <row r="66" spans="1:91" s="6" customFormat="1" ht="16.5" customHeight="1">
      <c r="A66" s="72" t="s">
        <v>80</v>
      </c>
      <c r="B66" s="73"/>
      <c r="C66" s="74"/>
      <c r="D66" s="291" t="s">
        <v>119</v>
      </c>
      <c r="E66" s="291"/>
      <c r="F66" s="291"/>
      <c r="G66" s="291"/>
      <c r="H66" s="291"/>
      <c r="I66" s="75"/>
      <c r="J66" s="291" t="s">
        <v>120</v>
      </c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321">
        <f>'SO 06 - Lokální reprofila...'!J30</f>
        <v>0</v>
      </c>
      <c r="AH66" s="319"/>
      <c r="AI66" s="319"/>
      <c r="AJ66" s="319"/>
      <c r="AK66" s="319"/>
      <c r="AL66" s="319"/>
      <c r="AM66" s="319"/>
      <c r="AN66" s="321">
        <f t="shared" si="0"/>
        <v>0</v>
      </c>
      <c r="AO66" s="319"/>
      <c r="AP66" s="319"/>
      <c r="AQ66" s="76" t="s">
        <v>89</v>
      </c>
      <c r="AR66" s="73"/>
      <c r="AS66" s="77">
        <v>0</v>
      </c>
      <c r="AT66" s="78">
        <f t="shared" si="1"/>
        <v>0</v>
      </c>
      <c r="AU66" s="79">
        <f>'SO 06 - Lokální reprofila...'!P84</f>
        <v>0</v>
      </c>
      <c r="AV66" s="78">
        <f>'SO 06 - Lokální reprofila...'!J33</f>
        <v>0</v>
      </c>
      <c r="AW66" s="78">
        <f>'SO 06 - Lokální reprofila...'!J34</f>
        <v>0</v>
      </c>
      <c r="AX66" s="78">
        <f>'SO 06 - Lokální reprofila...'!J35</f>
        <v>0</v>
      </c>
      <c r="AY66" s="78">
        <f>'SO 06 - Lokální reprofila...'!J36</f>
        <v>0</v>
      </c>
      <c r="AZ66" s="78">
        <f>'SO 06 - Lokální reprofila...'!F33</f>
        <v>0</v>
      </c>
      <c r="BA66" s="78">
        <f>'SO 06 - Lokální reprofila...'!F34</f>
        <v>0</v>
      </c>
      <c r="BB66" s="78">
        <f>'SO 06 - Lokální reprofila...'!F35</f>
        <v>0</v>
      </c>
      <c r="BC66" s="78">
        <f>'SO 06 - Lokální reprofila...'!F36</f>
        <v>0</v>
      </c>
      <c r="BD66" s="80">
        <f>'SO 06 - Lokální reprofila...'!F37</f>
        <v>0</v>
      </c>
      <c r="BT66" s="81" t="s">
        <v>84</v>
      </c>
      <c r="BV66" s="81" t="s">
        <v>78</v>
      </c>
      <c r="BW66" s="81" t="s">
        <v>121</v>
      </c>
      <c r="BX66" s="81" t="s">
        <v>5</v>
      </c>
      <c r="CL66" s="81" t="s">
        <v>21</v>
      </c>
      <c r="CM66" s="81" t="s">
        <v>86</v>
      </c>
    </row>
    <row r="67" spans="1:91" s="6" customFormat="1" ht="16.5" customHeight="1">
      <c r="A67" s="72" t="s">
        <v>80</v>
      </c>
      <c r="B67" s="73"/>
      <c r="C67" s="74"/>
      <c r="D67" s="291" t="s">
        <v>122</v>
      </c>
      <c r="E67" s="291"/>
      <c r="F67" s="291"/>
      <c r="G67" s="291"/>
      <c r="H67" s="291"/>
      <c r="I67" s="75"/>
      <c r="J67" s="291" t="s">
        <v>123</v>
      </c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321">
        <f>'VON - Vedlejší a ostatní ...'!J30</f>
        <v>0</v>
      </c>
      <c r="AH67" s="319"/>
      <c r="AI67" s="319"/>
      <c r="AJ67" s="319"/>
      <c r="AK67" s="319"/>
      <c r="AL67" s="319"/>
      <c r="AM67" s="319"/>
      <c r="AN67" s="321">
        <f t="shared" si="0"/>
        <v>0</v>
      </c>
      <c r="AO67" s="319"/>
      <c r="AP67" s="319"/>
      <c r="AQ67" s="76" t="s">
        <v>122</v>
      </c>
      <c r="AR67" s="73"/>
      <c r="AS67" s="87">
        <v>0</v>
      </c>
      <c r="AT67" s="88">
        <f t="shared" si="1"/>
        <v>0</v>
      </c>
      <c r="AU67" s="89">
        <f>'VON - Vedlejší a ostatní ...'!P83</f>
        <v>0</v>
      </c>
      <c r="AV67" s="88">
        <f>'VON - Vedlejší a ostatní ...'!J33</f>
        <v>0</v>
      </c>
      <c r="AW67" s="88">
        <f>'VON - Vedlejší a ostatní ...'!J34</f>
        <v>0</v>
      </c>
      <c r="AX67" s="88">
        <f>'VON - Vedlejší a ostatní ...'!J35</f>
        <v>0</v>
      </c>
      <c r="AY67" s="88">
        <f>'VON - Vedlejší a ostatní ...'!J36</f>
        <v>0</v>
      </c>
      <c r="AZ67" s="88">
        <f>'VON - Vedlejší a ostatní ...'!F33</f>
        <v>0</v>
      </c>
      <c r="BA67" s="88">
        <f>'VON - Vedlejší a ostatní ...'!F34</f>
        <v>0</v>
      </c>
      <c r="BB67" s="88">
        <f>'VON - Vedlejší a ostatní ...'!F35</f>
        <v>0</v>
      </c>
      <c r="BC67" s="88">
        <f>'VON - Vedlejší a ostatní ...'!F36</f>
        <v>0</v>
      </c>
      <c r="BD67" s="90">
        <f>'VON - Vedlejší a ostatní ...'!F37</f>
        <v>0</v>
      </c>
      <c r="BT67" s="81" t="s">
        <v>84</v>
      </c>
      <c r="BV67" s="81" t="s">
        <v>78</v>
      </c>
      <c r="BW67" s="81" t="s">
        <v>124</v>
      </c>
      <c r="BX67" s="81" t="s">
        <v>5</v>
      </c>
      <c r="CL67" s="81" t="s">
        <v>21</v>
      </c>
      <c r="CM67" s="81" t="s">
        <v>86</v>
      </c>
    </row>
    <row r="68" spans="1:91" s="1" customFormat="1" ht="30" customHeight="1">
      <c r="B68" s="33"/>
      <c r="AR68" s="33"/>
    </row>
    <row r="69" spans="1:91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33"/>
    </row>
  </sheetData>
  <sheetProtection algorithmName="SHA-512" hashValue="xcKLoAWigbImi8L/f7OuEc2WBPiCVpVEjfEQ4aiSTdliQplGfZKyP+m8iPs1zIV82FNmHKFCK2JlHOmWPoqEDA==" saltValue="wAKKfWZBe+q3iOD97ia5y6YGTOMH1Mn0YOXyTuHXuO3PXKYhAQ1HGMH4tnCiPdb9aNmePaP5eMi4GdTCtZftTg==" spinCount="100000" sheet="1" objects="1" scenarios="1" formatColumns="0" formatRows="0"/>
  <mergeCells count="90">
    <mergeCell ref="AN66:AP66"/>
    <mergeCell ref="AG66:AM66"/>
    <mergeCell ref="AN67:AP67"/>
    <mergeCell ref="AG67:AM67"/>
    <mergeCell ref="AN54:AP54"/>
    <mergeCell ref="AN52:AP52"/>
    <mergeCell ref="AN58:AP58"/>
    <mergeCell ref="AS49:AT51"/>
    <mergeCell ref="AN65:AP65"/>
    <mergeCell ref="AG65:AM65"/>
    <mergeCell ref="AK35:AO35"/>
    <mergeCell ref="X35:AB35"/>
    <mergeCell ref="AR2:BE2"/>
    <mergeCell ref="AG61:AM61"/>
    <mergeCell ref="AG57:AM57"/>
    <mergeCell ref="AG60:AM60"/>
    <mergeCell ref="AG52:AM52"/>
    <mergeCell ref="AG55:AM55"/>
    <mergeCell ref="AG56:AM56"/>
    <mergeCell ref="AG58:AM58"/>
    <mergeCell ref="AG59:AM59"/>
    <mergeCell ref="AM49:AP49"/>
    <mergeCell ref="AM47:AN47"/>
    <mergeCell ref="AM50:AP50"/>
    <mergeCell ref="AN57:AP57"/>
    <mergeCell ref="AN61:AP61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K64:AF64"/>
    <mergeCell ref="L45:AO45"/>
    <mergeCell ref="E65:I65"/>
    <mergeCell ref="K65:AF65"/>
    <mergeCell ref="D66:H66"/>
    <mergeCell ref="J66:AF66"/>
    <mergeCell ref="AG62:AM62"/>
    <mergeCell ref="AG63:AM63"/>
    <mergeCell ref="AG64:AM64"/>
    <mergeCell ref="AN63:AP63"/>
    <mergeCell ref="AN64:AP64"/>
    <mergeCell ref="AN62:AP62"/>
    <mergeCell ref="AN60:AP60"/>
    <mergeCell ref="AN59:AP59"/>
    <mergeCell ref="AN55:AP55"/>
    <mergeCell ref="AN56:AP56"/>
    <mergeCell ref="I52:AF52"/>
    <mergeCell ref="J56:AF56"/>
    <mergeCell ref="J57:AF57"/>
    <mergeCell ref="J60:AF60"/>
    <mergeCell ref="J63:AF63"/>
    <mergeCell ref="J55:AF55"/>
    <mergeCell ref="K61:AF61"/>
    <mergeCell ref="K59:AF59"/>
    <mergeCell ref="K62:AF62"/>
    <mergeCell ref="K58:AF58"/>
    <mergeCell ref="E64:I64"/>
    <mergeCell ref="E58:I58"/>
    <mergeCell ref="E62:I62"/>
    <mergeCell ref="E61:I61"/>
    <mergeCell ref="E59:I59"/>
    <mergeCell ref="C52:G52"/>
    <mergeCell ref="D60:H60"/>
    <mergeCell ref="D63:H63"/>
    <mergeCell ref="D56:H56"/>
    <mergeCell ref="D57:H57"/>
    <mergeCell ref="D55:H55"/>
  </mergeCells>
  <hyperlinks>
    <hyperlink ref="A55" location="'PS 01 - Technologická čás...'!C2" display="/" xr:uid="{00000000-0004-0000-0000-000000000000}"/>
    <hyperlink ref="A56" location="'SO 02 - Nová železobetono...'!C2" display="/" xr:uid="{00000000-0004-0000-0000-000001000000}"/>
    <hyperlink ref="A58" location="'03.1. - Lokální injektáž ...'!C2" display="/" xr:uid="{00000000-0004-0000-0000-000002000000}"/>
    <hyperlink ref="A59" location="'03.2. - Lokální injektáž ...'!C2" display="/" xr:uid="{00000000-0004-0000-0000-000003000000}"/>
    <hyperlink ref="A61" location="'04.1. - Obnova PKO ocelov...'!C2" display="/" xr:uid="{00000000-0004-0000-0000-000004000000}"/>
    <hyperlink ref="A62" location="'04.2. - Obnova PKO ocelov...'!C2" display="/" xr:uid="{00000000-0004-0000-0000-000005000000}"/>
    <hyperlink ref="A64" location="'05.1. - Lokální reprofila...'!C2" display="/" xr:uid="{00000000-0004-0000-0000-000006000000}"/>
    <hyperlink ref="A65" location="'05.2. - Lokální sanace tr...'!C2" display="/" xr:uid="{00000000-0004-0000-0000-000007000000}"/>
    <hyperlink ref="A66" location="'SO 06 - Lokální reprofila...'!C2" display="/" xr:uid="{00000000-0004-0000-0000-000008000000}"/>
    <hyperlink ref="A67" location="'VON - Vedlejší a ostatní ...'!C2" display="/" xr:uid="{00000000-0004-0000-0000-000009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46" s="1" customFormat="1" ht="12" customHeight="1">
      <c r="B8" s="33"/>
      <c r="D8" s="28" t="s">
        <v>126</v>
      </c>
      <c r="L8" s="33"/>
    </row>
    <row r="9" spans="2:46" s="1" customFormat="1" ht="16.5" customHeight="1">
      <c r="B9" s="33"/>
      <c r="E9" s="294" t="s">
        <v>127</v>
      </c>
      <c r="F9" s="332"/>
      <c r="G9" s="332"/>
      <c r="H9" s="33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>
        <f>'Rekapitulace stavby'!AN8</f>
        <v>45677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00"/>
      <c r="G18" s="300"/>
      <c r="H18" s="300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305" t="s">
        <v>21</v>
      </c>
      <c r="F27" s="305"/>
      <c r="G27" s="305"/>
      <c r="H27" s="305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ROUND((SUM(BE85:BE250)),  2)</f>
        <v>0</v>
      </c>
      <c r="I33" s="94">
        <v>0.21</v>
      </c>
      <c r="J33" s="84">
        <f>ROUND(((SUM(BE85:BE250))*I33),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ROUND((SUM(BF85:BF250)),  2)</f>
        <v>0</v>
      </c>
      <c r="I34" s="94">
        <v>0.12</v>
      </c>
      <c r="J34" s="84">
        <f>ROUND(((SUM(BF85:BF250))*I34),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ROUND((SUM(BG85:BG250)),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ROUND((SUM(BH85:BH250)),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ROUND((SUM(BI85:BI250)),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0" t="str">
        <f>E7</f>
        <v>VD Štvanice – oprava plavebních komor</v>
      </c>
      <c r="F48" s="331"/>
      <c r="G48" s="331"/>
      <c r="H48" s="331"/>
      <c r="L48" s="33"/>
    </row>
    <row r="49" spans="2:47" s="1" customFormat="1" ht="12" customHeight="1">
      <c r="B49" s="33"/>
      <c r="C49" s="28" t="s">
        <v>126</v>
      </c>
      <c r="L49" s="33"/>
    </row>
    <row r="50" spans="2:47" s="1" customFormat="1" ht="16.5" customHeight="1">
      <c r="B50" s="33"/>
      <c r="E50" s="294" t="str">
        <f>E9</f>
        <v xml:space="preserve">PS 01 - Technologická část strojní 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>
        <f>IF(J12="","",J12)</f>
        <v>45677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129</v>
      </c>
      <c r="D57" s="95"/>
      <c r="E57" s="95"/>
      <c r="F57" s="95"/>
      <c r="G57" s="95"/>
      <c r="H57" s="95"/>
      <c r="I57" s="95"/>
      <c r="J57" s="102" t="s">
        <v>130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J85</f>
        <v>0</v>
      </c>
      <c r="L59" s="33"/>
      <c r="AU59" s="18" t="s">
        <v>131</v>
      </c>
    </row>
    <row r="60" spans="2:47" s="8" customFormat="1" ht="24.95" customHeight="1">
      <c r="B60" s="104"/>
      <c r="D60" s="105" t="s">
        <v>132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8" customFormat="1" ht="24.95" customHeight="1">
      <c r="B61" s="104"/>
      <c r="D61" s="105" t="s">
        <v>133</v>
      </c>
      <c r="E61" s="106"/>
      <c r="F61" s="106"/>
      <c r="G61" s="106"/>
      <c r="H61" s="106"/>
      <c r="I61" s="106"/>
      <c r="J61" s="107">
        <f>J102</f>
        <v>0</v>
      </c>
      <c r="L61" s="104"/>
    </row>
    <row r="62" spans="2:47" s="8" customFormat="1" ht="24.95" customHeight="1">
      <c r="B62" s="104"/>
      <c r="D62" s="105" t="s">
        <v>134</v>
      </c>
      <c r="E62" s="106"/>
      <c r="F62" s="106"/>
      <c r="G62" s="106"/>
      <c r="H62" s="106"/>
      <c r="I62" s="106"/>
      <c r="J62" s="107">
        <f>J144</f>
        <v>0</v>
      </c>
      <c r="L62" s="104"/>
    </row>
    <row r="63" spans="2:47" s="8" customFormat="1" ht="24.95" customHeight="1">
      <c r="B63" s="104"/>
      <c r="D63" s="105" t="s">
        <v>135</v>
      </c>
      <c r="E63" s="106"/>
      <c r="F63" s="106"/>
      <c r="G63" s="106"/>
      <c r="H63" s="106"/>
      <c r="I63" s="106"/>
      <c r="J63" s="107">
        <f>J186</f>
        <v>0</v>
      </c>
      <c r="L63" s="104"/>
    </row>
    <row r="64" spans="2:47" s="8" customFormat="1" ht="24.95" customHeight="1">
      <c r="B64" s="104"/>
      <c r="D64" s="105" t="s">
        <v>136</v>
      </c>
      <c r="E64" s="106"/>
      <c r="F64" s="106"/>
      <c r="G64" s="106"/>
      <c r="H64" s="106"/>
      <c r="I64" s="106"/>
      <c r="J64" s="107">
        <f>J207</f>
        <v>0</v>
      </c>
      <c r="L64" s="104"/>
    </row>
    <row r="65" spans="2:12" s="8" customFormat="1" ht="24.95" customHeight="1">
      <c r="B65" s="104"/>
      <c r="D65" s="105" t="s">
        <v>137</v>
      </c>
      <c r="E65" s="106"/>
      <c r="F65" s="106"/>
      <c r="G65" s="106"/>
      <c r="H65" s="106"/>
      <c r="I65" s="106"/>
      <c r="J65" s="107">
        <f>J228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138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30" t="str">
        <f>E7</f>
        <v>VD Štvanice – oprava plavebních komor</v>
      </c>
      <c r="F75" s="331"/>
      <c r="G75" s="331"/>
      <c r="H75" s="331"/>
      <c r="L75" s="33"/>
    </row>
    <row r="76" spans="2:12" s="1" customFormat="1" ht="12" customHeight="1">
      <c r="B76" s="33"/>
      <c r="C76" s="28" t="s">
        <v>126</v>
      </c>
      <c r="L76" s="33"/>
    </row>
    <row r="77" spans="2:12" s="1" customFormat="1" ht="16.5" customHeight="1">
      <c r="B77" s="33"/>
      <c r="E77" s="294" t="str">
        <f>E9</f>
        <v xml:space="preserve">PS 01 - Technologická část strojní </v>
      </c>
      <c r="F77" s="332"/>
      <c r="G77" s="332"/>
      <c r="H77" s="332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22</v>
      </c>
      <c r="F79" s="26" t="str">
        <f>F12</f>
        <v>Hlavní město Praha</v>
      </c>
      <c r="I79" s="28" t="s">
        <v>24</v>
      </c>
      <c r="J79" s="50">
        <f>IF(J12="","",J12)</f>
        <v>45677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>Povodí Vltavy, státní podnik</v>
      </c>
      <c r="I81" s="28" t="s">
        <v>33</v>
      </c>
      <c r="J81" s="31" t="str">
        <f>E21</f>
        <v>AQUATIS a.s</v>
      </c>
      <c r="L81" s="33"/>
    </row>
    <row r="82" spans="2:65" s="1" customFormat="1" ht="15.2" customHeight="1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>Bc. Aneta Patková</v>
      </c>
      <c r="L82" s="33"/>
    </row>
    <row r="83" spans="2:65" s="1" customFormat="1" ht="10.35" customHeight="1">
      <c r="B83" s="33"/>
      <c r="L83" s="33"/>
    </row>
    <row r="84" spans="2:65" s="9" customFormat="1" ht="29.25" customHeight="1">
      <c r="B84" s="108"/>
      <c r="C84" s="109" t="s">
        <v>139</v>
      </c>
      <c r="D84" s="110" t="s">
        <v>61</v>
      </c>
      <c r="E84" s="110" t="s">
        <v>57</v>
      </c>
      <c r="F84" s="110" t="s">
        <v>58</v>
      </c>
      <c r="G84" s="110" t="s">
        <v>140</v>
      </c>
      <c r="H84" s="110" t="s">
        <v>141</v>
      </c>
      <c r="I84" s="110" t="s">
        <v>142</v>
      </c>
      <c r="J84" s="110" t="s">
        <v>130</v>
      </c>
      <c r="K84" s="111" t="s">
        <v>143</v>
      </c>
      <c r="L84" s="108"/>
      <c r="M84" s="57" t="s">
        <v>21</v>
      </c>
      <c r="N84" s="58" t="s">
        <v>46</v>
      </c>
      <c r="O84" s="58" t="s">
        <v>144</v>
      </c>
      <c r="P84" s="58" t="s">
        <v>145</v>
      </c>
      <c r="Q84" s="58" t="s">
        <v>146</v>
      </c>
      <c r="R84" s="58" t="s">
        <v>147</v>
      </c>
      <c r="S84" s="58" t="s">
        <v>148</v>
      </c>
      <c r="T84" s="59" t="s">
        <v>149</v>
      </c>
    </row>
    <row r="85" spans="2:65" s="1" customFormat="1" ht="22.9" customHeight="1">
      <c r="B85" s="33"/>
      <c r="C85" s="62" t="s">
        <v>150</v>
      </c>
      <c r="J85" s="112">
        <f>BK85</f>
        <v>0</v>
      </c>
      <c r="L85" s="33"/>
      <c r="M85" s="60"/>
      <c r="N85" s="51"/>
      <c r="O85" s="51"/>
      <c r="P85" s="113">
        <f>P86+P102+P144+P186+P207+P228</f>
        <v>0</v>
      </c>
      <c r="Q85" s="51"/>
      <c r="R85" s="113">
        <f>R86+R102+R144+R186+R207+R228</f>
        <v>0</v>
      </c>
      <c r="S85" s="51"/>
      <c r="T85" s="114">
        <f>T86+T102+T144+T186+T207+T228</f>
        <v>0</v>
      </c>
      <c r="AT85" s="18" t="s">
        <v>75</v>
      </c>
      <c r="AU85" s="18" t="s">
        <v>131</v>
      </c>
      <c r="BK85" s="115">
        <f>BK86+BK102+BK144+BK186+BK207+BK228</f>
        <v>0</v>
      </c>
    </row>
    <row r="86" spans="2:65" s="10" customFormat="1" ht="25.9" customHeight="1">
      <c r="B86" s="116"/>
      <c r="D86" s="117" t="s">
        <v>75</v>
      </c>
      <c r="E86" s="118" t="s">
        <v>151</v>
      </c>
      <c r="F86" s="118" t="s">
        <v>152</v>
      </c>
      <c r="I86" s="119"/>
      <c r="J86" s="120">
        <f>BK86</f>
        <v>0</v>
      </c>
      <c r="L86" s="116"/>
      <c r="M86" s="121"/>
      <c r="P86" s="122">
        <f>SUM(P87:P101)</f>
        <v>0</v>
      </c>
      <c r="R86" s="122">
        <f>SUM(R87:R101)</f>
        <v>0</v>
      </c>
      <c r="T86" s="123">
        <f>SUM(T87:T101)</f>
        <v>0</v>
      </c>
      <c r="AR86" s="117" t="s">
        <v>153</v>
      </c>
      <c r="AT86" s="124" t="s">
        <v>75</v>
      </c>
      <c r="AU86" s="124" t="s">
        <v>76</v>
      </c>
      <c r="AY86" s="117" t="s">
        <v>154</v>
      </c>
      <c r="BK86" s="125">
        <f>SUM(BK87:BK101)</f>
        <v>0</v>
      </c>
    </row>
    <row r="87" spans="2:65" s="1" customFormat="1" ht="16.5" customHeight="1">
      <c r="B87" s="33"/>
      <c r="C87" s="126" t="s">
        <v>84</v>
      </c>
      <c r="D87" s="126" t="s">
        <v>155</v>
      </c>
      <c r="E87" s="127" t="s">
        <v>156</v>
      </c>
      <c r="F87" s="128" t="s">
        <v>157</v>
      </c>
      <c r="G87" s="129" t="s">
        <v>158</v>
      </c>
      <c r="H87" s="130">
        <v>1</v>
      </c>
      <c r="I87" s="131"/>
      <c r="J87" s="132">
        <f>ROUND(I87*H87,2)</f>
        <v>0</v>
      </c>
      <c r="K87" s="128" t="s">
        <v>21</v>
      </c>
      <c r="L87" s="33"/>
      <c r="M87" s="133" t="s">
        <v>21</v>
      </c>
      <c r="N87" s="134" t="s">
        <v>47</v>
      </c>
      <c r="P87" s="135">
        <f>O87*H87</f>
        <v>0</v>
      </c>
      <c r="Q87" s="135">
        <v>0</v>
      </c>
      <c r="R87" s="135">
        <f>Q87*H87</f>
        <v>0</v>
      </c>
      <c r="S87" s="135">
        <v>0</v>
      </c>
      <c r="T87" s="136">
        <f>S87*H87</f>
        <v>0</v>
      </c>
      <c r="AR87" s="137" t="s">
        <v>153</v>
      </c>
      <c r="AT87" s="137" t="s">
        <v>155</v>
      </c>
      <c r="AU87" s="137" t="s">
        <v>84</v>
      </c>
      <c r="AY87" s="18" t="s">
        <v>154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8" t="s">
        <v>84</v>
      </c>
      <c r="BK87" s="138">
        <f>ROUND(I87*H87,2)</f>
        <v>0</v>
      </c>
      <c r="BL87" s="18" t="s">
        <v>153</v>
      </c>
      <c r="BM87" s="137" t="s">
        <v>159</v>
      </c>
    </row>
    <row r="88" spans="2:65" s="1" customFormat="1" ht="11.25">
      <c r="B88" s="33"/>
      <c r="D88" s="139" t="s">
        <v>160</v>
      </c>
      <c r="F88" s="140" t="s">
        <v>157</v>
      </c>
      <c r="I88" s="141"/>
      <c r="L88" s="33"/>
      <c r="M88" s="142"/>
      <c r="T88" s="54"/>
      <c r="AT88" s="18" t="s">
        <v>160</v>
      </c>
      <c r="AU88" s="18" t="s">
        <v>84</v>
      </c>
    </row>
    <row r="89" spans="2:65" s="1" customFormat="1" ht="19.5">
      <c r="B89" s="33"/>
      <c r="D89" s="139" t="s">
        <v>161</v>
      </c>
      <c r="F89" s="143" t="s">
        <v>162</v>
      </c>
      <c r="I89" s="141"/>
      <c r="L89" s="33"/>
      <c r="M89" s="142"/>
      <c r="T89" s="54"/>
      <c r="AT89" s="18" t="s">
        <v>161</v>
      </c>
      <c r="AU89" s="18" t="s">
        <v>84</v>
      </c>
    </row>
    <row r="90" spans="2:65" s="1" customFormat="1" ht="16.5" customHeight="1">
      <c r="B90" s="33"/>
      <c r="C90" s="126" t="s">
        <v>86</v>
      </c>
      <c r="D90" s="126" t="s">
        <v>155</v>
      </c>
      <c r="E90" s="127" t="s">
        <v>163</v>
      </c>
      <c r="F90" s="128" t="s">
        <v>164</v>
      </c>
      <c r="G90" s="129" t="s">
        <v>158</v>
      </c>
      <c r="H90" s="130">
        <v>1</v>
      </c>
      <c r="I90" s="131"/>
      <c r="J90" s="132">
        <f>ROUND(I90*H90,2)</f>
        <v>0</v>
      </c>
      <c r="K90" s="128" t="s">
        <v>21</v>
      </c>
      <c r="L90" s="33"/>
      <c r="M90" s="133" t="s">
        <v>21</v>
      </c>
      <c r="N90" s="134" t="s">
        <v>47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153</v>
      </c>
      <c r="AT90" s="137" t="s">
        <v>155</v>
      </c>
      <c r="AU90" s="137" t="s">
        <v>84</v>
      </c>
      <c r="AY90" s="18" t="s">
        <v>154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8" t="s">
        <v>84</v>
      </c>
      <c r="BK90" s="138">
        <f>ROUND(I90*H90,2)</f>
        <v>0</v>
      </c>
      <c r="BL90" s="18" t="s">
        <v>153</v>
      </c>
      <c r="BM90" s="137" t="s">
        <v>165</v>
      </c>
    </row>
    <row r="91" spans="2:65" s="1" customFormat="1" ht="11.25">
      <c r="B91" s="33"/>
      <c r="D91" s="139" t="s">
        <v>160</v>
      </c>
      <c r="F91" s="140" t="s">
        <v>164</v>
      </c>
      <c r="I91" s="141"/>
      <c r="L91" s="33"/>
      <c r="M91" s="142"/>
      <c r="T91" s="54"/>
      <c r="AT91" s="18" t="s">
        <v>160</v>
      </c>
      <c r="AU91" s="18" t="s">
        <v>84</v>
      </c>
    </row>
    <row r="92" spans="2:65" s="1" customFormat="1" ht="19.5">
      <c r="B92" s="33"/>
      <c r="D92" s="139" t="s">
        <v>161</v>
      </c>
      <c r="F92" s="143" t="s">
        <v>166</v>
      </c>
      <c r="I92" s="141"/>
      <c r="L92" s="33"/>
      <c r="M92" s="142"/>
      <c r="T92" s="54"/>
      <c r="AT92" s="18" t="s">
        <v>161</v>
      </c>
      <c r="AU92" s="18" t="s">
        <v>84</v>
      </c>
    </row>
    <row r="93" spans="2:65" s="1" customFormat="1" ht="16.5" customHeight="1">
      <c r="B93" s="33"/>
      <c r="C93" s="126" t="s">
        <v>167</v>
      </c>
      <c r="D93" s="126" t="s">
        <v>155</v>
      </c>
      <c r="E93" s="127" t="s">
        <v>168</v>
      </c>
      <c r="F93" s="128" t="s">
        <v>169</v>
      </c>
      <c r="G93" s="129" t="s">
        <v>158</v>
      </c>
      <c r="H93" s="130">
        <v>1</v>
      </c>
      <c r="I93" s="131"/>
      <c r="J93" s="132">
        <f>ROUND(I93*H93,2)</f>
        <v>0</v>
      </c>
      <c r="K93" s="128" t="s">
        <v>21</v>
      </c>
      <c r="L93" s="33"/>
      <c r="M93" s="133" t="s">
        <v>21</v>
      </c>
      <c r="N93" s="134" t="s">
        <v>47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153</v>
      </c>
      <c r="AT93" s="137" t="s">
        <v>155</v>
      </c>
      <c r="AU93" s="137" t="s">
        <v>84</v>
      </c>
      <c r="AY93" s="18" t="s">
        <v>154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8" t="s">
        <v>84</v>
      </c>
      <c r="BK93" s="138">
        <f>ROUND(I93*H93,2)</f>
        <v>0</v>
      </c>
      <c r="BL93" s="18" t="s">
        <v>153</v>
      </c>
      <c r="BM93" s="137" t="s">
        <v>170</v>
      </c>
    </row>
    <row r="94" spans="2:65" s="1" customFormat="1" ht="11.25">
      <c r="B94" s="33"/>
      <c r="D94" s="139" t="s">
        <v>160</v>
      </c>
      <c r="F94" s="140" t="s">
        <v>169</v>
      </c>
      <c r="I94" s="141"/>
      <c r="L94" s="33"/>
      <c r="M94" s="142"/>
      <c r="T94" s="54"/>
      <c r="AT94" s="18" t="s">
        <v>160</v>
      </c>
      <c r="AU94" s="18" t="s">
        <v>84</v>
      </c>
    </row>
    <row r="95" spans="2:65" s="1" customFormat="1" ht="16.5" customHeight="1">
      <c r="B95" s="33"/>
      <c r="C95" s="126" t="s">
        <v>153</v>
      </c>
      <c r="D95" s="126" t="s">
        <v>155</v>
      </c>
      <c r="E95" s="127" t="s">
        <v>171</v>
      </c>
      <c r="F95" s="128" t="s">
        <v>172</v>
      </c>
      <c r="G95" s="129" t="s">
        <v>158</v>
      </c>
      <c r="H95" s="130">
        <v>1</v>
      </c>
      <c r="I95" s="131"/>
      <c r="J95" s="132">
        <f>ROUND(I95*H95,2)</f>
        <v>0</v>
      </c>
      <c r="K95" s="128" t="s">
        <v>21</v>
      </c>
      <c r="L95" s="33"/>
      <c r="M95" s="133" t="s">
        <v>21</v>
      </c>
      <c r="N95" s="134" t="s">
        <v>47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153</v>
      </c>
      <c r="AT95" s="137" t="s">
        <v>155</v>
      </c>
      <c r="AU95" s="137" t="s">
        <v>84</v>
      </c>
      <c r="AY95" s="18" t="s">
        <v>154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8" t="s">
        <v>84</v>
      </c>
      <c r="BK95" s="138">
        <f>ROUND(I95*H95,2)</f>
        <v>0</v>
      </c>
      <c r="BL95" s="18" t="s">
        <v>153</v>
      </c>
      <c r="BM95" s="137" t="s">
        <v>173</v>
      </c>
    </row>
    <row r="96" spans="2:65" s="1" customFormat="1" ht="11.25">
      <c r="B96" s="33"/>
      <c r="D96" s="139" t="s">
        <v>160</v>
      </c>
      <c r="F96" s="140" t="s">
        <v>172</v>
      </c>
      <c r="I96" s="141"/>
      <c r="L96" s="33"/>
      <c r="M96" s="142"/>
      <c r="T96" s="54"/>
      <c r="AT96" s="18" t="s">
        <v>160</v>
      </c>
      <c r="AU96" s="18" t="s">
        <v>84</v>
      </c>
    </row>
    <row r="97" spans="2:65" s="1" customFormat="1" ht="16.5" customHeight="1">
      <c r="B97" s="33"/>
      <c r="C97" s="126" t="s">
        <v>174</v>
      </c>
      <c r="D97" s="126" t="s">
        <v>155</v>
      </c>
      <c r="E97" s="127" t="s">
        <v>175</v>
      </c>
      <c r="F97" s="128" t="s">
        <v>176</v>
      </c>
      <c r="G97" s="129" t="s">
        <v>158</v>
      </c>
      <c r="H97" s="130">
        <v>1</v>
      </c>
      <c r="I97" s="131"/>
      <c r="J97" s="132">
        <f>ROUND(I97*H97,2)</f>
        <v>0</v>
      </c>
      <c r="K97" s="128" t="s">
        <v>21</v>
      </c>
      <c r="L97" s="33"/>
      <c r="M97" s="133" t="s">
        <v>21</v>
      </c>
      <c r="N97" s="134" t="s">
        <v>47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153</v>
      </c>
      <c r="AT97" s="137" t="s">
        <v>155</v>
      </c>
      <c r="AU97" s="137" t="s">
        <v>84</v>
      </c>
      <c r="AY97" s="18" t="s">
        <v>154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84</v>
      </c>
      <c r="BK97" s="138">
        <f>ROUND(I97*H97,2)</f>
        <v>0</v>
      </c>
      <c r="BL97" s="18" t="s">
        <v>153</v>
      </c>
      <c r="BM97" s="137" t="s">
        <v>177</v>
      </c>
    </row>
    <row r="98" spans="2:65" s="1" customFormat="1" ht="11.25">
      <c r="B98" s="33"/>
      <c r="D98" s="139" t="s">
        <v>160</v>
      </c>
      <c r="F98" s="140" t="s">
        <v>176</v>
      </c>
      <c r="I98" s="141"/>
      <c r="L98" s="33"/>
      <c r="M98" s="142"/>
      <c r="T98" s="54"/>
      <c r="AT98" s="18" t="s">
        <v>160</v>
      </c>
      <c r="AU98" s="18" t="s">
        <v>84</v>
      </c>
    </row>
    <row r="99" spans="2:65" s="1" customFormat="1" ht="16.5" customHeight="1">
      <c r="B99" s="33"/>
      <c r="C99" s="126" t="s">
        <v>178</v>
      </c>
      <c r="D99" s="126" t="s">
        <v>155</v>
      </c>
      <c r="E99" s="127" t="s">
        <v>179</v>
      </c>
      <c r="F99" s="128" t="s">
        <v>180</v>
      </c>
      <c r="G99" s="129" t="s">
        <v>158</v>
      </c>
      <c r="H99" s="130">
        <v>1</v>
      </c>
      <c r="I99" s="131"/>
      <c r="J99" s="132">
        <f>ROUND(I99*H99,2)</f>
        <v>0</v>
      </c>
      <c r="K99" s="128" t="s">
        <v>21</v>
      </c>
      <c r="L99" s="33"/>
      <c r="M99" s="133" t="s">
        <v>21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153</v>
      </c>
      <c r="AT99" s="137" t="s">
        <v>155</v>
      </c>
      <c r="AU99" s="137" t="s">
        <v>84</v>
      </c>
      <c r="AY99" s="18" t="s">
        <v>154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84</v>
      </c>
      <c r="BK99" s="138">
        <f>ROUND(I99*H99,2)</f>
        <v>0</v>
      </c>
      <c r="BL99" s="18" t="s">
        <v>153</v>
      </c>
      <c r="BM99" s="137" t="s">
        <v>181</v>
      </c>
    </row>
    <row r="100" spans="2:65" s="1" customFormat="1" ht="19.5">
      <c r="B100" s="33"/>
      <c r="D100" s="139" t="s">
        <v>160</v>
      </c>
      <c r="F100" s="140" t="s">
        <v>182</v>
      </c>
      <c r="I100" s="141"/>
      <c r="L100" s="33"/>
      <c r="M100" s="142"/>
      <c r="T100" s="54"/>
      <c r="AT100" s="18" t="s">
        <v>160</v>
      </c>
      <c r="AU100" s="18" t="s">
        <v>84</v>
      </c>
    </row>
    <row r="101" spans="2:65" s="1" customFormat="1" ht="19.5">
      <c r="B101" s="33"/>
      <c r="D101" s="139" t="s">
        <v>161</v>
      </c>
      <c r="F101" s="143" t="s">
        <v>183</v>
      </c>
      <c r="I101" s="141"/>
      <c r="L101" s="33"/>
      <c r="M101" s="142"/>
      <c r="T101" s="54"/>
      <c r="AT101" s="18" t="s">
        <v>161</v>
      </c>
      <c r="AU101" s="18" t="s">
        <v>84</v>
      </c>
    </row>
    <row r="102" spans="2:65" s="10" customFormat="1" ht="25.9" customHeight="1">
      <c r="B102" s="116"/>
      <c r="D102" s="117" t="s">
        <v>75</v>
      </c>
      <c r="E102" s="118" t="s">
        <v>184</v>
      </c>
      <c r="F102" s="118" t="s">
        <v>185</v>
      </c>
      <c r="I102" s="119"/>
      <c r="J102" s="120">
        <f>BK102</f>
        <v>0</v>
      </c>
      <c r="L102" s="116"/>
      <c r="M102" s="121"/>
      <c r="P102" s="122">
        <f>SUM(P103:P143)</f>
        <v>0</v>
      </c>
      <c r="R102" s="122">
        <f>SUM(R103:R143)</f>
        <v>0</v>
      </c>
      <c r="T102" s="123">
        <f>SUM(T103:T143)</f>
        <v>0</v>
      </c>
      <c r="AR102" s="117" t="s">
        <v>153</v>
      </c>
      <c r="AT102" s="124" t="s">
        <v>75</v>
      </c>
      <c r="AU102" s="124" t="s">
        <v>76</v>
      </c>
      <c r="AY102" s="117" t="s">
        <v>154</v>
      </c>
      <c r="BK102" s="125">
        <f>SUM(BK103:BK143)</f>
        <v>0</v>
      </c>
    </row>
    <row r="103" spans="2:65" s="1" customFormat="1" ht="16.5" customHeight="1">
      <c r="B103" s="33"/>
      <c r="C103" s="126" t="s">
        <v>186</v>
      </c>
      <c r="D103" s="126" t="s">
        <v>155</v>
      </c>
      <c r="E103" s="127" t="s">
        <v>187</v>
      </c>
      <c r="F103" s="128" t="s">
        <v>188</v>
      </c>
      <c r="G103" s="129" t="s">
        <v>189</v>
      </c>
      <c r="H103" s="130">
        <v>4600</v>
      </c>
      <c r="I103" s="131"/>
      <c r="J103" s="132">
        <f>ROUND(I103*H103,2)</f>
        <v>0</v>
      </c>
      <c r="K103" s="128" t="s">
        <v>21</v>
      </c>
      <c r="L103" s="33"/>
      <c r="M103" s="133" t="s">
        <v>21</v>
      </c>
      <c r="N103" s="134" t="s">
        <v>47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153</v>
      </c>
      <c r="AT103" s="137" t="s">
        <v>155</v>
      </c>
      <c r="AU103" s="137" t="s">
        <v>84</v>
      </c>
      <c r="AY103" s="18" t="s">
        <v>154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8" t="s">
        <v>84</v>
      </c>
      <c r="BK103" s="138">
        <f>ROUND(I103*H103,2)</f>
        <v>0</v>
      </c>
      <c r="BL103" s="18" t="s">
        <v>153</v>
      </c>
      <c r="BM103" s="137" t="s">
        <v>190</v>
      </c>
    </row>
    <row r="104" spans="2:65" s="1" customFormat="1" ht="11.25">
      <c r="B104" s="33"/>
      <c r="D104" s="139" t="s">
        <v>160</v>
      </c>
      <c r="F104" s="140" t="s">
        <v>188</v>
      </c>
      <c r="I104" s="141"/>
      <c r="L104" s="33"/>
      <c r="M104" s="142"/>
      <c r="T104" s="54"/>
      <c r="AT104" s="18" t="s">
        <v>160</v>
      </c>
      <c r="AU104" s="18" t="s">
        <v>84</v>
      </c>
    </row>
    <row r="105" spans="2:65" s="1" customFormat="1" ht="19.5">
      <c r="B105" s="33"/>
      <c r="D105" s="139" t="s">
        <v>161</v>
      </c>
      <c r="F105" s="143" t="s">
        <v>191</v>
      </c>
      <c r="I105" s="141"/>
      <c r="L105" s="33"/>
      <c r="M105" s="142"/>
      <c r="T105" s="54"/>
      <c r="AT105" s="18" t="s">
        <v>161</v>
      </c>
      <c r="AU105" s="18" t="s">
        <v>84</v>
      </c>
    </row>
    <row r="106" spans="2:65" s="11" customFormat="1" ht="11.25">
      <c r="B106" s="144"/>
      <c r="D106" s="139" t="s">
        <v>192</v>
      </c>
      <c r="E106" s="145" t="s">
        <v>21</v>
      </c>
      <c r="F106" s="146" t="s">
        <v>193</v>
      </c>
      <c r="H106" s="147">
        <v>4600</v>
      </c>
      <c r="I106" s="148"/>
      <c r="L106" s="144"/>
      <c r="M106" s="149"/>
      <c r="T106" s="150"/>
      <c r="AT106" s="145" t="s">
        <v>192</v>
      </c>
      <c r="AU106" s="145" t="s">
        <v>84</v>
      </c>
      <c r="AV106" s="11" t="s">
        <v>86</v>
      </c>
      <c r="AW106" s="11" t="s">
        <v>37</v>
      </c>
      <c r="AX106" s="11" t="s">
        <v>84</v>
      </c>
      <c r="AY106" s="145" t="s">
        <v>154</v>
      </c>
    </row>
    <row r="107" spans="2:65" s="1" customFormat="1" ht="16.5" customHeight="1">
      <c r="B107" s="33"/>
      <c r="C107" s="126" t="s">
        <v>194</v>
      </c>
      <c r="D107" s="126" t="s">
        <v>155</v>
      </c>
      <c r="E107" s="127" t="s">
        <v>195</v>
      </c>
      <c r="F107" s="128" t="s">
        <v>196</v>
      </c>
      <c r="G107" s="129" t="s">
        <v>158</v>
      </c>
      <c r="H107" s="130">
        <v>4</v>
      </c>
      <c r="I107" s="131"/>
      <c r="J107" s="132">
        <f>ROUND(I107*H107,2)</f>
        <v>0</v>
      </c>
      <c r="K107" s="128" t="s">
        <v>21</v>
      </c>
      <c r="L107" s="33"/>
      <c r="M107" s="133" t="s">
        <v>21</v>
      </c>
      <c r="N107" s="134" t="s">
        <v>47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153</v>
      </c>
      <c r="AT107" s="137" t="s">
        <v>155</v>
      </c>
      <c r="AU107" s="137" t="s">
        <v>84</v>
      </c>
      <c r="AY107" s="18" t="s">
        <v>154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8" t="s">
        <v>84</v>
      </c>
      <c r="BK107" s="138">
        <f>ROUND(I107*H107,2)</f>
        <v>0</v>
      </c>
      <c r="BL107" s="18" t="s">
        <v>153</v>
      </c>
      <c r="BM107" s="137" t="s">
        <v>197</v>
      </c>
    </row>
    <row r="108" spans="2:65" s="1" customFormat="1" ht="11.25">
      <c r="B108" s="33"/>
      <c r="D108" s="139" t="s">
        <v>160</v>
      </c>
      <c r="F108" s="140" t="s">
        <v>196</v>
      </c>
      <c r="I108" s="141"/>
      <c r="L108" s="33"/>
      <c r="M108" s="142"/>
      <c r="T108" s="54"/>
      <c r="AT108" s="18" t="s">
        <v>160</v>
      </c>
      <c r="AU108" s="18" t="s">
        <v>84</v>
      </c>
    </row>
    <row r="109" spans="2:65" s="1" customFormat="1" ht="19.5">
      <c r="B109" s="33"/>
      <c r="D109" s="139" t="s">
        <v>161</v>
      </c>
      <c r="F109" s="143" t="s">
        <v>198</v>
      </c>
      <c r="I109" s="141"/>
      <c r="L109" s="33"/>
      <c r="M109" s="142"/>
      <c r="T109" s="54"/>
      <c r="AT109" s="18" t="s">
        <v>161</v>
      </c>
      <c r="AU109" s="18" t="s">
        <v>84</v>
      </c>
    </row>
    <row r="110" spans="2:65" s="11" customFormat="1" ht="11.25">
      <c r="B110" s="144"/>
      <c r="D110" s="139" t="s">
        <v>192</v>
      </c>
      <c r="E110" s="145" t="s">
        <v>21</v>
      </c>
      <c r="F110" s="146" t="s">
        <v>199</v>
      </c>
      <c r="H110" s="147">
        <v>4</v>
      </c>
      <c r="I110" s="148"/>
      <c r="L110" s="144"/>
      <c r="M110" s="149"/>
      <c r="T110" s="150"/>
      <c r="AT110" s="145" t="s">
        <v>192</v>
      </c>
      <c r="AU110" s="145" t="s">
        <v>84</v>
      </c>
      <c r="AV110" s="11" t="s">
        <v>86</v>
      </c>
      <c r="AW110" s="11" t="s">
        <v>37</v>
      </c>
      <c r="AX110" s="11" t="s">
        <v>84</v>
      </c>
      <c r="AY110" s="145" t="s">
        <v>154</v>
      </c>
    </row>
    <row r="111" spans="2:65" s="1" customFormat="1" ht="16.5" customHeight="1">
      <c r="B111" s="33"/>
      <c r="C111" s="126" t="s">
        <v>200</v>
      </c>
      <c r="D111" s="126" t="s">
        <v>155</v>
      </c>
      <c r="E111" s="127" t="s">
        <v>201</v>
      </c>
      <c r="F111" s="128" t="s">
        <v>202</v>
      </c>
      <c r="G111" s="129" t="s">
        <v>189</v>
      </c>
      <c r="H111" s="130">
        <v>4173.2</v>
      </c>
      <c r="I111" s="131"/>
      <c r="J111" s="132">
        <f>ROUND(I111*H111,2)</f>
        <v>0</v>
      </c>
      <c r="K111" s="128" t="s">
        <v>21</v>
      </c>
      <c r="L111" s="33"/>
      <c r="M111" s="133" t="s">
        <v>21</v>
      </c>
      <c r="N111" s="134" t="s">
        <v>47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153</v>
      </c>
      <c r="AT111" s="137" t="s">
        <v>155</v>
      </c>
      <c r="AU111" s="137" t="s">
        <v>84</v>
      </c>
      <c r="AY111" s="18" t="s">
        <v>154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84</v>
      </c>
      <c r="BK111" s="138">
        <f>ROUND(I111*H111,2)</f>
        <v>0</v>
      </c>
      <c r="BL111" s="18" t="s">
        <v>153</v>
      </c>
      <c r="BM111" s="137" t="s">
        <v>203</v>
      </c>
    </row>
    <row r="112" spans="2:65" s="1" customFormat="1" ht="11.25">
      <c r="B112" s="33"/>
      <c r="D112" s="139" t="s">
        <v>160</v>
      </c>
      <c r="F112" s="140" t="s">
        <v>202</v>
      </c>
      <c r="I112" s="141"/>
      <c r="L112" s="33"/>
      <c r="M112" s="142"/>
      <c r="T112" s="54"/>
      <c r="AT112" s="18" t="s">
        <v>160</v>
      </c>
      <c r="AU112" s="18" t="s">
        <v>84</v>
      </c>
    </row>
    <row r="113" spans="2:65" s="11" customFormat="1" ht="11.25">
      <c r="B113" s="144"/>
      <c r="D113" s="139" t="s">
        <v>192</v>
      </c>
      <c r="E113" s="145" t="s">
        <v>204</v>
      </c>
      <c r="F113" s="146" t="s">
        <v>205</v>
      </c>
      <c r="H113" s="147">
        <v>4173.2</v>
      </c>
      <c r="I113" s="148"/>
      <c r="L113" s="144"/>
      <c r="M113" s="149"/>
      <c r="T113" s="150"/>
      <c r="AT113" s="145" t="s">
        <v>192</v>
      </c>
      <c r="AU113" s="145" t="s">
        <v>84</v>
      </c>
      <c r="AV113" s="11" t="s">
        <v>86</v>
      </c>
      <c r="AW113" s="11" t="s">
        <v>37</v>
      </c>
      <c r="AX113" s="11" t="s">
        <v>84</v>
      </c>
      <c r="AY113" s="145" t="s">
        <v>154</v>
      </c>
    </row>
    <row r="114" spans="2:65" s="1" customFormat="1" ht="16.5" customHeight="1">
      <c r="B114" s="33"/>
      <c r="C114" s="126" t="s">
        <v>206</v>
      </c>
      <c r="D114" s="126" t="s">
        <v>155</v>
      </c>
      <c r="E114" s="127" t="s">
        <v>207</v>
      </c>
      <c r="F114" s="128" t="s">
        <v>208</v>
      </c>
      <c r="G114" s="129" t="s">
        <v>189</v>
      </c>
      <c r="H114" s="130">
        <v>44</v>
      </c>
      <c r="I114" s="131"/>
      <c r="J114" s="132">
        <f>ROUND(I114*H114,2)</f>
        <v>0</v>
      </c>
      <c r="K114" s="128" t="s">
        <v>21</v>
      </c>
      <c r="L114" s="33"/>
      <c r="M114" s="133" t="s">
        <v>21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153</v>
      </c>
      <c r="AT114" s="137" t="s">
        <v>155</v>
      </c>
      <c r="AU114" s="137" t="s">
        <v>84</v>
      </c>
      <c r="AY114" s="18" t="s">
        <v>154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84</v>
      </c>
      <c r="BK114" s="138">
        <f>ROUND(I114*H114,2)</f>
        <v>0</v>
      </c>
      <c r="BL114" s="18" t="s">
        <v>153</v>
      </c>
      <c r="BM114" s="137" t="s">
        <v>209</v>
      </c>
    </row>
    <row r="115" spans="2:65" s="1" customFormat="1" ht="11.25">
      <c r="B115" s="33"/>
      <c r="D115" s="139" t="s">
        <v>160</v>
      </c>
      <c r="F115" s="140" t="s">
        <v>208</v>
      </c>
      <c r="I115" s="141"/>
      <c r="L115" s="33"/>
      <c r="M115" s="142"/>
      <c r="T115" s="54"/>
      <c r="AT115" s="18" t="s">
        <v>160</v>
      </c>
      <c r="AU115" s="18" t="s">
        <v>84</v>
      </c>
    </row>
    <row r="116" spans="2:65" s="11" customFormat="1" ht="11.25">
      <c r="B116" s="144"/>
      <c r="D116" s="139" t="s">
        <v>192</v>
      </c>
      <c r="E116" s="145" t="s">
        <v>210</v>
      </c>
      <c r="F116" s="146" t="s">
        <v>211</v>
      </c>
      <c r="H116" s="147">
        <v>44</v>
      </c>
      <c r="I116" s="148"/>
      <c r="L116" s="144"/>
      <c r="M116" s="149"/>
      <c r="T116" s="150"/>
      <c r="AT116" s="145" t="s">
        <v>192</v>
      </c>
      <c r="AU116" s="145" t="s">
        <v>84</v>
      </c>
      <c r="AV116" s="11" t="s">
        <v>86</v>
      </c>
      <c r="AW116" s="11" t="s">
        <v>37</v>
      </c>
      <c r="AX116" s="11" t="s">
        <v>84</v>
      </c>
      <c r="AY116" s="145" t="s">
        <v>154</v>
      </c>
    </row>
    <row r="117" spans="2:65" s="1" customFormat="1" ht="16.5" customHeight="1">
      <c r="B117" s="33"/>
      <c r="C117" s="126" t="s">
        <v>212</v>
      </c>
      <c r="D117" s="126" t="s">
        <v>155</v>
      </c>
      <c r="E117" s="127" t="s">
        <v>213</v>
      </c>
      <c r="F117" s="128" t="s">
        <v>214</v>
      </c>
      <c r="G117" s="129" t="s">
        <v>158</v>
      </c>
      <c r="H117" s="130">
        <v>4</v>
      </c>
      <c r="I117" s="131"/>
      <c r="J117" s="132">
        <f>ROUND(I117*H117,2)</f>
        <v>0</v>
      </c>
      <c r="K117" s="128" t="s">
        <v>21</v>
      </c>
      <c r="L117" s="33"/>
      <c r="M117" s="133" t="s">
        <v>21</v>
      </c>
      <c r="N117" s="134" t="s">
        <v>47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153</v>
      </c>
      <c r="AT117" s="137" t="s">
        <v>155</v>
      </c>
      <c r="AU117" s="137" t="s">
        <v>84</v>
      </c>
      <c r="AY117" s="18" t="s">
        <v>154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84</v>
      </c>
      <c r="BK117" s="138">
        <f>ROUND(I117*H117,2)</f>
        <v>0</v>
      </c>
      <c r="BL117" s="18" t="s">
        <v>153</v>
      </c>
      <c r="BM117" s="137" t="s">
        <v>215</v>
      </c>
    </row>
    <row r="118" spans="2:65" s="1" customFormat="1" ht="11.25">
      <c r="B118" s="33"/>
      <c r="D118" s="139" t="s">
        <v>160</v>
      </c>
      <c r="F118" s="140" t="s">
        <v>214</v>
      </c>
      <c r="I118" s="141"/>
      <c r="L118" s="33"/>
      <c r="M118" s="142"/>
      <c r="T118" s="54"/>
      <c r="AT118" s="18" t="s">
        <v>160</v>
      </c>
      <c r="AU118" s="18" t="s">
        <v>84</v>
      </c>
    </row>
    <row r="119" spans="2:65" s="1" customFormat="1" ht="19.5">
      <c r="B119" s="33"/>
      <c r="D119" s="139" t="s">
        <v>161</v>
      </c>
      <c r="F119" s="143" t="s">
        <v>216</v>
      </c>
      <c r="I119" s="141"/>
      <c r="L119" s="33"/>
      <c r="M119" s="142"/>
      <c r="T119" s="54"/>
      <c r="AT119" s="18" t="s">
        <v>161</v>
      </c>
      <c r="AU119" s="18" t="s">
        <v>84</v>
      </c>
    </row>
    <row r="120" spans="2:65" s="11" customFormat="1" ht="11.25">
      <c r="B120" s="144"/>
      <c r="D120" s="139" t="s">
        <v>192</v>
      </c>
      <c r="E120" s="145" t="s">
        <v>217</v>
      </c>
      <c r="F120" s="146" t="s">
        <v>199</v>
      </c>
      <c r="H120" s="147">
        <v>4</v>
      </c>
      <c r="I120" s="148"/>
      <c r="L120" s="144"/>
      <c r="M120" s="149"/>
      <c r="T120" s="150"/>
      <c r="AT120" s="145" t="s">
        <v>192</v>
      </c>
      <c r="AU120" s="145" t="s">
        <v>84</v>
      </c>
      <c r="AV120" s="11" t="s">
        <v>86</v>
      </c>
      <c r="AW120" s="11" t="s">
        <v>37</v>
      </c>
      <c r="AX120" s="11" t="s">
        <v>84</v>
      </c>
      <c r="AY120" s="145" t="s">
        <v>154</v>
      </c>
    </row>
    <row r="121" spans="2:65" s="1" customFormat="1" ht="16.5" customHeight="1">
      <c r="B121" s="33"/>
      <c r="C121" s="126" t="s">
        <v>8</v>
      </c>
      <c r="D121" s="126" t="s">
        <v>155</v>
      </c>
      <c r="E121" s="127" t="s">
        <v>218</v>
      </c>
      <c r="F121" s="128" t="s">
        <v>219</v>
      </c>
      <c r="G121" s="129" t="s">
        <v>158</v>
      </c>
      <c r="H121" s="130">
        <v>4</v>
      </c>
      <c r="I121" s="131"/>
      <c r="J121" s="132">
        <f>ROUND(I121*H121,2)</f>
        <v>0</v>
      </c>
      <c r="K121" s="128" t="s">
        <v>21</v>
      </c>
      <c r="L121" s="33"/>
      <c r="M121" s="133" t="s">
        <v>21</v>
      </c>
      <c r="N121" s="134" t="s">
        <v>47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153</v>
      </c>
      <c r="AT121" s="137" t="s">
        <v>155</v>
      </c>
      <c r="AU121" s="137" t="s">
        <v>84</v>
      </c>
      <c r="AY121" s="18" t="s">
        <v>154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8" t="s">
        <v>84</v>
      </c>
      <c r="BK121" s="138">
        <f>ROUND(I121*H121,2)</f>
        <v>0</v>
      </c>
      <c r="BL121" s="18" t="s">
        <v>153</v>
      </c>
      <c r="BM121" s="137" t="s">
        <v>220</v>
      </c>
    </row>
    <row r="122" spans="2:65" s="1" customFormat="1" ht="11.25">
      <c r="B122" s="33"/>
      <c r="D122" s="139" t="s">
        <v>160</v>
      </c>
      <c r="F122" s="140" t="s">
        <v>219</v>
      </c>
      <c r="I122" s="141"/>
      <c r="L122" s="33"/>
      <c r="M122" s="142"/>
      <c r="T122" s="54"/>
      <c r="AT122" s="18" t="s">
        <v>160</v>
      </c>
      <c r="AU122" s="18" t="s">
        <v>84</v>
      </c>
    </row>
    <row r="123" spans="2:65" s="1" customFormat="1" ht="19.5">
      <c r="B123" s="33"/>
      <c r="D123" s="139" t="s">
        <v>161</v>
      </c>
      <c r="F123" s="143" t="s">
        <v>221</v>
      </c>
      <c r="I123" s="141"/>
      <c r="L123" s="33"/>
      <c r="M123" s="142"/>
      <c r="T123" s="54"/>
      <c r="AT123" s="18" t="s">
        <v>161</v>
      </c>
      <c r="AU123" s="18" t="s">
        <v>84</v>
      </c>
    </row>
    <row r="124" spans="2:65" s="11" customFormat="1" ht="11.25">
      <c r="B124" s="144"/>
      <c r="D124" s="139" t="s">
        <v>192</v>
      </c>
      <c r="E124" s="145" t="s">
        <v>222</v>
      </c>
      <c r="F124" s="146" t="s">
        <v>199</v>
      </c>
      <c r="H124" s="147">
        <v>4</v>
      </c>
      <c r="I124" s="148"/>
      <c r="L124" s="144"/>
      <c r="M124" s="149"/>
      <c r="T124" s="150"/>
      <c r="AT124" s="145" t="s">
        <v>192</v>
      </c>
      <c r="AU124" s="145" t="s">
        <v>84</v>
      </c>
      <c r="AV124" s="11" t="s">
        <v>86</v>
      </c>
      <c r="AW124" s="11" t="s">
        <v>37</v>
      </c>
      <c r="AX124" s="11" t="s">
        <v>84</v>
      </c>
      <c r="AY124" s="145" t="s">
        <v>154</v>
      </c>
    </row>
    <row r="125" spans="2:65" s="1" customFormat="1" ht="16.5" customHeight="1">
      <c r="B125" s="33"/>
      <c r="C125" s="126" t="s">
        <v>223</v>
      </c>
      <c r="D125" s="126" t="s">
        <v>155</v>
      </c>
      <c r="E125" s="127" t="s">
        <v>224</v>
      </c>
      <c r="F125" s="128" t="s">
        <v>225</v>
      </c>
      <c r="G125" s="129" t="s">
        <v>158</v>
      </c>
      <c r="H125" s="130">
        <v>4</v>
      </c>
      <c r="I125" s="131"/>
      <c r="J125" s="132">
        <f>ROUND(I125*H125,2)</f>
        <v>0</v>
      </c>
      <c r="K125" s="128" t="s">
        <v>21</v>
      </c>
      <c r="L125" s="33"/>
      <c r="M125" s="133" t="s">
        <v>21</v>
      </c>
      <c r="N125" s="134" t="s">
        <v>47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153</v>
      </c>
      <c r="AT125" s="137" t="s">
        <v>155</v>
      </c>
      <c r="AU125" s="137" t="s">
        <v>84</v>
      </c>
      <c r="AY125" s="18" t="s">
        <v>154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8" t="s">
        <v>84</v>
      </c>
      <c r="BK125" s="138">
        <f>ROUND(I125*H125,2)</f>
        <v>0</v>
      </c>
      <c r="BL125" s="18" t="s">
        <v>153</v>
      </c>
      <c r="BM125" s="137" t="s">
        <v>226</v>
      </c>
    </row>
    <row r="126" spans="2:65" s="1" customFormat="1" ht="11.25">
      <c r="B126" s="33"/>
      <c r="D126" s="139" t="s">
        <v>160</v>
      </c>
      <c r="F126" s="140" t="s">
        <v>225</v>
      </c>
      <c r="I126" s="141"/>
      <c r="L126" s="33"/>
      <c r="M126" s="142"/>
      <c r="T126" s="54"/>
      <c r="AT126" s="18" t="s">
        <v>160</v>
      </c>
      <c r="AU126" s="18" t="s">
        <v>84</v>
      </c>
    </row>
    <row r="127" spans="2:65" s="1" customFormat="1" ht="19.5">
      <c r="B127" s="33"/>
      <c r="D127" s="139" t="s">
        <v>161</v>
      </c>
      <c r="F127" s="143" t="s">
        <v>227</v>
      </c>
      <c r="I127" s="141"/>
      <c r="L127" s="33"/>
      <c r="M127" s="142"/>
      <c r="T127" s="54"/>
      <c r="AT127" s="18" t="s">
        <v>161</v>
      </c>
      <c r="AU127" s="18" t="s">
        <v>84</v>
      </c>
    </row>
    <row r="128" spans="2:65" s="11" customFormat="1" ht="11.25">
      <c r="B128" s="144"/>
      <c r="D128" s="139" t="s">
        <v>192</v>
      </c>
      <c r="E128" s="145" t="s">
        <v>228</v>
      </c>
      <c r="F128" s="146" t="s">
        <v>199</v>
      </c>
      <c r="H128" s="147">
        <v>4</v>
      </c>
      <c r="I128" s="148"/>
      <c r="L128" s="144"/>
      <c r="M128" s="149"/>
      <c r="T128" s="150"/>
      <c r="AT128" s="145" t="s">
        <v>192</v>
      </c>
      <c r="AU128" s="145" t="s">
        <v>84</v>
      </c>
      <c r="AV128" s="11" t="s">
        <v>86</v>
      </c>
      <c r="AW128" s="11" t="s">
        <v>37</v>
      </c>
      <c r="AX128" s="11" t="s">
        <v>84</v>
      </c>
      <c r="AY128" s="145" t="s">
        <v>154</v>
      </c>
    </row>
    <row r="129" spans="2:65" s="1" customFormat="1" ht="16.5" customHeight="1">
      <c r="B129" s="33"/>
      <c r="C129" s="126" t="s">
        <v>229</v>
      </c>
      <c r="D129" s="126" t="s">
        <v>155</v>
      </c>
      <c r="E129" s="127" t="s">
        <v>230</v>
      </c>
      <c r="F129" s="128" t="s">
        <v>231</v>
      </c>
      <c r="G129" s="129" t="s">
        <v>158</v>
      </c>
      <c r="H129" s="130">
        <v>4</v>
      </c>
      <c r="I129" s="131"/>
      <c r="J129" s="132">
        <f>ROUND(I129*H129,2)</f>
        <v>0</v>
      </c>
      <c r="K129" s="128" t="s">
        <v>21</v>
      </c>
      <c r="L129" s="33"/>
      <c r="M129" s="133" t="s">
        <v>21</v>
      </c>
      <c r="N129" s="134" t="s">
        <v>47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153</v>
      </c>
      <c r="AT129" s="137" t="s">
        <v>155</v>
      </c>
      <c r="AU129" s="137" t="s">
        <v>84</v>
      </c>
      <c r="AY129" s="18" t="s">
        <v>154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84</v>
      </c>
      <c r="BK129" s="138">
        <f>ROUND(I129*H129,2)</f>
        <v>0</v>
      </c>
      <c r="BL129" s="18" t="s">
        <v>153</v>
      </c>
      <c r="BM129" s="137" t="s">
        <v>232</v>
      </c>
    </row>
    <row r="130" spans="2:65" s="1" customFormat="1" ht="11.25">
      <c r="B130" s="33"/>
      <c r="D130" s="139" t="s">
        <v>160</v>
      </c>
      <c r="F130" s="140" t="s">
        <v>231</v>
      </c>
      <c r="I130" s="141"/>
      <c r="L130" s="33"/>
      <c r="M130" s="142"/>
      <c r="T130" s="54"/>
      <c r="AT130" s="18" t="s">
        <v>160</v>
      </c>
      <c r="AU130" s="18" t="s">
        <v>84</v>
      </c>
    </row>
    <row r="131" spans="2:65" s="1" customFormat="1" ht="39">
      <c r="B131" s="33"/>
      <c r="D131" s="139" t="s">
        <v>161</v>
      </c>
      <c r="F131" s="143" t="s">
        <v>233</v>
      </c>
      <c r="I131" s="141"/>
      <c r="L131" s="33"/>
      <c r="M131" s="142"/>
      <c r="T131" s="54"/>
      <c r="AT131" s="18" t="s">
        <v>161</v>
      </c>
      <c r="AU131" s="18" t="s">
        <v>84</v>
      </c>
    </row>
    <row r="132" spans="2:65" s="11" customFormat="1" ht="11.25">
      <c r="B132" s="144"/>
      <c r="D132" s="139" t="s">
        <v>192</v>
      </c>
      <c r="E132" s="145" t="s">
        <v>234</v>
      </c>
      <c r="F132" s="146" t="s">
        <v>199</v>
      </c>
      <c r="H132" s="147">
        <v>4</v>
      </c>
      <c r="I132" s="148"/>
      <c r="L132" s="144"/>
      <c r="M132" s="149"/>
      <c r="T132" s="150"/>
      <c r="AT132" s="145" t="s">
        <v>192</v>
      </c>
      <c r="AU132" s="145" t="s">
        <v>84</v>
      </c>
      <c r="AV132" s="11" t="s">
        <v>86</v>
      </c>
      <c r="AW132" s="11" t="s">
        <v>37</v>
      </c>
      <c r="AX132" s="11" t="s">
        <v>84</v>
      </c>
      <c r="AY132" s="145" t="s">
        <v>154</v>
      </c>
    </row>
    <row r="133" spans="2:65" s="1" customFormat="1" ht="16.5" customHeight="1">
      <c r="B133" s="33"/>
      <c r="C133" s="126" t="s">
        <v>235</v>
      </c>
      <c r="D133" s="126" t="s">
        <v>155</v>
      </c>
      <c r="E133" s="127" t="s">
        <v>236</v>
      </c>
      <c r="F133" s="128" t="s">
        <v>237</v>
      </c>
      <c r="G133" s="129" t="s">
        <v>189</v>
      </c>
      <c r="H133" s="130">
        <v>32</v>
      </c>
      <c r="I133" s="131"/>
      <c r="J133" s="132">
        <f>ROUND(I133*H133,2)</f>
        <v>0</v>
      </c>
      <c r="K133" s="128" t="s">
        <v>21</v>
      </c>
      <c r="L133" s="33"/>
      <c r="M133" s="133" t="s">
        <v>21</v>
      </c>
      <c r="N133" s="134" t="s">
        <v>47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153</v>
      </c>
      <c r="AT133" s="137" t="s">
        <v>155</v>
      </c>
      <c r="AU133" s="137" t="s">
        <v>84</v>
      </c>
      <c r="AY133" s="18" t="s">
        <v>154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8" t="s">
        <v>84</v>
      </c>
      <c r="BK133" s="138">
        <f>ROUND(I133*H133,2)</f>
        <v>0</v>
      </c>
      <c r="BL133" s="18" t="s">
        <v>153</v>
      </c>
      <c r="BM133" s="137" t="s">
        <v>238</v>
      </c>
    </row>
    <row r="134" spans="2:65" s="1" customFormat="1" ht="11.25">
      <c r="B134" s="33"/>
      <c r="D134" s="139" t="s">
        <v>160</v>
      </c>
      <c r="F134" s="140" t="s">
        <v>237</v>
      </c>
      <c r="I134" s="141"/>
      <c r="L134" s="33"/>
      <c r="M134" s="142"/>
      <c r="T134" s="54"/>
      <c r="AT134" s="18" t="s">
        <v>160</v>
      </c>
      <c r="AU134" s="18" t="s">
        <v>84</v>
      </c>
    </row>
    <row r="135" spans="2:65" s="1" customFormat="1" ht="19.5">
      <c r="B135" s="33"/>
      <c r="D135" s="139" t="s">
        <v>161</v>
      </c>
      <c r="F135" s="143" t="s">
        <v>239</v>
      </c>
      <c r="I135" s="141"/>
      <c r="L135" s="33"/>
      <c r="M135" s="142"/>
      <c r="T135" s="54"/>
      <c r="AT135" s="18" t="s">
        <v>161</v>
      </c>
      <c r="AU135" s="18" t="s">
        <v>84</v>
      </c>
    </row>
    <row r="136" spans="2:65" s="11" customFormat="1" ht="11.25">
      <c r="B136" s="144"/>
      <c r="D136" s="139" t="s">
        <v>192</v>
      </c>
      <c r="E136" s="145" t="s">
        <v>240</v>
      </c>
      <c r="F136" s="146" t="s">
        <v>241</v>
      </c>
      <c r="H136" s="147">
        <v>32</v>
      </c>
      <c r="I136" s="148"/>
      <c r="L136" s="144"/>
      <c r="M136" s="149"/>
      <c r="T136" s="150"/>
      <c r="AT136" s="145" t="s">
        <v>192</v>
      </c>
      <c r="AU136" s="145" t="s">
        <v>84</v>
      </c>
      <c r="AV136" s="11" t="s">
        <v>86</v>
      </c>
      <c r="AW136" s="11" t="s">
        <v>37</v>
      </c>
      <c r="AX136" s="11" t="s">
        <v>84</v>
      </c>
      <c r="AY136" s="145" t="s">
        <v>154</v>
      </c>
    </row>
    <row r="137" spans="2:65" s="1" customFormat="1" ht="16.5" customHeight="1">
      <c r="B137" s="33"/>
      <c r="C137" s="151" t="s">
        <v>242</v>
      </c>
      <c r="D137" s="151" t="s">
        <v>243</v>
      </c>
      <c r="E137" s="152" t="s">
        <v>244</v>
      </c>
      <c r="F137" s="153" t="s">
        <v>245</v>
      </c>
      <c r="G137" s="154" t="s">
        <v>189</v>
      </c>
      <c r="H137" s="155">
        <v>1400</v>
      </c>
      <c r="I137" s="156"/>
      <c r="J137" s="157">
        <f>ROUND(I137*H137,2)</f>
        <v>0</v>
      </c>
      <c r="K137" s="153" t="s">
        <v>21</v>
      </c>
      <c r="L137" s="158"/>
      <c r="M137" s="159" t="s">
        <v>21</v>
      </c>
      <c r="N137" s="160" t="s">
        <v>47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194</v>
      </c>
      <c r="AT137" s="137" t="s">
        <v>243</v>
      </c>
      <c r="AU137" s="137" t="s">
        <v>84</v>
      </c>
      <c r="AY137" s="18" t="s">
        <v>154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8" t="s">
        <v>84</v>
      </c>
      <c r="BK137" s="138">
        <f>ROUND(I137*H137,2)</f>
        <v>0</v>
      </c>
      <c r="BL137" s="18" t="s">
        <v>153</v>
      </c>
      <c r="BM137" s="137" t="s">
        <v>246</v>
      </c>
    </row>
    <row r="138" spans="2:65" s="1" customFormat="1" ht="11.25">
      <c r="B138" s="33"/>
      <c r="D138" s="139" t="s">
        <v>160</v>
      </c>
      <c r="F138" s="140" t="s">
        <v>245</v>
      </c>
      <c r="I138" s="141"/>
      <c r="L138" s="33"/>
      <c r="M138" s="142"/>
      <c r="T138" s="54"/>
      <c r="AT138" s="18" t="s">
        <v>160</v>
      </c>
      <c r="AU138" s="18" t="s">
        <v>84</v>
      </c>
    </row>
    <row r="139" spans="2:65" s="1" customFormat="1" ht="19.5">
      <c r="B139" s="33"/>
      <c r="D139" s="139" t="s">
        <v>161</v>
      </c>
      <c r="F139" s="143" t="s">
        <v>247</v>
      </c>
      <c r="I139" s="141"/>
      <c r="L139" s="33"/>
      <c r="M139" s="142"/>
      <c r="T139" s="54"/>
      <c r="AT139" s="18" t="s">
        <v>161</v>
      </c>
      <c r="AU139" s="18" t="s">
        <v>84</v>
      </c>
    </row>
    <row r="140" spans="2:65" s="11" customFormat="1" ht="11.25">
      <c r="B140" s="144"/>
      <c r="D140" s="139" t="s">
        <v>192</v>
      </c>
      <c r="E140" s="145" t="s">
        <v>248</v>
      </c>
      <c r="F140" s="146" t="s">
        <v>249</v>
      </c>
      <c r="H140" s="147">
        <v>1400</v>
      </c>
      <c r="I140" s="148"/>
      <c r="L140" s="144"/>
      <c r="M140" s="149"/>
      <c r="T140" s="150"/>
      <c r="AT140" s="145" t="s">
        <v>192</v>
      </c>
      <c r="AU140" s="145" t="s">
        <v>84</v>
      </c>
      <c r="AV140" s="11" t="s">
        <v>86</v>
      </c>
      <c r="AW140" s="11" t="s">
        <v>37</v>
      </c>
      <c r="AX140" s="11" t="s">
        <v>84</v>
      </c>
      <c r="AY140" s="145" t="s">
        <v>154</v>
      </c>
    </row>
    <row r="141" spans="2:65" s="1" customFormat="1" ht="16.5" customHeight="1">
      <c r="B141" s="33"/>
      <c r="C141" s="126" t="s">
        <v>250</v>
      </c>
      <c r="D141" s="126" t="s">
        <v>155</v>
      </c>
      <c r="E141" s="127" t="s">
        <v>251</v>
      </c>
      <c r="F141" s="128" t="s">
        <v>252</v>
      </c>
      <c r="G141" s="129" t="s">
        <v>158</v>
      </c>
      <c r="H141" s="130">
        <v>4</v>
      </c>
      <c r="I141" s="131"/>
      <c r="J141" s="132">
        <f>ROUND(I141*H141,2)</f>
        <v>0</v>
      </c>
      <c r="K141" s="128" t="s">
        <v>21</v>
      </c>
      <c r="L141" s="33"/>
      <c r="M141" s="133" t="s">
        <v>21</v>
      </c>
      <c r="N141" s="134" t="s">
        <v>47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153</v>
      </c>
      <c r="AT141" s="137" t="s">
        <v>155</v>
      </c>
      <c r="AU141" s="137" t="s">
        <v>84</v>
      </c>
      <c r="AY141" s="18" t="s">
        <v>154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8" t="s">
        <v>84</v>
      </c>
      <c r="BK141" s="138">
        <f>ROUND(I141*H141,2)</f>
        <v>0</v>
      </c>
      <c r="BL141" s="18" t="s">
        <v>153</v>
      </c>
      <c r="BM141" s="137" t="s">
        <v>253</v>
      </c>
    </row>
    <row r="142" spans="2:65" s="1" customFormat="1" ht="11.25">
      <c r="B142" s="33"/>
      <c r="D142" s="139" t="s">
        <v>160</v>
      </c>
      <c r="F142" s="140" t="s">
        <v>252</v>
      </c>
      <c r="I142" s="141"/>
      <c r="L142" s="33"/>
      <c r="M142" s="142"/>
      <c r="T142" s="54"/>
      <c r="AT142" s="18" t="s">
        <v>160</v>
      </c>
      <c r="AU142" s="18" t="s">
        <v>84</v>
      </c>
    </row>
    <row r="143" spans="2:65" s="11" customFormat="1" ht="11.25">
      <c r="B143" s="144"/>
      <c r="D143" s="139" t="s">
        <v>192</v>
      </c>
      <c r="E143" s="145" t="s">
        <v>254</v>
      </c>
      <c r="F143" s="146" t="s">
        <v>199</v>
      </c>
      <c r="H143" s="147">
        <v>4</v>
      </c>
      <c r="I143" s="148"/>
      <c r="L143" s="144"/>
      <c r="M143" s="149"/>
      <c r="T143" s="150"/>
      <c r="AT143" s="145" t="s">
        <v>192</v>
      </c>
      <c r="AU143" s="145" t="s">
        <v>84</v>
      </c>
      <c r="AV143" s="11" t="s">
        <v>86</v>
      </c>
      <c r="AW143" s="11" t="s">
        <v>37</v>
      </c>
      <c r="AX143" s="11" t="s">
        <v>84</v>
      </c>
      <c r="AY143" s="145" t="s">
        <v>154</v>
      </c>
    </row>
    <row r="144" spans="2:65" s="10" customFormat="1" ht="25.9" customHeight="1">
      <c r="B144" s="116"/>
      <c r="D144" s="117" t="s">
        <v>75</v>
      </c>
      <c r="E144" s="118" t="s">
        <v>255</v>
      </c>
      <c r="F144" s="118" t="s">
        <v>256</v>
      </c>
      <c r="I144" s="119"/>
      <c r="J144" s="120">
        <f>BK144</f>
        <v>0</v>
      </c>
      <c r="L144" s="116"/>
      <c r="M144" s="121"/>
      <c r="P144" s="122">
        <f>SUM(P145:P185)</f>
        <v>0</v>
      </c>
      <c r="R144" s="122">
        <f>SUM(R145:R185)</f>
        <v>0</v>
      </c>
      <c r="T144" s="123">
        <f>SUM(T145:T185)</f>
        <v>0</v>
      </c>
      <c r="AR144" s="117" t="s">
        <v>153</v>
      </c>
      <c r="AT144" s="124" t="s">
        <v>75</v>
      </c>
      <c r="AU144" s="124" t="s">
        <v>76</v>
      </c>
      <c r="AY144" s="117" t="s">
        <v>154</v>
      </c>
      <c r="BK144" s="125">
        <f>SUM(BK145:BK185)</f>
        <v>0</v>
      </c>
    </row>
    <row r="145" spans="2:65" s="1" customFormat="1" ht="16.5" customHeight="1">
      <c r="B145" s="33"/>
      <c r="C145" s="126" t="s">
        <v>257</v>
      </c>
      <c r="D145" s="126" t="s">
        <v>155</v>
      </c>
      <c r="E145" s="127" t="s">
        <v>258</v>
      </c>
      <c r="F145" s="128" t="s">
        <v>259</v>
      </c>
      <c r="G145" s="129" t="s">
        <v>189</v>
      </c>
      <c r="H145" s="130">
        <v>8700</v>
      </c>
      <c r="I145" s="131"/>
      <c r="J145" s="132">
        <f>ROUND(I145*H145,2)</f>
        <v>0</v>
      </c>
      <c r="K145" s="128" t="s">
        <v>21</v>
      </c>
      <c r="L145" s="33"/>
      <c r="M145" s="133" t="s">
        <v>21</v>
      </c>
      <c r="N145" s="134" t="s">
        <v>47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153</v>
      </c>
      <c r="AT145" s="137" t="s">
        <v>155</v>
      </c>
      <c r="AU145" s="137" t="s">
        <v>84</v>
      </c>
      <c r="AY145" s="18" t="s">
        <v>154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153</v>
      </c>
      <c r="BM145" s="137" t="s">
        <v>260</v>
      </c>
    </row>
    <row r="146" spans="2:65" s="1" customFormat="1" ht="11.25">
      <c r="B146" s="33"/>
      <c r="D146" s="139" t="s">
        <v>160</v>
      </c>
      <c r="F146" s="140" t="s">
        <v>259</v>
      </c>
      <c r="I146" s="141"/>
      <c r="L146" s="33"/>
      <c r="M146" s="142"/>
      <c r="T146" s="54"/>
      <c r="AT146" s="18" t="s">
        <v>160</v>
      </c>
      <c r="AU146" s="18" t="s">
        <v>84</v>
      </c>
    </row>
    <row r="147" spans="2:65" s="1" customFormat="1" ht="19.5">
      <c r="B147" s="33"/>
      <c r="D147" s="139" t="s">
        <v>161</v>
      </c>
      <c r="F147" s="143" t="s">
        <v>191</v>
      </c>
      <c r="I147" s="141"/>
      <c r="L147" s="33"/>
      <c r="M147" s="142"/>
      <c r="T147" s="54"/>
      <c r="AT147" s="18" t="s">
        <v>161</v>
      </c>
      <c r="AU147" s="18" t="s">
        <v>84</v>
      </c>
    </row>
    <row r="148" spans="2:65" s="11" customFormat="1" ht="11.25">
      <c r="B148" s="144"/>
      <c r="D148" s="139" t="s">
        <v>192</v>
      </c>
      <c r="E148" s="145" t="s">
        <v>261</v>
      </c>
      <c r="F148" s="146" t="s">
        <v>262</v>
      </c>
      <c r="H148" s="147">
        <v>8700</v>
      </c>
      <c r="I148" s="148"/>
      <c r="L148" s="144"/>
      <c r="M148" s="149"/>
      <c r="T148" s="150"/>
      <c r="AT148" s="145" t="s">
        <v>192</v>
      </c>
      <c r="AU148" s="145" t="s">
        <v>84</v>
      </c>
      <c r="AV148" s="11" t="s">
        <v>86</v>
      </c>
      <c r="AW148" s="11" t="s">
        <v>37</v>
      </c>
      <c r="AX148" s="11" t="s">
        <v>84</v>
      </c>
      <c r="AY148" s="145" t="s">
        <v>154</v>
      </c>
    </row>
    <row r="149" spans="2:65" s="1" customFormat="1" ht="16.5" customHeight="1">
      <c r="B149" s="33"/>
      <c r="C149" s="126" t="s">
        <v>263</v>
      </c>
      <c r="D149" s="126" t="s">
        <v>155</v>
      </c>
      <c r="E149" s="127" t="s">
        <v>264</v>
      </c>
      <c r="F149" s="128" t="s">
        <v>196</v>
      </c>
      <c r="G149" s="129" t="s">
        <v>158</v>
      </c>
      <c r="H149" s="130">
        <v>6</v>
      </c>
      <c r="I149" s="131"/>
      <c r="J149" s="132">
        <f>ROUND(I149*H149,2)</f>
        <v>0</v>
      </c>
      <c r="K149" s="128" t="s">
        <v>21</v>
      </c>
      <c r="L149" s="33"/>
      <c r="M149" s="133" t="s">
        <v>21</v>
      </c>
      <c r="N149" s="134" t="s">
        <v>47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153</v>
      </c>
      <c r="AT149" s="137" t="s">
        <v>155</v>
      </c>
      <c r="AU149" s="137" t="s">
        <v>84</v>
      </c>
      <c r="AY149" s="18" t="s">
        <v>154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8" t="s">
        <v>84</v>
      </c>
      <c r="BK149" s="138">
        <f>ROUND(I149*H149,2)</f>
        <v>0</v>
      </c>
      <c r="BL149" s="18" t="s">
        <v>153</v>
      </c>
      <c r="BM149" s="137" t="s">
        <v>265</v>
      </c>
    </row>
    <row r="150" spans="2:65" s="1" customFormat="1" ht="11.25">
      <c r="B150" s="33"/>
      <c r="D150" s="139" t="s">
        <v>160</v>
      </c>
      <c r="F150" s="140" t="s">
        <v>196</v>
      </c>
      <c r="I150" s="141"/>
      <c r="L150" s="33"/>
      <c r="M150" s="142"/>
      <c r="T150" s="54"/>
      <c r="AT150" s="18" t="s">
        <v>160</v>
      </c>
      <c r="AU150" s="18" t="s">
        <v>84</v>
      </c>
    </row>
    <row r="151" spans="2:65" s="1" customFormat="1" ht="19.5">
      <c r="B151" s="33"/>
      <c r="D151" s="139" t="s">
        <v>161</v>
      </c>
      <c r="F151" s="143" t="s">
        <v>198</v>
      </c>
      <c r="I151" s="141"/>
      <c r="L151" s="33"/>
      <c r="M151" s="142"/>
      <c r="T151" s="54"/>
      <c r="AT151" s="18" t="s">
        <v>161</v>
      </c>
      <c r="AU151" s="18" t="s">
        <v>84</v>
      </c>
    </row>
    <row r="152" spans="2:65" s="11" customFormat="1" ht="11.25">
      <c r="B152" s="144"/>
      <c r="D152" s="139" t="s">
        <v>192</v>
      </c>
      <c r="E152" s="145" t="s">
        <v>266</v>
      </c>
      <c r="F152" s="146" t="s">
        <v>267</v>
      </c>
      <c r="H152" s="147">
        <v>6</v>
      </c>
      <c r="I152" s="148"/>
      <c r="L152" s="144"/>
      <c r="M152" s="149"/>
      <c r="T152" s="150"/>
      <c r="AT152" s="145" t="s">
        <v>192</v>
      </c>
      <c r="AU152" s="145" t="s">
        <v>84</v>
      </c>
      <c r="AV152" s="11" t="s">
        <v>86</v>
      </c>
      <c r="AW152" s="11" t="s">
        <v>37</v>
      </c>
      <c r="AX152" s="11" t="s">
        <v>84</v>
      </c>
      <c r="AY152" s="145" t="s">
        <v>154</v>
      </c>
    </row>
    <row r="153" spans="2:65" s="1" customFormat="1" ht="16.5" customHeight="1">
      <c r="B153" s="33"/>
      <c r="C153" s="126" t="s">
        <v>268</v>
      </c>
      <c r="D153" s="126" t="s">
        <v>155</v>
      </c>
      <c r="E153" s="127" t="s">
        <v>269</v>
      </c>
      <c r="F153" s="128" t="s">
        <v>202</v>
      </c>
      <c r="G153" s="129" t="s">
        <v>189</v>
      </c>
      <c r="H153" s="130">
        <v>8275.7999999999993</v>
      </c>
      <c r="I153" s="131"/>
      <c r="J153" s="132">
        <f>ROUND(I153*H153,2)</f>
        <v>0</v>
      </c>
      <c r="K153" s="128" t="s">
        <v>21</v>
      </c>
      <c r="L153" s="33"/>
      <c r="M153" s="133" t="s">
        <v>21</v>
      </c>
      <c r="N153" s="134" t="s">
        <v>47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153</v>
      </c>
      <c r="AT153" s="137" t="s">
        <v>155</v>
      </c>
      <c r="AU153" s="137" t="s">
        <v>84</v>
      </c>
      <c r="AY153" s="18" t="s">
        <v>154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8" t="s">
        <v>84</v>
      </c>
      <c r="BK153" s="138">
        <f>ROUND(I153*H153,2)</f>
        <v>0</v>
      </c>
      <c r="BL153" s="18" t="s">
        <v>153</v>
      </c>
      <c r="BM153" s="137" t="s">
        <v>270</v>
      </c>
    </row>
    <row r="154" spans="2:65" s="1" customFormat="1" ht="11.25">
      <c r="B154" s="33"/>
      <c r="D154" s="139" t="s">
        <v>160</v>
      </c>
      <c r="F154" s="140" t="s">
        <v>202</v>
      </c>
      <c r="I154" s="141"/>
      <c r="L154" s="33"/>
      <c r="M154" s="142"/>
      <c r="T154" s="54"/>
      <c r="AT154" s="18" t="s">
        <v>160</v>
      </c>
      <c r="AU154" s="18" t="s">
        <v>84</v>
      </c>
    </row>
    <row r="155" spans="2:65" s="11" customFormat="1" ht="11.25">
      <c r="B155" s="144"/>
      <c r="D155" s="139" t="s">
        <v>192</v>
      </c>
      <c r="E155" s="145" t="s">
        <v>271</v>
      </c>
      <c r="F155" s="146" t="s">
        <v>272</v>
      </c>
      <c r="H155" s="147">
        <v>8275.7999999999993</v>
      </c>
      <c r="I155" s="148"/>
      <c r="L155" s="144"/>
      <c r="M155" s="149"/>
      <c r="T155" s="150"/>
      <c r="AT155" s="145" t="s">
        <v>192</v>
      </c>
      <c r="AU155" s="145" t="s">
        <v>84</v>
      </c>
      <c r="AV155" s="11" t="s">
        <v>86</v>
      </c>
      <c r="AW155" s="11" t="s">
        <v>37</v>
      </c>
      <c r="AX155" s="11" t="s">
        <v>84</v>
      </c>
      <c r="AY155" s="145" t="s">
        <v>154</v>
      </c>
    </row>
    <row r="156" spans="2:65" s="1" customFormat="1" ht="16.5" customHeight="1">
      <c r="B156" s="33"/>
      <c r="C156" s="126" t="s">
        <v>7</v>
      </c>
      <c r="D156" s="126" t="s">
        <v>155</v>
      </c>
      <c r="E156" s="127" t="s">
        <v>273</v>
      </c>
      <c r="F156" s="128" t="s">
        <v>208</v>
      </c>
      <c r="G156" s="129" t="s">
        <v>189</v>
      </c>
      <c r="H156" s="130">
        <v>72</v>
      </c>
      <c r="I156" s="131"/>
      <c r="J156" s="132">
        <f>ROUND(I156*H156,2)</f>
        <v>0</v>
      </c>
      <c r="K156" s="128" t="s">
        <v>21</v>
      </c>
      <c r="L156" s="33"/>
      <c r="M156" s="133" t="s">
        <v>21</v>
      </c>
      <c r="N156" s="134" t="s">
        <v>47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153</v>
      </c>
      <c r="AT156" s="137" t="s">
        <v>155</v>
      </c>
      <c r="AU156" s="137" t="s">
        <v>84</v>
      </c>
      <c r="AY156" s="18" t="s">
        <v>154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8" t="s">
        <v>84</v>
      </c>
      <c r="BK156" s="138">
        <f>ROUND(I156*H156,2)</f>
        <v>0</v>
      </c>
      <c r="BL156" s="18" t="s">
        <v>153</v>
      </c>
      <c r="BM156" s="137" t="s">
        <v>274</v>
      </c>
    </row>
    <row r="157" spans="2:65" s="1" customFormat="1" ht="11.25">
      <c r="B157" s="33"/>
      <c r="D157" s="139" t="s">
        <v>160</v>
      </c>
      <c r="F157" s="140" t="s">
        <v>208</v>
      </c>
      <c r="I157" s="141"/>
      <c r="L157" s="33"/>
      <c r="M157" s="142"/>
      <c r="T157" s="54"/>
      <c r="AT157" s="18" t="s">
        <v>160</v>
      </c>
      <c r="AU157" s="18" t="s">
        <v>84</v>
      </c>
    </row>
    <row r="158" spans="2:65" s="11" customFormat="1" ht="11.25">
      <c r="B158" s="144"/>
      <c r="D158" s="139" t="s">
        <v>192</v>
      </c>
      <c r="E158" s="145" t="s">
        <v>275</v>
      </c>
      <c r="F158" s="146" t="s">
        <v>276</v>
      </c>
      <c r="H158" s="147">
        <v>72</v>
      </c>
      <c r="I158" s="148"/>
      <c r="L158" s="144"/>
      <c r="M158" s="149"/>
      <c r="T158" s="150"/>
      <c r="AT158" s="145" t="s">
        <v>192</v>
      </c>
      <c r="AU158" s="145" t="s">
        <v>84</v>
      </c>
      <c r="AV158" s="11" t="s">
        <v>86</v>
      </c>
      <c r="AW158" s="11" t="s">
        <v>37</v>
      </c>
      <c r="AX158" s="11" t="s">
        <v>84</v>
      </c>
      <c r="AY158" s="145" t="s">
        <v>154</v>
      </c>
    </row>
    <row r="159" spans="2:65" s="1" customFormat="1" ht="16.5" customHeight="1">
      <c r="B159" s="33"/>
      <c r="C159" s="126" t="s">
        <v>277</v>
      </c>
      <c r="D159" s="126" t="s">
        <v>155</v>
      </c>
      <c r="E159" s="127" t="s">
        <v>278</v>
      </c>
      <c r="F159" s="128" t="s">
        <v>214</v>
      </c>
      <c r="G159" s="129" t="s">
        <v>189</v>
      </c>
      <c r="H159" s="130">
        <v>274.8</v>
      </c>
      <c r="I159" s="131"/>
      <c r="J159" s="132">
        <f>ROUND(I159*H159,2)</f>
        <v>0</v>
      </c>
      <c r="K159" s="128" t="s">
        <v>21</v>
      </c>
      <c r="L159" s="33"/>
      <c r="M159" s="133" t="s">
        <v>21</v>
      </c>
      <c r="N159" s="134" t="s">
        <v>47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153</v>
      </c>
      <c r="AT159" s="137" t="s">
        <v>155</v>
      </c>
      <c r="AU159" s="137" t="s">
        <v>84</v>
      </c>
      <c r="AY159" s="18" t="s">
        <v>154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84</v>
      </c>
      <c r="BK159" s="138">
        <f>ROUND(I159*H159,2)</f>
        <v>0</v>
      </c>
      <c r="BL159" s="18" t="s">
        <v>153</v>
      </c>
      <c r="BM159" s="137" t="s">
        <v>279</v>
      </c>
    </row>
    <row r="160" spans="2:65" s="1" customFormat="1" ht="11.25">
      <c r="B160" s="33"/>
      <c r="D160" s="139" t="s">
        <v>160</v>
      </c>
      <c r="F160" s="140" t="s">
        <v>214</v>
      </c>
      <c r="I160" s="141"/>
      <c r="L160" s="33"/>
      <c r="M160" s="142"/>
      <c r="T160" s="54"/>
      <c r="AT160" s="18" t="s">
        <v>160</v>
      </c>
      <c r="AU160" s="18" t="s">
        <v>84</v>
      </c>
    </row>
    <row r="161" spans="2:65" s="1" customFormat="1" ht="19.5">
      <c r="B161" s="33"/>
      <c r="D161" s="139" t="s">
        <v>161</v>
      </c>
      <c r="F161" s="143" t="s">
        <v>280</v>
      </c>
      <c r="I161" s="141"/>
      <c r="L161" s="33"/>
      <c r="M161" s="142"/>
      <c r="T161" s="54"/>
      <c r="AT161" s="18" t="s">
        <v>161</v>
      </c>
      <c r="AU161" s="18" t="s">
        <v>84</v>
      </c>
    </row>
    <row r="162" spans="2:65" s="11" customFormat="1" ht="11.25">
      <c r="B162" s="144"/>
      <c r="D162" s="139" t="s">
        <v>192</v>
      </c>
      <c r="E162" s="145" t="s">
        <v>281</v>
      </c>
      <c r="F162" s="146" t="s">
        <v>282</v>
      </c>
      <c r="H162" s="147">
        <v>274.8</v>
      </c>
      <c r="I162" s="148"/>
      <c r="L162" s="144"/>
      <c r="M162" s="149"/>
      <c r="T162" s="150"/>
      <c r="AT162" s="145" t="s">
        <v>192</v>
      </c>
      <c r="AU162" s="145" t="s">
        <v>84</v>
      </c>
      <c r="AV162" s="11" t="s">
        <v>86</v>
      </c>
      <c r="AW162" s="11" t="s">
        <v>37</v>
      </c>
      <c r="AX162" s="11" t="s">
        <v>84</v>
      </c>
      <c r="AY162" s="145" t="s">
        <v>154</v>
      </c>
    </row>
    <row r="163" spans="2:65" s="1" customFormat="1" ht="16.5" customHeight="1">
      <c r="B163" s="33"/>
      <c r="C163" s="126" t="s">
        <v>283</v>
      </c>
      <c r="D163" s="126" t="s">
        <v>155</v>
      </c>
      <c r="E163" s="127" t="s">
        <v>284</v>
      </c>
      <c r="F163" s="128" t="s">
        <v>219</v>
      </c>
      <c r="G163" s="129" t="s">
        <v>158</v>
      </c>
      <c r="H163" s="130">
        <v>6</v>
      </c>
      <c r="I163" s="131"/>
      <c r="J163" s="132">
        <f>ROUND(I163*H163,2)</f>
        <v>0</v>
      </c>
      <c r="K163" s="128" t="s">
        <v>21</v>
      </c>
      <c r="L163" s="33"/>
      <c r="M163" s="133" t="s">
        <v>21</v>
      </c>
      <c r="N163" s="134" t="s">
        <v>47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153</v>
      </c>
      <c r="AT163" s="137" t="s">
        <v>155</v>
      </c>
      <c r="AU163" s="137" t="s">
        <v>84</v>
      </c>
      <c r="AY163" s="18" t="s">
        <v>154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8" t="s">
        <v>84</v>
      </c>
      <c r="BK163" s="138">
        <f>ROUND(I163*H163,2)</f>
        <v>0</v>
      </c>
      <c r="BL163" s="18" t="s">
        <v>153</v>
      </c>
      <c r="BM163" s="137" t="s">
        <v>285</v>
      </c>
    </row>
    <row r="164" spans="2:65" s="1" customFormat="1" ht="11.25">
      <c r="B164" s="33"/>
      <c r="D164" s="139" t="s">
        <v>160</v>
      </c>
      <c r="F164" s="140" t="s">
        <v>219</v>
      </c>
      <c r="I164" s="141"/>
      <c r="L164" s="33"/>
      <c r="M164" s="142"/>
      <c r="T164" s="54"/>
      <c r="AT164" s="18" t="s">
        <v>160</v>
      </c>
      <c r="AU164" s="18" t="s">
        <v>84</v>
      </c>
    </row>
    <row r="165" spans="2:65" s="1" customFormat="1" ht="19.5">
      <c r="B165" s="33"/>
      <c r="D165" s="139" t="s">
        <v>161</v>
      </c>
      <c r="F165" s="143" t="s">
        <v>221</v>
      </c>
      <c r="I165" s="141"/>
      <c r="L165" s="33"/>
      <c r="M165" s="142"/>
      <c r="T165" s="54"/>
      <c r="AT165" s="18" t="s">
        <v>161</v>
      </c>
      <c r="AU165" s="18" t="s">
        <v>84</v>
      </c>
    </row>
    <row r="166" spans="2:65" s="11" customFormat="1" ht="11.25">
      <c r="B166" s="144"/>
      <c r="D166" s="139" t="s">
        <v>192</v>
      </c>
      <c r="E166" s="145" t="s">
        <v>286</v>
      </c>
      <c r="F166" s="146" t="s">
        <v>267</v>
      </c>
      <c r="H166" s="147">
        <v>6</v>
      </c>
      <c r="I166" s="148"/>
      <c r="L166" s="144"/>
      <c r="M166" s="149"/>
      <c r="T166" s="150"/>
      <c r="AT166" s="145" t="s">
        <v>192</v>
      </c>
      <c r="AU166" s="145" t="s">
        <v>84</v>
      </c>
      <c r="AV166" s="11" t="s">
        <v>86</v>
      </c>
      <c r="AW166" s="11" t="s">
        <v>37</v>
      </c>
      <c r="AX166" s="11" t="s">
        <v>84</v>
      </c>
      <c r="AY166" s="145" t="s">
        <v>154</v>
      </c>
    </row>
    <row r="167" spans="2:65" s="1" customFormat="1" ht="16.5" customHeight="1">
      <c r="B167" s="33"/>
      <c r="C167" s="126" t="s">
        <v>287</v>
      </c>
      <c r="D167" s="126" t="s">
        <v>155</v>
      </c>
      <c r="E167" s="127" t="s">
        <v>288</v>
      </c>
      <c r="F167" s="128" t="s">
        <v>225</v>
      </c>
      <c r="G167" s="129" t="s">
        <v>158</v>
      </c>
      <c r="H167" s="130">
        <v>6</v>
      </c>
      <c r="I167" s="131"/>
      <c r="J167" s="132">
        <f>ROUND(I167*H167,2)</f>
        <v>0</v>
      </c>
      <c r="K167" s="128" t="s">
        <v>21</v>
      </c>
      <c r="L167" s="33"/>
      <c r="M167" s="133" t="s">
        <v>21</v>
      </c>
      <c r="N167" s="134" t="s">
        <v>47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153</v>
      </c>
      <c r="AT167" s="137" t="s">
        <v>155</v>
      </c>
      <c r="AU167" s="137" t="s">
        <v>84</v>
      </c>
      <c r="AY167" s="18" t="s">
        <v>154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8" t="s">
        <v>84</v>
      </c>
      <c r="BK167" s="138">
        <f>ROUND(I167*H167,2)</f>
        <v>0</v>
      </c>
      <c r="BL167" s="18" t="s">
        <v>153</v>
      </c>
      <c r="BM167" s="137" t="s">
        <v>289</v>
      </c>
    </row>
    <row r="168" spans="2:65" s="1" customFormat="1" ht="11.25">
      <c r="B168" s="33"/>
      <c r="D168" s="139" t="s">
        <v>160</v>
      </c>
      <c r="F168" s="140" t="s">
        <v>225</v>
      </c>
      <c r="I168" s="141"/>
      <c r="L168" s="33"/>
      <c r="M168" s="142"/>
      <c r="T168" s="54"/>
      <c r="AT168" s="18" t="s">
        <v>160</v>
      </c>
      <c r="AU168" s="18" t="s">
        <v>84</v>
      </c>
    </row>
    <row r="169" spans="2:65" s="1" customFormat="1" ht="19.5">
      <c r="B169" s="33"/>
      <c r="D169" s="139" t="s">
        <v>161</v>
      </c>
      <c r="F169" s="143" t="s">
        <v>290</v>
      </c>
      <c r="I169" s="141"/>
      <c r="L169" s="33"/>
      <c r="M169" s="142"/>
      <c r="T169" s="54"/>
      <c r="AT169" s="18" t="s">
        <v>161</v>
      </c>
      <c r="AU169" s="18" t="s">
        <v>84</v>
      </c>
    </row>
    <row r="170" spans="2:65" s="11" customFormat="1" ht="11.25">
      <c r="B170" s="144"/>
      <c r="D170" s="139" t="s">
        <v>192</v>
      </c>
      <c r="E170" s="145" t="s">
        <v>291</v>
      </c>
      <c r="F170" s="146" t="s">
        <v>267</v>
      </c>
      <c r="H170" s="147">
        <v>6</v>
      </c>
      <c r="I170" s="148"/>
      <c r="L170" s="144"/>
      <c r="M170" s="149"/>
      <c r="T170" s="150"/>
      <c r="AT170" s="145" t="s">
        <v>192</v>
      </c>
      <c r="AU170" s="145" t="s">
        <v>84</v>
      </c>
      <c r="AV170" s="11" t="s">
        <v>86</v>
      </c>
      <c r="AW170" s="11" t="s">
        <v>37</v>
      </c>
      <c r="AX170" s="11" t="s">
        <v>84</v>
      </c>
      <c r="AY170" s="145" t="s">
        <v>154</v>
      </c>
    </row>
    <row r="171" spans="2:65" s="1" customFormat="1" ht="16.5" customHeight="1">
      <c r="B171" s="33"/>
      <c r="C171" s="126" t="s">
        <v>292</v>
      </c>
      <c r="D171" s="126" t="s">
        <v>155</v>
      </c>
      <c r="E171" s="127" t="s">
        <v>293</v>
      </c>
      <c r="F171" s="128" t="s">
        <v>231</v>
      </c>
      <c r="G171" s="129" t="s">
        <v>158</v>
      </c>
      <c r="H171" s="130">
        <v>6</v>
      </c>
      <c r="I171" s="131"/>
      <c r="J171" s="132">
        <f>ROUND(I171*H171,2)</f>
        <v>0</v>
      </c>
      <c r="K171" s="128" t="s">
        <v>21</v>
      </c>
      <c r="L171" s="33"/>
      <c r="M171" s="133" t="s">
        <v>21</v>
      </c>
      <c r="N171" s="134" t="s">
        <v>47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153</v>
      </c>
      <c r="AT171" s="137" t="s">
        <v>155</v>
      </c>
      <c r="AU171" s="137" t="s">
        <v>84</v>
      </c>
      <c r="AY171" s="18" t="s">
        <v>154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8" t="s">
        <v>84</v>
      </c>
      <c r="BK171" s="138">
        <f>ROUND(I171*H171,2)</f>
        <v>0</v>
      </c>
      <c r="BL171" s="18" t="s">
        <v>153</v>
      </c>
      <c r="BM171" s="137" t="s">
        <v>294</v>
      </c>
    </row>
    <row r="172" spans="2:65" s="1" customFormat="1" ht="11.25">
      <c r="B172" s="33"/>
      <c r="D172" s="139" t="s">
        <v>160</v>
      </c>
      <c r="F172" s="140" t="s">
        <v>231</v>
      </c>
      <c r="I172" s="141"/>
      <c r="L172" s="33"/>
      <c r="M172" s="142"/>
      <c r="T172" s="54"/>
      <c r="AT172" s="18" t="s">
        <v>160</v>
      </c>
      <c r="AU172" s="18" t="s">
        <v>84</v>
      </c>
    </row>
    <row r="173" spans="2:65" s="1" customFormat="1" ht="39">
      <c r="B173" s="33"/>
      <c r="D173" s="139" t="s">
        <v>161</v>
      </c>
      <c r="F173" s="143" t="s">
        <v>295</v>
      </c>
      <c r="I173" s="141"/>
      <c r="L173" s="33"/>
      <c r="M173" s="142"/>
      <c r="T173" s="54"/>
      <c r="AT173" s="18" t="s">
        <v>161</v>
      </c>
      <c r="AU173" s="18" t="s">
        <v>84</v>
      </c>
    </row>
    <row r="174" spans="2:65" s="11" customFormat="1" ht="11.25">
      <c r="B174" s="144"/>
      <c r="D174" s="139" t="s">
        <v>192</v>
      </c>
      <c r="E174" s="145" t="s">
        <v>296</v>
      </c>
      <c r="F174" s="146" t="s">
        <v>267</v>
      </c>
      <c r="H174" s="147">
        <v>6</v>
      </c>
      <c r="I174" s="148"/>
      <c r="L174" s="144"/>
      <c r="M174" s="149"/>
      <c r="T174" s="150"/>
      <c r="AT174" s="145" t="s">
        <v>192</v>
      </c>
      <c r="AU174" s="145" t="s">
        <v>84</v>
      </c>
      <c r="AV174" s="11" t="s">
        <v>86</v>
      </c>
      <c r="AW174" s="11" t="s">
        <v>37</v>
      </c>
      <c r="AX174" s="11" t="s">
        <v>84</v>
      </c>
      <c r="AY174" s="145" t="s">
        <v>154</v>
      </c>
    </row>
    <row r="175" spans="2:65" s="1" customFormat="1" ht="16.5" customHeight="1">
      <c r="B175" s="33"/>
      <c r="C175" s="126" t="s">
        <v>297</v>
      </c>
      <c r="D175" s="126" t="s">
        <v>155</v>
      </c>
      <c r="E175" s="127" t="s">
        <v>298</v>
      </c>
      <c r="F175" s="128" t="s">
        <v>237</v>
      </c>
      <c r="G175" s="129" t="s">
        <v>189</v>
      </c>
      <c r="H175" s="130">
        <v>48</v>
      </c>
      <c r="I175" s="131"/>
      <c r="J175" s="132">
        <f>ROUND(I175*H175,2)</f>
        <v>0</v>
      </c>
      <c r="K175" s="128" t="s">
        <v>21</v>
      </c>
      <c r="L175" s="33"/>
      <c r="M175" s="133" t="s">
        <v>21</v>
      </c>
      <c r="N175" s="134" t="s">
        <v>47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153</v>
      </c>
      <c r="AT175" s="137" t="s">
        <v>155</v>
      </c>
      <c r="AU175" s="137" t="s">
        <v>84</v>
      </c>
      <c r="AY175" s="18" t="s">
        <v>154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8" t="s">
        <v>84</v>
      </c>
      <c r="BK175" s="138">
        <f>ROUND(I175*H175,2)</f>
        <v>0</v>
      </c>
      <c r="BL175" s="18" t="s">
        <v>153</v>
      </c>
      <c r="BM175" s="137" t="s">
        <v>299</v>
      </c>
    </row>
    <row r="176" spans="2:65" s="1" customFormat="1" ht="11.25">
      <c r="B176" s="33"/>
      <c r="D176" s="139" t="s">
        <v>160</v>
      </c>
      <c r="F176" s="140" t="s">
        <v>237</v>
      </c>
      <c r="I176" s="141"/>
      <c r="L176" s="33"/>
      <c r="M176" s="142"/>
      <c r="T176" s="54"/>
      <c r="AT176" s="18" t="s">
        <v>160</v>
      </c>
      <c r="AU176" s="18" t="s">
        <v>84</v>
      </c>
    </row>
    <row r="177" spans="2:65" s="1" customFormat="1" ht="19.5">
      <c r="B177" s="33"/>
      <c r="D177" s="139" t="s">
        <v>161</v>
      </c>
      <c r="F177" s="143" t="s">
        <v>239</v>
      </c>
      <c r="I177" s="141"/>
      <c r="L177" s="33"/>
      <c r="M177" s="142"/>
      <c r="T177" s="54"/>
      <c r="AT177" s="18" t="s">
        <v>161</v>
      </c>
      <c r="AU177" s="18" t="s">
        <v>84</v>
      </c>
    </row>
    <row r="178" spans="2:65" s="11" customFormat="1" ht="11.25">
      <c r="B178" s="144"/>
      <c r="D178" s="139" t="s">
        <v>192</v>
      </c>
      <c r="E178" s="145" t="s">
        <v>300</v>
      </c>
      <c r="F178" s="146" t="s">
        <v>301</v>
      </c>
      <c r="H178" s="147">
        <v>48</v>
      </c>
      <c r="I178" s="148"/>
      <c r="L178" s="144"/>
      <c r="M178" s="149"/>
      <c r="T178" s="150"/>
      <c r="AT178" s="145" t="s">
        <v>192</v>
      </c>
      <c r="AU178" s="145" t="s">
        <v>84</v>
      </c>
      <c r="AV178" s="11" t="s">
        <v>86</v>
      </c>
      <c r="AW178" s="11" t="s">
        <v>37</v>
      </c>
      <c r="AX178" s="11" t="s">
        <v>84</v>
      </c>
      <c r="AY178" s="145" t="s">
        <v>154</v>
      </c>
    </row>
    <row r="179" spans="2:65" s="1" customFormat="1" ht="16.5" customHeight="1">
      <c r="B179" s="33"/>
      <c r="C179" s="151" t="s">
        <v>302</v>
      </c>
      <c r="D179" s="151" t="s">
        <v>243</v>
      </c>
      <c r="E179" s="152" t="s">
        <v>303</v>
      </c>
      <c r="F179" s="153" t="s">
        <v>245</v>
      </c>
      <c r="G179" s="154" t="s">
        <v>189</v>
      </c>
      <c r="H179" s="155">
        <v>2100</v>
      </c>
      <c r="I179" s="156"/>
      <c r="J179" s="157">
        <f>ROUND(I179*H179,2)</f>
        <v>0</v>
      </c>
      <c r="K179" s="153" t="s">
        <v>21</v>
      </c>
      <c r="L179" s="158"/>
      <c r="M179" s="159" t="s">
        <v>21</v>
      </c>
      <c r="N179" s="160" t="s">
        <v>47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194</v>
      </c>
      <c r="AT179" s="137" t="s">
        <v>243</v>
      </c>
      <c r="AU179" s="137" t="s">
        <v>84</v>
      </c>
      <c r="AY179" s="18" t="s">
        <v>154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8" t="s">
        <v>84</v>
      </c>
      <c r="BK179" s="138">
        <f>ROUND(I179*H179,2)</f>
        <v>0</v>
      </c>
      <c r="BL179" s="18" t="s">
        <v>153</v>
      </c>
      <c r="BM179" s="137" t="s">
        <v>304</v>
      </c>
    </row>
    <row r="180" spans="2:65" s="1" customFormat="1" ht="11.25">
      <c r="B180" s="33"/>
      <c r="D180" s="139" t="s">
        <v>160</v>
      </c>
      <c r="F180" s="140" t="s">
        <v>245</v>
      </c>
      <c r="I180" s="141"/>
      <c r="L180" s="33"/>
      <c r="M180" s="142"/>
      <c r="T180" s="54"/>
      <c r="AT180" s="18" t="s">
        <v>160</v>
      </c>
      <c r="AU180" s="18" t="s">
        <v>84</v>
      </c>
    </row>
    <row r="181" spans="2:65" s="1" customFormat="1" ht="19.5">
      <c r="B181" s="33"/>
      <c r="D181" s="139" t="s">
        <v>161</v>
      </c>
      <c r="F181" s="143" t="s">
        <v>247</v>
      </c>
      <c r="I181" s="141"/>
      <c r="L181" s="33"/>
      <c r="M181" s="142"/>
      <c r="T181" s="54"/>
      <c r="AT181" s="18" t="s">
        <v>161</v>
      </c>
      <c r="AU181" s="18" t="s">
        <v>84</v>
      </c>
    </row>
    <row r="182" spans="2:65" s="11" customFormat="1" ht="11.25">
      <c r="B182" s="144"/>
      <c r="D182" s="139" t="s">
        <v>192</v>
      </c>
      <c r="E182" s="145" t="s">
        <v>305</v>
      </c>
      <c r="F182" s="146" t="s">
        <v>306</v>
      </c>
      <c r="H182" s="147">
        <v>2100</v>
      </c>
      <c r="I182" s="148"/>
      <c r="L182" s="144"/>
      <c r="M182" s="149"/>
      <c r="T182" s="150"/>
      <c r="AT182" s="145" t="s">
        <v>192</v>
      </c>
      <c r="AU182" s="145" t="s">
        <v>84</v>
      </c>
      <c r="AV182" s="11" t="s">
        <v>86</v>
      </c>
      <c r="AW182" s="11" t="s">
        <v>37</v>
      </c>
      <c r="AX182" s="11" t="s">
        <v>84</v>
      </c>
      <c r="AY182" s="145" t="s">
        <v>154</v>
      </c>
    </row>
    <row r="183" spans="2:65" s="1" customFormat="1" ht="16.5" customHeight="1">
      <c r="B183" s="33"/>
      <c r="C183" s="126" t="s">
        <v>307</v>
      </c>
      <c r="D183" s="126" t="s">
        <v>155</v>
      </c>
      <c r="E183" s="127" t="s">
        <v>308</v>
      </c>
      <c r="F183" s="128" t="s">
        <v>252</v>
      </c>
      <c r="G183" s="129" t="s">
        <v>158</v>
      </c>
      <c r="H183" s="130">
        <v>6</v>
      </c>
      <c r="I183" s="131"/>
      <c r="J183" s="132">
        <f>ROUND(I183*H183,2)</f>
        <v>0</v>
      </c>
      <c r="K183" s="128" t="s">
        <v>21</v>
      </c>
      <c r="L183" s="33"/>
      <c r="M183" s="133" t="s">
        <v>21</v>
      </c>
      <c r="N183" s="134" t="s">
        <v>47</v>
      </c>
      <c r="P183" s="135">
        <f>O183*H183</f>
        <v>0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153</v>
      </c>
      <c r="AT183" s="137" t="s">
        <v>155</v>
      </c>
      <c r="AU183" s="137" t="s">
        <v>84</v>
      </c>
      <c r="AY183" s="18" t="s">
        <v>154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8" t="s">
        <v>84</v>
      </c>
      <c r="BK183" s="138">
        <f>ROUND(I183*H183,2)</f>
        <v>0</v>
      </c>
      <c r="BL183" s="18" t="s">
        <v>153</v>
      </c>
      <c r="BM183" s="137" t="s">
        <v>309</v>
      </c>
    </row>
    <row r="184" spans="2:65" s="1" customFormat="1" ht="11.25">
      <c r="B184" s="33"/>
      <c r="D184" s="139" t="s">
        <v>160</v>
      </c>
      <c r="F184" s="140" t="s">
        <v>252</v>
      </c>
      <c r="I184" s="141"/>
      <c r="L184" s="33"/>
      <c r="M184" s="142"/>
      <c r="T184" s="54"/>
      <c r="AT184" s="18" t="s">
        <v>160</v>
      </c>
      <c r="AU184" s="18" t="s">
        <v>84</v>
      </c>
    </row>
    <row r="185" spans="2:65" s="11" customFormat="1" ht="11.25">
      <c r="B185" s="144"/>
      <c r="D185" s="139" t="s">
        <v>192</v>
      </c>
      <c r="E185" s="145" t="s">
        <v>310</v>
      </c>
      <c r="F185" s="146" t="s">
        <v>267</v>
      </c>
      <c r="H185" s="147">
        <v>6</v>
      </c>
      <c r="I185" s="148"/>
      <c r="L185" s="144"/>
      <c r="M185" s="149"/>
      <c r="T185" s="150"/>
      <c r="AT185" s="145" t="s">
        <v>192</v>
      </c>
      <c r="AU185" s="145" t="s">
        <v>84</v>
      </c>
      <c r="AV185" s="11" t="s">
        <v>86</v>
      </c>
      <c r="AW185" s="11" t="s">
        <v>37</v>
      </c>
      <c r="AX185" s="11" t="s">
        <v>84</v>
      </c>
      <c r="AY185" s="145" t="s">
        <v>154</v>
      </c>
    </row>
    <row r="186" spans="2:65" s="10" customFormat="1" ht="25.9" customHeight="1">
      <c r="B186" s="116"/>
      <c r="D186" s="117" t="s">
        <v>75</v>
      </c>
      <c r="E186" s="118" t="s">
        <v>311</v>
      </c>
      <c r="F186" s="118" t="s">
        <v>312</v>
      </c>
      <c r="I186" s="119"/>
      <c r="J186" s="120">
        <f>BK186</f>
        <v>0</v>
      </c>
      <c r="L186" s="116"/>
      <c r="M186" s="121"/>
      <c r="P186" s="122">
        <f>SUM(P187:P206)</f>
        <v>0</v>
      </c>
      <c r="R186" s="122">
        <f>SUM(R187:R206)</f>
        <v>0</v>
      </c>
      <c r="T186" s="123">
        <f>SUM(T187:T206)</f>
        <v>0</v>
      </c>
      <c r="AR186" s="117" t="s">
        <v>153</v>
      </c>
      <c r="AT186" s="124" t="s">
        <v>75</v>
      </c>
      <c r="AU186" s="124" t="s">
        <v>76</v>
      </c>
      <c r="AY186" s="117" t="s">
        <v>154</v>
      </c>
      <c r="BK186" s="125">
        <f>SUM(BK187:BK206)</f>
        <v>0</v>
      </c>
    </row>
    <row r="187" spans="2:65" s="1" customFormat="1" ht="16.5" customHeight="1">
      <c r="B187" s="33"/>
      <c r="C187" s="126" t="s">
        <v>313</v>
      </c>
      <c r="D187" s="126" t="s">
        <v>155</v>
      </c>
      <c r="E187" s="127" t="s">
        <v>314</v>
      </c>
      <c r="F187" s="128" t="s">
        <v>315</v>
      </c>
      <c r="G187" s="129" t="s">
        <v>316</v>
      </c>
      <c r="H187" s="130">
        <v>80</v>
      </c>
      <c r="I187" s="131"/>
      <c r="J187" s="132">
        <f>ROUND(I187*H187,2)</f>
        <v>0</v>
      </c>
      <c r="K187" s="128" t="s">
        <v>21</v>
      </c>
      <c r="L187" s="33"/>
      <c r="M187" s="133" t="s">
        <v>21</v>
      </c>
      <c r="N187" s="134" t="s">
        <v>47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AR187" s="137" t="s">
        <v>153</v>
      </c>
      <c r="AT187" s="137" t="s">
        <v>155</v>
      </c>
      <c r="AU187" s="137" t="s">
        <v>84</v>
      </c>
      <c r="AY187" s="18" t="s">
        <v>154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8" t="s">
        <v>84</v>
      </c>
      <c r="BK187" s="138">
        <f>ROUND(I187*H187,2)</f>
        <v>0</v>
      </c>
      <c r="BL187" s="18" t="s">
        <v>153</v>
      </c>
      <c r="BM187" s="137" t="s">
        <v>317</v>
      </c>
    </row>
    <row r="188" spans="2:65" s="1" customFormat="1" ht="11.25">
      <c r="B188" s="33"/>
      <c r="D188" s="139" t="s">
        <v>160</v>
      </c>
      <c r="F188" s="140" t="s">
        <v>318</v>
      </c>
      <c r="I188" s="141"/>
      <c r="L188" s="33"/>
      <c r="M188" s="142"/>
      <c r="T188" s="54"/>
      <c r="AT188" s="18" t="s">
        <v>160</v>
      </c>
      <c r="AU188" s="18" t="s">
        <v>84</v>
      </c>
    </row>
    <row r="189" spans="2:65" s="1" customFormat="1" ht="48.75">
      <c r="B189" s="33"/>
      <c r="D189" s="139" t="s">
        <v>161</v>
      </c>
      <c r="F189" s="143" t="s">
        <v>319</v>
      </c>
      <c r="I189" s="141"/>
      <c r="L189" s="33"/>
      <c r="M189" s="142"/>
      <c r="T189" s="54"/>
      <c r="AT189" s="18" t="s">
        <v>161</v>
      </c>
      <c r="AU189" s="18" t="s">
        <v>84</v>
      </c>
    </row>
    <row r="190" spans="2:65" s="11" customFormat="1" ht="11.25">
      <c r="B190" s="144"/>
      <c r="D190" s="139" t="s">
        <v>192</v>
      </c>
      <c r="E190" s="145" t="s">
        <v>320</v>
      </c>
      <c r="F190" s="146" t="s">
        <v>321</v>
      </c>
      <c r="H190" s="147">
        <v>80</v>
      </c>
      <c r="I190" s="148"/>
      <c r="L190" s="144"/>
      <c r="M190" s="149"/>
      <c r="T190" s="150"/>
      <c r="AT190" s="145" t="s">
        <v>192</v>
      </c>
      <c r="AU190" s="145" t="s">
        <v>84</v>
      </c>
      <c r="AV190" s="11" t="s">
        <v>86</v>
      </c>
      <c r="AW190" s="11" t="s">
        <v>37</v>
      </c>
      <c r="AX190" s="11" t="s">
        <v>84</v>
      </c>
      <c r="AY190" s="145" t="s">
        <v>154</v>
      </c>
    </row>
    <row r="191" spans="2:65" s="1" customFormat="1" ht="16.5" customHeight="1">
      <c r="B191" s="33"/>
      <c r="C191" s="126" t="s">
        <v>322</v>
      </c>
      <c r="D191" s="126" t="s">
        <v>155</v>
      </c>
      <c r="E191" s="127" t="s">
        <v>323</v>
      </c>
      <c r="F191" s="128" t="s">
        <v>324</v>
      </c>
      <c r="G191" s="129" t="s">
        <v>316</v>
      </c>
      <c r="H191" s="130">
        <v>80</v>
      </c>
      <c r="I191" s="131"/>
      <c r="J191" s="132">
        <f>ROUND(I191*H191,2)</f>
        <v>0</v>
      </c>
      <c r="K191" s="128" t="s">
        <v>21</v>
      </c>
      <c r="L191" s="33"/>
      <c r="M191" s="133" t="s">
        <v>21</v>
      </c>
      <c r="N191" s="134" t="s">
        <v>47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153</v>
      </c>
      <c r="AT191" s="137" t="s">
        <v>155</v>
      </c>
      <c r="AU191" s="137" t="s">
        <v>84</v>
      </c>
      <c r="AY191" s="18" t="s">
        <v>154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8" t="s">
        <v>84</v>
      </c>
      <c r="BK191" s="138">
        <f>ROUND(I191*H191,2)</f>
        <v>0</v>
      </c>
      <c r="BL191" s="18" t="s">
        <v>153</v>
      </c>
      <c r="BM191" s="137" t="s">
        <v>325</v>
      </c>
    </row>
    <row r="192" spans="2:65" s="1" customFormat="1" ht="11.25">
      <c r="B192" s="33"/>
      <c r="D192" s="139" t="s">
        <v>160</v>
      </c>
      <c r="F192" s="140" t="s">
        <v>324</v>
      </c>
      <c r="I192" s="141"/>
      <c r="L192" s="33"/>
      <c r="M192" s="142"/>
      <c r="T192" s="54"/>
      <c r="AT192" s="18" t="s">
        <v>160</v>
      </c>
      <c r="AU192" s="18" t="s">
        <v>84</v>
      </c>
    </row>
    <row r="193" spans="2:65" s="1" customFormat="1" ht="29.25">
      <c r="B193" s="33"/>
      <c r="D193" s="139" t="s">
        <v>161</v>
      </c>
      <c r="F193" s="143" t="s">
        <v>326</v>
      </c>
      <c r="I193" s="141"/>
      <c r="L193" s="33"/>
      <c r="M193" s="142"/>
      <c r="T193" s="54"/>
      <c r="AT193" s="18" t="s">
        <v>161</v>
      </c>
      <c r="AU193" s="18" t="s">
        <v>84</v>
      </c>
    </row>
    <row r="194" spans="2:65" s="11" customFormat="1" ht="11.25">
      <c r="B194" s="144"/>
      <c r="D194" s="139" t="s">
        <v>192</v>
      </c>
      <c r="E194" s="145" t="s">
        <v>327</v>
      </c>
      <c r="F194" s="146" t="s">
        <v>321</v>
      </c>
      <c r="H194" s="147">
        <v>80</v>
      </c>
      <c r="I194" s="148"/>
      <c r="L194" s="144"/>
      <c r="M194" s="149"/>
      <c r="T194" s="150"/>
      <c r="AT194" s="145" t="s">
        <v>192</v>
      </c>
      <c r="AU194" s="145" t="s">
        <v>84</v>
      </c>
      <c r="AV194" s="11" t="s">
        <v>86</v>
      </c>
      <c r="AW194" s="11" t="s">
        <v>37</v>
      </c>
      <c r="AX194" s="11" t="s">
        <v>84</v>
      </c>
      <c r="AY194" s="145" t="s">
        <v>154</v>
      </c>
    </row>
    <row r="195" spans="2:65" s="1" customFormat="1" ht="16.5" customHeight="1">
      <c r="B195" s="33"/>
      <c r="C195" s="126" t="s">
        <v>328</v>
      </c>
      <c r="D195" s="126" t="s">
        <v>155</v>
      </c>
      <c r="E195" s="127" t="s">
        <v>329</v>
      </c>
      <c r="F195" s="128" t="s">
        <v>330</v>
      </c>
      <c r="G195" s="129" t="s">
        <v>316</v>
      </c>
      <c r="H195" s="130">
        <v>80</v>
      </c>
      <c r="I195" s="131"/>
      <c r="J195" s="132">
        <f>ROUND(I195*H195,2)</f>
        <v>0</v>
      </c>
      <c r="K195" s="128" t="s">
        <v>21</v>
      </c>
      <c r="L195" s="33"/>
      <c r="M195" s="133" t="s">
        <v>21</v>
      </c>
      <c r="N195" s="134" t="s">
        <v>47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153</v>
      </c>
      <c r="AT195" s="137" t="s">
        <v>155</v>
      </c>
      <c r="AU195" s="137" t="s">
        <v>84</v>
      </c>
      <c r="AY195" s="18" t="s">
        <v>154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8" t="s">
        <v>84</v>
      </c>
      <c r="BK195" s="138">
        <f>ROUND(I195*H195,2)</f>
        <v>0</v>
      </c>
      <c r="BL195" s="18" t="s">
        <v>153</v>
      </c>
      <c r="BM195" s="137" t="s">
        <v>331</v>
      </c>
    </row>
    <row r="196" spans="2:65" s="1" customFormat="1" ht="11.25">
      <c r="B196" s="33"/>
      <c r="D196" s="139" t="s">
        <v>160</v>
      </c>
      <c r="F196" s="140" t="s">
        <v>332</v>
      </c>
      <c r="I196" s="141"/>
      <c r="L196" s="33"/>
      <c r="M196" s="142"/>
      <c r="T196" s="54"/>
      <c r="AT196" s="18" t="s">
        <v>160</v>
      </c>
      <c r="AU196" s="18" t="s">
        <v>84</v>
      </c>
    </row>
    <row r="197" spans="2:65" s="1" customFormat="1" ht="48.75">
      <c r="B197" s="33"/>
      <c r="D197" s="139" t="s">
        <v>161</v>
      </c>
      <c r="F197" s="143" t="s">
        <v>333</v>
      </c>
      <c r="I197" s="141"/>
      <c r="L197" s="33"/>
      <c r="M197" s="142"/>
      <c r="T197" s="54"/>
      <c r="AT197" s="18" t="s">
        <v>161</v>
      </c>
      <c r="AU197" s="18" t="s">
        <v>84</v>
      </c>
    </row>
    <row r="198" spans="2:65" s="11" customFormat="1" ht="11.25">
      <c r="B198" s="144"/>
      <c r="D198" s="139" t="s">
        <v>192</v>
      </c>
      <c r="E198" s="145" t="s">
        <v>334</v>
      </c>
      <c r="F198" s="146" t="s">
        <v>321</v>
      </c>
      <c r="H198" s="147">
        <v>80</v>
      </c>
      <c r="I198" s="148"/>
      <c r="L198" s="144"/>
      <c r="M198" s="149"/>
      <c r="T198" s="150"/>
      <c r="AT198" s="145" t="s">
        <v>192</v>
      </c>
      <c r="AU198" s="145" t="s">
        <v>84</v>
      </c>
      <c r="AV198" s="11" t="s">
        <v>86</v>
      </c>
      <c r="AW198" s="11" t="s">
        <v>37</v>
      </c>
      <c r="AX198" s="11" t="s">
        <v>84</v>
      </c>
      <c r="AY198" s="145" t="s">
        <v>154</v>
      </c>
    </row>
    <row r="199" spans="2:65" s="1" customFormat="1" ht="16.5" customHeight="1">
      <c r="B199" s="33"/>
      <c r="C199" s="126" t="s">
        <v>335</v>
      </c>
      <c r="D199" s="126" t="s">
        <v>155</v>
      </c>
      <c r="E199" s="127" t="s">
        <v>336</v>
      </c>
      <c r="F199" s="128" t="s">
        <v>337</v>
      </c>
      <c r="G199" s="129" t="s">
        <v>316</v>
      </c>
      <c r="H199" s="130">
        <v>80</v>
      </c>
      <c r="I199" s="131"/>
      <c r="J199" s="132">
        <f>ROUND(I199*H199,2)</f>
        <v>0</v>
      </c>
      <c r="K199" s="128" t="s">
        <v>21</v>
      </c>
      <c r="L199" s="33"/>
      <c r="M199" s="133" t="s">
        <v>21</v>
      </c>
      <c r="N199" s="134" t="s">
        <v>47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153</v>
      </c>
      <c r="AT199" s="137" t="s">
        <v>155</v>
      </c>
      <c r="AU199" s="137" t="s">
        <v>84</v>
      </c>
      <c r="AY199" s="18" t="s">
        <v>154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8" t="s">
        <v>84</v>
      </c>
      <c r="BK199" s="138">
        <f>ROUND(I199*H199,2)</f>
        <v>0</v>
      </c>
      <c r="BL199" s="18" t="s">
        <v>153</v>
      </c>
      <c r="BM199" s="137" t="s">
        <v>338</v>
      </c>
    </row>
    <row r="200" spans="2:65" s="1" customFormat="1" ht="19.5">
      <c r="B200" s="33"/>
      <c r="D200" s="139" t="s">
        <v>160</v>
      </c>
      <c r="F200" s="140" t="s">
        <v>339</v>
      </c>
      <c r="I200" s="141"/>
      <c r="L200" s="33"/>
      <c r="M200" s="142"/>
      <c r="T200" s="54"/>
      <c r="AT200" s="18" t="s">
        <v>160</v>
      </c>
      <c r="AU200" s="18" t="s">
        <v>84</v>
      </c>
    </row>
    <row r="201" spans="2:65" s="1" customFormat="1" ht="48.75">
      <c r="B201" s="33"/>
      <c r="D201" s="139" t="s">
        <v>161</v>
      </c>
      <c r="F201" s="143" t="s">
        <v>340</v>
      </c>
      <c r="I201" s="141"/>
      <c r="L201" s="33"/>
      <c r="M201" s="142"/>
      <c r="T201" s="54"/>
      <c r="AT201" s="18" t="s">
        <v>161</v>
      </c>
      <c r="AU201" s="18" t="s">
        <v>84</v>
      </c>
    </row>
    <row r="202" spans="2:65" s="11" customFormat="1" ht="11.25">
      <c r="B202" s="144"/>
      <c r="D202" s="139" t="s">
        <v>192</v>
      </c>
      <c r="E202" s="145" t="s">
        <v>341</v>
      </c>
      <c r="F202" s="146" t="s">
        <v>321</v>
      </c>
      <c r="H202" s="147">
        <v>80</v>
      </c>
      <c r="I202" s="148"/>
      <c r="L202" s="144"/>
      <c r="M202" s="149"/>
      <c r="T202" s="150"/>
      <c r="AT202" s="145" t="s">
        <v>192</v>
      </c>
      <c r="AU202" s="145" t="s">
        <v>84</v>
      </c>
      <c r="AV202" s="11" t="s">
        <v>86</v>
      </c>
      <c r="AW202" s="11" t="s">
        <v>37</v>
      </c>
      <c r="AX202" s="11" t="s">
        <v>84</v>
      </c>
      <c r="AY202" s="145" t="s">
        <v>154</v>
      </c>
    </row>
    <row r="203" spans="2:65" s="1" customFormat="1" ht="16.5" customHeight="1">
      <c r="B203" s="33"/>
      <c r="C203" s="126" t="s">
        <v>342</v>
      </c>
      <c r="D203" s="126" t="s">
        <v>155</v>
      </c>
      <c r="E203" s="127" t="s">
        <v>343</v>
      </c>
      <c r="F203" s="128" t="s">
        <v>344</v>
      </c>
      <c r="G203" s="129" t="s">
        <v>189</v>
      </c>
      <c r="H203" s="130">
        <v>1400</v>
      </c>
      <c r="I203" s="131"/>
      <c r="J203" s="132">
        <f>ROUND(I203*H203,2)</f>
        <v>0</v>
      </c>
      <c r="K203" s="128" t="s">
        <v>21</v>
      </c>
      <c r="L203" s="33"/>
      <c r="M203" s="133" t="s">
        <v>21</v>
      </c>
      <c r="N203" s="134" t="s">
        <v>47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153</v>
      </c>
      <c r="AT203" s="137" t="s">
        <v>155</v>
      </c>
      <c r="AU203" s="137" t="s">
        <v>84</v>
      </c>
      <c r="AY203" s="18" t="s">
        <v>154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8" t="s">
        <v>84</v>
      </c>
      <c r="BK203" s="138">
        <f>ROUND(I203*H203,2)</f>
        <v>0</v>
      </c>
      <c r="BL203" s="18" t="s">
        <v>153</v>
      </c>
      <c r="BM203" s="137" t="s">
        <v>345</v>
      </c>
    </row>
    <row r="204" spans="2:65" s="1" customFormat="1" ht="11.25">
      <c r="B204" s="33"/>
      <c r="D204" s="139" t="s">
        <v>160</v>
      </c>
      <c r="F204" s="140" t="s">
        <v>344</v>
      </c>
      <c r="I204" s="141"/>
      <c r="L204" s="33"/>
      <c r="M204" s="142"/>
      <c r="T204" s="54"/>
      <c r="AT204" s="18" t="s">
        <v>160</v>
      </c>
      <c r="AU204" s="18" t="s">
        <v>84</v>
      </c>
    </row>
    <row r="205" spans="2:65" s="1" customFormat="1" ht="29.25">
      <c r="B205" s="33"/>
      <c r="D205" s="139" t="s">
        <v>161</v>
      </c>
      <c r="F205" s="143" t="s">
        <v>346</v>
      </c>
      <c r="I205" s="141"/>
      <c r="L205" s="33"/>
      <c r="M205" s="142"/>
      <c r="T205" s="54"/>
      <c r="AT205" s="18" t="s">
        <v>161</v>
      </c>
      <c r="AU205" s="18" t="s">
        <v>84</v>
      </c>
    </row>
    <row r="206" spans="2:65" s="11" customFormat="1" ht="11.25">
      <c r="B206" s="144"/>
      <c r="D206" s="139" t="s">
        <v>192</v>
      </c>
      <c r="E206" s="145" t="s">
        <v>347</v>
      </c>
      <c r="F206" s="146" t="s">
        <v>348</v>
      </c>
      <c r="H206" s="147">
        <v>1400</v>
      </c>
      <c r="I206" s="148"/>
      <c r="L206" s="144"/>
      <c r="M206" s="149"/>
      <c r="T206" s="150"/>
      <c r="AT206" s="145" t="s">
        <v>192</v>
      </c>
      <c r="AU206" s="145" t="s">
        <v>84</v>
      </c>
      <c r="AV206" s="11" t="s">
        <v>86</v>
      </c>
      <c r="AW206" s="11" t="s">
        <v>37</v>
      </c>
      <c r="AX206" s="11" t="s">
        <v>84</v>
      </c>
      <c r="AY206" s="145" t="s">
        <v>154</v>
      </c>
    </row>
    <row r="207" spans="2:65" s="10" customFormat="1" ht="25.9" customHeight="1">
      <c r="B207" s="116"/>
      <c r="D207" s="117" t="s">
        <v>75</v>
      </c>
      <c r="E207" s="118" t="s">
        <v>349</v>
      </c>
      <c r="F207" s="118" t="s">
        <v>350</v>
      </c>
      <c r="I207" s="119"/>
      <c r="J207" s="120">
        <f>BK207</f>
        <v>0</v>
      </c>
      <c r="L207" s="116"/>
      <c r="M207" s="121"/>
      <c r="P207" s="122">
        <f>SUM(P208:P227)</f>
        <v>0</v>
      </c>
      <c r="R207" s="122">
        <f>SUM(R208:R227)</f>
        <v>0</v>
      </c>
      <c r="T207" s="123">
        <f>SUM(T208:T227)</f>
        <v>0</v>
      </c>
      <c r="AR207" s="117" t="s">
        <v>153</v>
      </c>
      <c r="AT207" s="124" t="s">
        <v>75</v>
      </c>
      <c r="AU207" s="124" t="s">
        <v>76</v>
      </c>
      <c r="AY207" s="117" t="s">
        <v>154</v>
      </c>
      <c r="BK207" s="125">
        <f>SUM(BK208:BK227)</f>
        <v>0</v>
      </c>
    </row>
    <row r="208" spans="2:65" s="1" customFormat="1" ht="16.5" customHeight="1">
      <c r="B208" s="33"/>
      <c r="C208" s="126" t="s">
        <v>351</v>
      </c>
      <c r="D208" s="126" t="s">
        <v>155</v>
      </c>
      <c r="E208" s="127" t="s">
        <v>352</v>
      </c>
      <c r="F208" s="128" t="s">
        <v>315</v>
      </c>
      <c r="G208" s="129" t="s">
        <v>316</v>
      </c>
      <c r="H208" s="130">
        <v>150</v>
      </c>
      <c r="I208" s="131"/>
      <c r="J208" s="132">
        <f>ROUND(I208*H208,2)</f>
        <v>0</v>
      </c>
      <c r="K208" s="128" t="s">
        <v>21</v>
      </c>
      <c r="L208" s="33"/>
      <c r="M208" s="133" t="s">
        <v>21</v>
      </c>
      <c r="N208" s="134" t="s">
        <v>47</v>
      </c>
      <c r="P208" s="135">
        <f>O208*H208</f>
        <v>0</v>
      </c>
      <c r="Q208" s="135">
        <v>0</v>
      </c>
      <c r="R208" s="135">
        <f>Q208*H208</f>
        <v>0</v>
      </c>
      <c r="S208" s="135">
        <v>0</v>
      </c>
      <c r="T208" s="136">
        <f>S208*H208</f>
        <v>0</v>
      </c>
      <c r="AR208" s="137" t="s">
        <v>153</v>
      </c>
      <c r="AT208" s="137" t="s">
        <v>155</v>
      </c>
      <c r="AU208" s="137" t="s">
        <v>84</v>
      </c>
      <c r="AY208" s="18" t="s">
        <v>154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8" t="s">
        <v>84</v>
      </c>
      <c r="BK208" s="138">
        <f>ROUND(I208*H208,2)</f>
        <v>0</v>
      </c>
      <c r="BL208" s="18" t="s">
        <v>153</v>
      </c>
      <c r="BM208" s="137" t="s">
        <v>353</v>
      </c>
    </row>
    <row r="209" spans="2:65" s="1" customFormat="1" ht="11.25">
      <c r="B209" s="33"/>
      <c r="D209" s="139" t="s">
        <v>160</v>
      </c>
      <c r="F209" s="140" t="s">
        <v>318</v>
      </c>
      <c r="I209" s="141"/>
      <c r="L209" s="33"/>
      <c r="M209" s="142"/>
      <c r="T209" s="54"/>
      <c r="AT209" s="18" t="s">
        <v>160</v>
      </c>
      <c r="AU209" s="18" t="s">
        <v>84</v>
      </c>
    </row>
    <row r="210" spans="2:65" s="1" customFormat="1" ht="48.75">
      <c r="B210" s="33"/>
      <c r="D210" s="139" t="s">
        <v>161</v>
      </c>
      <c r="F210" s="143" t="s">
        <v>319</v>
      </c>
      <c r="I210" s="141"/>
      <c r="L210" s="33"/>
      <c r="M210" s="142"/>
      <c r="T210" s="54"/>
      <c r="AT210" s="18" t="s">
        <v>161</v>
      </c>
      <c r="AU210" s="18" t="s">
        <v>84</v>
      </c>
    </row>
    <row r="211" spans="2:65" s="11" customFormat="1" ht="11.25">
      <c r="B211" s="144"/>
      <c r="D211" s="139" t="s">
        <v>192</v>
      </c>
      <c r="E211" s="145" t="s">
        <v>21</v>
      </c>
      <c r="F211" s="146" t="s">
        <v>354</v>
      </c>
      <c r="H211" s="147">
        <v>150</v>
      </c>
      <c r="I211" s="148"/>
      <c r="L211" s="144"/>
      <c r="M211" s="149"/>
      <c r="T211" s="150"/>
      <c r="AT211" s="145" t="s">
        <v>192</v>
      </c>
      <c r="AU211" s="145" t="s">
        <v>84</v>
      </c>
      <c r="AV211" s="11" t="s">
        <v>86</v>
      </c>
      <c r="AW211" s="11" t="s">
        <v>37</v>
      </c>
      <c r="AX211" s="11" t="s">
        <v>84</v>
      </c>
      <c r="AY211" s="145" t="s">
        <v>154</v>
      </c>
    </row>
    <row r="212" spans="2:65" s="1" customFormat="1" ht="16.5" customHeight="1">
      <c r="B212" s="33"/>
      <c r="C212" s="126" t="s">
        <v>355</v>
      </c>
      <c r="D212" s="126" t="s">
        <v>155</v>
      </c>
      <c r="E212" s="127" t="s">
        <v>356</v>
      </c>
      <c r="F212" s="128" t="s">
        <v>324</v>
      </c>
      <c r="G212" s="129" t="s">
        <v>316</v>
      </c>
      <c r="H212" s="130">
        <v>150</v>
      </c>
      <c r="I212" s="131"/>
      <c r="J212" s="132">
        <f>ROUND(I212*H212,2)</f>
        <v>0</v>
      </c>
      <c r="K212" s="128" t="s">
        <v>21</v>
      </c>
      <c r="L212" s="33"/>
      <c r="M212" s="133" t="s">
        <v>21</v>
      </c>
      <c r="N212" s="134" t="s">
        <v>47</v>
      </c>
      <c r="P212" s="135">
        <f>O212*H212</f>
        <v>0</v>
      </c>
      <c r="Q212" s="135">
        <v>0</v>
      </c>
      <c r="R212" s="135">
        <f>Q212*H212</f>
        <v>0</v>
      </c>
      <c r="S212" s="135">
        <v>0</v>
      </c>
      <c r="T212" s="136">
        <f>S212*H212</f>
        <v>0</v>
      </c>
      <c r="AR212" s="137" t="s">
        <v>153</v>
      </c>
      <c r="AT212" s="137" t="s">
        <v>155</v>
      </c>
      <c r="AU212" s="137" t="s">
        <v>84</v>
      </c>
      <c r="AY212" s="18" t="s">
        <v>154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8" t="s">
        <v>84</v>
      </c>
      <c r="BK212" s="138">
        <f>ROUND(I212*H212,2)</f>
        <v>0</v>
      </c>
      <c r="BL212" s="18" t="s">
        <v>153</v>
      </c>
      <c r="BM212" s="137" t="s">
        <v>357</v>
      </c>
    </row>
    <row r="213" spans="2:65" s="1" customFormat="1" ht="11.25">
      <c r="B213" s="33"/>
      <c r="D213" s="139" t="s">
        <v>160</v>
      </c>
      <c r="F213" s="140" t="s">
        <v>324</v>
      </c>
      <c r="I213" s="141"/>
      <c r="L213" s="33"/>
      <c r="M213" s="142"/>
      <c r="T213" s="54"/>
      <c r="AT213" s="18" t="s">
        <v>160</v>
      </c>
      <c r="AU213" s="18" t="s">
        <v>84</v>
      </c>
    </row>
    <row r="214" spans="2:65" s="1" customFormat="1" ht="29.25">
      <c r="B214" s="33"/>
      <c r="D214" s="139" t="s">
        <v>161</v>
      </c>
      <c r="F214" s="143" t="s">
        <v>326</v>
      </c>
      <c r="I214" s="141"/>
      <c r="L214" s="33"/>
      <c r="M214" s="142"/>
      <c r="T214" s="54"/>
      <c r="AT214" s="18" t="s">
        <v>161</v>
      </c>
      <c r="AU214" s="18" t="s">
        <v>84</v>
      </c>
    </row>
    <row r="215" spans="2:65" s="11" customFormat="1" ht="11.25">
      <c r="B215" s="144"/>
      <c r="D215" s="139" t="s">
        <v>192</v>
      </c>
      <c r="E215" s="145" t="s">
        <v>21</v>
      </c>
      <c r="F215" s="146" t="s">
        <v>354</v>
      </c>
      <c r="H215" s="147">
        <v>150</v>
      </c>
      <c r="I215" s="148"/>
      <c r="L215" s="144"/>
      <c r="M215" s="149"/>
      <c r="T215" s="150"/>
      <c r="AT215" s="145" t="s">
        <v>192</v>
      </c>
      <c r="AU215" s="145" t="s">
        <v>84</v>
      </c>
      <c r="AV215" s="11" t="s">
        <v>86</v>
      </c>
      <c r="AW215" s="11" t="s">
        <v>37</v>
      </c>
      <c r="AX215" s="11" t="s">
        <v>84</v>
      </c>
      <c r="AY215" s="145" t="s">
        <v>154</v>
      </c>
    </row>
    <row r="216" spans="2:65" s="1" customFormat="1" ht="16.5" customHeight="1">
      <c r="B216" s="33"/>
      <c r="C216" s="126" t="s">
        <v>358</v>
      </c>
      <c r="D216" s="126" t="s">
        <v>155</v>
      </c>
      <c r="E216" s="127" t="s">
        <v>359</v>
      </c>
      <c r="F216" s="128" t="s">
        <v>330</v>
      </c>
      <c r="G216" s="129" t="s">
        <v>316</v>
      </c>
      <c r="H216" s="130">
        <v>150</v>
      </c>
      <c r="I216" s="131"/>
      <c r="J216" s="132">
        <f>ROUND(I216*H216,2)</f>
        <v>0</v>
      </c>
      <c r="K216" s="128" t="s">
        <v>21</v>
      </c>
      <c r="L216" s="33"/>
      <c r="M216" s="133" t="s">
        <v>21</v>
      </c>
      <c r="N216" s="134" t="s">
        <v>47</v>
      </c>
      <c r="P216" s="135">
        <f>O216*H216</f>
        <v>0</v>
      </c>
      <c r="Q216" s="135">
        <v>0</v>
      </c>
      <c r="R216" s="135">
        <f>Q216*H216</f>
        <v>0</v>
      </c>
      <c r="S216" s="135">
        <v>0</v>
      </c>
      <c r="T216" s="136">
        <f>S216*H216</f>
        <v>0</v>
      </c>
      <c r="AR216" s="137" t="s">
        <v>153</v>
      </c>
      <c r="AT216" s="137" t="s">
        <v>155</v>
      </c>
      <c r="AU216" s="137" t="s">
        <v>84</v>
      </c>
      <c r="AY216" s="18" t="s">
        <v>154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8" t="s">
        <v>84</v>
      </c>
      <c r="BK216" s="138">
        <f>ROUND(I216*H216,2)</f>
        <v>0</v>
      </c>
      <c r="BL216" s="18" t="s">
        <v>153</v>
      </c>
      <c r="BM216" s="137" t="s">
        <v>360</v>
      </c>
    </row>
    <row r="217" spans="2:65" s="1" customFormat="1" ht="11.25">
      <c r="B217" s="33"/>
      <c r="D217" s="139" t="s">
        <v>160</v>
      </c>
      <c r="F217" s="140" t="s">
        <v>332</v>
      </c>
      <c r="I217" s="141"/>
      <c r="L217" s="33"/>
      <c r="M217" s="142"/>
      <c r="T217" s="54"/>
      <c r="AT217" s="18" t="s">
        <v>160</v>
      </c>
      <c r="AU217" s="18" t="s">
        <v>84</v>
      </c>
    </row>
    <row r="218" spans="2:65" s="1" customFormat="1" ht="48.75">
      <c r="B218" s="33"/>
      <c r="D218" s="139" t="s">
        <v>161</v>
      </c>
      <c r="F218" s="143" t="s">
        <v>333</v>
      </c>
      <c r="I218" s="141"/>
      <c r="L218" s="33"/>
      <c r="M218" s="142"/>
      <c r="T218" s="54"/>
      <c r="AT218" s="18" t="s">
        <v>161</v>
      </c>
      <c r="AU218" s="18" t="s">
        <v>84</v>
      </c>
    </row>
    <row r="219" spans="2:65" s="11" customFormat="1" ht="11.25">
      <c r="B219" s="144"/>
      <c r="D219" s="139" t="s">
        <v>192</v>
      </c>
      <c r="E219" s="145" t="s">
        <v>21</v>
      </c>
      <c r="F219" s="146" t="s">
        <v>354</v>
      </c>
      <c r="H219" s="147">
        <v>150</v>
      </c>
      <c r="I219" s="148"/>
      <c r="L219" s="144"/>
      <c r="M219" s="149"/>
      <c r="T219" s="150"/>
      <c r="AT219" s="145" t="s">
        <v>192</v>
      </c>
      <c r="AU219" s="145" t="s">
        <v>84</v>
      </c>
      <c r="AV219" s="11" t="s">
        <v>86</v>
      </c>
      <c r="AW219" s="11" t="s">
        <v>37</v>
      </c>
      <c r="AX219" s="11" t="s">
        <v>84</v>
      </c>
      <c r="AY219" s="145" t="s">
        <v>154</v>
      </c>
    </row>
    <row r="220" spans="2:65" s="1" customFormat="1" ht="16.5" customHeight="1">
      <c r="B220" s="33"/>
      <c r="C220" s="126" t="s">
        <v>361</v>
      </c>
      <c r="D220" s="126" t="s">
        <v>155</v>
      </c>
      <c r="E220" s="127" t="s">
        <v>362</v>
      </c>
      <c r="F220" s="128" t="s">
        <v>337</v>
      </c>
      <c r="G220" s="129" t="s">
        <v>316</v>
      </c>
      <c r="H220" s="130">
        <v>150</v>
      </c>
      <c r="I220" s="131"/>
      <c r="J220" s="132">
        <f>ROUND(I220*H220,2)</f>
        <v>0</v>
      </c>
      <c r="K220" s="128" t="s">
        <v>21</v>
      </c>
      <c r="L220" s="33"/>
      <c r="M220" s="133" t="s">
        <v>21</v>
      </c>
      <c r="N220" s="134" t="s">
        <v>47</v>
      </c>
      <c r="P220" s="135">
        <f>O220*H220</f>
        <v>0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153</v>
      </c>
      <c r="AT220" s="137" t="s">
        <v>155</v>
      </c>
      <c r="AU220" s="137" t="s">
        <v>84</v>
      </c>
      <c r="AY220" s="18" t="s">
        <v>154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8" t="s">
        <v>84</v>
      </c>
      <c r="BK220" s="138">
        <f>ROUND(I220*H220,2)</f>
        <v>0</v>
      </c>
      <c r="BL220" s="18" t="s">
        <v>153</v>
      </c>
      <c r="BM220" s="137" t="s">
        <v>363</v>
      </c>
    </row>
    <row r="221" spans="2:65" s="1" customFormat="1" ht="19.5">
      <c r="B221" s="33"/>
      <c r="D221" s="139" t="s">
        <v>160</v>
      </c>
      <c r="F221" s="140" t="s">
        <v>339</v>
      </c>
      <c r="I221" s="141"/>
      <c r="L221" s="33"/>
      <c r="M221" s="142"/>
      <c r="T221" s="54"/>
      <c r="AT221" s="18" t="s">
        <v>160</v>
      </c>
      <c r="AU221" s="18" t="s">
        <v>84</v>
      </c>
    </row>
    <row r="222" spans="2:65" s="1" customFormat="1" ht="48.75">
      <c r="B222" s="33"/>
      <c r="D222" s="139" t="s">
        <v>161</v>
      </c>
      <c r="F222" s="143" t="s">
        <v>340</v>
      </c>
      <c r="I222" s="141"/>
      <c r="L222" s="33"/>
      <c r="M222" s="142"/>
      <c r="T222" s="54"/>
      <c r="AT222" s="18" t="s">
        <v>161</v>
      </c>
      <c r="AU222" s="18" t="s">
        <v>84</v>
      </c>
    </row>
    <row r="223" spans="2:65" s="11" customFormat="1" ht="11.25">
      <c r="B223" s="144"/>
      <c r="D223" s="139" t="s">
        <v>192</v>
      </c>
      <c r="E223" s="145" t="s">
        <v>21</v>
      </c>
      <c r="F223" s="146" t="s">
        <v>354</v>
      </c>
      <c r="H223" s="147">
        <v>150</v>
      </c>
      <c r="I223" s="148"/>
      <c r="L223" s="144"/>
      <c r="M223" s="149"/>
      <c r="T223" s="150"/>
      <c r="AT223" s="145" t="s">
        <v>192</v>
      </c>
      <c r="AU223" s="145" t="s">
        <v>84</v>
      </c>
      <c r="AV223" s="11" t="s">
        <v>86</v>
      </c>
      <c r="AW223" s="11" t="s">
        <v>37</v>
      </c>
      <c r="AX223" s="11" t="s">
        <v>84</v>
      </c>
      <c r="AY223" s="145" t="s">
        <v>154</v>
      </c>
    </row>
    <row r="224" spans="2:65" s="1" customFormat="1" ht="16.5" customHeight="1">
      <c r="B224" s="33"/>
      <c r="C224" s="126" t="s">
        <v>364</v>
      </c>
      <c r="D224" s="126" t="s">
        <v>155</v>
      </c>
      <c r="E224" s="127" t="s">
        <v>365</v>
      </c>
      <c r="F224" s="128" t="s">
        <v>344</v>
      </c>
      <c r="G224" s="129" t="s">
        <v>189</v>
      </c>
      <c r="H224" s="130">
        <v>2100</v>
      </c>
      <c r="I224" s="131"/>
      <c r="J224" s="132">
        <f>ROUND(I224*H224,2)</f>
        <v>0</v>
      </c>
      <c r="K224" s="128" t="s">
        <v>21</v>
      </c>
      <c r="L224" s="33"/>
      <c r="M224" s="133" t="s">
        <v>21</v>
      </c>
      <c r="N224" s="134" t="s">
        <v>47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153</v>
      </c>
      <c r="AT224" s="137" t="s">
        <v>155</v>
      </c>
      <c r="AU224" s="137" t="s">
        <v>84</v>
      </c>
      <c r="AY224" s="18" t="s">
        <v>154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8" t="s">
        <v>84</v>
      </c>
      <c r="BK224" s="138">
        <f>ROUND(I224*H224,2)</f>
        <v>0</v>
      </c>
      <c r="BL224" s="18" t="s">
        <v>153</v>
      </c>
      <c r="BM224" s="137" t="s">
        <v>366</v>
      </c>
    </row>
    <row r="225" spans="2:65" s="1" customFormat="1" ht="11.25">
      <c r="B225" s="33"/>
      <c r="D225" s="139" t="s">
        <v>160</v>
      </c>
      <c r="F225" s="140" t="s">
        <v>344</v>
      </c>
      <c r="I225" s="141"/>
      <c r="L225" s="33"/>
      <c r="M225" s="142"/>
      <c r="T225" s="54"/>
      <c r="AT225" s="18" t="s">
        <v>160</v>
      </c>
      <c r="AU225" s="18" t="s">
        <v>84</v>
      </c>
    </row>
    <row r="226" spans="2:65" s="1" customFormat="1" ht="29.25">
      <c r="B226" s="33"/>
      <c r="D226" s="139" t="s">
        <v>161</v>
      </c>
      <c r="F226" s="143" t="s">
        <v>346</v>
      </c>
      <c r="I226" s="141"/>
      <c r="L226" s="33"/>
      <c r="M226" s="142"/>
      <c r="T226" s="54"/>
      <c r="AT226" s="18" t="s">
        <v>161</v>
      </c>
      <c r="AU226" s="18" t="s">
        <v>84</v>
      </c>
    </row>
    <row r="227" spans="2:65" s="11" customFormat="1" ht="11.25">
      <c r="B227" s="144"/>
      <c r="D227" s="139" t="s">
        <v>192</v>
      </c>
      <c r="E227" s="145" t="s">
        <v>21</v>
      </c>
      <c r="F227" s="146" t="s">
        <v>367</v>
      </c>
      <c r="H227" s="147">
        <v>2100</v>
      </c>
      <c r="I227" s="148"/>
      <c r="L227" s="144"/>
      <c r="M227" s="149"/>
      <c r="T227" s="150"/>
      <c r="AT227" s="145" t="s">
        <v>192</v>
      </c>
      <c r="AU227" s="145" t="s">
        <v>84</v>
      </c>
      <c r="AV227" s="11" t="s">
        <v>86</v>
      </c>
      <c r="AW227" s="11" t="s">
        <v>37</v>
      </c>
      <c r="AX227" s="11" t="s">
        <v>84</v>
      </c>
      <c r="AY227" s="145" t="s">
        <v>154</v>
      </c>
    </row>
    <row r="228" spans="2:65" s="10" customFormat="1" ht="25.9" customHeight="1">
      <c r="B228" s="116"/>
      <c r="D228" s="117" t="s">
        <v>75</v>
      </c>
      <c r="E228" s="118" t="s">
        <v>368</v>
      </c>
      <c r="F228" s="118" t="s">
        <v>369</v>
      </c>
      <c r="I228" s="119"/>
      <c r="J228" s="120">
        <f>BK228</f>
        <v>0</v>
      </c>
      <c r="L228" s="116"/>
      <c r="M228" s="121"/>
      <c r="P228" s="122">
        <f>SUM(P229:P250)</f>
        <v>0</v>
      </c>
      <c r="R228" s="122">
        <f>SUM(R229:R250)</f>
        <v>0</v>
      </c>
      <c r="T228" s="123">
        <f>SUM(T229:T250)</f>
        <v>0</v>
      </c>
      <c r="AR228" s="117" t="s">
        <v>167</v>
      </c>
      <c r="AT228" s="124" t="s">
        <v>75</v>
      </c>
      <c r="AU228" s="124" t="s">
        <v>76</v>
      </c>
      <c r="AY228" s="117" t="s">
        <v>154</v>
      </c>
      <c r="BK228" s="125">
        <f>SUM(BK229:BK250)</f>
        <v>0</v>
      </c>
    </row>
    <row r="229" spans="2:65" s="1" customFormat="1" ht="16.5" customHeight="1">
      <c r="B229" s="33"/>
      <c r="C229" s="126" t="s">
        <v>370</v>
      </c>
      <c r="D229" s="126" t="s">
        <v>155</v>
      </c>
      <c r="E229" s="127" t="s">
        <v>371</v>
      </c>
      <c r="F229" s="128" t="s">
        <v>372</v>
      </c>
      <c r="G229" s="129" t="s">
        <v>373</v>
      </c>
      <c r="H229" s="130">
        <v>1</v>
      </c>
      <c r="I229" s="131"/>
      <c r="J229" s="132">
        <f>ROUND(I229*H229,2)</f>
        <v>0</v>
      </c>
      <c r="K229" s="128" t="s">
        <v>21</v>
      </c>
      <c r="L229" s="33"/>
      <c r="M229" s="133" t="s">
        <v>21</v>
      </c>
      <c r="N229" s="134" t="s">
        <v>47</v>
      </c>
      <c r="P229" s="135">
        <f>O229*H229</f>
        <v>0</v>
      </c>
      <c r="Q229" s="135">
        <v>0</v>
      </c>
      <c r="R229" s="135">
        <f>Q229*H229</f>
        <v>0</v>
      </c>
      <c r="S229" s="135">
        <v>0</v>
      </c>
      <c r="T229" s="136">
        <f>S229*H229</f>
        <v>0</v>
      </c>
      <c r="AR229" s="137" t="s">
        <v>153</v>
      </c>
      <c r="AT229" s="137" t="s">
        <v>155</v>
      </c>
      <c r="AU229" s="137" t="s">
        <v>84</v>
      </c>
      <c r="AY229" s="18" t="s">
        <v>154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8" t="s">
        <v>84</v>
      </c>
      <c r="BK229" s="138">
        <f>ROUND(I229*H229,2)</f>
        <v>0</v>
      </c>
      <c r="BL229" s="18" t="s">
        <v>153</v>
      </c>
      <c r="BM229" s="137" t="s">
        <v>374</v>
      </c>
    </row>
    <row r="230" spans="2:65" s="1" customFormat="1" ht="11.25">
      <c r="B230" s="33"/>
      <c r="D230" s="139" t="s">
        <v>160</v>
      </c>
      <c r="F230" s="140" t="s">
        <v>375</v>
      </c>
      <c r="I230" s="141"/>
      <c r="L230" s="33"/>
      <c r="M230" s="142"/>
      <c r="T230" s="54"/>
      <c r="AT230" s="18" t="s">
        <v>160</v>
      </c>
      <c r="AU230" s="18" t="s">
        <v>84</v>
      </c>
    </row>
    <row r="231" spans="2:65" s="1" customFormat="1" ht="87.75">
      <c r="B231" s="33"/>
      <c r="D231" s="139" t="s">
        <v>161</v>
      </c>
      <c r="F231" s="143" t="s">
        <v>376</v>
      </c>
      <c r="I231" s="141"/>
      <c r="L231" s="33"/>
      <c r="M231" s="142"/>
      <c r="T231" s="54"/>
      <c r="AT231" s="18" t="s">
        <v>161</v>
      </c>
      <c r="AU231" s="18" t="s">
        <v>84</v>
      </c>
    </row>
    <row r="232" spans="2:65" s="1" customFormat="1" ht="16.5" customHeight="1">
      <c r="B232" s="33"/>
      <c r="C232" s="126" t="s">
        <v>377</v>
      </c>
      <c r="D232" s="126" t="s">
        <v>155</v>
      </c>
      <c r="E232" s="127" t="s">
        <v>378</v>
      </c>
      <c r="F232" s="128" t="s">
        <v>379</v>
      </c>
      <c r="G232" s="129" t="s">
        <v>373</v>
      </c>
      <c r="H232" s="130">
        <v>1</v>
      </c>
      <c r="I232" s="131"/>
      <c r="J232" s="132">
        <f>ROUND(I232*H232,2)</f>
        <v>0</v>
      </c>
      <c r="K232" s="128" t="s">
        <v>21</v>
      </c>
      <c r="L232" s="33"/>
      <c r="M232" s="133" t="s">
        <v>21</v>
      </c>
      <c r="N232" s="134" t="s">
        <v>47</v>
      </c>
      <c r="P232" s="135">
        <f>O232*H232</f>
        <v>0</v>
      </c>
      <c r="Q232" s="135">
        <v>0</v>
      </c>
      <c r="R232" s="135">
        <f>Q232*H232</f>
        <v>0</v>
      </c>
      <c r="S232" s="135">
        <v>0</v>
      </c>
      <c r="T232" s="136">
        <f>S232*H232</f>
        <v>0</v>
      </c>
      <c r="AR232" s="137" t="s">
        <v>153</v>
      </c>
      <c r="AT232" s="137" t="s">
        <v>155</v>
      </c>
      <c r="AU232" s="137" t="s">
        <v>84</v>
      </c>
      <c r="AY232" s="18" t="s">
        <v>154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8" t="s">
        <v>84</v>
      </c>
      <c r="BK232" s="138">
        <f>ROUND(I232*H232,2)</f>
        <v>0</v>
      </c>
      <c r="BL232" s="18" t="s">
        <v>153</v>
      </c>
      <c r="BM232" s="137" t="s">
        <v>380</v>
      </c>
    </row>
    <row r="233" spans="2:65" s="1" customFormat="1" ht="11.25">
      <c r="B233" s="33"/>
      <c r="D233" s="139" t="s">
        <v>160</v>
      </c>
      <c r="F233" s="140" t="s">
        <v>379</v>
      </c>
      <c r="I233" s="141"/>
      <c r="L233" s="33"/>
      <c r="M233" s="142"/>
      <c r="T233" s="54"/>
      <c r="AT233" s="18" t="s">
        <v>160</v>
      </c>
      <c r="AU233" s="18" t="s">
        <v>84</v>
      </c>
    </row>
    <row r="234" spans="2:65" s="1" customFormat="1" ht="19.5">
      <c r="B234" s="33"/>
      <c r="D234" s="139" t="s">
        <v>161</v>
      </c>
      <c r="F234" s="143" t="s">
        <v>381</v>
      </c>
      <c r="I234" s="141"/>
      <c r="L234" s="33"/>
      <c r="M234" s="142"/>
      <c r="T234" s="54"/>
      <c r="AT234" s="18" t="s">
        <v>161</v>
      </c>
      <c r="AU234" s="18" t="s">
        <v>84</v>
      </c>
    </row>
    <row r="235" spans="2:65" s="1" customFormat="1" ht="16.5" customHeight="1">
      <c r="B235" s="33"/>
      <c r="C235" s="126" t="s">
        <v>382</v>
      </c>
      <c r="D235" s="126" t="s">
        <v>155</v>
      </c>
      <c r="E235" s="127" t="s">
        <v>383</v>
      </c>
      <c r="F235" s="128" t="s">
        <v>384</v>
      </c>
      <c r="G235" s="129" t="s">
        <v>373</v>
      </c>
      <c r="H235" s="130">
        <v>1</v>
      </c>
      <c r="I235" s="131"/>
      <c r="J235" s="132">
        <f>ROUND(I235*H235,2)</f>
        <v>0</v>
      </c>
      <c r="K235" s="128" t="s">
        <v>21</v>
      </c>
      <c r="L235" s="33"/>
      <c r="M235" s="133" t="s">
        <v>21</v>
      </c>
      <c r="N235" s="134" t="s">
        <v>47</v>
      </c>
      <c r="P235" s="135">
        <f>O235*H235</f>
        <v>0</v>
      </c>
      <c r="Q235" s="135">
        <v>0</v>
      </c>
      <c r="R235" s="135">
        <f>Q235*H235</f>
        <v>0</v>
      </c>
      <c r="S235" s="135">
        <v>0</v>
      </c>
      <c r="T235" s="136">
        <f>S235*H235</f>
        <v>0</v>
      </c>
      <c r="AR235" s="137" t="s">
        <v>153</v>
      </c>
      <c r="AT235" s="137" t="s">
        <v>155</v>
      </c>
      <c r="AU235" s="137" t="s">
        <v>84</v>
      </c>
      <c r="AY235" s="18" t="s">
        <v>154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8" t="s">
        <v>84</v>
      </c>
      <c r="BK235" s="138">
        <f>ROUND(I235*H235,2)</f>
        <v>0</v>
      </c>
      <c r="BL235" s="18" t="s">
        <v>153</v>
      </c>
      <c r="BM235" s="137" t="s">
        <v>385</v>
      </c>
    </row>
    <row r="236" spans="2:65" s="1" customFormat="1" ht="19.5">
      <c r="B236" s="33"/>
      <c r="D236" s="139" t="s">
        <v>160</v>
      </c>
      <c r="F236" s="140" t="s">
        <v>386</v>
      </c>
      <c r="I236" s="141"/>
      <c r="L236" s="33"/>
      <c r="M236" s="142"/>
      <c r="T236" s="54"/>
      <c r="AT236" s="18" t="s">
        <v>160</v>
      </c>
      <c r="AU236" s="18" t="s">
        <v>84</v>
      </c>
    </row>
    <row r="237" spans="2:65" s="1" customFormat="1" ht="19.5">
      <c r="B237" s="33"/>
      <c r="D237" s="139" t="s">
        <v>161</v>
      </c>
      <c r="F237" s="143" t="s">
        <v>387</v>
      </c>
      <c r="I237" s="141"/>
      <c r="L237" s="33"/>
      <c r="M237" s="142"/>
      <c r="T237" s="54"/>
      <c r="AT237" s="18" t="s">
        <v>161</v>
      </c>
      <c r="AU237" s="18" t="s">
        <v>84</v>
      </c>
    </row>
    <row r="238" spans="2:65" s="1" customFormat="1" ht="16.5" customHeight="1">
      <c r="B238" s="33"/>
      <c r="C238" s="126" t="s">
        <v>388</v>
      </c>
      <c r="D238" s="126" t="s">
        <v>155</v>
      </c>
      <c r="E238" s="127" t="s">
        <v>389</v>
      </c>
      <c r="F238" s="128" t="s">
        <v>390</v>
      </c>
      <c r="G238" s="129" t="s">
        <v>373</v>
      </c>
      <c r="H238" s="130">
        <v>1</v>
      </c>
      <c r="I238" s="131"/>
      <c r="J238" s="132">
        <f>ROUND(I238*H238,2)</f>
        <v>0</v>
      </c>
      <c r="K238" s="128" t="s">
        <v>21</v>
      </c>
      <c r="L238" s="33"/>
      <c r="M238" s="133" t="s">
        <v>21</v>
      </c>
      <c r="N238" s="134" t="s">
        <v>47</v>
      </c>
      <c r="P238" s="135">
        <f>O238*H238</f>
        <v>0</v>
      </c>
      <c r="Q238" s="135">
        <v>0</v>
      </c>
      <c r="R238" s="135">
        <f>Q238*H238</f>
        <v>0</v>
      </c>
      <c r="S238" s="135">
        <v>0</v>
      </c>
      <c r="T238" s="136">
        <f>S238*H238</f>
        <v>0</v>
      </c>
      <c r="AR238" s="137" t="s">
        <v>391</v>
      </c>
      <c r="AT238" s="137" t="s">
        <v>155</v>
      </c>
      <c r="AU238" s="137" t="s">
        <v>84</v>
      </c>
      <c r="AY238" s="18" t="s">
        <v>154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8" t="s">
        <v>84</v>
      </c>
      <c r="BK238" s="138">
        <f>ROUND(I238*H238,2)</f>
        <v>0</v>
      </c>
      <c r="BL238" s="18" t="s">
        <v>391</v>
      </c>
      <c r="BM238" s="137" t="s">
        <v>392</v>
      </c>
    </row>
    <row r="239" spans="2:65" s="1" customFormat="1" ht="11.25">
      <c r="B239" s="33"/>
      <c r="D239" s="139" t="s">
        <v>160</v>
      </c>
      <c r="F239" s="140" t="s">
        <v>390</v>
      </c>
      <c r="I239" s="141"/>
      <c r="L239" s="33"/>
      <c r="M239" s="142"/>
      <c r="T239" s="54"/>
      <c r="AT239" s="18" t="s">
        <v>160</v>
      </c>
      <c r="AU239" s="18" t="s">
        <v>84</v>
      </c>
    </row>
    <row r="240" spans="2:65" s="1" customFormat="1" ht="16.5" customHeight="1">
      <c r="B240" s="33"/>
      <c r="C240" s="126" t="s">
        <v>393</v>
      </c>
      <c r="D240" s="126" t="s">
        <v>155</v>
      </c>
      <c r="E240" s="127" t="s">
        <v>394</v>
      </c>
      <c r="F240" s="128" t="s">
        <v>395</v>
      </c>
      <c r="G240" s="129" t="s">
        <v>373</v>
      </c>
      <c r="H240" s="130">
        <v>1</v>
      </c>
      <c r="I240" s="131"/>
      <c r="J240" s="132">
        <f>ROUND(I240*H240,2)</f>
        <v>0</v>
      </c>
      <c r="K240" s="128" t="s">
        <v>21</v>
      </c>
      <c r="L240" s="33"/>
      <c r="M240" s="133" t="s">
        <v>21</v>
      </c>
      <c r="N240" s="134" t="s">
        <v>47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AR240" s="137" t="s">
        <v>153</v>
      </c>
      <c r="AT240" s="137" t="s">
        <v>155</v>
      </c>
      <c r="AU240" s="137" t="s">
        <v>84</v>
      </c>
      <c r="AY240" s="18" t="s">
        <v>154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8" t="s">
        <v>84</v>
      </c>
      <c r="BK240" s="138">
        <f>ROUND(I240*H240,2)</f>
        <v>0</v>
      </c>
      <c r="BL240" s="18" t="s">
        <v>153</v>
      </c>
      <c r="BM240" s="137" t="s">
        <v>396</v>
      </c>
    </row>
    <row r="241" spans="2:65" s="1" customFormat="1" ht="11.25">
      <c r="B241" s="33"/>
      <c r="D241" s="139" t="s">
        <v>160</v>
      </c>
      <c r="F241" s="140" t="s">
        <v>395</v>
      </c>
      <c r="I241" s="141"/>
      <c r="L241" s="33"/>
      <c r="M241" s="142"/>
      <c r="T241" s="54"/>
      <c r="AT241" s="18" t="s">
        <v>160</v>
      </c>
      <c r="AU241" s="18" t="s">
        <v>84</v>
      </c>
    </row>
    <row r="242" spans="2:65" s="1" customFormat="1" ht="19.5">
      <c r="B242" s="33"/>
      <c r="D242" s="139" t="s">
        <v>161</v>
      </c>
      <c r="F242" s="143" t="s">
        <v>397</v>
      </c>
      <c r="I242" s="141"/>
      <c r="L242" s="33"/>
      <c r="M242" s="142"/>
      <c r="T242" s="54"/>
      <c r="AT242" s="18" t="s">
        <v>161</v>
      </c>
      <c r="AU242" s="18" t="s">
        <v>84</v>
      </c>
    </row>
    <row r="243" spans="2:65" s="1" customFormat="1" ht="16.5" customHeight="1">
      <c r="B243" s="33"/>
      <c r="C243" s="126" t="s">
        <v>398</v>
      </c>
      <c r="D243" s="126" t="s">
        <v>155</v>
      </c>
      <c r="E243" s="127" t="s">
        <v>399</v>
      </c>
      <c r="F243" s="128" t="s">
        <v>400</v>
      </c>
      <c r="G243" s="129" t="s">
        <v>373</v>
      </c>
      <c r="H243" s="130">
        <v>1</v>
      </c>
      <c r="I243" s="131"/>
      <c r="J243" s="132">
        <f>ROUND(I243*H243,2)</f>
        <v>0</v>
      </c>
      <c r="K243" s="128" t="s">
        <v>21</v>
      </c>
      <c r="L243" s="33"/>
      <c r="M243" s="133" t="s">
        <v>21</v>
      </c>
      <c r="N243" s="134" t="s">
        <v>47</v>
      </c>
      <c r="P243" s="135">
        <f>O243*H243</f>
        <v>0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153</v>
      </c>
      <c r="AT243" s="137" t="s">
        <v>155</v>
      </c>
      <c r="AU243" s="137" t="s">
        <v>84</v>
      </c>
      <c r="AY243" s="18" t="s">
        <v>154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8" t="s">
        <v>84</v>
      </c>
      <c r="BK243" s="138">
        <f>ROUND(I243*H243,2)</f>
        <v>0</v>
      </c>
      <c r="BL243" s="18" t="s">
        <v>153</v>
      </c>
      <c r="BM243" s="137" t="s">
        <v>401</v>
      </c>
    </row>
    <row r="244" spans="2:65" s="1" customFormat="1" ht="11.25">
      <c r="B244" s="33"/>
      <c r="D244" s="139" t="s">
        <v>160</v>
      </c>
      <c r="F244" s="140" t="s">
        <v>400</v>
      </c>
      <c r="I244" s="141"/>
      <c r="L244" s="33"/>
      <c r="M244" s="142"/>
      <c r="T244" s="54"/>
      <c r="AT244" s="18" t="s">
        <v>160</v>
      </c>
      <c r="AU244" s="18" t="s">
        <v>84</v>
      </c>
    </row>
    <row r="245" spans="2:65" s="1" customFormat="1" ht="19.5">
      <c r="B245" s="33"/>
      <c r="D245" s="139" t="s">
        <v>161</v>
      </c>
      <c r="F245" s="143" t="s">
        <v>397</v>
      </c>
      <c r="I245" s="141"/>
      <c r="L245" s="33"/>
      <c r="M245" s="142"/>
      <c r="T245" s="54"/>
      <c r="AT245" s="18" t="s">
        <v>161</v>
      </c>
      <c r="AU245" s="18" t="s">
        <v>84</v>
      </c>
    </row>
    <row r="246" spans="2:65" s="1" customFormat="1" ht="16.5" customHeight="1">
      <c r="B246" s="33"/>
      <c r="C246" s="126" t="s">
        <v>402</v>
      </c>
      <c r="D246" s="126" t="s">
        <v>155</v>
      </c>
      <c r="E246" s="127" t="s">
        <v>403</v>
      </c>
      <c r="F246" s="128" t="s">
        <v>404</v>
      </c>
      <c r="G246" s="129" t="s">
        <v>373</v>
      </c>
      <c r="H246" s="130">
        <v>1</v>
      </c>
      <c r="I246" s="131"/>
      <c r="J246" s="132">
        <f>ROUND(I246*H246,2)</f>
        <v>0</v>
      </c>
      <c r="K246" s="128" t="s">
        <v>21</v>
      </c>
      <c r="L246" s="33"/>
      <c r="M246" s="133" t="s">
        <v>21</v>
      </c>
      <c r="N246" s="134" t="s">
        <v>47</v>
      </c>
      <c r="P246" s="135">
        <f>O246*H246</f>
        <v>0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391</v>
      </c>
      <c r="AT246" s="137" t="s">
        <v>155</v>
      </c>
      <c r="AU246" s="137" t="s">
        <v>84</v>
      </c>
      <c r="AY246" s="18" t="s">
        <v>154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8" t="s">
        <v>84</v>
      </c>
      <c r="BK246" s="138">
        <f>ROUND(I246*H246,2)</f>
        <v>0</v>
      </c>
      <c r="BL246" s="18" t="s">
        <v>391</v>
      </c>
      <c r="BM246" s="137" t="s">
        <v>405</v>
      </c>
    </row>
    <row r="247" spans="2:65" s="1" customFormat="1" ht="29.25">
      <c r="B247" s="33"/>
      <c r="D247" s="139" t="s">
        <v>160</v>
      </c>
      <c r="F247" s="140" t="s">
        <v>406</v>
      </c>
      <c r="I247" s="141"/>
      <c r="L247" s="33"/>
      <c r="M247" s="142"/>
      <c r="T247" s="54"/>
      <c r="AT247" s="18" t="s">
        <v>160</v>
      </c>
      <c r="AU247" s="18" t="s">
        <v>84</v>
      </c>
    </row>
    <row r="248" spans="2:65" s="1" customFormat="1" ht="48.75">
      <c r="B248" s="33"/>
      <c r="D248" s="139" t="s">
        <v>161</v>
      </c>
      <c r="F248" s="143" t="s">
        <v>407</v>
      </c>
      <c r="I248" s="141"/>
      <c r="L248" s="33"/>
      <c r="M248" s="142"/>
      <c r="T248" s="54"/>
      <c r="AT248" s="18" t="s">
        <v>161</v>
      </c>
      <c r="AU248" s="18" t="s">
        <v>84</v>
      </c>
    </row>
    <row r="249" spans="2:65" s="1" customFormat="1" ht="16.5" customHeight="1">
      <c r="B249" s="33"/>
      <c r="C249" s="126" t="s">
        <v>408</v>
      </c>
      <c r="D249" s="126" t="s">
        <v>155</v>
      </c>
      <c r="E249" s="127" t="s">
        <v>409</v>
      </c>
      <c r="F249" s="128" t="s">
        <v>410</v>
      </c>
      <c r="G249" s="129" t="s">
        <v>373</v>
      </c>
      <c r="H249" s="130">
        <v>1</v>
      </c>
      <c r="I249" s="131"/>
      <c r="J249" s="132">
        <f>ROUND(I249*H249,2)</f>
        <v>0</v>
      </c>
      <c r="K249" s="128" t="s">
        <v>21</v>
      </c>
      <c r="L249" s="33"/>
      <c r="M249" s="133" t="s">
        <v>21</v>
      </c>
      <c r="N249" s="134" t="s">
        <v>47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391</v>
      </c>
      <c r="AT249" s="137" t="s">
        <v>155</v>
      </c>
      <c r="AU249" s="137" t="s">
        <v>84</v>
      </c>
      <c r="AY249" s="18" t="s">
        <v>154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8" t="s">
        <v>84</v>
      </c>
      <c r="BK249" s="138">
        <f>ROUND(I249*H249,2)</f>
        <v>0</v>
      </c>
      <c r="BL249" s="18" t="s">
        <v>391</v>
      </c>
      <c r="BM249" s="137" t="s">
        <v>411</v>
      </c>
    </row>
    <row r="250" spans="2:65" s="1" customFormat="1" ht="11.25">
      <c r="B250" s="33"/>
      <c r="D250" s="139" t="s">
        <v>160</v>
      </c>
      <c r="F250" s="140" t="s">
        <v>410</v>
      </c>
      <c r="I250" s="141"/>
      <c r="L250" s="33"/>
      <c r="M250" s="161"/>
      <c r="N250" s="162"/>
      <c r="O250" s="162"/>
      <c r="P250" s="162"/>
      <c r="Q250" s="162"/>
      <c r="R250" s="162"/>
      <c r="S250" s="162"/>
      <c r="T250" s="163"/>
      <c r="AT250" s="18" t="s">
        <v>160</v>
      </c>
      <c r="AU250" s="18" t="s">
        <v>84</v>
      </c>
    </row>
    <row r="251" spans="2:65" s="1" customFormat="1" ht="6.95" customHeight="1">
      <c r="B251" s="42"/>
      <c r="C251" s="43"/>
      <c r="D251" s="43"/>
      <c r="E251" s="43"/>
      <c r="F251" s="43"/>
      <c r="G251" s="43"/>
      <c r="H251" s="43"/>
      <c r="I251" s="43"/>
      <c r="J251" s="43"/>
      <c r="K251" s="43"/>
      <c r="L251" s="33"/>
    </row>
  </sheetData>
  <sheetProtection algorithmName="SHA-512" hashValue="ZnYwopPrYc7OUZUiwdB9fB/VZwsnNmk7X69YK2ICcqQr5j4oxGpLbxVIGMVCrotGCepA3itKhkoPqvgRd1b2ow==" saltValue="KFz2ivRUi6ZFcNPo6JsbTcmndBzZmp+4EuklHgMV6UNqyLnlYRx1YVUHnXr9LM8KzVU1PjRDndiXLtdn1u+b5A==" spinCount="100000" sheet="1" objects="1" scenarios="1" formatColumns="0" formatRows="0" autoFilter="0"/>
  <autoFilter ref="C84:K250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90</v>
      </c>
      <c r="AZ2" s="164" t="s">
        <v>412</v>
      </c>
      <c r="BA2" s="164" t="s">
        <v>413</v>
      </c>
      <c r="BB2" s="164" t="s">
        <v>414</v>
      </c>
      <c r="BC2" s="164" t="s">
        <v>415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416</v>
      </c>
      <c r="BA3" s="164" t="s">
        <v>417</v>
      </c>
      <c r="BB3" s="164" t="s">
        <v>418</v>
      </c>
      <c r="BC3" s="164" t="s">
        <v>419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420</v>
      </c>
      <c r="BA4" s="164" t="s">
        <v>420</v>
      </c>
      <c r="BB4" s="164" t="s">
        <v>421</v>
      </c>
      <c r="BC4" s="164" t="s">
        <v>422</v>
      </c>
      <c r="BD4" s="164" t="s">
        <v>86</v>
      </c>
    </row>
    <row r="5" spans="2:56" ht="6.95" customHeight="1">
      <c r="B5" s="21"/>
      <c r="L5" s="21"/>
      <c r="AZ5" s="164" t="s">
        <v>423</v>
      </c>
      <c r="BA5" s="164" t="s">
        <v>423</v>
      </c>
      <c r="BB5" s="164" t="s">
        <v>421</v>
      </c>
      <c r="BC5" s="164" t="s">
        <v>424</v>
      </c>
      <c r="BD5" s="164" t="s">
        <v>86</v>
      </c>
    </row>
    <row r="6" spans="2:56" ht="12" customHeight="1">
      <c r="B6" s="21"/>
      <c r="D6" s="28" t="s">
        <v>16</v>
      </c>
      <c r="L6" s="21"/>
      <c r="AZ6" s="164" t="s">
        <v>425</v>
      </c>
      <c r="BA6" s="164" t="s">
        <v>426</v>
      </c>
      <c r="BB6" s="164" t="s">
        <v>418</v>
      </c>
      <c r="BC6" s="164" t="s">
        <v>427</v>
      </c>
      <c r="BD6" s="164" t="s">
        <v>86</v>
      </c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s="1" customFormat="1" ht="12" customHeight="1">
      <c r="B8" s="33"/>
      <c r="D8" s="28" t="s">
        <v>126</v>
      </c>
      <c r="L8" s="33"/>
    </row>
    <row r="9" spans="2:56" s="1" customFormat="1" ht="16.5" customHeight="1">
      <c r="B9" s="33"/>
      <c r="E9" s="294" t="s">
        <v>428</v>
      </c>
      <c r="F9" s="332"/>
      <c r="G9" s="332"/>
      <c r="H9" s="33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>
        <f>'Rekapitulace stavby'!AN8</f>
        <v>45677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5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00"/>
      <c r="G18" s="300"/>
      <c r="H18" s="300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305" t="s">
        <v>21</v>
      </c>
      <c r="F27" s="305"/>
      <c r="G27" s="305"/>
      <c r="H27" s="305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ROUND((SUM(BE86:BE236)),  2)</f>
        <v>0</v>
      </c>
      <c r="I33" s="94">
        <v>0.21</v>
      </c>
      <c r="J33" s="84">
        <f>ROUND(((SUM(BE86:BE236))*I33),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ROUND((SUM(BF86:BF236)),  2)</f>
        <v>0</v>
      </c>
      <c r="I34" s="94">
        <v>0.12</v>
      </c>
      <c r="J34" s="84">
        <f>ROUND(((SUM(BF86:BF236))*I34),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ROUND((SUM(BG86:BG236)),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ROUND((SUM(BH86:BH236)),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ROUND((SUM(BI86:BI236)),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0" t="str">
        <f>E7</f>
        <v>VD Štvanice – oprava plavebních komor</v>
      </c>
      <c r="F48" s="331"/>
      <c r="G48" s="331"/>
      <c r="H48" s="331"/>
      <c r="L48" s="33"/>
    </row>
    <row r="49" spans="2:47" s="1" customFormat="1" ht="12" customHeight="1">
      <c r="B49" s="33"/>
      <c r="C49" s="28" t="s">
        <v>126</v>
      </c>
      <c r="L49" s="33"/>
    </row>
    <row r="50" spans="2:47" s="1" customFormat="1" ht="16.5" customHeight="1">
      <c r="B50" s="33"/>
      <c r="E50" s="294" t="str">
        <f>E9</f>
        <v>SO 02 - Nová železobetonová deska dna VPK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>
        <f>IF(J12="","",J12)</f>
        <v>45677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129</v>
      </c>
      <c r="D57" s="95"/>
      <c r="E57" s="95"/>
      <c r="F57" s="95"/>
      <c r="G57" s="95"/>
      <c r="H57" s="95"/>
      <c r="I57" s="95"/>
      <c r="J57" s="102" t="s">
        <v>130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J86</f>
        <v>0</v>
      </c>
      <c r="L59" s="33"/>
      <c r="AU59" s="18" t="s">
        <v>131</v>
      </c>
    </row>
    <row r="60" spans="2:47" s="8" customFormat="1" ht="24.95" customHeight="1">
      <c r="B60" s="104"/>
      <c r="D60" s="105" t="s">
        <v>429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12" customFormat="1" ht="19.899999999999999" customHeight="1">
      <c r="B61" s="165"/>
      <c r="D61" s="166" t="s">
        <v>430</v>
      </c>
      <c r="E61" s="167"/>
      <c r="F61" s="167"/>
      <c r="G61" s="167"/>
      <c r="H61" s="167"/>
      <c r="I61" s="167"/>
      <c r="J61" s="168">
        <f>J88</f>
        <v>0</v>
      </c>
      <c r="L61" s="165"/>
    </row>
    <row r="62" spans="2:47" s="12" customFormat="1" ht="19.899999999999999" customHeight="1">
      <c r="B62" s="165"/>
      <c r="D62" s="166" t="s">
        <v>431</v>
      </c>
      <c r="E62" s="167"/>
      <c r="F62" s="167"/>
      <c r="G62" s="167"/>
      <c r="H62" s="167"/>
      <c r="I62" s="167"/>
      <c r="J62" s="168">
        <f>J93</f>
        <v>0</v>
      </c>
      <c r="L62" s="165"/>
    </row>
    <row r="63" spans="2:47" s="12" customFormat="1" ht="19.899999999999999" customHeight="1">
      <c r="B63" s="165"/>
      <c r="D63" s="166" t="s">
        <v>432</v>
      </c>
      <c r="E63" s="167"/>
      <c r="F63" s="167"/>
      <c r="G63" s="167"/>
      <c r="H63" s="167"/>
      <c r="I63" s="167"/>
      <c r="J63" s="168">
        <f>J125</f>
        <v>0</v>
      </c>
      <c r="L63" s="165"/>
    </row>
    <row r="64" spans="2:47" s="12" customFormat="1" ht="19.899999999999999" customHeight="1">
      <c r="B64" s="165"/>
      <c r="D64" s="166" t="s">
        <v>433</v>
      </c>
      <c r="E64" s="167"/>
      <c r="F64" s="167"/>
      <c r="G64" s="167"/>
      <c r="H64" s="167"/>
      <c r="I64" s="167"/>
      <c r="J64" s="168">
        <f>J163</f>
        <v>0</v>
      </c>
      <c r="L64" s="165"/>
    </row>
    <row r="65" spans="2:12" s="12" customFormat="1" ht="19.899999999999999" customHeight="1">
      <c r="B65" s="165"/>
      <c r="D65" s="166" t="s">
        <v>434</v>
      </c>
      <c r="E65" s="167"/>
      <c r="F65" s="167"/>
      <c r="G65" s="167"/>
      <c r="H65" s="167"/>
      <c r="I65" s="167"/>
      <c r="J65" s="168">
        <f>J224</f>
        <v>0</v>
      </c>
      <c r="L65" s="165"/>
    </row>
    <row r="66" spans="2:12" s="12" customFormat="1" ht="19.899999999999999" customHeight="1">
      <c r="B66" s="165"/>
      <c r="D66" s="166" t="s">
        <v>435</v>
      </c>
      <c r="E66" s="167"/>
      <c r="F66" s="167"/>
      <c r="G66" s="167"/>
      <c r="H66" s="167"/>
      <c r="I66" s="167"/>
      <c r="J66" s="168">
        <f>J232</f>
        <v>0</v>
      </c>
      <c r="L66" s="165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138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30" t="str">
        <f>E7</f>
        <v>VD Štvanice – oprava plavebních komor</v>
      </c>
      <c r="F76" s="331"/>
      <c r="G76" s="331"/>
      <c r="H76" s="331"/>
      <c r="L76" s="33"/>
    </row>
    <row r="77" spans="2:12" s="1" customFormat="1" ht="12" customHeight="1">
      <c r="B77" s="33"/>
      <c r="C77" s="28" t="s">
        <v>126</v>
      </c>
      <c r="L77" s="33"/>
    </row>
    <row r="78" spans="2:12" s="1" customFormat="1" ht="16.5" customHeight="1">
      <c r="B78" s="33"/>
      <c r="E78" s="294" t="str">
        <f>E9</f>
        <v>SO 02 - Nová železobetonová deska dna VPK</v>
      </c>
      <c r="F78" s="332"/>
      <c r="G78" s="332"/>
      <c r="H78" s="332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F12</f>
        <v>Hlavní město Praha</v>
      </c>
      <c r="I80" s="28" t="s">
        <v>24</v>
      </c>
      <c r="J80" s="50">
        <f>IF(J12="","",J12)</f>
        <v>45677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>Povodí Vltavy, státní podnik</v>
      </c>
      <c r="I82" s="28" t="s">
        <v>33</v>
      </c>
      <c r="J82" s="31" t="str">
        <f>E21</f>
        <v>AQUATIS a.s</v>
      </c>
      <c r="L82" s="33"/>
    </row>
    <row r="83" spans="2:65" s="1" customFormat="1" ht="15.2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>Bc. Aneta Patková</v>
      </c>
      <c r="L83" s="33"/>
    </row>
    <row r="84" spans="2:65" s="1" customFormat="1" ht="10.35" customHeight="1">
      <c r="B84" s="33"/>
      <c r="L84" s="33"/>
    </row>
    <row r="85" spans="2:65" s="9" customFormat="1" ht="29.25" customHeight="1">
      <c r="B85" s="108"/>
      <c r="C85" s="109" t="s">
        <v>139</v>
      </c>
      <c r="D85" s="110" t="s">
        <v>61</v>
      </c>
      <c r="E85" s="110" t="s">
        <v>57</v>
      </c>
      <c r="F85" s="110" t="s">
        <v>58</v>
      </c>
      <c r="G85" s="110" t="s">
        <v>140</v>
      </c>
      <c r="H85" s="110" t="s">
        <v>141</v>
      </c>
      <c r="I85" s="110" t="s">
        <v>142</v>
      </c>
      <c r="J85" s="110" t="s">
        <v>130</v>
      </c>
      <c r="K85" s="111" t="s">
        <v>143</v>
      </c>
      <c r="L85" s="108"/>
      <c r="M85" s="57" t="s">
        <v>21</v>
      </c>
      <c r="N85" s="58" t="s">
        <v>46</v>
      </c>
      <c r="O85" s="58" t="s">
        <v>144</v>
      </c>
      <c r="P85" s="58" t="s">
        <v>145</v>
      </c>
      <c r="Q85" s="58" t="s">
        <v>146</v>
      </c>
      <c r="R85" s="58" t="s">
        <v>147</v>
      </c>
      <c r="S85" s="58" t="s">
        <v>148</v>
      </c>
      <c r="T85" s="59" t="s">
        <v>149</v>
      </c>
    </row>
    <row r="86" spans="2:65" s="1" customFormat="1" ht="22.9" customHeight="1">
      <c r="B86" s="33"/>
      <c r="C86" s="62" t="s">
        <v>150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71.389135969999998</v>
      </c>
      <c r="S86" s="51"/>
      <c r="T86" s="114">
        <f>T87</f>
        <v>1030.7416269999999</v>
      </c>
      <c r="AT86" s="18" t="s">
        <v>75</v>
      </c>
      <c r="AU86" s="18" t="s">
        <v>131</v>
      </c>
      <c r="BK86" s="115">
        <f>BK87</f>
        <v>0</v>
      </c>
    </row>
    <row r="87" spans="2:65" s="10" customFormat="1" ht="25.9" customHeight="1">
      <c r="B87" s="116"/>
      <c r="D87" s="117" t="s">
        <v>75</v>
      </c>
      <c r="E87" s="118" t="s">
        <v>436</v>
      </c>
      <c r="F87" s="118" t="s">
        <v>437</v>
      </c>
      <c r="I87" s="119"/>
      <c r="J87" s="120">
        <f>BK87</f>
        <v>0</v>
      </c>
      <c r="L87" s="116"/>
      <c r="M87" s="121"/>
      <c r="P87" s="122">
        <f>P88+P93+P125+P163+P224+P232</f>
        <v>0</v>
      </c>
      <c r="R87" s="122">
        <f>R88+R93+R125+R163+R224+R232</f>
        <v>71.389135969999998</v>
      </c>
      <c r="T87" s="123">
        <f>T88+T93+T125+T163+T224+T232</f>
        <v>1030.7416269999999</v>
      </c>
      <c r="AR87" s="117" t="s">
        <v>84</v>
      </c>
      <c r="AT87" s="124" t="s">
        <v>75</v>
      </c>
      <c r="AU87" s="124" t="s">
        <v>76</v>
      </c>
      <c r="AY87" s="117" t="s">
        <v>154</v>
      </c>
      <c r="BK87" s="125">
        <f>BK88+BK93+BK125+BK163+BK224+BK232</f>
        <v>0</v>
      </c>
    </row>
    <row r="88" spans="2:65" s="10" customFormat="1" ht="22.9" customHeight="1">
      <c r="B88" s="116"/>
      <c r="D88" s="117" t="s">
        <v>75</v>
      </c>
      <c r="E88" s="169" t="s">
        <v>84</v>
      </c>
      <c r="F88" s="169" t="s">
        <v>438</v>
      </c>
      <c r="I88" s="119"/>
      <c r="J88" s="170">
        <f>BK88</f>
        <v>0</v>
      </c>
      <c r="L88" s="116"/>
      <c r="M88" s="121"/>
      <c r="P88" s="122">
        <f>SUM(P89:P92)</f>
        <v>0</v>
      </c>
      <c r="R88" s="122">
        <f>SUM(R89:R92)</f>
        <v>0</v>
      </c>
      <c r="T88" s="123">
        <f>SUM(T89:T92)</f>
        <v>0</v>
      </c>
      <c r="AR88" s="117" t="s">
        <v>84</v>
      </c>
      <c r="AT88" s="124" t="s">
        <v>75</v>
      </c>
      <c r="AU88" s="124" t="s">
        <v>84</v>
      </c>
      <c r="AY88" s="117" t="s">
        <v>154</v>
      </c>
      <c r="BK88" s="125">
        <f>SUM(BK89:BK92)</f>
        <v>0</v>
      </c>
    </row>
    <row r="89" spans="2:65" s="1" customFormat="1" ht="16.5" customHeight="1">
      <c r="B89" s="33"/>
      <c r="C89" s="126" t="s">
        <v>84</v>
      </c>
      <c r="D89" s="126" t="s">
        <v>155</v>
      </c>
      <c r="E89" s="127" t="s">
        <v>439</v>
      </c>
      <c r="F89" s="128" t="s">
        <v>440</v>
      </c>
      <c r="G89" s="129" t="s">
        <v>418</v>
      </c>
      <c r="H89" s="130">
        <v>412.72</v>
      </c>
      <c r="I89" s="131"/>
      <c r="J89" s="132">
        <f>ROUND(I89*H89,2)</f>
        <v>0</v>
      </c>
      <c r="K89" s="128" t="s">
        <v>21</v>
      </c>
      <c r="L89" s="33"/>
      <c r="M89" s="133" t="s">
        <v>21</v>
      </c>
      <c r="N89" s="134" t="s">
        <v>47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153</v>
      </c>
      <c r="AT89" s="137" t="s">
        <v>155</v>
      </c>
      <c r="AU89" s="137" t="s">
        <v>86</v>
      </c>
      <c r="AY89" s="18" t="s">
        <v>154</v>
      </c>
      <c r="BE89" s="138">
        <f>IF(N89="základní",J89,0)</f>
        <v>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8" t="s">
        <v>84</v>
      </c>
      <c r="BK89" s="138">
        <f>ROUND(I89*H89,2)</f>
        <v>0</v>
      </c>
      <c r="BL89" s="18" t="s">
        <v>153</v>
      </c>
      <c r="BM89" s="137" t="s">
        <v>441</v>
      </c>
    </row>
    <row r="90" spans="2:65" s="1" customFormat="1" ht="48.75">
      <c r="B90" s="33"/>
      <c r="D90" s="139" t="s">
        <v>160</v>
      </c>
      <c r="F90" s="140" t="s">
        <v>442</v>
      </c>
      <c r="I90" s="141"/>
      <c r="L90" s="33"/>
      <c r="M90" s="142"/>
      <c r="T90" s="54"/>
      <c r="AT90" s="18" t="s">
        <v>160</v>
      </c>
      <c r="AU90" s="18" t="s">
        <v>86</v>
      </c>
    </row>
    <row r="91" spans="2:65" s="1" customFormat="1" ht="29.25">
      <c r="B91" s="33"/>
      <c r="D91" s="139" t="s">
        <v>161</v>
      </c>
      <c r="F91" s="143" t="s">
        <v>443</v>
      </c>
      <c r="I91" s="141"/>
      <c r="L91" s="33"/>
      <c r="M91" s="142"/>
      <c r="T91" s="54"/>
      <c r="AT91" s="18" t="s">
        <v>161</v>
      </c>
      <c r="AU91" s="18" t="s">
        <v>86</v>
      </c>
    </row>
    <row r="92" spans="2:65" s="11" customFormat="1" ht="11.25">
      <c r="B92" s="144"/>
      <c r="D92" s="139" t="s">
        <v>192</v>
      </c>
      <c r="E92" s="145" t="s">
        <v>21</v>
      </c>
      <c r="F92" s="146" t="s">
        <v>416</v>
      </c>
      <c r="H92" s="147">
        <v>412.72</v>
      </c>
      <c r="I92" s="148"/>
      <c r="L92" s="144"/>
      <c r="M92" s="149"/>
      <c r="T92" s="150"/>
      <c r="AT92" s="145" t="s">
        <v>192</v>
      </c>
      <c r="AU92" s="145" t="s">
        <v>86</v>
      </c>
      <c r="AV92" s="11" t="s">
        <v>86</v>
      </c>
      <c r="AW92" s="11" t="s">
        <v>37</v>
      </c>
      <c r="AX92" s="11" t="s">
        <v>84</v>
      </c>
      <c r="AY92" s="145" t="s">
        <v>154</v>
      </c>
    </row>
    <row r="93" spans="2:65" s="10" customFormat="1" ht="22.9" customHeight="1">
      <c r="B93" s="116"/>
      <c r="D93" s="117" t="s">
        <v>75</v>
      </c>
      <c r="E93" s="169" t="s">
        <v>86</v>
      </c>
      <c r="F93" s="169" t="s">
        <v>444</v>
      </c>
      <c r="I93" s="119"/>
      <c r="J93" s="170">
        <f>BK93</f>
        <v>0</v>
      </c>
      <c r="L93" s="116"/>
      <c r="M93" s="121"/>
      <c r="P93" s="122">
        <f>SUM(P94:P124)</f>
        <v>0</v>
      </c>
      <c r="R93" s="122">
        <f>SUM(R94:R124)</f>
        <v>27.056340000000002</v>
      </c>
      <c r="T93" s="123">
        <f>SUM(T94:T124)</f>
        <v>0</v>
      </c>
      <c r="AR93" s="117" t="s">
        <v>84</v>
      </c>
      <c r="AT93" s="124" t="s">
        <v>75</v>
      </c>
      <c r="AU93" s="124" t="s">
        <v>84</v>
      </c>
      <c r="AY93" s="117" t="s">
        <v>154</v>
      </c>
      <c r="BK93" s="125">
        <f>SUM(BK94:BK124)</f>
        <v>0</v>
      </c>
    </row>
    <row r="94" spans="2:65" s="1" customFormat="1" ht="16.5" customHeight="1">
      <c r="B94" s="33"/>
      <c r="C94" s="126" t="s">
        <v>86</v>
      </c>
      <c r="D94" s="126" t="s">
        <v>155</v>
      </c>
      <c r="E94" s="127" t="s">
        <v>445</v>
      </c>
      <c r="F94" s="128" t="s">
        <v>446</v>
      </c>
      <c r="G94" s="129" t="s">
        <v>418</v>
      </c>
      <c r="H94" s="130">
        <v>3.4670000000000001</v>
      </c>
      <c r="I94" s="131"/>
      <c r="J94" s="132">
        <f>ROUND(I94*H94,2)</f>
        <v>0</v>
      </c>
      <c r="K94" s="128" t="s">
        <v>447</v>
      </c>
      <c r="L94" s="33"/>
      <c r="M94" s="133" t="s">
        <v>21</v>
      </c>
      <c r="N94" s="134" t="s">
        <v>47</v>
      </c>
      <c r="P94" s="135">
        <f>O94*H94</f>
        <v>0</v>
      </c>
      <c r="Q94" s="135">
        <v>2.02</v>
      </c>
      <c r="R94" s="135">
        <f>Q94*H94</f>
        <v>7.0033400000000006</v>
      </c>
      <c r="S94" s="135">
        <v>0</v>
      </c>
      <c r="T94" s="136">
        <f>S94*H94</f>
        <v>0</v>
      </c>
      <c r="AR94" s="137" t="s">
        <v>153</v>
      </c>
      <c r="AT94" s="137" t="s">
        <v>155</v>
      </c>
      <c r="AU94" s="137" t="s">
        <v>86</v>
      </c>
      <c r="AY94" s="18" t="s">
        <v>154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8" t="s">
        <v>84</v>
      </c>
      <c r="BK94" s="138">
        <f>ROUND(I94*H94,2)</f>
        <v>0</v>
      </c>
      <c r="BL94" s="18" t="s">
        <v>153</v>
      </c>
      <c r="BM94" s="137" t="s">
        <v>448</v>
      </c>
    </row>
    <row r="95" spans="2:65" s="1" customFormat="1" ht="11.25">
      <c r="B95" s="33"/>
      <c r="D95" s="139" t="s">
        <v>160</v>
      </c>
      <c r="F95" s="140" t="s">
        <v>449</v>
      </c>
      <c r="I95" s="141"/>
      <c r="L95" s="33"/>
      <c r="M95" s="142"/>
      <c r="T95" s="54"/>
      <c r="AT95" s="18" t="s">
        <v>160</v>
      </c>
      <c r="AU95" s="18" t="s">
        <v>86</v>
      </c>
    </row>
    <row r="96" spans="2:65" s="1" customFormat="1" ht="11.25">
      <c r="B96" s="33"/>
      <c r="D96" s="171" t="s">
        <v>450</v>
      </c>
      <c r="F96" s="172" t="s">
        <v>451</v>
      </c>
      <c r="I96" s="141"/>
      <c r="L96" s="33"/>
      <c r="M96" s="142"/>
      <c r="T96" s="54"/>
      <c r="AT96" s="18" t="s">
        <v>450</v>
      </c>
      <c r="AU96" s="18" t="s">
        <v>86</v>
      </c>
    </row>
    <row r="97" spans="2:65" s="13" customFormat="1" ht="11.25">
      <c r="B97" s="173"/>
      <c r="D97" s="139" t="s">
        <v>192</v>
      </c>
      <c r="E97" s="174" t="s">
        <v>21</v>
      </c>
      <c r="F97" s="175" t="s">
        <v>452</v>
      </c>
      <c r="H97" s="174" t="s">
        <v>21</v>
      </c>
      <c r="I97" s="176"/>
      <c r="L97" s="173"/>
      <c r="M97" s="177"/>
      <c r="T97" s="178"/>
      <c r="AT97" s="174" t="s">
        <v>192</v>
      </c>
      <c r="AU97" s="174" t="s">
        <v>86</v>
      </c>
      <c r="AV97" s="13" t="s">
        <v>84</v>
      </c>
      <c r="AW97" s="13" t="s">
        <v>37</v>
      </c>
      <c r="AX97" s="13" t="s">
        <v>76</v>
      </c>
      <c r="AY97" s="174" t="s">
        <v>154</v>
      </c>
    </row>
    <row r="98" spans="2:65" s="13" customFormat="1" ht="11.25">
      <c r="B98" s="173"/>
      <c r="D98" s="139" t="s">
        <v>192</v>
      </c>
      <c r="E98" s="174" t="s">
        <v>21</v>
      </c>
      <c r="F98" s="175" t="s">
        <v>453</v>
      </c>
      <c r="H98" s="174" t="s">
        <v>21</v>
      </c>
      <c r="I98" s="176"/>
      <c r="L98" s="173"/>
      <c r="M98" s="177"/>
      <c r="T98" s="178"/>
      <c r="AT98" s="174" t="s">
        <v>192</v>
      </c>
      <c r="AU98" s="174" t="s">
        <v>86</v>
      </c>
      <c r="AV98" s="13" t="s">
        <v>84</v>
      </c>
      <c r="AW98" s="13" t="s">
        <v>37</v>
      </c>
      <c r="AX98" s="13" t="s">
        <v>76</v>
      </c>
      <c r="AY98" s="174" t="s">
        <v>154</v>
      </c>
    </row>
    <row r="99" spans="2:65" s="11" customFormat="1" ht="11.25">
      <c r="B99" s="144"/>
      <c r="D99" s="139" t="s">
        <v>192</v>
      </c>
      <c r="E99" s="145" t="s">
        <v>21</v>
      </c>
      <c r="F99" s="146" t="s">
        <v>454</v>
      </c>
      <c r="H99" s="147">
        <v>0.58099999999999996</v>
      </c>
      <c r="I99" s="148"/>
      <c r="L99" s="144"/>
      <c r="M99" s="149"/>
      <c r="T99" s="150"/>
      <c r="AT99" s="145" t="s">
        <v>192</v>
      </c>
      <c r="AU99" s="145" t="s">
        <v>86</v>
      </c>
      <c r="AV99" s="11" t="s">
        <v>86</v>
      </c>
      <c r="AW99" s="11" t="s">
        <v>37</v>
      </c>
      <c r="AX99" s="11" t="s">
        <v>76</v>
      </c>
      <c r="AY99" s="145" t="s">
        <v>154</v>
      </c>
    </row>
    <row r="100" spans="2:65" s="11" customFormat="1" ht="11.25">
      <c r="B100" s="144"/>
      <c r="D100" s="139" t="s">
        <v>192</v>
      </c>
      <c r="E100" s="145" t="s">
        <v>21</v>
      </c>
      <c r="F100" s="146" t="s">
        <v>455</v>
      </c>
      <c r="H100" s="147">
        <v>0.58099999999999996</v>
      </c>
      <c r="I100" s="148"/>
      <c r="L100" s="144"/>
      <c r="M100" s="149"/>
      <c r="T100" s="150"/>
      <c r="AT100" s="145" t="s">
        <v>192</v>
      </c>
      <c r="AU100" s="145" t="s">
        <v>86</v>
      </c>
      <c r="AV100" s="11" t="s">
        <v>86</v>
      </c>
      <c r="AW100" s="11" t="s">
        <v>37</v>
      </c>
      <c r="AX100" s="11" t="s">
        <v>76</v>
      </c>
      <c r="AY100" s="145" t="s">
        <v>154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456</v>
      </c>
      <c r="H101" s="147">
        <v>0.58099999999999996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76</v>
      </c>
      <c r="AY101" s="145" t="s">
        <v>154</v>
      </c>
    </row>
    <row r="102" spans="2:65" s="11" customFormat="1" ht="11.25">
      <c r="B102" s="144"/>
      <c r="D102" s="139" t="s">
        <v>192</v>
      </c>
      <c r="E102" s="145" t="s">
        <v>21</v>
      </c>
      <c r="F102" s="146" t="s">
        <v>457</v>
      </c>
      <c r="H102" s="147">
        <v>0.58099999999999996</v>
      </c>
      <c r="I102" s="148"/>
      <c r="L102" s="144"/>
      <c r="M102" s="149"/>
      <c r="T102" s="150"/>
      <c r="AT102" s="145" t="s">
        <v>192</v>
      </c>
      <c r="AU102" s="145" t="s">
        <v>86</v>
      </c>
      <c r="AV102" s="11" t="s">
        <v>86</v>
      </c>
      <c r="AW102" s="11" t="s">
        <v>37</v>
      </c>
      <c r="AX102" s="11" t="s">
        <v>76</v>
      </c>
      <c r="AY102" s="145" t="s">
        <v>154</v>
      </c>
    </row>
    <row r="103" spans="2:65" s="11" customFormat="1" ht="11.25">
      <c r="B103" s="144"/>
      <c r="D103" s="139" t="s">
        <v>192</v>
      </c>
      <c r="E103" s="145" t="s">
        <v>21</v>
      </c>
      <c r="F103" s="146" t="s">
        <v>458</v>
      </c>
      <c r="H103" s="147">
        <v>1.143</v>
      </c>
      <c r="I103" s="148"/>
      <c r="L103" s="144"/>
      <c r="M103" s="149"/>
      <c r="T103" s="150"/>
      <c r="AT103" s="145" t="s">
        <v>192</v>
      </c>
      <c r="AU103" s="145" t="s">
        <v>86</v>
      </c>
      <c r="AV103" s="11" t="s">
        <v>86</v>
      </c>
      <c r="AW103" s="11" t="s">
        <v>37</v>
      </c>
      <c r="AX103" s="11" t="s">
        <v>76</v>
      </c>
      <c r="AY103" s="145" t="s">
        <v>154</v>
      </c>
    </row>
    <row r="104" spans="2:65" s="14" customFormat="1" ht="11.25">
      <c r="B104" s="179"/>
      <c r="D104" s="139" t="s">
        <v>192</v>
      </c>
      <c r="E104" s="180" t="s">
        <v>21</v>
      </c>
      <c r="F104" s="181" t="s">
        <v>459</v>
      </c>
      <c r="H104" s="182">
        <v>3.4670000000000001</v>
      </c>
      <c r="I104" s="183"/>
      <c r="L104" s="179"/>
      <c r="M104" s="184"/>
      <c r="T104" s="185"/>
      <c r="AT104" s="180" t="s">
        <v>192</v>
      </c>
      <c r="AU104" s="180" t="s">
        <v>86</v>
      </c>
      <c r="AV104" s="14" t="s">
        <v>153</v>
      </c>
      <c r="AW104" s="14" t="s">
        <v>37</v>
      </c>
      <c r="AX104" s="14" t="s">
        <v>84</v>
      </c>
      <c r="AY104" s="180" t="s">
        <v>154</v>
      </c>
    </row>
    <row r="105" spans="2:65" s="1" customFormat="1" ht="16.5" customHeight="1">
      <c r="B105" s="33"/>
      <c r="C105" s="151" t="s">
        <v>167</v>
      </c>
      <c r="D105" s="151" t="s">
        <v>243</v>
      </c>
      <c r="E105" s="152" t="s">
        <v>460</v>
      </c>
      <c r="F105" s="153" t="s">
        <v>461</v>
      </c>
      <c r="G105" s="154" t="s">
        <v>462</v>
      </c>
      <c r="H105" s="155">
        <v>20.053000000000001</v>
      </c>
      <c r="I105" s="156"/>
      <c r="J105" s="157">
        <f>ROUND(I105*H105,2)</f>
        <v>0</v>
      </c>
      <c r="K105" s="153" t="s">
        <v>447</v>
      </c>
      <c r="L105" s="158"/>
      <c r="M105" s="159" t="s">
        <v>21</v>
      </c>
      <c r="N105" s="160" t="s">
        <v>47</v>
      </c>
      <c r="P105" s="135">
        <f>O105*H105</f>
        <v>0</v>
      </c>
      <c r="Q105" s="135">
        <v>1</v>
      </c>
      <c r="R105" s="135">
        <f>Q105*H105</f>
        <v>20.053000000000001</v>
      </c>
      <c r="S105" s="135">
        <v>0</v>
      </c>
      <c r="T105" s="136">
        <f>S105*H105</f>
        <v>0</v>
      </c>
      <c r="AR105" s="137" t="s">
        <v>194</v>
      </c>
      <c r="AT105" s="137" t="s">
        <v>243</v>
      </c>
      <c r="AU105" s="137" t="s">
        <v>86</v>
      </c>
      <c r="AY105" s="18" t="s">
        <v>154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8" t="s">
        <v>84</v>
      </c>
      <c r="BK105" s="138">
        <f>ROUND(I105*H105,2)</f>
        <v>0</v>
      </c>
      <c r="BL105" s="18" t="s">
        <v>153</v>
      </c>
      <c r="BM105" s="137" t="s">
        <v>463</v>
      </c>
    </row>
    <row r="106" spans="2:65" s="1" customFormat="1" ht="11.25">
      <c r="B106" s="33"/>
      <c r="D106" s="139" t="s">
        <v>160</v>
      </c>
      <c r="F106" s="140" t="s">
        <v>461</v>
      </c>
      <c r="I106" s="141"/>
      <c r="L106" s="33"/>
      <c r="M106" s="142"/>
      <c r="T106" s="54"/>
      <c r="AT106" s="18" t="s">
        <v>160</v>
      </c>
      <c r="AU106" s="18" t="s">
        <v>86</v>
      </c>
    </row>
    <row r="107" spans="2:65" s="13" customFormat="1" ht="11.25">
      <c r="B107" s="173"/>
      <c r="D107" s="139" t="s">
        <v>192</v>
      </c>
      <c r="E107" s="174" t="s">
        <v>21</v>
      </c>
      <c r="F107" s="175" t="s">
        <v>452</v>
      </c>
      <c r="H107" s="174" t="s">
        <v>21</v>
      </c>
      <c r="I107" s="176"/>
      <c r="L107" s="173"/>
      <c r="M107" s="177"/>
      <c r="T107" s="178"/>
      <c r="AT107" s="174" t="s">
        <v>192</v>
      </c>
      <c r="AU107" s="174" t="s">
        <v>86</v>
      </c>
      <c r="AV107" s="13" t="s">
        <v>84</v>
      </c>
      <c r="AW107" s="13" t="s">
        <v>37</v>
      </c>
      <c r="AX107" s="13" t="s">
        <v>76</v>
      </c>
      <c r="AY107" s="174" t="s">
        <v>154</v>
      </c>
    </row>
    <row r="108" spans="2:65" s="13" customFormat="1" ht="11.25">
      <c r="B108" s="173"/>
      <c r="D108" s="139" t="s">
        <v>192</v>
      </c>
      <c r="E108" s="174" t="s">
        <v>21</v>
      </c>
      <c r="F108" s="175" t="s">
        <v>464</v>
      </c>
      <c r="H108" s="174" t="s">
        <v>21</v>
      </c>
      <c r="I108" s="176"/>
      <c r="L108" s="173"/>
      <c r="M108" s="177"/>
      <c r="T108" s="178"/>
      <c r="AT108" s="174" t="s">
        <v>192</v>
      </c>
      <c r="AU108" s="174" t="s">
        <v>86</v>
      </c>
      <c r="AV108" s="13" t="s">
        <v>84</v>
      </c>
      <c r="AW108" s="13" t="s">
        <v>37</v>
      </c>
      <c r="AX108" s="13" t="s">
        <v>76</v>
      </c>
      <c r="AY108" s="174" t="s">
        <v>154</v>
      </c>
    </row>
    <row r="109" spans="2:65" s="11" customFormat="1" ht="11.25">
      <c r="B109" s="144"/>
      <c r="D109" s="139" t="s">
        <v>192</v>
      </c>
      <c r="E109" s="145" t="s">
        <v>21</v>
      </c>
      <c r="F109" s="146" t="s">
        <v>465</v>
      </c>
      <c r="H109" s="147">
        <v>363.02</v>
      </c>
      <c r="I109" s="148"/>
      <c r="L109" s="144"/>
      <c r="M109" s="149"/>
      <c r="T109" s="150"/>
      <c r="AT109" s="145" t="s">
        <v>192</v>
      </c>
      <c r="AU109" s="145" t="s">
        <v>86</v>
      </c>
      <c r="AV109" s="11" t="s">
        <v>86</v>
      </c>
      <c r="AW109" s="11" t="s">
        <v>37</v>
      </c>
      <c r="AX109" s="11" t="s">
        <v>76</v>
      </c>
      <c r="AY109" s="145" t="s">
        <v>154</v>
      </c>
    </row>
    <row r="110" spans="2:65" s="14" customFormat="1" ht="11.25">
      <c r="B110" s="179"/>
      <c r="D110" s="139" t="s">
        <v>192</v>
      </c>
      <c r="E110" s="180" t="s">
        <v>21</v>
      </c>
      <c r="F110" s="181" t="s">
        <v>459</v>
      </c>
      <c r="H110" s="182">
        <v>363.02</v>
      </c>
      <c r="I110" s="183"/>
      <c r="L110" s="179"/>
      <c r="M110" s="184"/>
      <c r="T110" s="185"/>
      <c r="AT110" s="180" t="s">
        <v>192</v>
      </c>
      <c r="AU110" s="180" t="s">
        <v>86</v>
      </c>
      <c r="AV110" s="14" t="s">
        <v>153</v>
      </c>
      <c r="AW110" s="14" t="s">
        <v>37</v>
      </c>
      <c r="AX110" s="14" t="s">
        <v>76</v>
      </c>
      <c r="AY110" s="180" t="s">
        <v>154</v>
      </c>
    </row>
    <row r="111" spans="2:65" s="13" customFormat="1" ht="11.25">
      <c r="B111" s="173"/>
      <c r="D111" s="139" t="s">
        <v>192</v>
      </c>
      <c r="E111" s="174" t="s">
        <v>21</v>
      </c>
      <c r="F111" s="175" t="s">
        <v>464</v>
      </c>
      <c r="H111" s="174" t="s">
        <v>21</v>
      </c>
      <c r="I111" s="176"/>
      <c r="L111" s="173"/>
      <c r="M111" s="177"/>
      <c r="T111" s="178"/>
      <c r="AT111" s="174" t="s">
        <v>192</v>
      </c>
      <c r="AU111" s="174" t="s">
        <v>86</v>
      </c>
      <c r="AV111" s="13" t="s">
        <v>84</v>
      </c>
      <c r="AW111" s="13" t="s">
        <v>37</v>
      </c>
      <c r="AX111" s="13" t="s">
        <v>76</v>
      </c>
      <c r="AY111" s="174" t="s">
        <v>154</v>
      </c>
    </row>
    <row r="112" spans="2:65" s="11" customFormat="1" ht="11.25">
      <c r="B112" s="144"/>
      <c r="D112" s="139" t="s">
        <v>192</v>
      </c>
      <c r="E112" s="145" t="s">
        <v>21</v>
      </c>
      <c r="F112" s="146" t="s">
        <v>466</v>
      </c>
      <c r="H112" s="147">
        <v>1452</v>
      </c>
      <c r="I112" s="148"/>
      <c r="L112" s="144"/>
      <c r="M112" s="149"/>
      <c r="T112" s="150"/>
      <c r="AT112" s="145" t="s">
        <v>192</v>
      </c>
      <c r="AU112" s="145" t="s">
        <v>86</v>
      </c>
      <c r="AV112" s="11" t="s">
        <v>86</v>
      </c>
      <c r="AW112" s="11" t="s">
        <v>37</v>
      </c>
      <c r="AX112" s="11" t="s">
        <v>76</v>
      </c>
      <c r="AY112" s="145" t="s">
        <v>154</v>
      </c>
    </row>
    <row r="113" spans="2:65" s="11" customFormat="1" ht="11.25">
      <c r="B113" s="144"/>
      <c r="D113" s="139" t="s">
        <v>192</v>
      </c>
      <c r="E113" s="145" t="s">
        <v>21</v>
      </c>
      <c r="F113" s="146" t="s">
        <v>467</v>
      </c>
      <c r="H113" s="147">
        <v>1452</v>
      </c>
      <c r="I113" s="148"/>
      <c r="L113" s="144"/>
      <c r="M113" s="149"/>
      <c r="T113" s="150"/>
      <c r="AT113" s="145" t="s">
        <v>192</v>
      </c>
      <c r="AU113" s="145" t="s">
        <v>86</v>
      </c>
      <c r="AV113" s="11" t="s">
        <v>86</v>
      </c>
      <c r="AW113" s="11" t="s">
        <v>37</v>
      </c>
      <c r="AX113" s="11" t="s">
        <v>76</v>
      </c>
      <c r="AY113" s="145" t="s">
        <v>154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468</v>
      </c>
      <c r="H114" s="147">
        <v>1452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76</v>
      </c>
      <c r="AY114" s="145" t="s">
        <v>154</v>
      </c>
    </row>
    <row r="115" spans="2:65" s="11" customFormat="1" ht="11.25">
      <c r="B115" s="144"/>
      <c r="D115" s="139" t="s">
        <v>192</v>
      </c>
      <c r="E115" s="145" t="s">
        <v>21</v>
      </c>
      <c r="F115" s="146" t="s">
        <v>469</v>
      </c>
      <c r="H115" s="147">
        <v>1452</v>
      </c>
      <c r="I115" s="148"/>
      <c r="L115" s="144"/>
      <c r="M115" s="149"/>
      <c r="T115" s="150"/>
      <c r="AT115" s="145" t="s">
        <v>192</v>
      </c>
      <c r="AU115" s="145" t="s">
        <v>86</v>
      </c>
      <c r="AV115" s="11" t="s">
        <v>86</v>
      </c>
      <c r="AW115" s="11" t="s">
        <v>37</v>
      </c>
      <c r="AX115" s="11" t="s">
        <v>76</v>
      </c>
      <c r="AY115" s="145" t="s">
        <v>154</v>
      </c>
    </row>
    <row r="116" spans="2:65" s="11" customFormat="1" ht="11.25">
      <c r="B116" s="144"/>
      <c r="D116" s="139" t="s">
        <v>192</v>
      </c>
      <c r="E116" s="145" t="s">
        <v>21</v>
      </c>
      <c r="F116" s="146" t="s">
        <v>470</v>
      </c>
      <c r="H116" s="147">
        <v>2541</v>
      </c>
      <c r="I116" s="148"/>
      <c r="L116" s="144"/>
      <c r="M116" s="149"/>
      <c r="T116" s="150"/>
      <c r="AT116" s="145" t="s">
        <v>192</v>
      </c>
      <c r="AU116" s="145" t="s">
        <v>86</v>
      </c>
      <c r="AV116" s="11" t="s">
        <v>86</v>
      </c>
      <c r="AW116" s="11" t="s">
        <v>37</v>
      </c>
      <c r="AX116" s="11" t="s">
        <v>76</v>
      </c>
      <c r="AY116" s="145" t="s">
        <v>154</v>
      </c>
    </row>
    <row r="117" spans="2:65" s="14" customFormat="1" ht="11.25">
      <c r="B117" s="179"/>
      <c r="D117" s="139" t="s">
        <v>192</v>
      </c>
      <c r="E117" s="180" t="s">
        <v>471</v>
      </c>
      <c r="F117" s="181" t="s">
        <v>459</v>
      </c>
      <c r="H117" s="182">
        <v>8349</v>
      </c>
      <c r="I117" s="183"/>
      <c r="L117" s="179"/>
      <c r="M117" s="184"/>
      <c r="T117" s="185"/>
      <c r="AT117" s="180" t="s">
        <v>192</v>
      </c>
      <c r="AU117" s="180" t="s">
        <v>86</v>
      </c>
      <c r="AV117" s="14" t="s">
        <v>153</v>
      </c>
      <c r="AW117" s="14" t="s">
        <v>37</v>
      </c>
      <c r="AX117" s="14" t="s">
        <v>76</v>
      </c>
      <c r="AY117" s="180" t="s">
        <v>154</v>
      </c>
    </row>
    <row r="118" spans="2:65" s="13" customFormat="1" ht="11.25">
      <c r="B118" s="173"/>
      <c r="D118" s="139" t="s">
        <v>192</v>
      </c>
      <c r="E118" s="174" t="s">
        <v>21</v>
      </c>
      <c r="F118" s="175" t="s">
        <v>464</v>
      </c>
      <c r="H118" s="174" t="s">
        <v>21</v>
      </c>
      <c r="I118" s="176"/>
      <c r="L118" s="173"/>
      <c r="M118" s="177"/>
      <c r="T118" s="178"/>
      <c r="AT118" s="174" t="s">
        <v>192</v>
      </c>
      <c r="AU118" s="174" t="s">
        <v>86</v>
      </c>
      <c r="AV118" s="13" t="s">
        <v>84</v>
      </c>
      <c r="AW118" s="13" t="s">
        <v>37</v>
      </c>
      <c r="AX118" s="13" t="s">
        <v>76</v>
      </c>
      <c r="AY118" s="174" t="s">
        <v>154</v>
      </c>
    </row>
    <row r="119" spans="2:65" s="11" customFormat="1" ht="11.25">
      <c r="B119" s="144"/>
      <c r="D119" s="139" t="s">
        <v>192</v>
      </c>
      <c r="E119" s="145" t="s">
        <v>21</v>
      </c>
      <c r="F119" s="146" t="s">
        <v>472</v>
      </c>
      <c r="H119" s="147">
        <v>2.6360000000000001</v>
      </c>
      <c r="I119" s="148"/>
      <c r="L119" s="144"/>
      <c r="M119" s="149"/>
      <c r="T119" s="150"/>
      <c r="AT119" s="145" t="s">
        <v>192</v>
      </c>
      <c r="AU119" s="145" t="s">
        <v>86</v>
      </c>
      <c r="AV119" s="11" t="s">
        <v>86</v>
      </c>
      <c r="AW119" s="11" t="s">
        <v>37</v>
      </c>
      <c r="AX119" s="11" t="s">
        <v>76</v>
      </c>
      <c r="AY119" s="145" t="s">
        <v>154</v>
      </c>
    </row>
    <row r="120" spans="2:65" s="11" customFormat="1" ht="11.25">
      <c r="B120" s="144"/>
      <c r="D120" s="139" t="s">
        <v>192</v>
      </c>
      <c r="E120" s="145" t="s">
        <v>21</v>
      </c>
      <c r="F120" s="146" t="s">
        <v>473</v>
      </c>
      <c r="H120" s="147">
        <v>3.0129999999999999</v>
      </c>
      <c r="I120" s="148"/>
      <c r="L120" s="144"/>
      <c r="M120" s="149"/>
      <c r="T120" s="150"/>
      <c r="AT120" s="145" t="s">
        <v>192</v>
      </c>
      <c r="AU120" s="145" t="s">
        <v>86</v>
      </c>
      <c r="AV120" s="11" t="s">
        <v>86</v>
      </c>
      <c r="AW120" s="11" t="s">
        <v>37</v>
      </c>
      <c r="AX120" s="11" t="s">
        <v>76</v>
      </c>
      <c r="AY120" s="145" t="s">
        <v>154</v>
      </c>
    </row>
    <row r="121" spans="2:65" s="11" customFormat="1" ht="11.25">
      <c r="B121" s="144"/>
      <c r="D121" s="139" t="s">
        <v>192</v>
      </c>
      <c r="E121" s="145" t="s">
        <v>21</v>
      </c>
      <c r="F121" s="146" t="s">
        <v>474</v>
      </c>
      <c r="H121" s="147">
        <v>3.3889999999999998</v>
      </c>
      <c r="I121" s="148"/>
      <c r="L121" s="144"/>
      <c r="M121" s="149"/>
      <c r="T121" s="150"/>
      <c r="AT121" s="145" t="s">
        <v>192</v>
      </c>
      <c r="AU121" s="145" t="s">
        <v>86</v>
      </c>
      <c r="AV121" s="11" t="s">
        <v>86</v>
      </c>
      <c r="AW121" s="11" t="s">
        <v>37</v>
      </c>
      <c r="AX121" s="11" t="s">
        <v>76</v>
      </c>
      <c r="AY121" s="145" t="s">
        <v>154</v>
      </c>
    </row>
    <row r="122" spans="2:65" s="11" customFormat="1" ht="11.25">
      <c r="B122" s="144"/>
      <c r="D122" s="139" t="s">
        <v>192</v>
      </c>
      <c r="E122" s="145" t="s">
        <v>21</v>
      </c>
      <c r="F122" s="146" t="s">
        <v>475</v>
      </c>
      <c r="H122" s="147">
        <v>3.766</v>
      </c>
      <c r="I122" s="148"/>
      <c r="L122" s="144"/>
      <c r="M122" s="149"/>
      <c r="T122" s="150"/>
      <c r="AT122" s="145" t="s">
        <v>192</v>
      </c>
      <c r="AU122" s="145" t="s">
        <v>86</v>
      </c>
      <c r="AV122" s="11" t="s">
        <v>86</v>
      </c>
      <c r="AW122" s="11" t="s">
        <v>37</v>
      </c>
      <c r="AX122" s="11" t="s">
        <v>76</v>
      </c>
      <c r="AY122" s="145" t="s">
        <v>154</v>
      </c>
    </row>
    <row r="123" spans="2:65" s="11" customFormat="1" ht="11.25">
      <c r="B123" s="144"/>
      <c r="D123" s="139" t="s">
        <v>192</v>
      </c>
      <c r="E123" s="145" t="s">
        <v>21</v>
      </c>
      <c r="F123" s="146" t="s">
        <v>476</v>
      </c>
      <c r="H123" s="147">
        <v>7.2489999999999997</v>
      </c>
      <c r="I123" s="148"/>
      <c r="L123" s="144"/>
      <c r="M123" s="149"/>
      <c r="T123" s="150"/>
      <c r="AT123" s="145" t="s">
        <v>192</v>
      </c>
      <c r="AU123" s="145" t="s">
        <v>86</v>
      </c>
      <c r="AV123" s="11" t="s">
        <v>86</v>
      </c>
      <c r="AW123" s="11" t="s">
        <v>37</v>
      </c>
      <c r="AX123" s="11" t="s">
        <v>76</v>
      </c>
      <c r="AY123" s="145" t="s">
        <v>154</v>
      </c>
    </row>
    <row r="124" spans="2:65" s="14" customFormat="1" ht="11.25">
      <c r="B124" s="179"/>
      <c r="D124" s="139" t="s">
        <v>192</v>
      </c>
      <c r="E124" s="180" t="s">
        <v>21</v>
      </c>
      <c r="F124" s="181" t="s">
        <v>459</v>
      </c>
      <c r="H124" s="182">
        <v>20.053000000000001</v>
      </c>
      <c r="I124" s="183"/>
      <c r="L124" s="179"/>
      <c r="M124" s="184"/>
      <c r="T124" s="185"/>
      <c r="AT124" s="180" t="s">
        <v>192</v>
      </c>
      <c r="AU124" s="180" t="s">
        <v>86</v>
      </c>
      <c r="AV124" s="14" t="s">
        <v>153</v>
      </c>
      <c r="AW124" s="14" t="s">
        <v>37</v>
      </c>
      <c r="AX124" s="14" t="s">
        <v>84</v>
      </c>
      <c r="AY124" s="180" t="s">
        <v>154</v>
      </c>
    </row>
    <row r="125" spans="2:65" s="10" customFormat="1" ht="22.9" customHeight="1">
      <c r="B125" s="116"/>
      <c r="D125" s="117" t="s">
        <v>75</v>
      </c>
      <c r="E125" s="169" t="s">
        <v>167</v>
      </c>
      <c r="F125" s="169" t="s">
        <v>477</v>
      </c>
      <c r="I125" s="119"/>
      <c r="J125" s="170">
        <f>BK125</f>
        <v>0</v>
      </c>
      <c r="L125" s="116"/>
      <c r="M125" s="121"/>
      <c r="P125" s="122">
        <f>SUM(P126:P162)</f>
        <v>0</v>
      </c>
      <c r="R125" s="122">
        <f>SUM(R126:R162)</f>
        <v>40.953167449999995</v>
      </c>
      <c r="T125" s="123">
        <f>SUM(T126:T162)</f>
        <v>0</v>
      </c>
      <c r="AR125" s="117" t="s">
        <v>84</v>
      </c>
      <c r="AT125" s="124" t="s">
        <v>75</v>
      </c>
      <c r="AU125" s="124" t="s">
        <v>84</v>
      </c>
      <c r="AY125" s="117" t="s">
        <v>154</v>
      </c>
      <c r="BK125" s="125">
        <f>SUM(BK126:BK162)</f>
        <v>0</v>
      </c>
    </row>
    <row r="126" spans="2:65" s="1" customFormat="1" ht="16.5" customHeight="1">
      <c r="B126" s="33"/>
      <c r="C126" s="126" t="s">
        <v>153</v>
      </c>
      <c r="D126" s="126" t="s">
        <v>155</v>
      </c>
      <c r="E126" s="127" t="s">
        <v>478</v>
      </c>
      <c r="F126" s="128" t="s">
        <v>479</v>
      </c>
      <c r="G126" s="129" t="s">
        <v>418</v>
      </c>
      <c r="H126" s="130">
        <v>920.48199999999997</v>
      </c>
      <c r="I126" s="131"/>
      <c r="J126" s="132">
        <f>ROUND(I126*H126,2)</f>
        <v>0</v>
      </c>
      <c r="K126" s="128" t="s">
        <v>447</v>
      </c>
      <c r="L126" s="33"/>
      <c r="M126" s="133" t="s">
        <v>21</v>
      </c>
      <c r="N126" s="134" t="s">
        <v>47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153</v>
      </c>
      <c r="AT126" s="137" t="s">
        <v>155</v>
      </c>
      <c r="AU126" s="137" t="s">
        <v>86</v>
      </c>
      <c r="AY126" s="18" t="s">
        <v>154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153</v>
      </c>
      <c r="BM126" s="137" t="s">
        <v>480</v>
      </c>
    </row>
    <row r="127" spans="2:65" s="1" customFormat="1" ht="19.5">
      <c r="B127" s="33"/>
      <c r="D127" s="139" t="s">
        <v>160</v>
      </c>
      <c r="F127" s="140" t="s">
        <v>481</v>
      </c>
      <c r="I127" s="141"/>
      <c r="L127" s="33"/>
      <c r="M127" s="142"/>
      <c r="T127" s="54"/>
      <c r="AT127" s="18" t="s">
        <v>160</v>
      </c>
      <c r="AU127" s="18" t="s">
        <v>86</v>
      </c>
    </row>
    <row r="128" spans="2:65" s="1" customFormat="1" ht="11.25">
      <c r="B128" s="33"/>
      <c r="D128" s="171" t="s">
        <v>450</v>
      </c>
      <c r="F128" s="172" t="s">
        <v>482</v>
      </c>
      <c r="I128" s="141"/>
      <c r="L128" s="33"/>
      <c r="M128" s="142"/>
      <c r="T128" s="54"/>
      <c r="AT128" s="18" t="s">
        <v>450</v>
      </c>
      <c r="AU128" s="18" t="s">
        <v>86</v>
      </c>
    </row>
    <row r="129" spans="2:65" s="1" customFormat="1" ht="29.25">
      <c r="B129" s="33"/>
      <c r="D129" s="139" t="s">
        <v>161</v>
      </c>
      <c r="F129" s="143" t="s">
        <v>483</v>
      </c>
      <c r="I129" s="141"/>
      <c r="L129" s="33"/>
      <c r="M129" s="142"/>
      <c r="T129" s="54"/>
      <c r="AT129" s="18" t="s">
        <v>161</v>
      </c>
      <c r="AU129" s="18" t="s">
        <v>86</v>
      </c>
    </row>
    <row r="130" spans="2:65" s="13" customFormat="1" ht="11.25">
      <c r="B130" s="173"/>
      <c r="D130" s="139" t="s">
        <v>192</v>
      </c>
      <c r="E130" s="174" t="s">
        <v>21</v>
      </c>
      <c r="F130" s="175" t="s">
        <v>484</v>
      </c>
      <c r="H130" s="174" t="s">
        <v>21</v>
      </c>
      <c r="I130" s="176"/>
      <c r="L130" s="173"/>
      <c r="M130" s="177"/>
      <c r="T130" s="178"/>
      <c r="AT130" s="174" t="s">
        <v>192</v>
      </c>
      <c r="AU130" s="174" t="s">
        <v>86</v>
      </c>
      <c r="AV130" s="13" t="s">
        <v>84</v>
      </c>
      <c r="AW130" s="13" t="s">
        <v>37</v>
      </c>
      <c r="AX130" s="13" t="s">
        <v>76</v>
      </c>
      <c r="AY130" s="174" t="s">
        <v>154</v>
      </c>
    </row>
    <row r="131" spans="2:65" s="13" customFormat="1" ht="11.25">
      <c r="B131" s="173"/>
      <c r="D131" s="139" t="s">
        <v>192</v>
      </c>
      <c r="E131" s="174" t="s">
        <v>21</v>
      </c>
      <c r="F131" s="175" t="s">
        <v>485</v>
      </c>
      <c r="H131" s="174" t="s">
        <v>21</v>
      </c>
      <c r="I131" s="176"/>
      <c r="L131" s="173"/>
      <c r="M131" s="177"/>
      <c r="T131" s="178"/>
      <c r="AT131" s="174" t="s">
        <v>192</v>
      </c>
      <c r="AU131" s="174" t="s">
        <v>86</v>
      </c>
      <c r="AV131" s="13" t="s">
        <v>84</v>
      </c>
      <c r="AW131" s="13" t="s">
        <v>37</v>
      </c>
      <c r="AX131" s="13" t="s">
        <v>76</v>
      </c>
      <c r="AY131" s="174" t="s">
        <v>154</v>
      </c>
    </row>
    <row r="132" spans="2:65" s="11" customFormat="1" ht="11.25">
      <c r="B132" s="144"/>
      <c r="D132" s="139" t="s">
        <v>192</v>
      </c>
      <c r="E132" s="145" t="s">
        <v>21</v>
      </c>
      <c r="F132" s="146" t="s">
        <v>486</v>
      </c>
      <c r="H132" s="147">
        <v>335.16</v>
      </c>
      <c r="I132" s="148"/>
      <c r="L132" s="144"/>
      <c r="M132" s="149"/>
      <c r="T132" s="150"/>
      <c r="AT132" s="145" t="s">
        <v>192</v>
      </c>
      <c r="AU132" s="145" t="s">
        <v>86</v>
      </c>
      <c r="AV132" s="11" t="s">
        <v>86</v>
      </c>
      <c r="AW132" s="11" t="s">
        <v>37</v>
      </c>
      <c r="AX132" s="11" t="s">
        <v>76</v>
      </c>
      <c r="AY132" s="145" t="s">
        <v>154</v>
      </c>
    </row>
    <row r="133" spans="2:65" s="11" customFormat="1" ht="11.25">
      <c r="B133" s="144"/>
      <c r="D133" s="139" t="s">
        <v>192</v>
      </c>
      <c r="E133" s="145" t="s">
        <v>21</v>
      </c>
      <c r="F133" s="146" t="s">
        <v>487</v>
      </c>
      <c r="H133" s="147">
        <v>140.20599999999999</v>
      </c>
      <c r="I133" s="148"/>
      <c r="L133" s="144"/>
      <c r="M133" s="149"/>
      <c r="T133" s="150"/>
      <c r="AT133" s="145" t="s">
        <v>192</v>
      </c>
      <c r="AU133" s="145" t="s">
        <v>86</v>
      </c>
      <c r="AV133" s="11" t="s">
        <v>86</v>
      </c>
      <c r="AW133" s="11" t="s">
        <v>37</v>
      </c>
      <c r="AX133" s="11" t="s">
        <v>76</v>
      </c>
      <c r="AY133" s="145" t="s">
        <v>154</v>
      </c>
    </row>
    <row r="134" spans="2:65" s="11" customFormat="1" ht="11.25">
      <c r="B134" s="144"/>
      <c r="D134" s="139" t="s">
        <v>192</v>
      </c>
      <c r="E134" s="145" t="s">
        <v>21</v>
      </c>
      <c r="F134" s="146" t="s">
        <v>488</v>
      </c>
      <c r="H134" s="147">
        <v>317.60300000000001</v>
      </c>
      <c r="I134" s="148"/>
      <c r="L134" s="144"/>
      <c r="M134" s="149"/>
      <c r="T134" s="150"/>
      <c r="AT134" s="145" t="s">
        <v>192</v>
      </c>
      <c r="AU134" s="145" t="s">
        <v>86</v>
      </c>
      <c r="AV134" s="11" t="s">
        <v>86</v>
      </c>
      <c r="AW134" s="11" t="s">
        <v>37</v>
      </c>
      <c r="AX134" s="11" t="s">
        <v>76</v>
      </c>
      <c r="AY134" s="145" t="s">
        <v>154</v>
      </c>
    </row>
    <row r="135" spans="2:65" s="11" customFormat="1" ht="11.25">
      <c r="B135" s="144"/>
      <c r="D135" s="139" t="s">
        <v>192</v>
      </c>
      <c r="E135" s="145" t="s">
        <v>21</v>
      </c>
      <c r="F135" s="146" t="s">
        <v>489</v>
      </c>
      <c r="H135" s="147">
        <v>127.51300000000001</v>
      </c>
      <c r="I135" s="148"/>
      <c r="L135" s="144"/>
      <c r="M135" s="149"/>
      <c r="T135" s="150"/>
      <c r="AT135" s="145" t="s">
        <v>192</v>
      </c>
      <c r="AU135" s="145" t="s">
        <v>86</v>
      </c>
      <c r="AV135" s="11" t="s">
        <v>86</v>
      </c>
      <c r="AW135" s="11" t="s">
        <v>37</v>
      </c>
      <c r="AX135" s="11" t="s">
        <v>76</v>
      </c>
      <c r="AY135" s="145" t="s">
        <v>154</v>
      </c>
    </row>
    <row r="136" spans="2:65" s="14" customFormat="1" ht="11.25">
      <c r="B136" s="179"/>
      <c r="D136" s="139" t="s">
        <v>192</v>
      </c>
      <c r="E136" s="180" t="s">
        <v>21</v>
      </c>
      <c r="F136" s="181" t="s">
        <v>459</v>
      </c>
      <c r="H136" s="182">
        <v>920.48199999999997</v>
      </c>
      <c r="I136" s="183"/>
      <c r="L136" s="179"/>
      <c r="M136" s="184"/>
      <c r="T136" s="185"/>
      <c r="AT136" s="180" t="s">
        <v>192</v>
      </c>
      <c r="AU136" s="180" t="s">
        <v>86</v>
      </c>
      <c r="AV136" s="14" t="s">
        <v>153</v>
      </c>
      <c r="AW136" s="14" t="s">
        <v>37</v>
      </c>
      <c r="AX136" s="14" t="s">
        <v>84</v>
      </c>
      <c r="AY136" s="180" t="s">
        <v>154</v>
      </c>
    </row>
    <row r="137" spans="2:65" s="1" customFormat="1" ht="16.5" customHeight="1">
      <c r="B137" s="33"/>
      <c r="C137" s="126" t="s">
        <v>174</v>
      </c>
      <c r="D137" s="126" t="s">
        <v>155</v>
      </c>
      <c r="E137" s="127" t="s">
        <v>490</v>
      </c>
      <c r="F137" s="128" t="s">
        <v>491</v>
      </c>
      <c r="G137" s="129" t="s">
        <v>414</v>
      </c>
      <c r="H137" s="130">
        <v>99.688000000000002</v>
      </c>
      <c r="I137" s="131"/>
      <c r="J137" s="132">
        <f>ROUND(I137*H137,2)</f>
        <v>0</v>
      </c>
      <c r="K137" s="128" t="s">
        <v>447</v>
      </c>
      <c r="L137" s="33"/>
      <c r="M137" s="133" t="s">
        <v>21</v>
      </c>
      <c r="N137" s="134" t="s">
        <v>47</v>
      </c>
      <c r="P137" s="135">
        <f>O137*H137</f>
        <v>0</v>
      </c>
      <c r="Q137" s="135">
        <v>8.6499999999999997E-3</v>
      </c>
      <c r="R137" s="135">
        <f>Q137*H137</f>
        <v>0.86230119999999999</v>
      </c>
      <c r="S137" s="135">
        <v>0</v>
      </c>
      <c r="T137" s="136">
        <f>S137*H137</f>
        <v>0</v>
      </c>
      <c r="AR137" s="137" t="s">
        <v>153</v>
      </c>
      <c r="AT137" s="137" t="s">
        <v>155</v>
      </c>
      <c r="AU137" s="137" t="s">
        <v>86</v>
      </c>
      <c r="AY137" s="18" t="s">
        <v>154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8" t="s">
        <v>84</v>
      </c>
      <c r="BK137" s="138">
        <f>ROUND(I137*H137,2)</f>
        <v>0</v>
      </c>
      <c r="BL137" s="18" t="s">
        <v>153</v>
      </c>
      <c r="BM137" s="137" t="s">
        <v>492</v>
      </c>
    </row>
    <row r="138" spans="2:65" s="1" customFormat="1" ht="29.25">
      <c r="B138" s="33"/>
      <c r="D138" s="139" t="s">
        <v>160</v>
      </c>
      <c r="F138" s="140" t="s">
        <v>493</v>
      </c>
      <c r="I138" s="141"/>
      <c r="L138" s="33"/>
      <c r="M138" s="142"/>
      <c r="T138" s="54"/>
      <c r="AT138" s="18" t="s">
        <v>160</v>
      </c>
      <c r="AU138" s="18" t="s">
        <v>86</v>
      </c>
    </row>
    <row r="139" spans="2:65" s="1" customFormat="1" ht="11.25">
      <c r="B139" s="33"/>
      <c r="D139" s="171" t="s">
        <v>450</v>
      </c>
      <c r="F139" s="172" t="s">
        <v>494</v>
      </c>
      <c r="I139" s="141"/>
      <c r="L139" s="33"/>
      <c r="M139" s="142"/>
      <c r="T139" s="54"/>
      <c r="AT139" s="18" t="s">
        <v>450</v>
      </c>
      <c r="AU139" s="18" t="s">
        <v>86</v>
      </c>
    </row>
    <row r="140" spans="2:65" s="13" customFormat="1" ht="11.25">
      <c r="B140" s="173"/>
      <c r="D140" s="139" t="s">
        <v>192</v>
      </c>
      <c r="E140" s="174" t="s">
        <v>21</v>
      </c>
      <c r="F140" s="175" t="s">
        <v>484</v>
      </c>
      <c r="H140" s="174" t="s">
        <v>21</v>
      </c>
      <c r="I140" s="176"/>
      <c r="L140" s="173"/>
      <c r="M140" s="177"/>
      <c r="T140" s="178"/>
      <c r="AT140" s="174" t="s">
        <v>192</v>
      </c>
      <c r="AU140" s="174" t="s">
        <v>86</v>
      </c>
      <c r="AV140" s="13" t="s">
        <v>84</v>
      </c>
      <c r="AW140" s="13" t="s">
        <v>37</v>
      </c>
      <c r="AX140" s="13" t="s">
        <v>76</v>
      </c>
      <c r="AY140" s="174" t="s">
        <v>154</v>
      </c>
    </row>
    <row r="141" spans="2:65" s="13" customFormat="1" ht="11.25">
      <c r="B141" s="173"/>
      <c r="D141" s="139" t="s">
        <v>192</v>
      </c>
      <c r="E141" s="174" t="s">
        <v>21</v>
      </c>
      <c r="F141" s="175" t="s">
        <v>495</v>
      </c>
      <c r="H141" s="174" t="s">
        <v>21</v>
      </c>
      <c r="I141" s="176"/>
      <c r="L141" s="173"/>
      <c r="M141" s="177"/>
      <c r="T141" s="178"/>
      <c r="AT141" s="174" t="s">
        <v>192</v>
      </c>
      <c r="AU141" s="174" t="s">
        <v>86</v>
      </c>
      <c r="AV141" s="13" t="s">
        <v>84</v>
      </c>
      <c r="AW141" s="13" t="s">
        <v>37</v>
      </c>
      <c r="AX141" s="13" t="s">
        <v>76</v>
      </c>
      <c r="AY141" s="174" t="s">
        <v>154</v>
      </c>
    </row>
    <row r="142" spans="2:65" s="11" customFormat="1" ht="11.25">
      <c r="B142" s="144"/>
      <c r="D142" s="139" t="s">
        <v>192</v>
      </c>
      <c r="E142" s="145" t="s">
        <v>21</v>
      </c>
      <c r="F142" s="146" t="s">
        <v>496</v>
      </c>
      <c r="H142" s="147">
        <v>34.200000000000003</v>
      </c>
      <c r="I142" s="148"/>
      <c r="L142" s="144"/>
      <c r="M142" s="149"/>
      <c r="T142" s="150"/>
      <c r="AT142" s="145" t="s">
        <v>192</v>
      </c>
      <c r="AU142" s="145" t="s">
        <v>86</v>
      </c>
      <c r="AV142" s="11" t="s">
        <v>86</v>
      </c>
      <c r="AW142" s="11" t="s">
        <v>37</v>
      </c>
      <c r="AX142" s="11" t="s">
        <v>76</v>
      </c>
      <c r="AY142" s="145" t="s">
        <v>154</v>
      </c>
    </row>
    <row r="143" spans="2:65" s="11" customFormat="1" ht="11.25">
      <c r="B143" s="144"/>
      <c r="D143" s="139" t="s">
        <v>192</v>
      </c>
      <c r="E143" s="145" t="s">
        <v>21</v>
      </c>
      <c r="F143" s="146" t="s">
        <v>497</v>
      </c>
      <c r="H143" s="147">
        <v>19.04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76</v>
      </c>
      <c r="AY143" s="145" t="s">
        <v>154</v>
      </c>
    </row>
    <row r="144" spans="2:65" s="11" customFormat="1" ht="11.25">
      <c r="B144" s="144"/>
      <c r="D144" s="139" t="s">
        <v>192</v>
      </c>
      <c r="E144" s="145" t="s">
        <v>21</v>
      </c>
      <c r="F144" s="146" t="s">
        <v>498</v>
      </c>
      <c r="H144" s="147">
        <v>40.4</v>
      </c>
      <c r="I144" s="148"/>
      <c r="L144" s="144"/>
      <c r="M144" s="149"/>
      <c r="T144" s="150"/>
      <c r="AT144" s="145" t="s">
        <v>192</v>
      </c>
      <c r="AU144" s="145" t="s">
        <v>86</v>
      </c>
      <c r="AV144" s="11" t="s">
        <v>86</v>
      </c>
      <c r="AW144" s="11" t="s">
        <v>37</v>
      </c>
      <c r="AX144" s="11" t="s">
        <v>76</v>
      </c>
      <c r="AY144" s="145" t="s">
        <v>154</v>
      </c>
    </row>
    <row r="145" spans="2:65" s="13" customFormat="1" ht="11.25">
      <c r="B145" s="173"/>
      <c r="D145" s="139" t="s">
        <v>192</v>
      </c>
      <c r="E145" s="174" t="s">
        <v>21</v>
      </c>
      <c r="F145" s="175" t="s">
        <v>499</v>
      </c>
      <c r="H145" s="174" t="s">
        <v>21</v>
      </c>
      <c r="I145" s="176"/>
      <c r="L145" s="173"/>
      <c r="M145" s="177"/>
      <c r="T145" s="178"/>
      <c r="AT145" s="174" t="s">
        <v>192</v>
      </c>
      <c r="AU145" s="174" t="s">
        <v>86</v>
      </c>
      <c r="AV145" s="13" t="s">
        <v>84</v>
      </c>
      <c r="AW145" s="13" t="s">
        <v>37</v>
      </c>
      <c r="AX145" s="13" t="s">
        <v>76</v>
      </c>
      <c r="AY145" s="174" t="s">
        <v>154</v>
      </c>
    </row>
    <row r="146" spans="2:65" s="11" customFormat="1" ht="11.25">
      <c r="B146" s="144"/>
      <c r="D146" s="139" t="s">
        <v>192</v>
      </c>
      <c r="E146" s="145" t="s">
        <v>21</v>
      </c>
      <c r="F146" s="146" t="s">
        <v>500</v>
      </c>
      <c r="H146" s="147">
        <v>6.048</v>
      </c>
      <c r="I146" s="148"/>
      <c r="L146" s="144"/>
      <c r="M146" s="149"/>
      <c r="T146" s="150"/>
      <c r="AT146" s="145" t="s">
        <v>192</v>
      </c>
      <c r="AU146" s="145" t="s">
        <v>86</v>
      </c>
      <c r="AV146" s="11" t="s">
        <v>86</v>
      </c>
      <c r="AW146" s="11" t="s">
        <v>37</v>
      </c>
      <c r="AX146" s="11" t="s">
        <v>76</v>
      </c>
      <c r="AY146" s="145" t="s">
        <v>154</v>
      </c>
    </row>
    <row r="147" spans="2:65" s="14" customFormat="1" ht="11.25">
      <c r="B147" s="179"/>
      <c r="D147" s="139" t="s">
        <v>192</v>
      </c>
      <c r="E147" s="180" t="s">
        <v>412</v>
      </c>
      <c r="F147" s="181" t="s">
        <v>459</v>
      </c>
      <c r="H147" s="182">
        <v>99.688000000000002</v>
      </c>
      <c r="I147" s="183"/>
      <c r="L147" s="179"/>
      <c r="M147" s="184"/>
      <c r="T147" s="185"/>
      <c r="AT147" s="180" t="s">
        <v>192</v>
      </c>
      <c r="AU147" s="180" t="s">
        <v>86</v>
      </c>
      <c r="AV147" s="14" t="s">
        <v>153</v>
      </c>
      <c r="AW147" s="14" t="s">
        <v>37</v>
      </c>
      <c r="AX147" s="14" t="s">
        <v>84</v>
      </c>
      <c r="AY147" s="180" t="s">
        <v>154</v>
      </c>
    </row>
    <row r="148" spans="2:65" s="1" customFormat="1" ht="16.5" customHeight="1">
      <c r="B148" s="33"/>
      <c r="C148" s="126" t="s">
        <v>178</v>
      </c>
      <c r="D148" s="126" t="s">
        <v>155</v>
      </c>
      <c r="E148" s="127" t="s">
        <v>501</v>
      </c>
      <c r="F148" s="128" t="s">
        <v>502</v>
      </c>
      <c r="G148" s="129" t="s">
        <v>414</v>
      </c>
      <c r="H148" s="130">
        <v>99.688000000000002</v>
      </c>
      <c r="I148" s="131"/>
      <c r="J148" s="132">
        <f>ROUND(I148*H148,2)</f>
        <v>0</v>
      </c>
      <c r="K148" s="128" t="s">
        <v>447</v>
      </c>
      <c r="L148" s="33"/>
      <c r="M148" s="133" t="s">
        <v>21</v>
      </c>
      <c r="N148" s="134" t="s">
        <v>47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153</v>
      </c>
      <c r="AT148" s="137" t="s">
        <v>155</v>
      </c>
      <c r="AU148" s="137" t="s">
        <v>86</v>
      </c>
      <c r="AY148" s="18" t="s">
        <v>154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84</v>
      </c>
      <c r="BK148" s="138">
        <f>ROUND(I148*H148,2)</f>
        <v>0</v>
      </c>
      <c r="BL148" s="18" t="s">
        <v>153</v>
      </c>
      <c r="BM148" s="137" t="s">
        <v>503</v>
      </c>
    </row>
    <row r="149" spans="2:65" s="1" customFormat="1" ht="29.25">
      <c r="B149" s="33"/>
      <c r="D149" s="139" t="s">
        <v>160</v>
      </c>
      <c r="F149" s="140" t="s">
        <v>504</v>
      </c>
      <c r="I149" s="141"/>
      <c r="L149" s="33"/>
      <c r="M149" s="142"/>
      <c r="T149" s="54"/>
      <c r="AT149" s="18" t="s">
        <v>160</v>
      </c>
      <c r="AU149" s="18" t="s">
        <v>86</v>
      </c>
    </row>
    <row r="150" spans="2:65" s="1" customFormat="1" ht="11.25">
      <c r="B150" s="33"/>
      <c r="D150" s="171" t="s">
        <v>450</v>
      </c>
      <c r="F150" s="172" t="s">
        <v>505</v>
      </c>
      <c r="I150" s="141"/>
      <c r="L150" s="33"/>
      <c r="M150" s="142"/>
      <c r="T150" s="54"/>
      <c r="AT150" s="18" t="s">
        <v>450</v>
      </c>
      <c r="AU150" s="18" t="s">
        <v>86</v>
      </c>
    </row>
    <row r="151" spans="2:65" s="11" customFormat="1" ht="11.25">
      <c r="B151" s="144"/>
      <c r="D151" s="139" t="s">
        <v>192</v>
      </c>
      <c r="E151" s="145" t="s">
        <v>21</v>
      </c>
      <c r="F151" s="146" t="s">
        <v>412</v>
      </c>
      <c r="H151" s="147">
        <v>99.688000000000002</v>
      </c>
      <c r="I151" s="148"/>
      <c r="L151" s="144"/>
      <c r="M151" s="149"/>
      <c r="T151" s="150"/>
      <c r="AT151" s="145" t="s">
        <v>192</v>
      </c>
      <c r="AU151" s="145" t="s">
        <v>86</v>
      </c>
      <c r="AV151" s="11" t="s">
        <v>86</v>
      </c>
      <c r="AW151" s="11" t="s">
        <v>37</v>
      </c>
      <c r="AX151" s="11" t="s">
        <v>84</v>
      </c>
      <c r="AY151" s="145" t="s">
        <v>154</v>
      </c>
    </row>
    <row r="152" spans="2:65" s="1" customFormat="1" ht="16.5" customHeight="1">
      <c r="B152" s="33"/>
      <c r="C152" s="126" t="s">
        <v>186</v>
      </c>
      <c r="D152" s="126" t="s">
        <v>155</v>
      </c>
      <c r="E152" s="127" t="s">
        <v>506</v>
      </c>
      <c r="F152" s="128" t="s">
        <v>507</v>
      </c>
      <c r="G152" s="129" t="s">
        <v>462</v>
      </c>
      <c r="H152" s="130">
        <v>38.075000000000003</v>
      </c>
      <c r="I152" s="131"/>
      <c r="J152" s="132">
        <f>ROUND(I152*H152,2)</f>
        <v>0</v>
      </c>
      <c r="K152" s="128" t="s">
        <v>447</v>
      </c>
      <c r="L152" s="33"/>
      <c r="M152" s="133" t="s">
        <v>21</v>
      </c>
      <c r="N152" s="134" t="s">
        <v>47</v>
      </c>
      <c r="P152" s="135">
        <f>O152*H152</f>
        <v>0</v>
      </c>
      <c r="Q152" s="135">
        <v>1.03955</v>
      </c>
      <c r="R152" s="135">
        <f>Q152*H152</f>
        <v>39.58086625</v>
      </c>
      <c r="S152" s="135">
        <v>0</v>
      </c>
      <c r="T152" s="136">
        <f>S152*H152</f>
        <v>0</v>
      </c>
      <c r="AR152" s="137" t="s">
        <v>153</v>
      </c>
      <c r="AT152" s="137" t="s">
        <v>155</v>
      </c>
      <c r="AU152" s="137" t="s">
        <v>86</v>
      </c>
      <c r="AY152" s="18" t="s">
        <v>154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8" t="s">
        <v>84</v>
      </c>
      <c r="BK152" s="138">
        <f>ROUND(I152*H152,2)</f>
        <v>0</v>
      </c>
      <c r="BL152" s="18" t="s">
        <v>153</v>
      </c>
      <c r="BM152" s="137" t="s">
        <v>508</v>
      </c>
    </row>
    <row r="153" spans="2:65" s="1" customFormat="1" ht="29.25">
      <c r="B153" s="33"/>
      <c r="D153" s="139" t="s">
        <v>160</v>
      </c>
      <c r="F153" s="140" t="s">
        <v>509</v>
      </c>
      <c r="I153" s="141"/>
      <c r="L153" s="33"/>
      <c r="M153" s="142"/>
      <c r="T153" s="54"/>
      <c r="AT153" s="18" t="s">
        <v>160</v>
      </c>
      <c r="AU153" s="18" t="s">
        <v>86</v>
      </c>
    </row>
    <row r="154" spans="2:65" s="1" customFormat="1" ht="11.25">
      <c r="B154" s="33"/>
      <c r="D154" s="171" t="s">
        <v>450</v>
      </c>
      <c r="F154" s="172" t="s">
        <v>510</v>
      </c>
      <c r="I154" s="141"/>
      <c r="L154" s="33"/>
      <c r="M154" s="142"/>
      <c r="T154" s="54"/>
      <c r="AT154" s="18" t="s">
        <v>450</v>
      </c>
      <c r="AU154" s="18" t="s">
        <v>86</v>
      </c>
    </row>
    <row r="155" spans="2:65" s="13" customFormat="1" ht="11.25">
      <c r="B155" s="173"/>
      <c r="D155" s="139" t="s">
        <v>192</v>
      </c>
      <c r="E155" s="174" t="s">
        <v>21</v>
      </c>
      <c r="F155" s="175" t="s">
        <v>511</v>
      </c>
      <c r="H155" s="174" t="s">
        <v>21</v>
      </c>
      <c r="I155" s="176"/>
      <c r="L155" s="173"/>
      <c r="M155" s="177"/>
      <c r="T155" s="178"/>
      <c r="AT155" s="174" t="s">
        <v>192</v>
      </c>
      <c r="AU155" s="174" t="s">
        <v>86</v>
      </c>
      <c r="AV155" s="13" t="s">
        <v>84</v>
      </c>
      <c r="AW155" s="13" t="s">
        <v>37</v>
      </c>
      <c r="AX155" s="13" t="s">
        <v>76</v>
      </c>
      <c r="AY155" s="174" t="s">
        <v>154</v>
      </c>
    </row>
    <row r="156" spans="2:65" s="13" customFormat="1" ht="11.25">
      <c r="B156" s="173"/>
      <c r="D156" s="139" t="s">
        <v>192</v>
      </c>
      <c r="E156" s="174" t="s">
        <v>21</v>
      </c>
      <c r="F156" s="175" t="s">
        <v>485</v>
      </c>
      <c r="H156" s="174" t="s">
        <v>21</v>
      </c>
      <c r="I156" s="176"/>
      <c r="L156" s="173"/>
      <c r="M156" s="177"/>
      <c r="T156" s="178"/>
      <c r="AT156" s="174" t="s">
        <v>192</v>
      </c>
      <c r="AU156" s="174" t="s">
        <v>86</v>
      </c>
      <c r="AV156" s="13" t="s">
        <v>84</v>
      </c>
      <c r="AW156" s="13" t="s">
        <v>37</v>
      </c>
      <c r="AX156" s="13" t="s">
        <v>76</v>
      </c>
      <c r="AY156" s="174" t="s">
        <v>154</v>
      </c>
    </row>
    <row r="157" spans="2:65" s="11" customFormat="1" ht="11.25">
      <c r="B157" s="144"/>
      <c r="D157" s="139" t="s">
        <v>192</v>
      </c>
      <c r="E157" s="145" t="s">
        <v>21</v>
      </c>
      <c r="F157" s="146" t="s">
        <v>512</v>
      </c>
      <c r="H157" s="147">
        <v>38.075000000000003</v>
      </c>
      <c r="I157" s="148"/>
      <c r="L157" s="144"/>
      <c r="M157" s="149"/>
      <c r="T157" s="150"/>
      <c r="AT157" s="145" t="s">
        <v>192</v>
      </c>
      <c r="AU157" s="145" t="s">
        <v>86</v>
      </c>
      <c r="AV157" s="11" t="s">
        <v>86</v>
      </c>
      <c r="AW157" s="11" t="s">
        <v>37</v>
      </c>
      <c r="AX157" s="11" t="s">
        <v>84</v>
      </c>
      <c r="AY157" s="145" t="s">
        <v>154</v>
      </c>
    </row>
    <row r="158" spans="2:65" s="1" customFormat="1" ht="16.5" customHeight="1">
      <c r="B158" s="33"/>
      <c r="C158" s="126" t="s">
        <v>194</v>
      </c>
      <c r="D158" s="126" t="s">
        <v>155</v>
      </c>
      <c r="E158" s="127" t="s">
        <v>513</v>
      </c>
      <c r="F158" s="128" t="s">
        <v>514</v>
      </c>
      <c r="G158" s="129" t="s">
        <v>421</v>
      </c>
      <c r="H158" s="130">
        <v>102</v>
      </c>
      <c r="I158" s="131"/>
      <c r="J158" s="132">
        <f>ROUND(I158*H158,2)</f>
        <v>0</v>
      </c>
      <c r="K158" s="128" t="s">
        <v>21</v>
      </c>
      <c r="L158" s="33"/>
      <c r="M158" s="133" t="s">
        <v>21</v>
      </c>
      <c r="N158" s="134" t="s">
        <v>47</v>
      </c>
      <c r="P158" s="135">
        <f>O158*H158</f>
        <v>0</v>
      </c>
      <c r="Q158" s="135">
        <v>5.0000000000000001E-3</v>
      </c>
      <c r="R158" s="135">
        <f>Q158*H158</f>
        <v>0.51</v>
      </c>
      <c r="S158" s="135">
        <v>0</v>
      </c>
      <c r="T158" s="136">
        <f>S158*H158</f>
        <v>0</v>
      </c>
      <c r="AR158" s="137" t="s">
        <v>153</v>
      </c>
      <c r="AT158" s="137" t="s">
        <v>155</v>
      </c>
      <c r="AU158" s="137" t="s">
        <v>86</v>
      </c>
      <c r="AY158" s="18" t="s">
        <v>154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8" t="s">
        <v>84</v>
      </c>
      <c r="BK158" s="138">
        <f>ROUND(I158*H158,2)</f>
        <v>0</v>
      </c>
      <c r="BL158" s="18" t="s">
        <v>153</v>
      </c>
      <c r="BM158" s="137" t="s">
        <v>515</v>
      </c>
    </row>
    <row r="159" spans="2:65" s="1" customFormat="1" ht="11.25">
      <c r="B159" s="33"/>
      <c r="D159" s="139" t="s">
        <v>160</v>
      </c>
      <c r="F159" s="140" t="s">
        <v>514</v>
      </c>
      <c r="I159" s="141"/>
      <c r="L159" s="33"/>
      <c r="M159" s="142"/>
      <c r="T159" s="54"/>
      <c r="AT159" s="18" t="s">
        <v>160</v>
      </c>
      <c r="AU159" s="18" t="s">
        <v>86</v>
      </c>
    </row>
    <row r="160" spans="2:65" s="13" customFormat="1" ht="11.25">
      <c r="B160" s="173"/>
      <c r="D160" s="139" t="s">
        <v>192</v>
      </c>
      <c r="E160" s="174" t="s">
        <v>21</v>
      </c>
      <c r="F160" s="175" t="s">
        <v>452</v>
      </c>
      <c r="H160" s="174" t="s">
        <v>21</v>
      </c>
      <c r="I160" s="176"/>
      <c r="L160" s="173"/>
      <c r="M160" s="177"/>
      <c r="T160" s="178"/>
      <c r="AT160" s="174" t="s">
        <v>192</v>
      </c>
      <c r="AU160" s="174" t="s">
        <v>86</v>
      </c>
      <c r="AV160" s="13" t="s">
        <v>84</v>
      </c>
      <c r="AW160" s="13" t="s">
        <v>37</v>
      </c>
      <c r="AX160" s="13" t="s">
        <v>76</v>
      </c>
      <c r="AY160" s="174" t="s">
        <v>154</v>
      </c>
    </row>
    <row r="161" spans="2:65" s="13" customFormat="1" ht="11.25">
      <c r="B161" s="173"/>
      <c r="D161" s="139" t="s">
        <v>192</v>
      </c>
      <c r="E161" s="174" t="s">
        <v>21</v>
      </c>
      <c r="F161" s="175" t="s">
        <v>516</v>
      </c>
      <c r="H161" s="174" t="s">
        <v>21</v>
      </c>
      <c r="I161" s="176"/>
      <c r="L161" s="173"/>
      <c r="M161" s="177"/>
      <c r="T161" s="178"/>
      <c r="AT161" s="174" t="s">
        <v>192</v>
      </c>
      <c r="AU161" s="174" t="s">
        <v>86</v>
      </c>
      <c r="AV161" s="13" t="s">
        <v>84</v>
      </c>
      <c r="AW161" s="13" t="s">
        <v>37</v>
      </c>
      <c r="AX161" s="13" t="s">
        <v>76</v>
      </c>
      <c r="AY161" s="174" t="s">
        <v>154</v>
      </c>
    </row>
    <row r="162" spans="2:65" s="11" customFormat="1" ht="11.25">
      <c r="B162" s="144"/>
      <c r="D162" s="139" t="s">
        <v>192</v>
      </c>
      <c r="E162" s="145" t="s">
        <v>21</v>
      </c>
      <c r="F162" s="146" t="s">
        <v>517</v>
      </c>
      <c r="H162" s="147">
        <v>102</v>
      </c>
      <c r="I162" s="148"/>
      <c r="L162" s="144"/>
      <c r="M162" s="149"/>
      <c r="T162" s="150"/>
      <c r="AT162" s="145" t="s">
        <v>192</v>
      </c>
      <c r="AU162" s="145" t="s">
        <v>86</v>
      </c>
      <c r="AV162" s="11" t="s">
        <v>86</v>
      </c>
      <c r="AW162" s="11" t="s">
        <v>37</v>
      </c>
      <c r="AX162" s="11" t="s">
        <v>84</v>
      </c>
      <c r="AY162" s="145" t="s">
        <v>154</v>
      </c>
    </row>
    <row r="163" spans="2:65" s="10" customFormat="1" ht="22.9" customHeight="1">
      <c r="B163" s="116"/>
      <c r="D163" s="117" t="s">
        <v>75</v>
      </c>
      <c r="E163" s="169" t="s">
        <v>200</v>
      </c>
      <c r="F163" s="169" t="s">
        <v>518</v>
      </c>
      <c r="I163" s="119"/>
      <c r="J163" s="170">
        <f>BK163</f>
        <v>0</v>
      </c>
      <c r="L163" s="116"/>
      <c r="M163" s="121"/>
      <c r="P163" s="122">
        <f>SUM(P164:P223)</f>
        <v>0</v>
      </c>
      <c r="R163" s="122">
        <f>SUM(R164:R223)</f>
        <v>3.3796285199999998</v>
      </c>
      <c r="T163" s="123">
        <f>SUM(T164:T223)</f>
        <v>1030.7416269999999</v>
      </c>
      <c r="AR163" s="117" t="s">
        <v>84</v>
      </c>
      <c r="AT163" s="124" t="s">
        <v>75</v>
      </c>
      <c r="AU163" s="124" t="s">
        <v>84</v>
      </c>
      <c r="AY163" s="117" t="s">
        <v>154</v>
      </c>
      <c r="BK163" s="125">
        <f>SUM(BK164:BK223)</f>
        <v>0</v>
      </c>
    </row>
    <row r="164" spans="2:65" s="1" customFormat="1" ht="16.5" customHeight="1">
      <c r="B164" s="33"/>
      <c r="C164" s="126" t="s">
        <v>200</v>
      </c>
      <c r="D164" s="126" t="s">
        <v>155</v>
      </c>
      <c r="E164" s="127" t="s">
        <v>519</v>
      </c>
      <c r="F164" s="128" t="s">
        <v>520</v>
      </c>
      <c r="G164" s="129" t="s">
        <v>418</v>
      </c>
      <c r="H164" s="130">
        <v>412.72</v>
      </c>
      <c r="I164" s="131"/>
      <c r="J164" s="132">
        <f>ROUND(I164*H164,2)</f>
        <v>0</v>
      </c>
      <c r="K164" s="128" t="s">
        <v>447</v>
      </c>
      <c r="L164" s="33"/>
      <c r="M164" s="133" t="s">
        <v>21</v>
      </c>
      <c r="N164" s="134" t="s">
        <v>47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153</v>
      </c>
      <c r="AT164" s="137" t="s">
        <v>155</v>
      </c>
      <c r="AU164" s="137" t="s">
        <v>86</v>
      </c>
      <c r="AY164" s="18" t="s">
        <v>154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84</v>
      </c>
      <c r="BK164" s="138">
        <f>ROUND(I164*H164,2)</f>
        <v>0</v>
      </c>
      <c r="BL164" s="18" t="s">
        <v>153</v>
      </c>
      <c r="BM164" s="137" t="s">
        <v>521</v>
      </c>
    </row>
    <row r="165" spans="2:65" s="1" customFormat="1" ht="11.25">
      <c r="B165" s="33"/>
      <c r="D165" s="139" t="s">
        <v>160</v>
      </c>
      <c r="F165" s="140" t="s">
        <v>522</v>
      </c>
      <c r="I165" s="141"/>
      <c r="L165" s="33"/>
      <c r="M165" s="142"/>
      <c r="T165" s="54"/>
      <c r="AT165" s="18" t="s">
        <v>160</v>
      </c>
      <c r="AU165" s="18" t="s">
        <v>86</v>
      </c>
    </row>
    <row r="166" spans="2:65" s="1" customFormat="1" ht="11.25">
      <c r="B166" s="33"/>
      <c r="D166" s="171" t="s">
        <v>450</v>
      </c>
      <c r="F166" s="172" t="s">
        <v>523</v>
      </c>
      <c r="I166" s="141"/>
      <c r="L166" s="33"/>
      <c r="M166" s="142"/>
      <c r="T166" s="54"/>
      <c r="AT166" s="18" t="s">
        <v>450</v>
      </c>
      <c r="AU166" s="18" t="s">
        <v>86</v>
      </c>
    </row>
    <row r="167" spans="2:65" s="13" customFormat="1" ht="11.25">
      <c r="B167" s="173"/>
      <c r="D167" s="139" t="s">
        <v>192</v>
      </c>
      <c r="E167" s="174" t="s">
        <v>21</v>
      </c>
      <c r="F167" s="175" t="s">
        <v>524</v>
      </c>
      <c r="H167" s="174" t="s">
        <v>21</v>
      </c>
      <c r="I167" s="176"/>
      <c r="L167" s="173"/>
      <c r="M167" s="177"/>
      <c r="T167" s="178"/>
      <c r="AT167" s="174" t="s">
        <v>192</v>
      </c>
      <c r="AU167" s="174" t="s">
        <v>86</v>
      </c>
      <c r="AV167" s="13" t="s">
        <v>84</v>
      </c>
      <c r="AW167" s="13" t="s">
        <v>37</v>
      </c>
      <c r="AX167" s="13" t="s">
        <v>76</v>
      </c>
      <c r="AY167" s="174" t="s">
        <v>154</v>
      </c>
    </row>
    <row r="168" spans="2:65" s="11" customFormat="1" ht="11.25">
      <c r="B168" s="144"/>
      <c r="D168" s="139" t="s">
        <v>192</v>
      </c>
      <c r="E168" s="145" t="s">
        <v>416</v>
      </c>
      <c r="F168" s="146" t="s">
        <v>525</v>
      </c>
      <c r="H168" s="147">
        <v>412.72</v>
      </c>
      <c r="I168" s="148"/>
      <c r="L168" s="144"/>
      <c r="M168" s="149"/>
      <c r="T168" s="150"/>
      <c r="AT168" s="145" t="s">
        <v>192</v>
      </c>
      <c r="AU168" s="145" t="s">
        <v>86</v>
      </c>
      <c r="AV168" s="11" t="s">
        <v>86</v>
      </c>
      <c r="AW168" s="11" t="s">
        <v>37</v>
      </c>
      <c r="AX168" s="11" t="s">
        <v>84</v>
      </c>
      <c r="AY168" s="145" t="s">
        <v>154</v>
      </c>
    </row>
    <row r="169" spans="2:65" s="1" customFormat="1" ht="16.5" customHeight="1">
      <c r="B169" s="33"/>
      <c r="C169" s="126" t="s">
        <v>206</v>
      </c>
      <c r="D169" s="126" t="s">
        <v>155</v>
      </c>
      <c r="E169" s="127" t="s">
        <v>526</v>
      </c>
      <c r="F169" s="128" t="s">
        <v>527</v>
      </c>
      <c r="G169" s="129" t="s">
        <v>418</v>
      </c>
      <c r="H169" s="130">
        <v>415.166</v>
      </c>
      <c r="I169" s="131"/>
      <c r="J169" s="132">
        <f>ROUND(I169*H169,2)</f>
        <v>0</v>
      </c>
      <c r="K169" s="128" t="s">
        <v>21</v>
      </c>
      <c r="L169" s="33"/>
      <c r="M169" s="133" t="s">
        <v>21</v>
      </c>
      <c r="N169" s="134" t="s">
        <v>47</v>
      </c>
      <c r="P169" s="135">
        <f>O169*H169</f>
        <v>0</v>
      </c>
      <c r="Q169" s="135">
        <v>1.47E-3</v>
      </c>
      <c r="R169" s="135">
        <f>Q169*H169</f>
        <v>0.61029401999999999</v>
      </c>
      <c r="S169" s="135">
        <v>2.4470000000000001</v>
      </c>
      <c r="T169" s="136">
        <f>S169*H169</f>
        <v>1015.911202</v>
      </c>
      <c r="AR169" s="137" t="s">
        <v>153</v>
      </c>
      <c r="AT169" s="137" t="s">
        <v>155</v>
      </c>
      <c r="AU169" s="137" t="s">
        <v>86</v>
      </c>
      <c r="AY169" s="18" t="s">
        <v>154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84</v>
      </c>
      <c r="BK169" s="138">
        <f>ROUND(I169*H169,2)</f>
        <v>0</v>
      </c>
      <c r="BL169" s="18" t="s">
        <v>153</v>
      </c>
      <c r="BM169" s="137" t="s">
        <v>528</v>
      </c>
    </row>
    <row r="170" spans="2:65" s="1" customFormat="1" ht="19.5">
      <c r="B170" s="33"/>
      <c r="D170" s="139" t="s">
        <v>160</v>
      </c>
      <c r="F170" s="140" t="s">
        <v>529</v>
      </c>
      <c r="I170" s="141"/>
      <c r="L170" s="33"/>
      <c r="M170" s="142"/>
      <c r="T170" s="54"/>
      <c r="AT170" s="18" t="s">
        <v>160</v>
      </c>
      <c r="AU170" s="18" t="s">
        <v>86</v>
      </c>
    </row>
    <row r="171" spans="2:65" s="13" customFormat="1" ht="11.25">
      <c r="B171" s="173"/>
      <c r="D171" s="139" t="s">
        <v>192</v>
      </c>
      <c r="E171" s="174" t="s">
        <v>21</v>
      </c>
      <c r="F171" s="175" t="s">
        <v>484</v>
      </c>
      <c r="H171" s="174" t="s">
        <v>21</v>
      </c>
      <c r="I171" s="176"/>
      <c r="L171" s="173"/>
      <c r="M171" s="177"/>
      <c r="T171" s="178"/>
      <c r="AT171" s="174" t="s">
        <v>192</v>
      </c>
      <c r="AU171" s="174" t="s">
        <v>86</v>
      </c>
      <c r="AV171" s="13" t="s">
        <v>84</v>
      </c>
      <c r="AW171" s="13" t="s">
        <v>37</v>
      </c>
      <c r="AX171" s="13" t="s">
        <v>76</v>
      </c>
      <c r="AY171" s="174" t="s">
        <v>154</v>
      </c>
    </row>
    <row r="172" spans="2:65" s="13" customFormat="1" ht="11.25">
      <c r="B172" s="173"/>
      <c r="D172" s="139" t="s">
        <v>192</v>
      </c>
      <c r="E172" s="174" t="s">
        <v>21</v>
      </c>
      <c r="F172" s="175" t="s">
        <v>485</v>
      </c>
      <c r="H172" s="174" t="s">
        <v>21</v>
      </c>
      <c r="I172" s="176"/>
      <c r="L172" s="173"/>
      <c r="M172" s="177"/>
      <c r="T172" s="178"/>
      <c r="AT172" s="174" t="s">
        <v>192</v>
      </c>
      <c r="AU172" s="174" t="s">
        <v>86</v>
      </c>
      <c r="AV172" s="13" t="s">
        <v>84</v>
      </c>
      <c r="AW172" s="13" t="s">
        <v>37</v>
      </c>
      <c r="AX172" s="13" t="s">
        <v>76</v>
      </c>
      <c r="AY172" s="174" t="s">
        <v>154</v>
      </c>
    </row>
    <row r="173" spans="2:65" s="13" customFormat="1" ht="11.25">
      <c r="B173" s="173"/>
      <c r="D173" s="139" t="s">
        <v>192</v>
      </c>
      <c r="E173" s="174" t="s">
        <v>21</v>
      </c>
      <c r="F173" s="175" t="s">
        <v>530</v>
      </c>
      <c r="H173" s="174" t="s">
        <v>21</v>
      </c>
      <c r="I173" s="176"/>
      <c r="L173" s="173"/>
      <c r="M173" s="177"/>
      <c r="T173" s="178"/>
      <c r="AT173" s="174" t="s">
        <v>192</v>
      </c>
      <c r="AU173" s="174" t="s">
        <v>86</v>
      </c>
      <c r="AV173" s="13" t="s">
        <v>84</v>
      </c>
      <c r="AW173" s="13" t="s">
        <v>37</v>
      </c>
      <c r="AX173" s="13" t="s">
        <v>76</v>
      </c>
      <c r="AY173" s="174" t="s">
        <v>154</v>
      </c>
    </row>
    <row r="174" spans="2:65" s="11" customFormat="1" ht="11.25">
      <c r="B174" s="144"/>
      <c r="D174" s="139" t="s">
        <v>192</v>
      </c>
      <c r="E174" s="145" t="s">
        <v>21</v>
      </c>
      <c r="F174" s="146" t="s">
        <v>531</v>
      </c>
      <c r="H174" s="147">
        <v>35.1</v>
      </c>
      <c r="I174" s="148"/>
      <c r="L174" s="144"/>
      <c r="M174" s="149"/>
      <c r="T174" s="150"/>
      <c r="AT174" s="145" t="s">
        <v>192</v>
      </c>
      <c r="AU174" s="145" t="s">
        <v>86</v>
      </c>
      <c r="AV174" s="11" t="s">
        <v>86</v>
      </c>
      <c r="AW174" s="11" t="s">
        <v>37</v>
      </c>
      <c r="AX174" s="11" t="s">
        <v>76</v>
      </c>
      <c r="AY174" s="145" t="s">
        <v>154</v>
      </c>
    </row>
    <row r="175" spans="2:65" s="11" customFormat="1" ht="11.25">
      <c r="B175" s="144"/>
      <c r="D175" s="139" t="s">
        <v>192</v>
      </c>
      <c r="E175" s="145" t="s">
        <v>21</v>
      </c>
      <c r="F175" s="146" t="s">
        <v>532</v>
      </c>
      <c r="H175" s="147">
        <v>17.672999999999998</v>
      </c>
      <c r="I175" s="148"/>
      <c r="L175" s="144"/>
      <c r="M175" s="149"/>
      <c r="T175" s="150"/>
      <c r="AT175" s="145" t="s">
        <v>192</v>
      </c>
      <c r="AU175" s="145" t="s">
        <v>86</v>
      </c>
      <c r="AV175" s="11" t="s">
        <v>86</v>
      </c>
      <c r="AW175" s="11" t="s">
        <v>37</v>
      </c>
      <c r="AX175" s="11" t="s">
        <v>76</v>
      </c>
      <c r="AY175" s="145" t="s">
        <v>154</v>
      </c>
    </row>
    <row r="176" spans="2:65" s="11" customFormat="1" ht="11.25">
      <c r="B176" s="144"/>
      <c r="D176" s="139" t="s">
        <v>192</v>
      </c>
      <c r="E176" s="145" t="s">
        <v>21</v>
      </c>
      <c r="F176" s="146" t="s">
        <v>533</v>
      </c>
      <c r="H176" s="147">
        <v>-9.5760000000000005</v>
      </c>
      <c r="I176" s="148"/>
      <c r="L176" s="144"/>
      <c r="M176" s="149"/>
      <c r="T176" s="150"/>
      <c r="AT176" s="145" t="s">
        <v>192</v>
      </c>
      <c r="AU176" s="145" t="s">
        <v>86</v>
      </c>
      <c r="AV176" s="11" t="s">
        <v>86</v>
      </c>
      <c r="AW176" s="11" t="s">
        <v>37</v>
      </c>
      <c r="AX176" s="11" t="s">
        <v>76</v>
      </c>
      <c r="AY176" s="145" t="s">
        <v>154</v>
      </c>
    </row>
    <row r="177" spans="2:51" s="11" customFormat="1" ht="11.25">
      <c r="B177" s="144"/>
      <c r="D177" s="139" t="s">
        <v>192</v>
      </c>
      <c r="E177" s="145" t="s">
        <v>21</v>
      </c>
      <c r="F177" s="146" t="s">
        <v>534</v>
      </c>
      <c r="H177" s="147">
        <v>80.597999999999999</v>
      </c>
      <c r="I177" s="148"/>
      <c r="L177" s="144"/>
      <c r="M177" s="149"/>
      <c r="T177" s="150"/>
      <c r="AT177" s="145" t="s">
        <v>192</v>
      </c>
      <c r="AU177" s="145" t="s">
        <v>86</v>
      </c>
      <c r="AV177" s="11" t="s">
        <v>86</v>
      </c>
      <c r="AW177" s="11" t="s">
        <v>37</v>
      </c>
      <c r="AX177" s="11" t="s">
        <v>76</v>
      </c>
      <c r="AY177" s="145" t="s">
        <v>154</v>
      </c>
    </row>
    <row r="178" spans="2:51" s="11" customFormat="1" ht="11.25">
      <c r="B178" s="144"/>
      <c r="D178" s="139" t="s">
        <v>192</v>
      </c>
      <c r="E178" s="145" t="s">
        <v>21</v>
      </c>
      <c r="F178" s="146" t="s">
        <v>535</v>
      </c>
      <c r="H178" s="147">
        <v>17.655000000000001</v>
      </c>
      <c r="I178" s="148"/>
      <c r="L178" s="144"/>
      <c r="M178" s="149"/>
      <c r="T178" s="150"/>
      <c r="AT178" s="145" t="s">
        <v>192</v>
      </c>
      <c r="AU178" s="145" t="s">
        <v>86</v>
      </c>
      <c r="AV178" s="11" t="s">
        <v>86</v>
      </c>
      <c r="AW178" s="11" t="s">
        <v>37</v>
      </c>
      <c r="AX178" s="11" t="s">
        <v>76</v>
      </c>
      <c r="AY178" s="145" t="s">
        <v>154</v>
      </c>
    </row>
    <row r="179" spans="2:51" s="11" customFormat="1" ht="11.25">
      <c r="B179" s="144"/>
      <c r="D179" s="139" t="s">
        <v>192</v>
      </c>
      <c r="E179" s="145" t="s">
        <v>21</v>
      </c>
      <c r="F179" s="146" t="s">
        <v>536</v>
      </c>
      <c r="H179" s="147">
        <v>22.89</v>
      </c>
      <c r="I179" s="148"/>
      <c r="L179" s="144"/>
      <c r="M179" s="149"/>
      <c r="T179" s="150"/>
      <c r="AT179" s="145" t="s">
        <v>192</v>
      </c>
      <c r="AU179" s="145" t="s">
        <v>86</v>
      </c>
      <c r="AV179" s="11" t="s">
        <v>86</v>
      </c>
      <c r="AW179" s="11" t="s">
        <v>37</v>
      </c>
      <c r="AX179" s="11" t="s">
        <v>76</v>
      </c>
      <c r="AY179" s="145" t="s">
        <v>154</v>
      </c>
    </row>
    <row r="180" spans="2:51" s="11" customFormat="1" ht="11.25">
      <c r="B180" s="144"/>
      <c r="D180" s="139" t="s">
        <v>192</v>
      </c>
      <c r="E180" s="145" t="s">
        <v>21</v>
      </c>
      <c r="F180" s="146" t="s">
        <v>537</v>
      </c>
      <c r="H180" s="147">
        <v>15.15</v>
      </c>
      <c r="I180" s="148"/>
      <c r="L180" s="144"/>
      <c r="M180" s="149"/>
      <c r="T180" s="150"/>
      <c r="AT180" s="145" t="s">
        <v>192</v>
      </c>
      <c r="AU180" s="145" t="s">
        <v>86</v>
      </c>
      <c r="AV180" s="11" t="s">
        <v>86</v>
      </c>
      <c r="AW180" s="11" t="s">
        <v>37</v>
      </c>
      <c r="AX180" s="11" t="s">
        <v>76</v>
      </c>
      <c r="AY180" s="145" t="s">
        <v>154</v>
      </c>
    </row>
    <row r="181" spans="2:51" s="11" customFormat="1" ht="11.25">
      <c r="B181" s="144"/>
      <c r="D181" s="139" t="s">
        <v>192</v>
      </c>
      <c r="E181" s="145" t="s">
        <v>21</v>
      </c>
      <c r="F181" s="146" t="s">
        <v>538</v>
      </c>
      <c r="H181" s="147">
        <v>-19.122</v>
      </c>
      <c r="I181" s="148"/>
      <c r="L181" s="144"/>
      <c r="M181" s="149"/>
      <c r="T181" s="150"/>
      <c r="AT181" s="145" t="s">
        <v>192</v>
      </c>
      <c r="AU181" s="145" t="s">
        <v>86</v>
      </c>
      <c r="AV181" s="11" t="s">
        <v>86</v>
      </c>
      <c r="AW181" s="11" t="s">
        <v>37</v>
      </c>
      <c r="AX181" s="11" t="s">
        <v>76</v>
      </c>
      <c r="AY181" s="145" t="s">
        <v>154</v>
      </c>
    </row>
    <row r="182" spans="2:51" s="15" customFormat="1" ht="11.25">
      <c r="B182" s="186"/>
      <c r="D182" s="139" t="s">
        <v>192</v>
      </c>
      <c r="E182" s="187" t="s">
        <v>21</v>
      </c>
      <c r="F182" s="188" t="s">
        <v>539</v>
      </c>
      <c r="H182" s="189">
        <v>160.36799999999999</v>
      </c>
      <c r="I182" s="190"/>
      <c r="L182" s="186"/>
      <c r="M182" s="191"/>
      <c r="T182" s="192"/>
      <c r="AT182" s="187" t="s">
        <v>192</v>
      </c>
      <c r="AU182" s="187" t="s">
        <v>86</v>
      </c>
      <c r="AV182" s="15" t="s">
        <v>167</v>
      </c>
      <c r="AW182" s="15" t="s">
        <v>37</v>
      </c>
      <c r="AX182" s="15" t="s">
        <v>76</v>
      </c>
      <c r="AY182" s="187" t="s">
        <v>154</v>
      </c>
    </row>
    <row r="183" spans="2:51" s="13" customFormat="1" ht="11.25">
      <c r="B183" s="173"/>
      <c r="D183" s="139" t="s">
        <v>192</v>
      </c>
      <c r="E183" s="174" t="s">
        <v>21</v>
      </c>
      <c r="F183" s="175" t="s">
        <v>540</v>
      </c>
      <c r="H183" s="174" t="s">
        <v>21</v>
      </c>
      <c r="I183" s="176"/>
      <c r="L183" s="173"/>
      <c r="M183" s="177"/>
      <c r="T183" s="178"/>
      <c r="AT183" s="174" t="s">
        <v>192</v>
      </c>
      <c r="AU183" s="174" t="s">
        <v>86</v>
      </c>
      <c r="AV183" s="13" t="s">
        <v>84</v>
      </c>
      <c r="AW183" s="13" t="s">
        <v>37</v>
      </c>
      <c r="AX183" s="13" t="s">
        <v>76</v>
      </c>
      <c r="AY183" s="174" t="s">
        <v>154</v>
      </c>
    </row>
    <row r="184" spans="2:51" s="11" customFormat="1" ht="11.25">
      <c r="B184" s="144"/>
      <c r="D184" s="139" t="s">
        <v>192</v>
      </c>
      <c r="E184" s="145" t="s">
        <v>21</v>
      </c>
      <c r="F184" s="146" t="s">
        <v>534</v>
      </c>
      <c r="H184" s="147">
        <v>80.597999999999999</v>
      </c>
      <c r="I184" s="148"/>
      <c r="L184" s="144"/>
      <c r="M184" s="149"/>
      <c r="T184" s="150"/>
      <c r="AT184" s="145" t="s">
        <v>192</v>
      </c>
      <c r="AU184" s="145" t="s">
        <v>86</v>
      </c>
      <c r="AV184" s="11" t="s">
        <v>86</v>
      </c>
      <c r="AW184" s="11" t="s">
        <v>37</v>
      </c>
      <c r="AX184" s="11" t="s">
        <v>76</v>
      </c>
      <c r="AY184" s="145" t="s">
        <v>154</v>
      </c>
    </row>
    <row r="185" spans="2:51" s="11" customFormat="1" ht="11.25">
      <c r="B185" s="144"/>
      <c r="D185" s="139" t="s">
        <v>192</v>
      </c>
      <c r="E185" s="145" t="s">
        <v>21</v>
      </c>
      <c r="F185" s="146" t="s">
        <v>541</v>
      </c>
      <c r="H185" s="147">
        <v>1.4750000000000001</v>
      </c>
      <c r="I185" s="148"/>
      <c r="L185" s="144"/>
      <c r="M185" s="149"/>
      <c r="T185" s="150"/>
      <c r="AT185" s="145" t="s">
        <v>192</v>
      </c>
      <c r="AU185" s="145" t="s">
        <v>86</v>
      </c>
      <c r="AV185" s="11" t="s">
        <v>86</v>
      </c>
      <c r="AW185" s="11" t="s">
        <v>37</v>
      </c>
      <c r="AX185" s="11" t="s">
        <v>76</v>
      </c>
      <c r="AY185" s="145" t="s">
        <v>154</v>
      </c>
    </row>
    <row r="186" spans="2:51" s="11" customFormat="1" ht="11.25">
      <c r="B186" s="144"/>
      <c r="D186" s="139" t="s">
        <v>192</v>
      </c>
      <c r="E186" s="145" t="s">
        <v>21</v>
      </c>
      <c r="F186" s="146" t="s">
        <v>542</v>
      </c>
      <c r="H186" s="147">
        <v>99.275000000000006</v>
      </c>
      <c r="I186" s="148"/>
      <c r="L186" s="144"/>
      <c r="M186" s="149"/>
      <c r="T186" s="150"/>
      <c r="AT186" s="145" t="s">
        <v>192</v>
      </c>
      <c r="AU186" s="145" t="s">
        <v>86</v>
      </c>
      <c r="AV186" s="11" t="s">
        <v>86</v>
      </c>
      <c r="AW186" s="11" t="s">
        <v>37</v>
      </c>
      <c r="AX186" s="11" t="s">
        <v>76</v>
      </c>
      <c r="AY186" s="145" t="s">
        <v>154</v>
      </c>
    </row>
    <row r="187" spans="2:51" s="11" customFormat="1" ht="11.25">
      <c r="B187" s="144"/>
      <c r="D187" s="139" t="s">
        <v>192</v>
      </c>
      <c r="E187" s="145" t="s">
        <v>21</v>
      </c>
      <c r="F187" s="146" t="s">
        <v>543</v>
      </c>
      <c r="H187" s="147">
        <v>9.35</v>
      </c>
      <c r="I187" s="148"/>
      <c r="L187" s="144"/>
      <c r="M187" s="149"/>
      <c r="T187" s="150"/>
      <c r="AT187" s="145" t="s">
        <v>192</v>
      </c>
      <c r="AU187" s="145" t="s">
        <v>86</v>
      </c>
      <c r="AV187" s="11" t="s">
        <v>86</v>
      </c>
      <c r="AW187" s="11" t="s">
        <v>37</v>
      </c>
      <c r="AX187" s="11" t="s">
        <v>76</v>
      </c>
      <c r="AY187" s="145" t="s">
        <v>154</v>
      </c>
    </row>
    <row r="188" spans="2:51" s="11" customFormat="1" ht="11.25">
      <c r="B188" s="144"/>
      <c r="D188" s="139" t="s">
        <v>192</v>
      </c>
      <c r="E188" s="145" t="s">
        <v>21</v>
      </c>
      <c r="F188" s="146" t="s">
        <v>544</v>
      </c>
      <c r="H188" s="147">
        <v>15.666</v>
      </c>
      <c r="I188" s="148"/>
      <c r="L188" s="144"/>
      <c r="M188" s="149"/>
      <c r="T188" s="150"/>
      <c r="AT188" s="145" t="s">
        <v>192</v>
      </c>
      <c r="AU188" s="145" t="s">
        <v>86</v>
      </c>
      <c r="AV188" s="11" t="s">
        <v>86</v>
      </c>
      <c r="AW188" s="11" t="s">
        <v>37</v>
      </c>
      <c r="AX188" s="11" t="s">
        <v>76</v>
      </c>
      <c r="AY188" s="145" t="s">
        <v>154</v>
      </c>
    </row>
    <row r="189" spans="2:51" s="11" customFormat="1" ht="11.25">
      <c r="B189" s="144"/>
      <c r="D189" s="139" t="s">
        <v>192</v>
      </c>
      <c r="E189" s="145" t="s">
        <v>21</v>
      </c>
      <c r="F189" s="146" t="s">
        <v>545</v>
      </c>
      <c r="H189" s="147">
        <v>23.417999999999999</v>
      </c>
      <c r="I189" s="148"/>
      <c r="L189" s="144"/>
      <c r="M189" s="149"/>
      <c r="T189" s="150"/>
      <c r="AT189" s="145" t="s">
        <v>192</v>
      </c>
      <c r="AU189" s="145" t="s">
        <v>86</v>
      </c>
      <c r="AV189" s="11" t="s">
        <v>86</v>
      </c>
      <c r="AW189" s="11" t="s">
        <v>37</v>
      </c>
      <c r="AX189" s="11" t="s">
        <v>76</v>
      </c>
      <c r="AY189" s="145" t="s">
        <v>154</v>
      </c>
    </row>
    <row r="190" spans="2:51" s="11" customFormat="1" ht="11.25">
      <c r="B190" s="144"/>
      <c r="D190" s="139" t="s">
        <v>192</v>
      </c>
      <c r="E190" s="145" t="s">
        <v>21</v>
      </c>
      <c r="F190" s="146" t="s">
        <v>546</v>
      </c>
      <c r="H190" s="147">
        <v>21.036000000000001</v>
      </c>
      <c r="I190" s="148"/>
      <c r="L190" s="144"/>
      <c r="M190" s="149"/>
      <c r="T190" s="150"/>
      <c r="AT190" s="145" t="s">
        <v>192</v>
      </c>
      <c r="AU190" s="145" t="s">
        <v>86</v>
      </c>
      <c r="AV190" s="11" t="s">
        <v>86</v>
      </c>
      <c r="AW190" s="11" t="s">
        <v>37</v>
      </c>
      <c r="AX190" s="11" t="s">
        <v>76</v>
      </c>
      <c r="AY190" s="145" t="s">
        <v>154</v>
      </c>
    </row>
    <row r="191" spans="2:51" s="11" customFormat="1" ht="11.25">
      <c r="B191" s="144"/>
      <c r="D191" s="139" t="s">
        <v>192</v>
      </c>
      <c r="E191" s="145" t="s">
        <v>21</v>
      </c>
      <c r="F191" s="146" t="s">
        <v>547</v>
      </c>
      <c r="H191" s="147">
        <v>3.98</v>
      </c>
      <c r="I191" s="148"/>
      <c r="L191" s="144"/>
      <c r="M191" s="149"/>
      <c r="T191" s="150"/>
      <c r="AT191" s="145" t="s">
        <v>192</v>
      </c>
      <c r="AU191" s="145" t="s">
        <v>86</v>
      </c>
      <c r="AV191" s="11" t="s">
        <v>86</v>
      </c>
      <c r="AW191" s="11" t="s">
        <v>37</v>
      </c>
      <c r="AX191" s="11" t="s">
        <v>76</v>
      </c>
      <c r="AY191" s="145" t="s">
        <v>154</v>
      </c>
    </row>
    <row r="192" spans="2:51" s="15" customFormat="1" ht="11.25">
      <c r="B192" s="186"/>
      <c r="D192" s="139" t="s">
        <v>192</v>
      </c>
      <c r="E192" s="187" t="s">
        <v>21</v>
      </c>
      <c r="F192" s="188" t="s">
        <v>539</v>
      </c>
      <c r="H192" s="189">
        <v>254.798</v>
      </c>
      <c r="I192" s="190"/>
      <c r="L192" s="186"/>
      <c r="M192" s="191"/>
      <c r="T192" s="192"/>
      <c r="AT192" s="187" t="s">
        <v>192</v>
      </c>
      <c r="AU192" s="187" t="s">
        <v>86</v>
      </c>
      <c r="AV192" s="15" t="s">
        <v>167</v>
      </c>
      <c r="AW192" s="15" t="s">
        <v>37</v>
      </c>
      <c r="AX192" s="15" t="s">
        <v>76</v>
      </c>
      <c r="AY192" s="187" t="s">
        <v>154</v>
      </c>
    </row>
    <row r="193" spans="2:65" s="14" customFormat="1" ht="11.25">
      <c r="B193" s="179"/>
      <c r="D193" s="139" t="s">
        <v>192</v>
      </c>
      <c r="E193" s="180" t="s">
        <v>425</v>
      </c>
      <c r="F193" s="181" t="s">
        <v>459</v>
      </c>
      <c r="H193" s="182">
        <v>415.166</v>
      </c>
      <c r="I193" s="183"/>
      <c r="L193" s="179"/>
      <c r="M193" s="184"/>
      <c r="T193" s="185"/>
      <c r="AT193" s="180" t="s">
        <v>192</v>
      </c>
      <c r="AU193" s="180" t="s">
        <v>86</v>
      </c>
      <c r="AV193" s="14" t="s">
        <v>153</v>
      </c>
      <c r="AW193" s="14" t="s">
        <v>37</v>
      </c>
      <c r="AX193" s="14" t="s">
        <v>84</v>
      </c>
      <c r="AY193" s="180" t="s">
        <v>154</v>
      </c>
    </row>
    <row r="194" spans="2:65" s="1" customFormat="1" ht="16.5" customHeight="1">
      <c r="B194" s="33"/>
      <c r="C194" s="126" t="s">
        <v>212</v>
      </c>
      <c r="D194" s="126" t="s">
        <v>155</v>
      </c>
      <c r="E194" s="127" t="s">
        <v>548</v>
      </c>
      <c r="F194" s="128" t="s">
        <v>549</v>
      </c>
      <c r="G194" s="129" t="s">
        <v>421</v>
      </c>
      <c r="H194" s="130">
        <v>2631.75</v>
      </c>
      <c r="I194" s="131"/>
      <c r="J194" s="132">
        <f>ROUND(I194*H194,2)</f>
        <v>0</v>
      </c>
      <c r="K194" s="128" t="s">
        <v>447</v>
      </c>
      <c r="L194" s="33"/>
      <c r="M194" s="133" t="s">
        <v>21</v>
      </c>
      <c r="N194" s="134" t="s">
        <v>47</v>
      </c>
      <c r="P194" s="135">
        <f>O194*H194</f>
        <v>0</v>
      </c>
      <c r="Q194" s="135">
        <v>9.7000000000000005E-4</v>
      </c>
      <c r="R194" s="135">
        <f>Q194*H194</f>
        <v>2.5527975000000001</v>
      </c>
      <c r="S194" s="135">
        <v>4.3E-3</v>
      </c>
      <c r="T194" s="136">
        <f>S194*H194</f>
        <v>11.316525</v>
      </c>
      <c r="AR194" s="137" t="s">
        <v>153</v>
      </c>
      <c r="AT194" s="137" t="s">
        <v>155</v>
      </c>
      <c r="AU194" s="137" t="s">
        <v>86</v>
      </c>
      <c r="AY194" s="18" t="s">
        <v>154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8" t="s">
        <v>84</v>
      </c>
      <c r="BK194" s="138">
        <f>ROUND(I194*H194,2)</f>
        <v>0</v>
      </c>
      <c r="BL194" s="18" t="s">
        <v>153</v>
      </c>
      <c r="BM194" s="137" t="s">
        <v>550</v>
      </c>
    </row>
    <row r="195" spans="2:65" s="1" customFormat="1" ht="19.5">
      <c r="B195" s="33"/>
      <c r="D195" s="139" t="s">
        <v>160</v>
      </c>
      <c r="F195" s="140" t="s">
        <v>551</v>
      </c>
      <c r="I195" s="141"/>
      <c r="L195" s="33"/>
      <c r="M195" s="142"/>
      <c r="T195" s="54"/>
      <c r="AT195" s="18" t="s">
        <v>160</v>
      </c>
      <c r="AU195" s="18" t="s">
        <v>86</v>
      </c>
    </row>
    <row r="196" spans="2:65" s="1" customFormat="1" ht="11.25">
      <c r="B196" s="33"/>
      <c r="D196" s="171" t="s">
        <v>450</v>
      </c>
      <c r="F196" s="172" t="s">
        <v>552</v>
      </c>
      <c r="I196" s="141"/>
      <c r="L196" s="33"/>
      <c r="M196" s="142"/>
      <c r="T196" s="54"/>
      <c r="AT196" s="18" t="s">
        <v>450</v>
      </c>
      <c r="AU196" s="18" t="s">
        <v>86</v>
      </c>
    </row>
    <row r="197" spans="2:65" s="13" customFormat="1" ht="11.25">
      <c r="B197" s="173"/>
      <c r="D197" s="139" t="s">
        <v>192</v>
      </c>
      <c r="E197" s="174" t="s">
        <v>21</v>
      </c>
      <c r="F197" s="175" t="s">
        <v>452</v>
      </c>
      <c r="H197" s="174" t="s">
        <v>21</v>
      </c>
      <c r="I197" s="176"/>
      <c r="L197" s="173"/>
      <c r="M197" s="177"/>
      <c r="T197" s="178"/>
      <c r="AT197" s="174" t="s">
        <v>192</v>
      </c>
      <c r="AU197" s="174" t="s">
        <v>86</v>
      </c>
      <c r="AV197" s="13" t="s">
        <v>84</v>
      </c>
      <c r="AW197" s="13" t="s">
        <v>37</v>
      </c>
      <c r="AX197" s="13" t="s">
        <v>76</v>
      </c>
      <c r="AY197" s="174" t="s">
        <v>154</v>
      </c>
    </row>
    <row r="198" spans="2:65" s="13" customFormat="1" ht="11.25">
      <c r="B198" s="173"/>
      <c r="D198" s="139" t="s">
        <v>192</v>
      </c>
      <c r="E198" s="174" t="s">
        <v>21</v>
      </c>
      <c r="F198" s="175" t="s">
        <v>553</v>
      </c>
      <c r="H198" s="174" t="s">
        <v>21</v>
      </c>
      <c r="I198" s="176"/>
      <c r="L198" s="173"/>
      <c r="M198" s="177"/>
      <c r="T198" s="178"/>
      <c r="AT198" s="174" t="s">
        <v>192</v>
      </c>
      <c r="AU198" s="174" t="s">
        <v>86</v>
      </c>
      <c r="AV198" s="13" t="s">
        <v>84</v>
      </c>
      <c r="AW198" s="13" t="s">
        <v>37</v>
      </c>
      <c r="AX198" s="13" t="s">
        <v>76</v>
      </c>
      <c r="AY198" s="174" t="s">
        <v>154</v>
      </c>
    </row>
    <row r="199" spans="2:65" s="11" customFormat="1" ht="11.25">
      <c r="B199" s="144"/>
      <c r="D199" s="139" t="s">
        <v>192</v>
      </c>
      <c r="E199" s="145" t="s">
        <v>21</v>
      </c>
      <c r="F199" s="146" t="s">
        <v>554</v>
      </c>
      <c r="H199" s="147">
        <v>435.6</v>
      </c>
      <c r="I199" s="148"/>
      <c r="L199" s="144"/>
      <c r="M199" s="149"/>
      <c r="T199" s="150"/>
      <c r="AT199" s="145" t="s">
        <v>192</v>
      </c>
      <c r="AU199" s="145" t="s">
        <v>86</v>
      </c>
      <c r="AV199" s="11" t="s">
        <v>86</v>
      </c>
      <c r="AW199" s="11" t="s">
        <v>37</v>
      </c>
      <c r="AX199" s="11" t="s">
        <v>76</v>
      </c>
      <c r="AY199" s="145" t="s">
        <v>154</v>
      </c>
    </row>
    <row r="200" spans="2:65" s="11" customFormat="1" ht="11.25">
      <c r="B200" s="144"/>
      <c r="D200" s="139" t="s">
        <v>192</v>
      </c>
      <c r="E200" s="145" t="s">
        <v>21</v>
      </c>
      <c r="F200" s="146" t="s">
        <v>555</v>
      </c>
      <c r="H200" s="147">
        <v>435.6</v>
      </c>
      <c r="I200" s="148"/>
      <c r="L200" s="144"/>
      <c r="M200" s="149"/>
      <c r="T200" s="150"/>
      <c r="AT200" s="145" t="s">
        <v>192</v>
      </c>
      <c r="AU200" s="145" t="s">
        <v>86</v>
      </c>
      <c r="AV200" s="11" t="s">
        <v>86</v>
      </c>
      <c r="AW200" s="11" t="s">
        <v>37</v>
      </c>
      <c r="AX200" s="11" t="s">
        <v>76</v>
      </c>
      <c r="AY200" s="145" t="s">
        <v>154</v>
      </c>
    </row>
    <row r="201" spans="2:65" s="11" customFormat="1" ht="11.25">
      <c r="B201" s="144"/>
      <c r="D201" s="139" t="s">
        <v>192</v>
      </c>
      <c r="E201" s="145" t="s">
        <v>21</v>
      </c>
      <c r="F201" s="146" t="s">
        <v>556</v>
      </c>
      <c r="H201" s="147">
        <v>435.6</v>
      </c>
      <c r="I201" s="148"/>
      <c r="L201" s="144"/>
      <c r="M201" s="149"/>
      <c r="T201" s="150"/>
      <c r="AT201" s="145" t="s">
        <v>192</v>
      </c>
      <c r="AU201" s="145" t="s">
        <v>86</v>
      </c>
      <c r="AV201" s="11" t="s">
        <v>86</v>
      </c>
      <c r="AW201" s="11" t="s">
        <v>37</v>
      </c>
      <c r="AX201" s="11" t="s">
        <v>76</v>
      </c>
      <c r="AY201" s="145" t="s">
        <v>154</v>
      </c>
    </row>
    <row r="202" spans="2:65" s="11" customFormat="1" ht="11.25">
      <c r="B202" s="144"/>
      <c r="D202" s="139" t="s">
        <v>192</v>
      </c>
      <c r="E202" s="145" t="s">
        <v>21</v>
      </c>
      <c r="F202" s="146" t="s">
        <v>557</v>
      </c>
      <c r="H202" s="147">
        <v>435.6</v>
      </c>
      <c r="I202" s="148"/>
      <c r="L202" s="144"/>
      <c r="M202" s="149"/>
      <c r="T202" s="150"/>
      <c r="AT202" s="145" t="s">
        <v>192</v>
      </c>
      <c r="AU202" s="145" t="s">
        <v>86</v>
      </c>
      <c r="AV202" s="11" t="s">
        <v>86</v>
      </c>
      <c r="AW202" s="11" t="s">
        <v>37</v>
      </c>
      <c r="AX202" s="11" t="s">
        <v>76</v>
      </c>
      <c r="AY202" s="145" t="s">
        <v>154</v>
      </c>
    </row>
    <row r="203" spans="2:65" s="11" customFormat="1" ht="11.25">
      <c r="B203" s="144"/>
      <c r="D203" s="139" t="s">
        <v>192</v>
      </c>
      <c r="E203" s="145" t="s">
        <v>21</v>
      </c>
      <c r="F203" s="146" t="s">
        <v>558</v>
      </c>
      <c r="H203" s="147">
        <v>889.35</v>
      </c>
      <c r="I203" s="148"/>
      <c r="L203" s="144"/>
      <c r="M203" s="149"/>
      <c r="T203" s="150"/>
      <c r="AT203" s="145" t="s">
        <v>192</v>
      </c>
      <c r="AU203" s="145" t="s">
        <v>86</v>
      </c>
      <c r="AV203" s="11" t="s">
        <v>86</v>
      </c>
      <c r="AW203" s="11" t="s">
        <v>37</v>
      </c>
      <c r="AX203" s="11" t="s">
        <v>76</v>
      </c>
      <c r="AY203" s="145" t="s">
        <v>154</v>
      </c>
    </row>
    <row r="204" spans="2:65" s="14" customFormat="1" ht="11.25">
      <c r="B204" s="179"/>
      <c r="D204" s="139" t="s">
        <v>192</v>
      </c>
      <c r="E204" s="180" t="s">
        <v>423</v>
      </c>
      <c r="F204" s="181" t="s">
        <v>459</v>
      </c>
      <c r="H204" s="182">
        <v>2631.75</v>
      </c>
      <c r="I204" s="183"/>
      <c r="L204" s="179"/>
      <c r="M204" s="184"/>
      <c r="T204" s="185"/>
      <c r="AT204" s="180" t="s">
        <v>192</v>
      </c>
      <c r="AU204" s="180" t="s">
        <v>86</v>
      </c>
      <c r="AV204" s="14" t="s">
        <v>153</v>
      </c>
      <c r="AW204" s="14" t="s">
        <v>37</v>
      </c>
      <c r="AX204" s="14" t="s">
        <v>84</v>
      </c>
      <c r="AY204" s="180" t="s">
        <v>154</v>
      </c>
    </row>
    <row r="205" spans="2:65" s="1" customFormat="1" ht="16.5" customHeight="1">
      <c r="B205" s="33"/>
      <c r="C205" s="126" t="s">
        <v>8</v>
      </c>
      <c r="D205" s="126" t="s">
        <v>155</v>
      </c>
      <c r="E205" s="127" t="s">
        <v>559</v>
      </c>
      <c r="F205" s="128" t="s">
        <v>560</v>
      </c>
      <c r="G205" s="129" t="s">
        <v>421</v>
      </c>
      <c r="H205" s="130">
        <v>90.1</v>
      </c>
      <c r="I205" s="131"/>
      <c r="J205" s="132">
        <f>ROUND(I205*H205,2)</f>
        <v>0</v>
      </c>
      <c r="K205" s="128" t="s">
        <v>447</v>
      </c>
      <c r="L205" s="33"/>
      <c r="M205" s="133" t="s">
        <v>21</v>
      </c>
      <c r="N205" s="134" t="s">
        <v>47</v>
      </c>
      <c r="P205" s="135">
        <f>O205*H205</f>
        <v>0</v>
      </c>
      <c r="Q205" s="135">
        <v>1.47E-3</v>
      </c>
      <c r="R205" s="135">
        <f>Q205*H205</f>
        <v>0.13244699999999998</v>
      </c>
      <c r="S205" s="135">
        <v>3.9E-2</v>
      </c>
      <c r="T205" s="136">
        <f>S205*H205</f>
        <v>3.5138999999999996</v>
      </c>
      <c r="AR205" s="137" t="s">
        <v>153</v>
      </c>
      <c r="AT205" s="137" t="s">
        <v>155</v>
      </c>
      <c r="AU205" s="137" t="s">
        <v>86</v>
      </c>
      <c r="AY205" s="18" t="s">
        <v>154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8" t="s">
        <v>84</v>
      </c>
      <c r="BK205" s="138">
        <f>ROUND(I205*H205,2)</f>
        <v>0</v>
      </c>
      <c r="BL205" s="18" t="s">
        <v>153</v>
      </c>
      <c r="BM205" s="137" t="s">
        <v>561</v>
      </c>
    </row>
    <row r="206" spans="2:65" s="1" customFormat="1" ht="19.5">
      <c r="B206" s="33"/>
      <c r="D206" s="139" t="s">
        <v>160</v>
      </c>
      <c r="F206" s="140" t="s">
        <v>562</v>
      </c>
      <c r="I206" s="141"/>
      <c r="L206" s="33"/>
      <c r="M206" s="142"/>
      <c r="T206" s="54"/>
      <c r="AT206" s="18" t="s">
        <v>160</v>
      </c>
      <c r="AU206" s="18" t="s">
        <v>86</v>
      </c>
    </row>
    <row r="207" spans="2:65" s="1" customFormat="1" ht="11.25">
      <c r="B207" s="33"/>
      <c r="D207" s="171" t="s">
        <v>450</v>
      </c>
      <c r="F207" s="172" t="s">
        <v>563</v>
      </c>
      <c r="I207" s="141"/>
      <c r="L207" s="33"/>
      <c r="M207" s="142"/>
      <c r="T207" s="54"/>
      <c r="AT207" s="18" t="s">
        <v>450</v>
      </c>
      <c r="AU207" s="18" t="s">
        <v>86</v>
      </c>
    </row>
    <row r="208" spans="2:65" s="13" customFormat="1" ht="11.25">
      <c r="B208" s="173"/>
      <c r="D208" s="139" t="s">
        <v>192</v>
      </c>
      <c r="E208" s="174" t="s">
        <v>21</v>
      </c>
      <c r="F208" s="175" t="s">
        <v>452</v>
      </c>
      <c r="H208" s="174" t="s">
        <v>21</v>
      </c>
      <c r="I208" s="176"/>
      <c r="L208" s="173"/>
      <c r="M208" s="177"/>
      <c r="T208" s="178"/>
      <c r="AT208" s="174" t="s">
        <v>192</v>
      </c>
      <c r="AU208" s="174" t="s">
        <v>86</v>
      </c>
      <c r="AV208" s="13" t="s">
        <v>84</v>
      </c>
      <c r="AW208" s="13" t="s">
        <v>37</v>
      </c>
      <c r="AX208" s="13" t="s">
        <v>76</v>
      </c>
      <c r="AY208" s="174" t="s">
        <v>154</v>
      </c>
    </row>
    <row r="209" spans="2:65" s="13" customFormat="1" ht="11.25">
      <c r="B209" s="173"/>
      <c r="D209" s="139" t="s">
        <v>192</v>
      </c>
      <c r="E209" s="174" t="s">
        <v>21</v>
      </c>
      <c r="F209" s="175" t="s">
        <v>516</v>
      </c>
      <c r="H209" s="174" t="s">
        <v>21</v>
      </c>
      <c r="I209" s="176"/>
      <c r="L209" s="173"/>
      <c r="M209" s="177"/>
      <c r="T209" s="178"/>
      <c r="AT209" s="174" t="s">
        <v>192</v>
      </c>
      <c r="AU209" s="174" t="s">
        <v>86</v>
      </c>
      <c r="AV209" s="13" t="s">
        <v>84</v>
      </c>
      <c r="AW209" s="13" t="s">
        <v>37</v>
      </c>
      <c r="AX209" s="13" t="s">
        <v>76</v>
      </c>
      <c r="AY209" s="174" t="s">
        <v>154</v>
      </c>
    </row>
    <row r="210" spans="2:65" s="11" customFormat="1" ht="11.25">
      <c r="B210" s="144"/>
      <c r="D210" s="139" t="s">
        <v>192</v>
      </c>
      <c r="E210" s="145" t="s">
        <v>420</v>
      </c>
      <c r="F210" s="146" t="s">
        <v>564</v>
      </c>
      <c r="H210" s="147">
        <v>90.1</v>
      </c>
      <c r="I210" s="148"/>
      <c r="L210" s="144"/>
      <c r="M210" s="149"/>
      <c r="T210" s="150"/>
      <c r="AT210" s="145" t="s">
        <v>192</v>
      </c>
      <c r="AU210" s="145" t="s">
        <v>86</v>
      </c>
      <c r="AV210" s="11" t="s">
        <v>86</v>
      </c>
      <c r="AW210" s="11" t="s">
        <v>37</v>
      </c>
      <c r="AX210" s="11" t="s">
        <v>84</v>
      </c>
      <c r="AY210" s="145" t="s">
        <v>154</v>
      </c>
    </row>
    <row r="211" spans="2:65" s="1" customFormat="1" ht="21.75" customHeight="1">
      <c r="B211" s="33"/>
      <c r="C211" s="126" t="s">
        <v>223</v>
      </c>
      <c r="D211" s="126" t="s">
        <v>155</v>
      </c>
      <c r="E211" s="127" t="s">
        <v>565</v>
      </c>
      <c r="F211" s="128" t="s">
        <v>566</v>
      </c>
      <c r="G211" s="129" t="s">
        <v>421</v>
      </c>
      <c r="H211" s="130">
        <v>420.45</v>
      </c>
      <c r="I211" s="131"/>
      <c r="J211" s="132">
        <f>ROUND(I211*H211,2)</f>
        <v>0</v>
      </c>
      <c r="K211" s="128" t="s">
        <v>447</v>
      </c>
      <c r="L211" s="33"/>
      <c r="M211" s="133" t="s">
        <v>21</v>
      </c>
      <c r="N211" s="134" t="s">
        <v>47</v>
      </c>
      <c r="P211" s="135">
        <f>O211*H211</f>
        <v>0</v>
      </c>
      <c r="Q211" s="135">
        <v>2.0000000000000001E-4</v>
      </c>
      <c r="R211" s="135">
        <f>Q211*H211</f>
        <v>8.4089999999999998E-2</v>
      </c>
      <c r="S211" s="135">
        <v>0</v>
      </c>
      <c r="T211" s="136">
        <f>S211*H211</f>
        <v>0</v>
      </c>
      <c r="AR211" s="137" t="s">
        <v>153</v>
      </c>
      <c r="AT211" s="137" t="s">
        <v>155</v>
      </c>
      <c r="AU211" s="137" t="s">
        <v>86</v>
      </c>
      <c r="AY211" s="18" t="s">
        <v>154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84</v>
      </c>
      <c r="BK211" s="138">
        <f>ROUND(I211*H211,2)</f>
        <v>0</v>
      </c>
      <c r="BL211" s="18" t="s">
        <v>153</v>
      </c>
      <c r="BM211" s="137" t="s">
        <v>567</v>
      </c>
    </row>
    <row r="212" spans="2:65" s="1" customFormat="1" ht="19.5">
      <c r="B212" s="33"/>
      <c r="D212" s="139" t="s">
        <v>160</v>
      </c>
      <c r="F212" s="140" t="s">
        <v>568</v>
      </c>
      <c r="I212" s="141"/>
      <c r="L212" s="33"/>
      <c r="M212" s="142"/>
      <c r="T212" s="54"/>
      <c r="AT212" s="18" t="s">
        <v>160</v>
      </c>
      <c r="AU212" s="18" t="s">
        <v>86</v>
      </c>
    </row>
    <row r="213" spans="2:65" s="1" customFormat="1" ht="11.25">
      <c r="B213" s="33"/>
      <c r="D213" s="171" t="s">
        <v>450</v>
      </c>
      <c r="F213" s="172" t="s">
        <v>569</v>
      </c>
      <c r="I213" s="141"/>
      <c r="L213" s="33"/>
      <c r="M213" s="142"/>
      <c r="T213" s="54"/>
      <c r="AT213" s="18" t="s">
        <v>450</v>
      </c>
      <c r="AU213" s="18" t="s">
        <v>86</v>
      </c>
    </row>
    <row r="214" spans="2:65" s="13" customFormat="1" ht="11.25">
      <c r="B214" s="173"/>
      <c r="D214" s="139" t="s">
        <v>192</v>
      </c>
      <c r="E214" s="174" t="s">
        <v>21</v>
      </c>
      <c r="F214" s="175" t="s">
        <v>570</v>
      </c>
      <c r="H214" s="174" t="s">
        <v>21</v>
      </c>
      <c r="I214" s="176"/>
      <c r="L214" s="173"/>
      <c r="M214" s="177"/>
      <c r="T214" s="178"/>
      <c r="AT214" s="174" t="s">
        <v>192</v>
      </c>
      <c r="AU214" s="174" t="s">
        <v>86</v>
      </c>
      <c r="AV214" s="13" t="s">
        <v>84</v>
      </c>
      <c r="AW214" s="13" t="s">
        <v>37</v>
      </c>
      <c r="AX214" s="13" t="s">
        <v>76</v>
      </c>
      <c r="AY214" s="174" t="s">
        <v>154</v>
      </c>
    </row>
    <row r="215" spans="2:65" s="13" customFormat="1" ht="11.25">
      <c r="B215" s="173"/>
      <c r="D215" s="139" t="s">
        <v>192</v>
      </c>
      <c r="E215" s="174" t="s">
        <v>21</v>
      </c>
      <c r="F215" s="175" t="s">
        <v>571</v>
      </c>
      <c r="H215" s="174" t="s">
        <v>21</v>
      </c>
      <c r="I215" s="176"/>
      <c r="L215" s="173"/>
      <c r="M215" s="177"/>
      <c r="T215" s="178"/>
      <c r="AT215" s="174" t="s">
        <v>192</v>
      </c>
      <c r="AU215" s="174" t="s">
        <v>86</v>
      </c>
      <c r="AV215" s="13" t="s">
        <v>84</v>
      </c>
      <c r="AW215" s="13" t="s">
        <v>37</v>
      </c>
      <c r="AX215" s="13" t="s">
        <v>76</v>
      </c>
      <c r="AY215" s="174" t="s">
        <v>154</v>
      </c>
    </row>
    <row r="216" spans="2:65" s="11" customFormat="1" ht="11.25">
      <c r="B216" s="144"/>
      <c r="D216" s="139" t="s">
        <v>192</v>
      </c>
      <c r="E216" s="145" t="s">
        <v>21</v>
      </c>
      <c r="F216" s="146" t="s">
        <v>572</v>
      </c>
      <c r="H216" s="147">
        <v>420.45</v>
      </c>
      <c r="I216" s="148"/>
      <c r="L216" s="144"/>
      <c r="M216" s="149"/>
      <c r="T216" s="150"/>
      <c r="AT216" s="145" t="s">
        <v>192</v>
      </c>
      <c r="AU216" s="145" t="s">
        <v>86</v>
      </c>
      <c r="AV216" s="11" t="s">
        <v>86</v>
      </c>
      <c r="AW216" s="11" t="s">
        <v>37</v>
      </c>
      <c r="AX216" s="11" t="s">
        <v>76</v>
      </c>
      <c r="AY216" s="145" t="s">
        <v>154</v>
      </c>
    </row>
    <row r="217" spans="2:65" s="14" customFormat="1" ht="11.25">
      <c r="B217" s="179"/>
      <c r="D217" s="139" t="s">
        <v>192</v>
      </c>
      <c r="E217" s="180" t="s">
        <v>21</v>
      </c>
      <c r="F217" s="181" t="s">
        <v>459</v>
      </c>
      <c r="H217" s="182">
        <v>420.45</v>
      </c>
      <c r="I217" s="183"/>
      <c r="L217" s="179"/>
      <c r="M217" s="184"/>
      <c r="T217" s="185"/>
      <c r="AT217" s="180" t="s">
        <v>192</v>
      </c>
      <c r="AU217" s="180" t="s">
        <v>86</v>
      </c>
      <c r="AV217" s="14" t="s">
        <v>153</v>
      </c>
      <c r="AW217" s="14" t="s">
        <v>37</v>
      </c>
      <c r="AX217" s="14" t="s">
        <v>84</v>
      </c>
      <c r="AY217" s="180" t="s">
        <v>154</v>
      </c>
    </row>
    <row r="218" spans="2:65" s="1" customFormat="1" ht="16.5" customHeight="1">
      <c r="B218" s="33"/>
      <c r="C218" s="126" t="s">
        <v>229</v>
      </c>
      <c r="D218" s="126" t="s">
        <v>155</v>
      </c>
      <c r="E218" s="127" t="s">
        <v>573</v>
      </c>
      <c r="F218" s="128" t="s">
        <v>574</v>
      </c>
      <c r="G218" s="129" t="s">
        <v>414</v>
      </c>
      <c r="H218" s="130">
        <v>2058.4</v>
      </c>
      <c r="I218" s="131"/>
      <c r="J218" s="132">
        <f>ROUND(I218*H218,2)</f>
        <v>0</v>
      </c>
      <c r="K218" s="128" t="s">
        <v>447</v>
      </c>
      <c r="L218" s="33"/>
      <c r="M218" s="133" t="s">
        <v>21</v>
      </c>
      <c r="N218" s="134" t="s">
        <v>47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153</v>
      </c>
      <c r="AT218" s="137" t="s">
        <v>155</v>
      </c>
      <c r="AU218" s="137" t="s">
        <v>86</v>
      </c>
      <c r="AY218" s="18" t="s">
        <v>154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8" t="s">
        <v>84</v>
      </c>
      <c r="BK218" s="138">
        <f>ROUND(I218*H218,2)</f>
        <v>0</v>
      </c>
      <c r="BL218" s="18" t="s">
        <v>153</v>
      </c>
      <c r="BM218" s="137" t="s">
        <v>575</v>
      </c>
    </row>
    <row r="219" spans="2:65" s="1" customFormat="1" ht="11.25">
      <c r="B219" s="33"/>
      <c r="D219" s="139" t="s">
        <v>160</v>
      </c>
      <c r="F219" s="140" t="s">
        <v>574</v>
      </c>
      <c r="I219" s="141"/>
      <c r="L219" s="33"/>
      <c r="M219" s="142"/>
      <c r="T219" s="54"/>
      <c r="AT219" s="18" t="s">
        <v>160</v>
      </c>
      <c r="AU219" s="18" t="s">
        <v>86</v>
      </c>
    </row>
    <row r="220" spans="2:65" s="1" customFormat="1" ht="11.25">
      <c r="B220" s="33"/>
      <c r="D220" s="171" t="s">
        <v>450</v>
      </c>
      <c r="F220" s="172" t="s">
        <v>576</v>
      </c>
      <c r="I220" s="141"/>
      <c r="L220" s="33"/>
      <c r="M220" s="142"/>
      <c r="T220" s="54"/>
      <c r="AT220" s="18" t="s">
        <v>450</v>
      </c>
      <c r="AU220" s="18" t="s">
        <v>86</v>
      </c>
    </row>
    <row r="221" spans="2:65" s="1" customFormat="1" ht="19.5">
      <c r="B221" s="33"/>
      <c r="D221" s="139" t="s">
        <v>161</v>
      </c>
      <c r="F221" s="143" t="s">
        <v>577</v>
      </c>
      <c r="I221" s="141"/>
      <c r="L221" s="33"/>
      <c r="M221" s="142"/>
      <c r="T221" s="54"/>
      <c r="AT221" s="18" t="s">
        <v>161</v>
      </c>
      <c r="AU221" s="18" t="s">
        <v>86</v>
      </c>
    </row>
    <row r="222" spans="2:65" s="13" customFormat="1" ht="11.25">
      <c r="B222" s="173"/>
      <c r="D222" s="139" t="s">
        <v>192</v>
      </c>
      <c r="E222" s="174" t="s">
        <v>21</v>
      </c>
      <c r="F222" s="175" t="s">
        <v>578</v>
      </c>
      <c r="H222" s="174" t="s">
        <v>21</v>
      </c>
      <c r="I222" s="176"/>
      <c r="L222" s="173"/>
      <c r="M222" s="177"/>
      <c r="T222" s="178"/>
      <c r="AT222" s="174" t="s">
        <v>192</v>
      </c>
      <c r="AU222" s="174" t="s">
        <v>86</v>
      </c>
      <c r="AV222" s="13" t="s">
        <v>84</v>
      </c>
      <c r="AW222" s="13" t="s">
        <v>37</v>
      </c>
      <c r="AX222" s="13" t="s">
        <v>76</v>
      </c>
      <c r="AY222" s="174" t="s">
        <v>154</v>
      </c>
    </row>
    <row r="223" spans="2:65" s="11" customFormat="1" ht="11.25">
      <c r="B223" s="144"/>
      <c r="D223" s="139" t="s">
        <v>192</v>
      </c>
      <c r="E223" s="145" t="s">
        <v>21</v>
      </c>
      <c r="F223" s="146" t="s">
        <v>579</v>
      </c>
      <c r="H223" s="147">
        <v>2058.4</v>
      </c>
      <c r="I223" s="148"/>
      <c r="L223" s="144"/>
      <c r="M223" s="149"/>
      <c r="T223" s="150"/>
      <c r="AT223" s="145" t="s">
        <v>192</v>
      </c>
      <c r="AU223" s="145" t="s">
        <v>86</v>
      </c>
      <c r="AV223" s="11" t="s">
        <v>86</v>
      </c>
      <c r="AW223" s="11" t="s">
        <v>37</v>
      </c>
      <c r="AX223" s="11" t="s">
        <v>84</v>
      </c>
      <c r="AY223" s="145" t="s">
        <v>154</v>
      </c>
    </row>
    <row r="224" spans="2:65" s="10" customFormat="1" ht="22.9" customHeight="1">
      <c r="B224" s="116"/>
      <c r="D224" s="117" t="s">
        <v>75</v>
      </c>
      <c r="E224" s="169" t="s">
        <v>580</v>
      </c>
      <c r="F224" s="169" t="s">
        <v>581</v>
      </c>
      <c r="I224" s="119"/>
      <c r="J224" s="170">
        <f>BK224</f>
        <v>0</v>
      </c>
      <c r="L224" s="116"/>
      <c r="M224" s="121"/>
      <c r="P224" s="122">
        <f>SUM(P225:P231)</f>
        <v>0</v>
      </c>
      <c r="R224" s="122">
        <f>SUM(R225:R231)</f>
        <v>0</v>
      </c>
      <c r="T224" s="123">
        <f>SUM(T225:T231)</f>
        <v>0</v>
      </c>
      <c r="AR224" s="117" t="s">
        <v>84</v>
      </c>
      <c r="AT224" s="124" t="s">
        <v>75</v>
      </c>
      <c r="AU224" s="124" t="s">
        <v>84</v>
      </c>
      <c r="AY224" s="117" t="s">
        <v>154</v>
      </c>
      <c r="BK224" s="125">
        <f>SUM(BK225:BK231)</f>
        <v>0</v>
      </c>
    </row>
    <row r="225" spans="2:65" s="1" customFormat="1" ht="16.5" customHeight="1">
      <c r="B225" s="33"/>
      <c r="C225" s="126" t="s">
        <v>235</v>
      </c>
      <c r="D225" s="126" t="s">
        <v>155</v>
      </c>
      <c r="E225" s="127" t="s">
        <v>582</v>
      </c>
      <c r="F225" s="128" t="s">
        <v>583</v>
      </c>
      <c r="G225" s="129" t="s">
        <v>462</v>
      </c>
      <c r="H225" s="130">
        <v>1030.742</v>
      </c>
      <c r="I225" s="131"/>
      <c r="J225" s="132">
        <f>ROUND(I225*H225,2)</f>
        <v>0</v>
      </c>
      <c r="K225" s="128" t="s">
        <v>21</v>
      </c>
      <c r="L225" s="33"/>
      <c r="M225" s="133" t="s">
        <v>21</v>
      </c>
      <c r="N225" s="134" t="s">
        <v>47</v>
      </c>
      <c r="P225" s="135">
        <f>O225*H225</f>
        <v>0</v>
      </c>
      <c r="Q225" s="135">
        <v>0</v>
      </c>
      <c r="R225" s="135">
        <f>Q225*H225</f>
        <v>0</v>
      </c>
      <c r="S225" s="135">
        <v>0</v>
      </c>
      <c r="T225" s="136">
        <f>S225*H225</f>
        <v>0</v>
      </c>
      <c r="AR225" s="137" t="s">
        <v>153</v>
      </c>
      <c r="AT225" s="137" t="s">
        <v>155</v>
      </c>
      <c r="AU225" s="137" t="s">
        <v>86</v>
      </c>
      <c r="AY225" s="18" t="s">
        <v>154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8" t="s">
        <v>84</v>
      </c>
      <c r="BK225" s="138">
        <f>ROUND(I225*H225,2)</f>
        <v>0</v>
      </c>
      <c r="BL225" s="18" t="s">
        <v>153</v>
      </c>
      <c r="BM225" s="137" t="s">
        <v>584</v>
      </c>
    </row>
    <row r="226" spans="2:65" s="1" customFormat="1" ht="48.75">
      <c r="B226" s="33"/>
      <c r="D226" s="139" t="s">
        <v>160</v>
      </c>
      <c r="F226" s="140" t="s">
        <v>585</v>
      </c>
      <c r="I226" s="141"/>
      <c r="L226" s="33"/>
      <c r="M226" s="142"/>
      <c r="T226" s="54"/>
      <c r="AT226" s="18" t="s">
        <v>160</v>
      </c>
      <c r="AU226" s="18" t="s">
        <v>86</v>
      </c>
    </row>
    <row r="227" spans="2:65" s="13" customFormat="1" ht="11.25">
      <c r="B227" s="173"/>
      <c r="D227" s="139" t="s">
        <v>192</v>
      </c>
      <c r="E227" s="174" t="s">
        <v>21</v>
      </c>
      <c r="F227" s="175" t="s">
        <v>586</v>
      </c>
      <c r="H227" s="174" t="s">
        <v>21</v>
      </c>
      <c r="I227" s="176"/>
      <c r="L227" s="173"/>
      <c r="M227" s="177"/>
      <c r="T227" s="178"/>
      <c r="AT227" s="174" t="s">
        <v>192</v>
      </c>
      <c r="AU227" s="174" t="s">
        <v>86</v>
      </c>
      <c r="AV227" s="13" t="s">
        <v>84</v>
      </c>
      <c r="AW227" s="13" t="s">
        <v>37</v>
      </c>
      <c r="AX227" s="13" t="s">
        <v>76</v>
      </c>
      <c r="AY227" s="174" t="s">
        <v>154</v>
      </c>
    </row>
    <row r="228" spans="2:65" s="11" customFormat="1" ht="11.25">
      <c r="B228" s="144"/>
      <c r="D228" s="139" t="s">
        <v>192</v>
      </c>
      <c r="E228" s="145" t="s">
        <v>21</v>
      </c>
      <c r="F228" s="146" t="s">
        <v>587</v>
      </c>
      <c r="H228" s="147">
        <v>1015.9109999999999</v>
      </c>
      <c r="I228" s="148"/>
      <c r="L228" s="144"/>
      <c r="M228" s="149"/>
      <c r="T228" s="150"/>
      <c r="AT228" s="145" t="s">
        <v>192</v>
      </c>
      <c r="AU228" s="145" t="s">
        <v>86</v>
      </c>
      <c r="AV228" s="11" t="s">
        <v>86</v>
      </c>
      <c r="AW228" s="11" t="s">
        <v>37</v>
      </c>
      <c r="AX228" s="11" t="s">
        <v>76</v>
      </c>
      <c r="AY228" s="145" t="s">
        <v>154</v>
      </c>
    </row>
    <row r="229" spans="2:65" s="11" customFormat="1" ht="11.25">
      <c r="B229" s="144"/>
      <c r="D229" s="139" t="s">
        <v>192</v>
      </c>
      <c r="E229" s="145" t="s">
        <v>21</v>
      </c>
      <c r="F229" s="146" t="s">
        <v>588</v>
      </c>
      <c r="H229" s="147">
        <v>3.5139999999999998</v>
      </c>
      <c r="I229" s="148"/>
      <c r="L229" s="144"/>
      <c r="M229" s="149"/>
      <c r="T229" s="150"/>
      <c r="AT229" s="145" t="s">
        <v>192</v>
      </c>
      <c r="AU229" s="145" t="s">
        <v>86</v>
      </c>
      <c r="AV229" s="11" t="s">
        <v>86</v>
      </c>
      <c r="AW229" s="11" t="s">
        <v>37</v>
      </c>
      <c r="AX229" s="11" t="s">
        <v>76</v>
      </c>
      <c r="AY229" s="145" t="s">
        <v>154</v>
      </c>
    </row>
    <row r="230" spans="2:65" s="11" customFormat="1" ht="11.25">
      <c r="B230" s="144"/>
      <c r="D230" s="139" t="s">
        <v>192</v>
      </c>
      <c r="E230" s="145" t="s">
        <v>21</v>
      </c>
      <c r="F230" s="146" t="s">
        <v>589</v>
      </c>
      <c r="H230" s="147">
        <v>11.317</v>
      </c>
      <c r="I230" s="148"/>
      <c r="L230" s="144"/>
      <c r="M230" s="149"/>
      <c r="T230" s="150"/>
      <c r="AT230" s="145" t="s">
        <v>192</v>
      </c>
      <c r="AU230" s="145" t="s">
        <v>86</v>
      </c>
      <c r="AV230" s="11" t="s">
        <v>86</v>
      </c>
      <c r="AW230" s="11" t="s">
        <v>37</v>
      </c>
      <c r="AX230" s="11" t="s">
        <v>76</v>
      </c>
      <c r="AY230" s="145" t="s">
        <v>154</v>
      </c>
    </row>
    <row r="231" spans="2:65" s="14" customFormat="1" ht="11.25">
      <c r="B231" s="179"/>
      <c r="D231" s="139" t="s">
        <v>192</v>
      </c>
      <c r="E231" s="180" t="s">
        <v>21</v>
      </c>
      <c r="F231" s="181" t="s">
        <v>459</v>
      </c>
      <c r="H231" s="182">
        <v>1030.742</v>
      </c>
      <c r="I231" s="183"/>
      <c r="L231" s="179"/>
      <c r="M231" s="184"/>
      <c r="T231" s="185"/>
      <c r="AT231" s="180" t="s">
        <v>192</v>
      </c>
      <c r="AU231" s="180" t="s">
        <v>86</v>
      </c>
      <c r="AV231" s="14" t="s">
        <v>153</v>
      </c>
      <c r="AW231" s="14" t="s">
        <v>37</v>
      </c>
      <c r="AX231" s="14" t="s">
        <v>84</v>
      </c>
      <c r="AY231" s="180" t="s">
        <v>154</v>
      </c>
    </row>
    <row r="232" spans="2:65" s="10" customFormat="1" ht="22.9" customHeight="1">
      <c r="B232" s="116"/>
      <c r="D232" s="117" t="s">
        <v>75</v>
      </c>
      <c r="E232" s="169" t="s">
        <v>590</v>
      </c>
      <c r="F232" s="169" t="s">
        <v>591</v>
      </c>
      <c r="I232" s="119"/>
      <c r="J232" s="170">
        <f>BK232</f>
        <v>0</v>
      </c>
      <c r="L232" s="116"/>
      <c r="M232" s="121"/>
      <c r="P232" s="122">
        <f>SUM(P233:P236)</f>
        <v>0</v>
      </c>
      <c r="R232" s="122">
        <f>SUM(R233:R236)</f>
        <v>0</v>
      </c>
      <c r="T232" s="123">
        <f>SUM(T233:T236)</f>
        <v>0</v>
      </c>
      <c r="AR232" s="117" t="s">
        <v>84</v>
      </c>
      <c r="AT232" s="124" t="s">
        <v>75</v>
      </c>
      <c r="AU232" s="124" t="s">
        <v>84</v>
      </c>
      <c r="AY232" s="117" t="s">
        <v>154</v>
      </c>
      <c r="BK232" s="125">
        <f>SUM(BK233:BK236)</f>
        <v>0</v>
      </c>
    </row>
    <row r="233" spans="2:65" s="1" customFormat="1" ht="16.5" customHeight="1">
      <c r="B233" s="33"/>
      <c r="C233" s="126" t="s">
        <v>242</v>
      </c>
      <c r="D233" s="126" t="s">
        <v>155</v>
      </c>
      <c r="E233" s="127" t="s">
        <v>592</v>
      </c>
      <c r="F233" s="128" t="s">
        <v>593</v>
      </c>
      <c r="G233" s="129" t="s">
        <v>462</v>
      </c>
      <c r="H233" s="130">
        <v>71.388999999999996</v>
      </c>
      <c r="I233" s="131"/>
      <c r="J233" s="132">
        <f>ROUND(I233*H233,2)</f>
        <v>0</v>
      </c>
      <c r="K233" s="128" t="s">
        <v>447</v>
      </c>
      <c r="L233" s="33"/>
      <c r="M233" s="133" t="s">
        <v>21</v>
      </c>
      <c r="N233" s="134" t="s">
        <v>47</v>
      </c>
      <c r="P233" s="135">
        <f>O233*H233</f>
        <v>0</v>
      </c>
      <c r="Q233" s="135">
        <v>0</v>
      </c>
      <c r="R233" s="135">
        <f>Q233*H233</f>
        <v>0</v>
      </c>
      <c r="S233" s="135">
        <v>0</v>
      </c>
      <c r="T233" s="136">
        <f>S233*H233</f>
        <v>0</v>
      </c>
      <c r="AR233" s="137" t="s">
        <v>153</v>
      </c>
      <c r="AT233" s="137" t="s">
        <v>155</v>
      </c>
      <c r="AU233" s="137" t="s">
        <v>86</v>
      </c>
      <c r="AY233" s="18" t="s">
        <v>154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8" t="s">
        <v>84</v>
      </c>
      <c r="BK233" s="138">
        <f>ROUND(I233*H233,2)</f>
        <v>0</v>
      </c>
      <c r="BL233" s="18" t="s">
        <v>153</v>
      </c>
      <c r="BM233" s="137" t="s">
        <v>594</v>
      </c>
    </row>
    <row r="234" spans="2:65" s="1" customFormat="1" ht="11.25">
      <c r="B234" s="33"/>
      <c r="D234" s="139" t="s">
        <v>160</v>
      </c>
      <c r="F234" s="140" t="s">
        <v>595</v>
      </c>
      <c r="I234" s="141"/>
      <c r="L234" s="33"/>
      <c r="M234" s="142"/>
      <c r="T234" s="54"/>
      <c r="AT234" s="18" t="s">
        <v>160</v>
      </c>
      <c r="AU234" s="18" t="s">
        <v>86</v>
      </c>
    </row>
    <row r="235" spans="2:65" s="1" customFormat="1" ht="11.25">
      <c r="B235" s="33"/>
      <c r="D235" s="171" t="s">
        <v>450</v>
      </c>
      <c r="F235" s="172" t="s">
        <v>596</v>
      </c>
      <c r="I235" s="141"/>
      <c r="L235" s="33"/>
      <c r="M235" s="142"/>
      <c r="T235" s="54"/>
      <c r="AT235" s="18" t="s">
        <v>450</v>
      </c>
      <c r="AU235" s="18" t="s">
        <v>86</v>
      </c>
    </row>
    <row r="236" spans="2:65" s="1" customFormat="1" ht="39">
      <c r="B236" s="33"/>
      <c r="D236" s="139" t="s">
        <v>161</v>
      </c>
      <c r="F236" s="143" t="s">
        <v>597</v>
      </c>
      <c r="I236" s="141"/>
      <c r="L236" s="33"/>
      <c r="M236" s="161"/>
      <c r="N236" s="162"/>
      <c r="O236" s="162"/>
      <c r="P236" s="162"/>
      <c r="Q236" s="162"/>
      <c r="R236" s="162"/>
      <c r="S236" s="162"/>
      <c r="T236" s="163"/>
      <c r="AT236" s="18" t="s">
        <v>161</v>
      </c>
      <c r="AU236" s="18" t="s">
        <v>86</v>
      </c>
    </row>
    <row r="237" spans="2:65" s="1" customFormat="1" ht="6.95" customHeight="1"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33"/>
    </row>
  </sheetData>
  <sheetProtection algorithmName="SHA-512" hashValue="tSZ5SexemI2B1nygE4dT7zvP88FpuGN5NrpPbabJNHVjO64r5l8Z9tuQzNaY9lSOWaAabS7EoeseeihUwh++NQ==" saltValue="i3woMPo/D8mYzailsCgpDcy7o8oBtPEHBdS9U9ECFNiFDtvvdJ/X2pqj755oHZvRAbQhdPtK48iuhuGAp7ZGEw==" spinCount="100000" sheet="1" objects="1" scenarios="1" formatColumns="0" formatRows="0" autoFilter="0"/>
  <autoFilter ref="C85:K236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200-000000000000}"/>
    <hyperlink ref="F128" r:id="rId2" xr:uid="{00000000-0004-0000-0200-000001000000}"/>
    <hyperlink ref="F139" r:id="rId3" xr:uid="{00000000-0004-0000-0200-000002000000}"/>
    <hyperlink ref="F150" r:id="rId4" xr:uid="{00000000-0004-0000-0200-000003000000}"/>
    <hyperlink ref="F154" r:id="rId5" xr:uid="{00000000-0004-0000-0200-000004000000}"/>
    <hyperlink ref="F166" r:id="rId6" xr:uid="{00000000-0004-0000-0200-000005000000}"/>
    <hyperlink ref="F196" r:id="rId7" xr:uid="{00000000-0004-0000-0200-000006000000}"/>
    <hyperlink ref="F207" r:id="rId8" xr:uid="{00000000-0004-0000-0200-000007000000}"/>
    <hyperlink ref="F213" r:id="rId9" xr:uid="{00000000-0004-0000-0200-000008000000}"/>
    <hyperlink ref="F220" r:id="rId10" xr:uid="{00000000-0004-0000-0200-000009000000}"/>
    <hyperlink ref="F235" r:id="rId11" xr:uid="{00000000-0004-0000-0200-00000A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2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97</v>
      </c>
      <c r="AZ2" s="164" t="s">
        <v>598</v>
      </c>
      <c r="BA2" s="164" t="s">
        <v>599</v>
      </c>
      <c r="BB2" s="164" t="s">
        <v>414</v>
      </c>
      <c r="BC2" s="164" t="s">
        <v>600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601</v>
      </c>
      <c r="BA3" s="164" t="s">
        <v>601</v>
      </c>
      <c r="BB3" s="164" t="s">
        <v>602</v>
      </c>
      <c r="BC3" s="164" t="s">
        <v>603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604</v>
      </c>
      <c r="BA4" s="164" t="s">
        <v>604</v>
      </c>
      <c r="BB4" s="164" t="s">
        <v>414</v>
      </c>
      <c r="BC4" s="164" t="s">
        <v>605</v>
      </c>
      <c r="BD4" s="164" t="s">
        <v>86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3"/>
      <c r="E9" s="330" t="s">
        <v>606</v>
      </c>
      <c r="F9" s="332"/>
      <c r="G9" s="332"/>
      <c r="H9" s="332"/>
      <c r="L9" s="33"/>
    </row>
    <row r="10" spans="2:56" s="1" customFormat="1" ht="12" customHeight="1">
      <c r="B10" s="33"/>
      <c r="D10" s="28" t="s">
        <v>607</v>
      </c>
      <c r="L10" s="33"/>
    </row>
    <row r="11" spans="2:56" s="1" customFormat="1" ht="16.5" customHeight="1">
      <c r="B11" s="33"/>
      <c r="E11" s="294" t="s">
        <v>608</v>
      </c>
      <c r="F11" s="332"/>
      <c r="G11" s="332"/>
      <c r="H11" s="332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45677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ROUND((SUM(BE89:BE154)),  2)</f>
        <v>0</v>
      </c>
      <c r="I35" s="94">
        <v>0.21</v>
      </c>
      <c r="J35" s="84">
        <f>ROUND(((SUM(BE89:BE154))*I35),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ROUND((SUM(BF89:BF154)),  2)</f>
        <v>0</v>
      </c>
      <c r="I36" s="94">
        <v>0.12</v>
      </c>
      <c r="J36" s="84">
        <f>ROUND(((SUM(BF89:BF154))*I36),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ROUND((SUM(BG89:BG154)),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ROUND((SUM(BH89:BH154)),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ROUND((SUM(BI89:BI154)),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606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03.1. - Lokální injektáž kyklopského zdiva VPK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45677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J89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12" customFormat="1" ht="19.899999999999999" customHeight="1">
      <c r="B65" s="165"/>
      <c r="D65" s="166" t="s">
        <v>431</v>
      </c>
      <c r="E65" s="167"/>
      <c r="F65" s="167"/>
      <c r="G65" s="167"/>
      <c r="H65" s="167"/>
      <c r="I65" s="167"/>
      <c r="J65" s="168">
        <f>J91</f>
        <v>0</v>
      </c>
      <c r="L65" s="165"/>
    </row>
    <row r="66" spans="2:12" s="12" customFormat="1" ht="19.899999999999999" customHeight="1">
      <c r="B66" s="165"/>
      <c r="D66" s="166" t="s">
        <v>433</v>
      </c>
      <c r="E66" s="167"/>
      <c r="F66" s="167"/>
      <c r="G66" s="167"/>
      <c r="H66" s="167"/>
      <c r="I66" s="167"/>
      <c r="J66" s="168">
        <f>J115</f>
        <v>0</v>
      </c>
      <c r="L66" s="165"/>
    </row>
    <row r="67" spans="2:12" s="12" customFormat="1" ht="19.899999999999999" customHeight="1">
      <c r="B67" s="165"/>
      <c r="D67" s="166" t="s">
        <v>435</v>
      </c>
      <c r="E67" s="167"/>
      <c r="F67" s="167"/>
      <c r="G67" s="167"/>
      <c r="H67" s="167"/>
      <c r="I67" s="167"/>
      <c r="J67" s="168">
        <f>J150</f>
        <v>0</v>
      </c>
      <c r="L67" s="165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138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30" t="str">
        <f>E7</f>
        <v>VD Štvanice – oprava plavebních komor</v>
      </c>
      <c r="F77" s="331"/>
      <c r="G77" s="331"/>
      <c r="H77" s="331"/>
      <c r="L77" s="33"/>
    </row>
    <row r="78" spans="2:12" ht="12" customHeight="1">
      <c r="B78" s="21"/>
      <c r="C78" s="28" t="s">
        <v>126</v>
      </c>
      <c r="L78" s="21"/>
    </row>
    <row r="79" spans="2:12" s="1" customFormat="1" ht="16.5" customHeight="1">
      <c r="B79" s="33"/>
      <c r="E79" s="330" t="s">
        <v>606</v>
      </c>
      <c r="F79" s="332"/>
      <c r="G79" s="332"/>
      <c r="H79" s="332"/>
      <c r="L79" s="33"/>
    </row>
    <row r="80" spans="2:12" s="1" customFormat="1" ht="12" customHeight="1">
      <c r="B80" s="33"/>
      <c r="C80" s="28" t="s">
        <v>607</v>
      </c>
      <c r="L80" s="33"/>
    </row>
    <row r="81" spans="2:65" s="1" customFormat="1" ht="16.5" customHeight="1">
      <c r="B81" s="33"/>
      <c r="E81" s="294" t="str">
        <f>E11</f>
        <v>03.1. - Lokální injektáž kyklopského zdiva VPK</v>
      </c>
      <c r="F81" s="332"/>
      <c r="G81" s="332"/>
      <c r="H81" s="33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Hlavní město Praha</v>
      </c>
      <c r="I83" s="28" t="s">
        <v>24</v>
      </c>
      <c r="J83" s="50">
        <f>IF(J14="","",J14)</f>
        <v>45677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Povodí Vltavy, státní podnik</v>
      </c>
      <c r="I85" s="28" t="s">
        <v>33</v>
      </c>
      <c r="J85" s="31" t="str">
        <f>E23</f>
        <v>AQUATIS a.s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8"/>
      <c r="C88" s="109" t="s">
        <v>139</v>
      </c>
      <c r="D88" s="110" t="s">
        <v>61</v>
      </c>
      <c r="E88" s="110" t="s">
        <v>57</v>
      </c>
      <c r="F88" s="110" t="s">
        <v>58</v>
      </c>
      <c r="G88" s="110" t="s">
        <v>140</v>
      </c>
      <c r="H88" s="110" t="s">
        <v>141</v>
      </c>
      <c r="I88" s="110" t="s">
        <v>142</v>
      </c>
      <c r="J88" s="110" t="s">
        <v>130</v>
      </c>
      <c r="K88" s="111" t="s">
        <v>143</v>
      </c>
      <c r="L88" s="108"/>
      <c r="M88" s="57" t="s">
        <v>21</v>
      </c>
      <c r="N88" s="58" t="s">
        <v>46</v>
      </c>
      <c r="O88" s="58" t="s">
        <v>144</v>
      </c>
      <c r="P88" s="58" t="s">
        <v>145</v>
      </c>
      <c r="Q88" s="58" t="s">
        <v>146</v>
      </c>
      <c r="R88" s="58" t="s">
        <v>147</v>
      </c>
      <c r="S88" s="58" t="s">
        <v>148</v>
      </c>
      <c r="T88" s="59" t="s">
        <v>149</v>
      </c>
    </row>
    <row r="89" spans="2:65" s="1" customFormat="1" ht="22.9" customHeight="1">
      <c r="B89" s="33"/>
      <c r="C89" s="62" t="s">
        <v>150</v>
      </c>
      <c r="J89" s="112">
        <f>BK89</f>
        <v>0</v>
      </c>
      <c r="L89" s="33"/>
      <c r="M89" s="60"/>
      <c r="N89" s="51"/>
      <c r="O89" s="51"/>
      <c r="P89" s="113">
        <f>P90</f>
        <v>0</v>
      </c>
      <c r="Q89" s="51"/>
      <c r="R89" s="113">
        <f>R90</f>
        <v>7.1334719999999994</v>
      </c>
      <c r="S89" s="51"/>
      <c r="T89" s="114">
        <f>T90</f>
        <v>7.11</v>
      </c>
      <c r="AT89" s="18" t="s">
        <v>75</v>
      </c>
      <c r="AU89" s="18" t="s">
        <v>131</v>
      </c>
      <c r="BK89" s="115">
        <f>BK90</f>
        <v>0</v>
      </c>
    </row>
    <row r="90" spans="2:65" s="10" customFormat="1" ht="25.9" customHeight="1">
      <c r="B90" s="116"/>
      <c r="D90" s="117" t="s">
        <v>75</v>
      </c>
      <c r="E90" s="118" t="s">
        <v>436</v>
      </c>
      <c r="F90" s="118" t="s">
        <v>437</v>
      </c>
      <c r="I90" s="119"/>
      <c r="J90" s="120">
        <f>BK90</f>
        <v>0</v>
      </c>
      <c r="L90" s="116"/>
      <c r="M90" s="121"/>
      <c r="P90" s="122">
        <f>P91+P115+P150</f>
        <v>0</v>
      </c>
      <c r="R90" s="122">
        <f>R91+R115+R150</f>
        <v>7.1334719999999994</v>
      </c>
      <c r="T90" s="123">
        <f>T91+T115+T150</f>
        <v>7.11</v>
      </c>
      <c r="AR90" s="117" t="s">
        <v>84</v>
      </c>
      <c r="AT90" s="124" t="s">
        <v>75</v>
      </c>
      <c r="AU90" s="124" t="s">
        <v>76</v>
      </c>
      <c r="AY90" s="117" t="s">
        <v>154</v>
      </c>
      <c r="BK90" s="125">
        <f>BK91+BK115+BK150</f>
        <v>0</v>
      </c>
    </row>
    <row r="91" spans="2:65" s="10" customFormat="1" ht="22.9" customHeight="1">
      <c r="B91" s="116"/>
      <c r="D91" s="117" t="s">
        <v>75</v>
      </c>
      <c r="E91" s="169" t="s">
        <v>86</v>
      </c>
      <c r="F91" s="169" t="s">
        <v>444</v>
      </c>
      <c r="I91" s="119"/>
      <c r="J91" s="170">
        <f>BK91</f>
        <v>0</v>
      </c>
      <c r="L91" s="116"/>
      <c r="M91" s="121"/>
      <c r="P91" s="122">
        <f>SUM(P92:P114)</f>
        <v>0</v>
      </c>
      <c r="R91" s="122">
        <f>SUM(R92:R114)</f>
        <v>9.9071999999999993E-2</v>
      </c>
      <c r="T91" s="123">
        <f>SUM(T92:T114)</f>
        <v>0</v>
      </c>
      <c r="AR91" s="117" t="s">
        <v>84</v>
      </c>
      <c r="AT91" s="124" t="s">
        <v>75</v>
      </c>
      <c r="AU91" s="124" t="s">
        <v>84</v>
      </c>
      <c r="AY91" s="117" t="s">
        <v>154</v>
      </c>
      <c r="BK91" s="125">
        <f>SUM(BK92:BK114)</f>
        <v>0</v>
      </c>
    </row>
    <row r="92" spans="2:65" s="1" customFormat="1" ht="16.5" customHeight="1">
      <c r="B92" s="33"/>
      <c r="C92" s="126" t="s">
        <v>84</v>
      </c>
      <c r="D92" s="126" t="s">
        <v>155</v>
      </c>
      <c r="E92" s="127" t="s">
        <v>609</v>
      </c>
      <c r="F92" s="128" t="s">
        <v>610</v>
      </c>
      <c r="G92" s="129" t="s">
        <v>421</v>
      </c>
      <c r="H92" s="130">
        <v>576</v>
      </c>
      <c r="I92" s="131"/>
      <c r="J92" s="132">
        <f>ROUND(I92*H92,2)</f>
        <v>0</v>
      </c>
      <c r="K92" s="128" t="s">
        <v>447</v>
      </c>
      <c r="L92" s="33"/>
      <c r="M92" s="133" t="s">
        <v>21</v>
      </c>
      <c r="N92" s="134" t="s">
        <v>47</v>
      </c>
      <c r="P92" s="135">
        <f>O92*H92</f>
        <v>0</v>
      </c>
      <c r="Q92" s="135">
        <v>1.3999999999999999E-4</v>
      </c>
      <c r="R92" s="135">
        <f>Q92*H92</f>
        <v>8.0639999999999989E-2</v>
      </c>
      <c r="S92" s="135">
        <v>0</v>
      </c>
      <c r="T92" s="136">
        <f>S92*H92</f>
        <v>0</v>
      </c>
      <c r="AR92" s="137" t="s">
        <v>153</v>
      </c>
      <c r="AT92" s="137" t="s">
        <v>155</v>
      </c>
      <c r="AU92" s="137" t="s">
        <v>86</v>
      </c>
      <c r="AY92" s="18" t="s">
        <v>154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84</v>
      </c>
      <c r="BK92" s="138">
        <f>ROUND(I92*H92,2)</f>
        <v>0</v>
      </c>
      <c r="BL92" s="18" t="s">
        <v>153</v>
      </c>
      <c r="BM92" s="137" t="s">
        <v>611</v>
      </c>
    </row>
    <row r="93" spans="2:65" s="1" customFormat="1" ht="19.5">
      <c r="B93" s="33"/>
      <c r="D93" s="139" t="s">
        <v>160</v>
      </c>
      <c r="F93" s="140" t="s">
        <v>612</v>
      </c>
      <c r="I93" s="141"/>
      <c r="L93" s="33"/>
      <c r="M93" s="142"/>
      <c r="T93" s="54"/>
      <c r="AT93" s="18" t="s">
        <v>160</v>
      </c>
      <c r="AU93" s="18" t="s">
        <v>86</v>
      </c>
    </row>
    <row r="94" spans="2:65" s="1" customFormat="1" ht="11.25">
      <c r="B94" s="33"/>
      <c r="D94" s="171" t="s">
        <v>450</v>
      </c>
      <c r="F94" s="172" t="s">
        <v>613</v>
      </c>
      <c r="I94" s="141"/>
      <c r="L94" s="33"/>
      <c r="M94" s="142"/>
      <c r="T94" s="54"/>
      <c r="AT94" s="18" t="s">
        <v>450</v>
      </c>
      <c r="AU94" s="18" t="s">
        <v>86</v>
      </c>
    </row>
    <row r="95" spans="2:65" s="1" customFormat="1" ht="29.25">
      <c r="B95" s="33"/>
      <c r="D95" s="139" t="s">
        <v>161</v>
      </c>
      <c r="F95" s="143" t="s">
        <v>614</v>
      </c>
      <c r="I95" s="141"/>
      <c r="L95" s="33"/>
      <c r="M95" s="142"/>
      <c r="T95" s="54"/>
      <c r="AT95" s="18" t="s">
        <v>161</v>
      </c>
      <c r="AU95" s="18" t="s">
        <v>86</v>
      </c>
    </row>
    <row r="96" spans="2:65" s="11" customFormat="1" ht="11.25">
      <c r="B96" s="144"/>
      <c r="D96" s="139" t="s">
        <v>192</v>
      </c>
      <c r="E96" s="145" t="s">
        <v>21</v>
      </c>
      <c r="F96" s="146" t="s">
        <v>615</v>
      </c>
      <c r="H96" s="147">
        <v>576</v>
      </c>
      <c r="I96" s="148"/>
      <c r="L96" s="144"/>
      <c r="M96" s="149"/>
      <c r="T96" s="150"/>
      <c r="AT96" s="145" t="s">
        <v>192</v>
      </c>
      <c r="AU96" s="145" t="s">
        <v>86</v>
      </c>
      <c r="AV96" s="11" t="s">
        <v>86</v>
      </c>
      <c r="AW96" s="11" t="s">
        <v>37</v>
      </c>
      <c r="AX96" s="11" t="s">
        <v>84</v>
      </c>
      <c r="AY96" s="145" t="s">
        <v>154</v>
      </c>
    </row>
    <row r="97" spans="2:65" s="1" customFormat="1" ht="16.5" customHeight="1">
      <c r="B97" s="33"/>
      <c r="C97" s="126" t="s">
        <v>86</v>
      </c>
      <c r="D97" s="126" t="s">
        <v>155</v>
      </c>
      <c r="E97" s="127" t="s">
        <v>616</v>
      </c>
      <c r="F97" s="128" t="s">
        <v>617</v>
      </c>
      <c r="G97" s="129" t="s">
        <v>602</v>
      </c>
      <c r="H97" s="130">
        <v>1440</v>
      </c>
      <c r="I97" s="131"/>
      <c r="J97" s="132">
        <f>ROUND(I97*H97,2)</f>
        <v>0</v>
      </c>
      <c r="K97" s="128" t="s">
        <v>21</v>
      </c>
      <c r="L97" s="33"/>
      <c r="M97" s="133" t="s">
        <v>21</v>
      </c>
      <c r="N97" s="134" t="s">
        <v>47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153</v>
      </c>
      <c r="AT97" s="137" t="s">
        <v>155</v>
      </c>
      <c r="AU97" s="137" t="s">
        <v>86</v>
      </c>
      <c r="AY97" s="18" t="s">
        <v>154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84</v>
      </c>
      <c r="BK97" s="138">
        <f>ROUND(I97*H97,2)</f>
        <v>0</v>
      </c>
      <c r="BL97" s="18" t="s">
        <v>153</v>
      </c>
      <c r="BM97" s="137" t="s">
        <v>618</v>
      </c>
    </row>
    <row r="98" spans="2:65" s="1" customFormat="1" ht="11.25">
      <c r="B98" s="33"/>
      <c r="D98" s="139" t="s">
        <v>160</v>
      </c>
      <c r="F98" s="140" t="s">
        <v>617</v>
      </c>
      <c r="I98" s="141"/>
      <c r="L98" s="33"/>
      <c r="M98" s="142"/>
      <c r="T98" s="54"/>
      <c r="AT98" s="18" t="s">
        <v>160</v>
      </c>
      <c r="AU98" s="18" t="s">
        <v>86</v>
      </c>
    </row>
    <row r="99" spans="2:65" s="1" customFormat="1" ht="29.25">
      <c r="B99" s="33"/>
      <c r="D99" s="139" t="s">
        <v>161</v>
      </c>
      <c r="F99" s="143" t="s">
        <v>614</v>
      </c>
      <c r="I99" s="141"/>
      <c r="L99" s="33"/>
      <c r="M99" s="142"/>
      <c r="T99" s="54"/>
      <c r="AT99" s="18" t="s">
        <v>161</v>
      </c>
      <c r="AU99" s="18" t="s">
        <v>86</v>
      </c>
    </row>
    <row r="100" spans="2:65" s="11" customFormat="1" ht="11.25">
      <c r="B100" s="144"/>
      <c r="D100" s="139" t="s">
        <v>192</v>
      </c>
      <c r="E100" s="145" t="s">
        <v>21</v>
      </c>
      <c r="F100" s="146" t="s">
        <v>601</v>
      </c>
      <c r="H100" s="147">
        <v>1440</v>
      </c>
      <c r="I100" s="148"/>
      <c r="L100" s="144"/>
      <c r="M100" s="149"/>
      <c r="T100" s="150"/>
      <c r="AT100" s="145" t="s">
        <v>192</v>
      </c>
      <c r="AU100" s="145" t="s">
        <v>86</v>
      </c>
      <c r="AV100" s="11" t="s">
        <v>86</v>
      </c>
      <c r="AW100" s="11" t="s">
        <v>37</v>
      </c>
      <c r="AX100" s="11" t="s">
        <v>84</v>
      </c>
      <c r="AY100" s="145" t="s">
        <v>154</v>
      </c>
    </row>
    <row r="101" spans="2:65" s="1" customFormat="1" ht="16.5" customHeight="1">
      <c r="B101" s="33"/>
      <c r="C101" s="126" t="s">
        <v>167</v>
      </c>
      <c r="D101" s="126" t="s">
        <v>155</v>
      </c>
      <c r="E101" s="127" t="s">
        <v>619</v>
      </c>
      <c r="F101" s="128" t="s">
        <v>620</v>
      </c>
      <c r="G101" s="129" t="s">
        <v>621</v>
      </c>
      <c r="H101" s="130">
        <v>460.8</v>
      </c>
      <c r="I101" s="131"/>
      <c r="J101" s="132">
        <f>ROUND(I101*H101,2)</f>
        <v>0</v>
      </c>
      <c r="K101" s="128" t="s">
        <v>447</v>
      </c>
      <c r="L101" s="33"/>
      <c r="M101" s="133" t="s">
        <v>21</v>
      </c>
      <c r="N101" s="134" t="s">
        <v>47</v>
      </c>
      <c r="P101" s="135">
        <f>O101*H101</f>
        <v>0</v>
      </c>
      <c r="Q101" s="135">
        <v>4.0000000000000003E-5</v>
      </c>
      <c r="R101" s="135">
        <f>Q101*H101</f>
        <v>1.8432E-2</v>
      </c>
      <c r="S101" s="135">
        <v>0</v>
      </c>
      <c r="T101" s="136">
        <f>S101*H101</f>
        <v>0</v>
      </c>
      <c r="AR101" s="137" t="s">
        <v>153</v>
      </c>
      <c r="AT101" s="137" t="s">
        <v>155</v>
      </c>
      <c r="AU101" s="137" t="s">
        <v>86</v>
      </c>
      <c r="AY101" s="18" t="s">
        <v>154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8" t="s">
        <v>84</v>
      </c>
      <c r="BK101" s="138">
        <f>ROUND(I101*H101,2)</f>
        <v>0</v>
      </c>
      <c r="BL101" s="18" t="s">
        <v>153</v>
      </c>
      <c r="BM101" s="137" t="s">
        <v>622</v>
      </c>
    </row>
    <row r="102" spans="2:65" s="1" customFormat="1" ht="11.25">
      <c r="B102" s="33"/>
      <c r="D102" s="139" t="s">
        <v>160</v>
      </c>
      <c r="F102" s="140" t="s">
        <v>623</v>
      </c>
      <c r="I102" s="141"/>
      <c r="L102" s="33"/>
      <c r="M102" s="142"/>
      <c r="T102" s="54"/>
      <c r="AT102" s="18" t="s">
        <v>160</v>
      </c>
      <c r="AU102" s="18" t="s">
        <v>86</v>
      </c>
    </row>
    <row r="103" spans="2:65" s="1" customFormat="1" ht="11.25">
      <c r="B103" s="33"/>
      <c r="D103" s="171" t="s">
        <v>450</v>
      </c>
      <c r="F103" s="172" t="s">
        <v>624</v>
      </c>
      <c r="I103" s="141"/>
      <c r="L103" s="33"/>
      <c r="M103" s="142"/>
      <c r="T103" s="54"/>
      <c r="AT103" s="18" t="s">
        <v>450</v>
      </c>
      <c r="AU103" s="18" t="s">
        <v>86</v>
      </c>
    </row>
    <row r="104" spans="2:65" s="1" customFormat="1" ht="29.25">
      <c r="B104" s="33"/>
      <c r="D104" s="139" t="s">
        <v>161</v>
      </c>
      <c r="F104" s="143" t="s">
        <v>614</v>
      </c>
      <c r="I104" s="141"/>
      <c r="L104" s="33"/>
      <c r="M104" s="142"/>
      <c r="T104" s="54"/>
      <c r="AT104" s="18" t="s">
        <v>161</v>
      </c>
      <c r="AU104" s="18" t="s">
        <v>86</v>
      </c>
    </row>
    <row r="105" spans="2:65" s="11" customFormat="1" ht="11.25">
      <c r="B105" s="144"/>
      <c r="D105" s="139" t="s">
        <v>192</v>
      </c>
      <c r="E105" s="145" t="s">
        <v>21</v>
      </c>
      <c r="F105" s="146" t="s">
        <v>625</v>
      </c>
      <c r="H105" s="147">
        <v>460.8</v>
      </c>
      <c r="I105" s="148"/>
      <c r="L105" s="144"/>
      <c r="M105" s="149"/>
      <c r="T105" s="150"/>
      <c r="AT105" s="145" t="s">
        <v>192</v>
      </c>
      <c r="AU105" s="145" t="s">
        <v>86</v>
      </c>
      <c r="AV105" s="11" t="s">
        <v>86</v>
      </c>
      <c r="AW105" s="11" t="s">
        <v>37</v>
      </c>
      <c r="AX105" s="11" t="s">
        <v>84</v>
      </c>
      <c r="AY105" s="145" t="s">
        <v>154</v>
      </c>
    </row>
    <row r="106" spans="2:65" s="1" customFormat="1" ht="16.5" customHeight="1">
      <c r="B106" s="33"/>
      <c r="C106" s="151" t="s">
        <v>153</v>
      </c>
      <c r="D106" s="151" t="s">
        <v>243</v>
      </c>
      <c r="E106" s="152" t="s">
        <v>626</v>
      </c>
      <c r="F106" s="153" t="s">
        <v>627</v>
      </c>
      <c r="G106" s="154" t="s">
        <v>628</v>
      </c>
      <c r="H106" s="155">
        <v>576</v>
      </c>
      <c r="I106" s="156"/>
      <c r="J106" s="157">
        <f>ROUND(I106*H106,2)</f>
        <v>0</v>
      </c>
      <c r="K106" s="153" t="s">
        <v>21</v>
      </c>
      <c r="L106" s="158"/>
      <c r="M106" s="159" t="s">
        <v>21</v>
      </c>
      <c r="N106" s="160" t="s">
        <v>47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194</v>
      </c>
      <c r="AT106" s="137" t="s">
        <v>243</v>
      </c>
      <c r="AU106" s="137" t="s">
        <v>86</v>
      </c>
      <c r="AY106" s="18" t="s">
        <v>154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84</v>
      </c>
      <c r="BK106" s="138">
        <f>ROUND(I106*H106,2)</f>
        <v>0</v>
      </c>
      <c r="BL106" s="18" t="s">
        <v>153</v>
      </c>
      <c r="BM106" s="137" t="s">
        <v>629</v>
      </c>
    </row>
    <row r="107" spans="2:65" s="1" customFormat="1" ht="11.25">
      <c r="B107" s="33"/>
      <c r="D107" s="139" t="s">
        <v>160</v>
      </c>
      <c r="F107" s="140" t="s">
        <v>627</v>
      </c>
      <c r="I107" s="141"/>
      <c r="L107" s="33"/>
      <c r="M107" s="142"/>
      <c r="T107" s="54"/>
      <c r="AT107" s="18" t="s">
        <v>160</v>
      </c>
      <c r="AU107" s="18" t="s">
        <v>86</v>
      </c>
    </row>
    <row r="108" spans="2:65" s="1" customFormat="1" ht="29.25">
      <c r="B108" s="33"/>
      <c r="D108" s="139" t="s">
        <v>161</v>
      </c>
      <c r="F108" s="143" t="s">
        <v>614</v>
      </c>
      <c r="I108" s="141"/>
      <c r="L108" s="33"/>
      <c r="M108" s="142"/>
      <c r="T108" s="54"/>
      <c r="AT108" s="18" t="s">
        <v>161</v>
      </c>
      <c r="AU108" s="18" t="s">
        <v>86</v>
      </c>
    </row>
    <row r="109" spans="2:65" s="11" customFormat="1" ht="11.25">
      <c r="B109" s="144"/>
      <c r="D109" s="139" t="s">
        <v>192</v>
      </c>
      <c r="E109" s="145" t="s">
        <v>21</v>
      </c>
      <c r="F109" s="146" t="s">
        <v>630</v>
      </c>
      <c r="H109" s="147">
        <v>576</v>
      </c>
      <c r="I109" s="148"/>
      <c r="L109" s="144"/>
      <c r="M109" s="149"/>
      <c r="T109" s="150"/>
      <c r="AT109" s="145" t="s">
        <v>192</v>
      </c>
      <c r="AU109" s="145" t="s">
        <v>86</v>
      </c>
      <c r="AV109" s="11" t="s">
        <v>86</v>
      </c>
      <c r="AW109" s="11" t="s">
        <v>37</v>
      </c>
      <c r="AX109" s="11" t="s">
        <v>84</v>
      </c>
      <c r="AY109" s="145" t="s">
        <v>154</v>
      </c>
    </row>
    <row r="110" spans="2:65" s="1" customFormat="1" ht="16.5" customHeight="1">
      <c r="B110" s="33"/>
      <c r="C110" s="126" t="s">
        <v>174</v>
      </c>
      <c r="D110" s="126" t="s">
        <v>155</v>
      </c>
      <c r="E110" s="127" t="s">
        <v>631</v>
      </c>
      <c r="F110" s="128" t="s">
        <v>632</v>
      </c>
      <c r="G110" s="129" t="s">
        <v>602</v>
      </c>
      <c r="H110" s="130">
        <v>1440</v>
      </c>
      <c r="I110" s="131"/>
      <c r="J110" s="132">
        <f>ROUND(I110*H110,2)</f>
        <v>0</v>
      </c>
      <c r="K110" s="128" t="s">
        <v>21</v>
      </c>
      <c r="L110" s="33"/>
      <c r="M110" s="133" t="s">
        <v>21</v>
      </c>
      <c r="N110" s="134" t="s">
        <v>47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153</v>
      </c>
      <c r="AT110" s="137" t="s">
        <v>155</v>
      </c>
      <c r="AU110" s="137" t="s">
        <v>86</v>
      </c>
      <c r="AY110" s="18" t="s">
        <v>154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84</v>
      </c>
      <c r="BK110" s="138">
        <f>ROUND(I110*H110,2)</f>
        <v>0</v>
      </c>
      <c r="BL110" s="18" t="s">
        <v>153</v>
      </c>
      <c r="BM110" s="137" t="s">
        <v>633</v>
      </c>
    </row>
    <row r="111" spans="2:65" s="1" customFormat="1" ht="11.25">
      <c r="B111" s="33"/>
      <c r="D111" s="139" t="s">
        <v>160</v>
      </c>
      <c r="F111" s="140" t="s">
        <v>632</v>
      </c>
      <c r="I111" s="141"/>
      <c r="L111" s="33"/>
      <c r="M111" s="142"/>
      <c r="T111" s="54"/>
      <c r="AT111" s="18" t="s">
        <v>160</v>
      </c>
      <c r="AU111" s="18" t="s">
        <v>86</v>
      </c>
    </row>
    <row r="112" spans="2:65" s="1" customFormat="1" ht="29.25">
      <c r="B112" s="33"/>
      <c r="D112" s="139" t="s">
        <v>161</v>
      </c>
      <c r="F112" s="143" t="s">
        <v>614</v>
      </c>
      <c r="I112" s="141"/>
      <c r="L112" s="33"/>
      <c r="M112" s="142"/>
      <c r="T112" s="54"/>
      <c r="AT112" s="18" t="s">
        <v>161</v>
      </c>
      <c r="AU112" s="18" t="s">
        <v>86</v>
      </c>
    </row>
    <row r="113" spans="2:65" s="13" customFormat="1" ht="11.25">
      <c r="B113" s="173"/>
      <c r="D113" s="139" t="s">
        <v>192</v>
      </c>
      <c r="E113" s="174" t="s">
        <v>21</v>
      </c>
      <c r="F113" s="175" t="s">
        <v>634</v>
      </c>
      <c r="H113" s="174" t="s">
        <v>21</v>
      </c>
      <c r="I113" s="176"/>
      <c r="L113" s="173"/>
      <c r="M113" s="177"/>
      <c r="T113" s="178"/>
      <c r="AT113" s="174" t="s">
        <v>192</v>
      </c>
      <c r="AU113" s="174" t="s">
        <v>86</v>
      </c>
      <c r="AV113" s="13" t="s">
        <v>84</v>
      </c>
      <c r="AW113" s="13" t="s">
        <v>37</v>
      </c>
      <c r="AX113" s="13" t="s">
        <v>76</v>
      </c>
      <c r="AY113" s="174" t="s">
        <v>154</v>
      </c>
    </row>
    <row r="114" spans="2:65" s="11" customFormat="1" ht="11.25">
      <c r="B114" s="144"/>
      <c r="D114" s="139" t="s">
        <v>192</v>
      </c>
      <c r="E114" s="145" t="s">
        <v>601</v>
      </c>
      <c r="F114" s="146" t="s">
        <v>635</v>
      </c>
      <c r="H114" s="147">
        <v>1440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84</v>
      </c>
      <c r="AY114" s="145" t="s">
        <v>154</v>
      </c>
    </row>
    <row r="115" spans="2:65" s="10" customFormat="1" ht="22.9" customHeight="1">
      <c r="B115" s="116"/>
      <c r="D115" s="117" t="s">
        <v>75</v>
      </c>
      <c r="E115" s="169" t="s">
        <v>200</v>
      </c>
      <c r="F115" s="169" t="s">
        <v>518</v>
      </c>
      <c r="I115" s="119"/>
      <c r="J115" s="170">
        <f>BK115</f>
        <v>0</v>
      </c>
      <c r="L115" s="116"/>
      <c r="M115" s="121"/>
      <c r="P115" s="122">
        <f>SUM(P116:P149)</f>
        <v>0</v>
      </c>
      <c r="R115" s="122">
        <f>SUM(R116:R149)</f>
        <v>7.0343999999999998</v>
      </c>
      <c r="T115" s="123">
        <f>SUM(T116:T149)</f>
        <v>7.11</v>
      </c>
      <c r="AR115" s="117" t="s">
        <v>84</v>
      </c>
      <c r="AT115" s="124" t="s">
        <v>75</v>
      </c>
      <c r="AU115" s="124" t="s">
        <v>84</v>
      </c>
      <c r="AY115" s="117" t="s">
        <v>154</v>
      </c>
      <c r="BK115" s="125">
        <f>SUM(BK116:BK149)</f>
        <v>0</v>
      </c>
    </row>
    <row r="116" spans="2:65" s="1" customFormat="1" ht="21.75" customHeight="1">
      <c r="B116" s="33"/>
      <c r="C116" s="126" t="s">
        <v>178</v>
      </c>
      <c r="D116" s="126" t="s">
        <v>155</v>
      </c>
      <c r="E116" s="127" t="s">
        <v>636</v>
      </c>
      <c r="F116" s="128" t="s">
        <v>637</v>
      </c>
      <c r="G116" s="129" t="s">
        <v>414</v>
      </c>
      <c r="H116" s="130">
        <v>1141.4000000000001</v>
      </c>
      <c r="I116" s="131"/>
      <c r="J116" s="132">
        <f>ROUND(I116*H116,2)</f>
        <v>0</v>
      </c>
      <c r="K116" s="128" t="s">
        <v>447</v>
      </c>
      <c r="L116" s="33"/>
      <c r="M116" s="133" t="s">
        <v>21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153</v>
      </c>
      <c r="AT116" s="137" t="s">
        <v>155</v>
      </c>
      <c r="AU116" s="137" t="s">
        <v>86</v>
      </c>
      <c r="AY116" s="18" t="s">
        <v>154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8" t="s">
        <v>84</v>
      </c>
      <c r="BK116" s="138">
        <f>ROUND(I116*H116,2)</f>
        <v>0</v>
      </c>
      <c r="BL116" s="18" t="s">
        <v>153</v>
      </c>
      <c r="BM116" s="137" t="s">
        <v>638</v>
      </c>
    </row>
    <row r="117" spans="2:65" s="1" customFormat="1" ht="19.5">
      <c r="B117" s="33"/>
      <c r="D117" s="139" t="s">
        <v>160</v>
      </c>
      <c r="F117" s="140" t="s">
        <v>639</v>
      </c>
      <c r="I117" s="141"/>
      <c r="L117" s="33"/>
      <c r="M117" s="142"/>
      <c r="T117" s="54"/>
      <c r="AT117" s="18" t="s">
        <v>160</v>
      </c>
      <c r="AU117" s="18" t="s">
        <v>86</v>
      </c>
    </row>
    <row r="118" spans="2:65" s="1" customFormat="1" ht="11.25">
      <c r="B118" s="33"/>
      <c r="D118" s="171" t="s">
        <v>450</v>
      </c>
      <c r="F118" s="172" t="s">
        <v>640</v>
      </c>
      <c r="I118" s="141"/>
      <c r="L118" s="33"/>
      <c r="M118" s="142"/>
      <c r="T118" s="54"/>
      <c r="AT118" s="18" t="s">
        <v>450</v>
      </c>
      <c r="AU118" s="18" t="s">
        <v>86</v>
      </c>
    </row>
    <row r="119" spans="2:65" s="1" customFormat="1" ht="29.25">
      <c r="B119" s="33"/>
      <c r="D119" s="139" t="s">
        <v>161</v>
      </c>
      <c r="F119" s="143" t="s">
        <v>614</v>
      </c>
      <c r="I119" s="141"/>
      <c r="L119" s="33"/>
      <c r="M119" s="142"/>
      <c r="T119" s="54"/>
      <c r="AT119" s="18" t="s">
        <v>161</v>
      </c>
      <c r="AU119" s="18" t="s">
        <v>86</v>
      </c>
    </row>
    <row r="120" spans="2:65" s="13" customFormat="1" ht="11.25">
      <c r="B120" s="173"/>
      <c r="D120" s="139" t="s">
        <v>192</v>
      </c>
      <c r="E120" s="174" t="s">
        <v>21</v>
      </c>
      <c r="F120" s="175" t="s">
        <v>641</v>
      </c>
      <c r="H120" s="174" t="s">
        <v>21</v>
      </c>
      <c r="I120" s="176"/>
      <c r="L120" s="173"/>
      <c r="M120" s="177"/>
      <c r="T120" s="178"/>
      <c r="AT120" s="174" t="s">
        <v>192</v>
      </c>
      <c r="AU120" s="174" t="s">
        <v>86</v>
      </c>
      <c r="AV120" s="13" t="s">
        <v>84</v>
      </c>
      <c r="AW120" s="13" t="s">
        <v>37</v>
      </c>
      <c r="AX120" s="13" t="s">
        <v>76</v>
      </c>
      <c r="AY120" s="174" t="s">
        <v>154</v>
      </c>
    </row>
    <row r="121" spans="2:65" s="11" customFormat="1" ht="11.25">
      <c r="B121" s="144"/>
      <c r="D121" s="139" t="s">
        <v>192</v>
      </c>
      <c r="E121" s="145" t="s">
        <v>21</v>
      </c>
      <c r="F121" s="146" t="s">
        <v>642</v>
      </c>
      <c r="H121" s="147">
        <v>1141.4000000000001</v>
      </c>
      <c r="I121" s="148"/>
      <c r="L121" s="144"/>
      <c r="M121" s="149"/>
      <c r="T121" s="150"/>
      <c r="AT121" s="145" t="s">
        <v>192</v>
      </c>
      <c r="AU121" s="145" t="s">
        <v>86</v>
      </c>
      <c r="AV121" s="11" t="s">
        <v>86</v>
      </c>
      <c r="AW121" s="11" t="s">
        <v>37</v>
      </c>
      <c r="AX121" s="11" t="s">
        <v>76</v>
      </c>
      <c r="AY121" s="145" t="s">
        <v>154</v>
      </c>
    </row>
    <row r="122" spans="2:65" s="14" customFormat="1" ht="11.25">
      <c r="B122" s="179"/>
      <c r="D122" s="139" t="s">
        <v>192</v>
      </c>
      <c r="E122" s="180" t="s">
        <v>598</v>
      </c>
      <c r="F122" s="181" t="s">
        <v>459</v>
      </c>
      <c r="H122" s="182">
        <v>1141.4000000000001</v>
      </c>
      <c r="I122" s="183"/>
      <c r="L122" s="179"/>
      <c r="M122" s="184"/>
      <c r="T122" s="185"/>
      <c r="AT122" s="180" t="s">
        <v>192</v>
      </c>
      <c r="AU122" s="180" t="s">
        <v>86</v>
      </c>
      <c r="AV122" s="14" t="s">
        <v>153</v>
      </c>
      <c r="AW122" s="14" t="s">
        <v>37</v>
      </c>
      <c r="AX122" s="14" t="s">
        <v>84</v>
      </c>
      <c r="AY122" s="180" t="s">
        <v>154</v>
      </c>
    </row>
    <row r="123" spans="2:65" s="1" customFormat="1" ht="24.2" customHeight="1">
      <c r="B123" s="33"/>
      <c r="C123" s="126" t="s">
        <v>186</v>
      </c>
      <c r="D123" s="126" t="s">
        <v>155</v>
      </c>
      <c r="E123" s="127" t="s">
        <v>643</v>
      </c>
      <c r="F123" s="128" t="s">
        <v>644</v>
      </c>
      <c r="G123" s="129" t="s">
        <v>414</v>
      </c>
      <c r="H123" s="130">
        <v>68484</v>
      </c>
      <c r="I123" s="131"/>
      <c r="J123" s="132">
        <f>ROUND(I123*H123,2)</f>
        <v>0</v>
      </c>
      <c r="K123" s="128" t="s">
        <v>447</v>
      </c>
      <c r="L123" s="33"/>
      <c r="M123" s="133" t="s">
        <v>21</v>
      </c>
      <c r="N123" s="134" t="s">
        <v>47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153</v>
      </c>
      <c r="AT123" s="137" t="s">
        <v>155</v>
      </c>
      <c r="AU123" s="137" t="s">
        <v>86</v>
      </c>
      <c r="AY123" s="18" t="s">
        <v>154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8" t="s">
        <v>84</v>
      </c>
      <c r="BK123" s="138">
        <f>ROUND(I123*H123,2)</f>
        <v>0</v>
      </c>
      <c r="BL123" s="18" t="s">
        <v>153</v>
      </c>
      <c r="BM123" s="137" t="s">
        <v>645</v>
      </c>
    </row>
    <row r="124" spans="2:65" s="1" customFormat="1" ht="19.5">
      <c r="B124" s="33"/>
      <c r="D124" s="139" t="s">
        <v>160</v>
      </c>
      <c r="F124" s="140" t="s">
        <v>646</v>
      </c>
      <c r="I124" s="141"/>
      <c r="L124" s="33"/>
      <c r="M124" s="142"/>
      <c r="T124" s="54"/>
      <c r="AT124" s="18" t="s">
        <v>160</v>
      </c>
      <c r="AU124" s="18" t="s">
        <v>86</v>
      </c>
    </row>
    <row r="125" spans="2:65" s="1" customFormat="1" ht="11.25">
      <c r="B125" s="33"/>
      <c r="D125" s="171" t="s">
        <v>450</v>
      </c>
      <c r="F125" s="172" t="s">
        <v>647</v>
      </c>
      <c r="I125" s="141"/>
      <c r="L125" s="33"/>
      <c r="M125" s="142"/>
      <c r="T125" s="54"/>
      <c r="AT125" s="18" t="s">
        <v>450</v>
      </c>
      <c r="AU125" s="18" t="s">
        <v>86</v>
      </c>
    </row>
    <row r="126" spans="2:65" s="1" customFormat="1" ht="29.25">
      <c r="B126" s="33"/>
      <c r="D126" s="139" t="s">
        <v>161</v>
      </c>
      <c r="F126" s="143" t="s">
        <v>614</v>
      </c>
      <c r="I126" s="141"/>
      <c r="L126" s="33"/>
      <c r="M126" s="142"/>
      <c r="T126" s="54"/>
      <c r="AT126" s="18" t="s">
        <v>161</v>
      </c>
      <c r="AU126" s="18" t="s">
        <v>86</v>
      </c>
    </row>
    <row r="127" spans="2:65" s="11" customFormat="1" ht="11.25">
      <c r="B127" s="144"/>
      <c r="D127" s="139" t="s">
        <v>192</v>
      </c>
      <c r="E127" s="145" t="s">
        <v>21</v>
      </c>
      <c r="F127" s="146" t="s">
        <v>648</v>
      </c>
      <c r="H127" s="147">
        <v>68484</v>
      </c>
      <c r="I127" s="148"/>
      <c r="L127" s="144"/>
      <c r="M127" s="149"/>
      <c r="T127" s="150"/>
      <c r="AT127" s="145" t="s">
        <v>192</v>
      </c>
      <c r="AU127" s="145" t="s">
        <v>86</v>
      </c>
      <c r="AV127" s="11" t="s">
        <v>86</v>
      </c>
      <c r="AW127" s="11" t="s">
        <v>37</v>
      </c>
      <c r="AX127" s="11" t="s">
        <v>84</v>
      </c>
      <c r="AY127" s="145" t="s">
        <v>154</v>
      </c>
    </row>
    <row r="128" spans="2:65" s="1" customFormat="1" ht="24.2" customHeight="1">
      <c r="B128" s="33"/>
      <c r="C128" s="126" t="s">
        <v>194</v>
      </c>
      <c r="D128" s="126" t="s">
        <v>155</v>
      </c>
      <c r="E128" s="127" t="s">
        <v>649</v>
      </c>
      <c r="F128" s="128" t="s">
        <v>650</v>
      </c>
      <c r="G128" s="129" t="s">
        <v>414</v>
      </c>
      <c r="H128" s="130">
        <v>1141.4000000000001</v>
      </c>
      <c r="I128" s="131"/>
      <c r="J128" s="132">
        <f>ROUND(I128*H128,2)</f>
        <v>0</v>
      </c>
      <c r="K128" s="128" t="s">
        <v>447</v>
      </c>
      <c r="L128" s="33"/>
      <c r="M128" s="133" t="s">
        <v>21</v>
      </c>
      <c r="N128" s="134" t="s">
        <v>47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153</v>
      </c>
      <c r="AT128" s="137" t="s">
        <v>155</v>
      </c>
      <c r="AU128" s="137" t="s">
        <v>86</v>
      </c>
      <c r="AY128" s="18" t="s">
        <v>154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84</v>
      </c>
      <c r="BK128" s="138">
        <f>ROUND(I128*H128,2)</f>
        <v>0</v>
      </c>
      <c r="BL128" s="18" t="s">
        <v>153</v>
      </c>
      <c r="BM128" s="137" t="s">
        <v>651</v>
      </c>
    </row>
    <row r="129" spans="2:65" s="1" customFormat="1" ht="19.5">
      <c r="B129" s="33"/>
      <c r="D129" s="139" t="s">
        <v>160</v>
      </c>
      <c r="F129" s="140" t="s">
        <v>652</v>
      </c>
      <c r="I129" s="141"/>
      <c r="L129" s="33"/>
      <c r="M129" s="142"/>
      <c r="T129" s="54"/>
      <c r="AT129" s="18" t="s">
        <v>160</v>
      </c>
      <c r="AU129" s="18" t="s">
        <v>86</v>
      </c>
    </row>
    <row r="130" spans="2:65" s="1" customFormat="1" ht="11.25">
      <c r="B130" s="33"/>
      <c r="D130" s="171" t="s">
        <v>450</v>
      </c>
      <c r="F130" s="172" t="s">
        <v>653</v>
      </c>
      <c r="I130" s="141"/>
      <c r="L130" s="33"/>
      <c r="M130" s="142"/>
      <c r="T130" s="54"/>
      <c r="AT130" s="18" t="s">
        <v>450</v>
      </c>
      <c r="AU130" s="18" t="s">
        <v>86</v>
      </c>
    </row>
    <row r="131" spans="2:65" s="1" customFormat="1" ht="29.25">
      <c r="B131" s="33"/>
      <c r="D131" s="139" t="s">
        <v>161</v>
      </c>
      <c r="F131" s="143" t="s">
        <v>614</v>
      </c>
      <c r="I131" s="141"/>
      <c r="L131" s="33"/>
      <c r="M131" s="142"/>
      <c r="T131" s="54"/>
      <c r="AT131" s="18" t="s">
        <v>161</v>
      </c>
      <c r="AU131" s="18" t="s">
        <v>86</v>
      </c>
    </row>
    <row r="132" spans="2:65" s="11" customFormat="1" ht="11.25">
      <c r="B132" s="144"/>
      <c r="D132" s="139" t="s">
        <v>192</v>
      </c>
      <c r="E132" s="145" t="s">
        <v>21</v>
      </c>
      <c r="F132" s="146" t="s">
        <v>598</v>
      </c>
      <c r="H132" s="147">
        <v>1141.4000000000001</v>
      </c>
      <c r="I132" s="148"/>
      <c r="L132" s="144"/>
      <c r="M132" s="149"/>
      <c r="T132" s="150"/>
      <c r="AT132" s="145" t="s">
        <v>192</v>
      </c>
      <c r="AU132" s="145" t="s">
        <v>86</v>
      </c>
      <c r="AV132" s="11" t="s">
        <v>86</v>
      </c>
      <c r="AW132" s="11" t="s">
        <v>37</v>
      </c>
      <c r="AX132" s="11" t="s">
        <v>84</v>
      </c>
      <c r="AY132" s="145" t="s">
        <v>154</v>
      </c>
    </row>
    <row r="133" spans="2:65" s="1" customFormat="1" ht="16.5" customHeight="1">
      <c r="B133" s="33"/>
      <c r="C133" s="126" t="s">
        <v>200</v>
      </c>
      <c r="D133" s="126" t="s">
        <v>155</v>
      </c>
      <c r="E133" s="127" t="s">
        <v>573</v>
      </c>
      <c r="F133" s="128" t="s">
        <v>574</v>
      </c>
      <c r="G133" s="129" t="s">
        <v>414</v>
      </c>
      <c r="H133" s="130">
        <v>180</v>
      </c>
      <c r="I133" s="131"/>
      <c r="J133" s="132">
        <f>ROUND(I133*H133,2)</f>
        <v>0</v>
      </c>
      <c r="K133" s="128" t="s">
        <v>447</v>
      </c>
      <c r="L133" s="33"/>
      <c r="M133" s="133" t="s">
        <v>21</v>
      </c>
      <c r="N133" s="134" t="s">
        <v>47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153</v>
      </c>
      <c r="AT133" s="137" t="s">
        <v>155</v>
      </c>
      <c r="AU133" s="137" t="s">
        <v>86</v>
      </c>
      <c r="AY133" s="18" t="s">
        <v>154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8" t="s">
        <v>84</v>
      </c>
      <c r="BK133" s="138">
        <f>ROUND(I133*H133,2)</f>
        <v>0</v>
      </c>
      <c r="BL133" s="18" t="s">
        <v>153</v>
      </c>
      <c r="BM133" s="137" t="s">
        <v>654</v>
      </c>
    </row>
    <row r="134" spans="2:65" s="1" customFormat="1" ht="11.25">
      <c r="B134" s="33"/>
      <c r="D134" s="139" t="s">
        <v>160</v>
      </c>
      <c r="F134" s="140" t="s">
        <v>574</v>
      </c>
      <c r="I134" s="141"/>
      <c r="L134" s="33"/>
      <c r="M134" s="142"/>
      <c r="T134" s="54"/>
      <c r="AT134" s="18" t="s">
        <v>160</v>
      </c>
      <c r="AU134" s="18" t="s">
        <v>86</v>
      </c>
    </row>
    <row r="135" spans="2:65" s="1" customFormat="1" ht="11.25">
      <c r="B135" s="33"/>
      <c r="D135" s="171" t="s">
        <v>450</v>
      </c>
      <c r="F135" s="172" t="s">
        <v>576</v>
      </c>
      <c r="I135" s="141"/>
      <c r="L135" s="33"/>
      <c r="M135" s="142"/>
      <c r="T135" s="54"/>
      <c r="AT135" s="18" t="s">
        <v>450</v>
      </c>
      <c r="AU135" s="18" t="s">
        <v>86</v>
      </c>
    </row>
    <row r="136" spans="2:65" s="1" customFormat="1" ht="29.25">
      <c r="B136" s="33"/>
      <c r="D136" s="139" t="s">
        <v>161</v>
      </c>
      <c r="F136" s="143" t="s">
        <v>614</v>
      </c>
      <c r="I136" s="141"/>
      <c r="L136" s="33"/>
      <c r="M136" s="142"/>
      <c r="T136" s="54"/>
      <c r="AT136" s="18" t="s">
        <v>161</v>
      </c>
      <c r="AU136" s="18" t="s">
        <v>86</v>
      </c>
    </row>
    <row r="137" spans="2:65" s="11" customFormat="1" ht="11.25">
      <c r="B137" s="144"/>
      <c r="D137" s="139" t="s">
        <v>192</v>
      </c>
      <c r="E137" s="145" t="s">
        <v>21</v>
      </c>
      <c r="F137" s="146" t="s">
        <v>604</v>
      </c>
      <c r="H137" s="147">
        <v>180</v>
      </c>
      <c r="I137" s="148"/>
      <c r="L137" s="144"/>
      <c r="M137" s="149"/>
      <c r="T137" s="150"/>
      <c r="AT137" s="145" t="s">
        <v>192</v>
      </c>
      <c r="AU137" s="145" t="s">
        <v>86</v>
      </c>
      <c r="AV137" s="11" t="s">
        <v>86</v>
      </c>
      <c r="AW137" s="11" t="s">
        <v>37</v>
      </c>
      <c r="AX137" s="11" t="s">
        <v>84</v>
      </c>
      <c r="AY137" s="145" t="s">
        <v>154</v>
      </c>
    </row>
    <row r="138" spans="2:65" s="1" customFormat="1" ht="16.5" customHeight="1">
      <c r="B138" s="33"/>
      <c r="C138" s="126" t="s">
        <v>206</v>
      </c>
      <c r="D138" s="126" t="s">
        <v>155</v>
      </c>
      <c r="E138" s="127" t="s">
        <v>655</v>
      </c>
      <c r="F138" s="128" t="s">
        <v>656</v>
      </c>
      <c r="G138" s="129" t="s">
        <v>414</v>
      </c>
      <c r="H138" s="130">
        <v>180</v>
      </c>
      <c r="I138" s="131"/>
      <c r="J138" s="132">
        <f>ROUND(I138*H138,2)</f>
        <v>0</v>
      </c>
      <c r="K138" s="128" t="s">
        <v>447</v>
      </c>
      <c r="L138" s="33"/>
      <c r="M138" s="133" t="s">
        <v>21</v>
      </c>
      <c r="N138" s="134" t="s">
        <v>47</v>
      </c>
      <c r="P138" s="135">
        <f>O138*H138</f>
        <v>0</v>
      </c>
      <c r="Q138" s="135">
        <v>0</v>
      </c>
      <c r="R138" s="135">
        <f>Q138*H138</f>
        <v>0</v>
      </c>
      <c r="S138" s="135">
        <v>3.95E-2</v>
      </c>
      <c r="T138" s="136">
        <f>S138*H138</f>
        <v>7.11</v>
      </c>
      <c r="AR138" s="137" t="s">
        <v>153</v>
      </c>
      <c r="AT138" s="137" t="s">
        <v>155</v>
      </c>
      <c r="AU138" s="137" t="s">
        <v>86</v>
      </c>
      <c r="AY138" s="18" t="s">
        <v>154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8" t="s">
        <v>84</v>
      </c>
      <c r="BK138" s="138">
        <f>ROUND(I138*H138,2)</f>
        <v>0</v>
      </c>
      <c r="BL138" s="18" t="s">
        <v>153</v>
      </c>
      <c r="BM138" s="137" t="s">
        <v>657</v>
      </c>
    </row>
    <row r="139" spans="2:65" s="1" customFormat="1" ht="11.25">
      <c r="B139" s="33"/>
      <c r="D139" s="139" t="s">
        <v>160</v>
      </c>
      <c r="F139" s="140" t="s">
        <v>658</v>
      </c>
      <c r="I139" s="141"/>
      <c r="L139" s="33"/>
      <c r="M139" s="142"/>
      <c r="T139" s="54"/>
      <c r="AT139" s="18" t="s">
        <v>160</v>
      </c>
      <c r="AU139" s="18" t="s">
        <v>86</v>
      </c>
    </row>
    <row r="140" spans="2:65" s="1" customFormat="1" ht="11.25">
      <c r="B140" s="33"/>
      <c r="D140" s="171" t="s">
        <v>450</v>
      </c>
      <c r="F140" s="172" t="s">
        <v>659</v>
      </c>
      <c r="I140" s="141"/>
      <c r="L140" s="33"/>
      <c r="M140" s="142"/>
      <c r="T140" s="54"/>
      <c r="AT140" s="18" t="s">
        <v>450</v>
      </c>
      <c r="AU140" s="18" t="s">
        <v>86</v>
      </c>
    </row>
    <row r="141" spans="2:65" s="1" customFormat="1" ht="29.25">
      <c r="B141" s="33"/>
      <c r="D141" s="139" t="s">
        <v>161</v>
      </c>
      <c r="F141" s="143" t="s">
        <v>614</v>
      </c>
      <c r="I141" s="141"/>
      <c r="L141" s="33"/>
      <c r="M141" s="142"/>
      <c r="T141" s="54"/>
      <c r="AT141" s="18" t="s">
        <v>161</v>
      </c>
      <c r="AU141" s="18" t="s">
        <v>86</v>
      </c>
    </row>
    <row r="142" spans="2:65" s="13" customFormat="1" ht="11.25">
      <c r="B142" s="173"/>
      <c r="D142" s="139" t="s">
        <v>192</v>
      </c>
      <c r="E142" s="174" t="s">
        <v>21</v>
      </c>
      <c r="F142" s="175" t="s">
        <v>660</v>
      </c>
      <c r="H142" s="174" t="s">
        <v>21</v>
      </c>
      <c r="I142" s="176"/>
      <c r="L142" s="173"/>
      <c r="M142" s="177"/>
      <c r="T142" s="178"/>
      <c r="AT142" s="174" t="s">
        <v>192</v>
      </c>
      <c r="AU142" s="174" t="s">
        <v>86</v>
      </c>
      <c r="AV142" s="13" t="s">
        <v>84</v>
      </c>
      <c r="AW142" s="13" t="s">
        <v>37</v>
      </c>
      <c r="AX142" s="13" t="s">
        <v>76</v>
      </c>
      <c r="AY142" s="174" t="s">
        <v>154</v>
      </c>
    </row>
    <row r="143" spans="2:65" s="11" customFormat="1" ht="11.25">
      <c r="B143" s="144"/>
      <c r="D143" s="139" t="s">
        <v>192</v>
      </c>
      <c r="E143" s="145" t="s">
        <v>21</v>
      </c>
      <c r="F143" s="146" t="s">
        <v>661</v>
      </c>
      <c r="H143" s="147">
        <v>180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76</v>
      </c>
      <c r="AY143" s="145" t="s">
        <v>154</v>
      </c>
    </row>
    <row r="144" spans="2:65" s="14" customFormat="1" ht="11.25">
      <c r="B144" s="179"/>
      <c r="D144" s="139" t="s">
        <v>192</v>
      </c>
      <c r="E144" s="180" t="s">
        <v>604</v>
      </c>
      <c r="F144" s="181" t="s">
        <v>459</v>
      </c>
      <c r="H144" s="182">
        <v>180</v>
      </c>
      <c r="I144" s="183"/>
      <c r="L144" s="179"/>
      <c r="M144" s="184"/>
      <c r="T144" s="185"/>
      <c r="AT144" s="180" t="s">
        <v>192</v>
      </c>
      <c r="AU144" s="180" t="s">
        <v>86</v>
      </c>
      <c r="AV144" s="14" t="s">
        <v>153</v>
      </c>
      <c r="AW144" s="14" t="s">
        <v>37</v>
      </c>
      <c r="AX144" s="14" t="s">
        <v>84</v>
      </c>
      <c r="AY144" s="180" t="s">
        <v>154</v>
      </c>
    </row>
    <row r="145" spans="2:65" s="1" customFormat="1" ht="16.5" customHeight="1">
      <c r="B145" s="33"/>
      <c r="C145" s="126" t="s">
        <v>212</v>
      </c>
      <c r="D145" s="126" t="s">
        <v>155</v>
      </c>
      <c r="E145" s="127" t="s">
        <v>662</v>
      </c>
      <c r="F145" s="128" t="s">
        <v>663</v>
      </c>
      <c r="G145" s="129" t="s">
        <v>414</v>
      </c>
      <c r="H145" s="130">
        <v>180</v>
      </c>
      <c r="I145" s="131"/>
      <c r="J145" s="132">
        <f>ROUND(I145*H145,2)</f>
        <v>0</v>
      </c>
      <c r="K145" s="128" t="s">
        <v>447</v>
      </c>
      <c r="L145" s="33"/>
      <c r="M145" s="133" t="s">
        <v>21</v>
      </c>
      <c r="N145" s="134" t="s">
        <v>47</v>
      </c>
      <c r="P145" s="135">
        <f>O145*H145</f>
        <v>0</v>
      </c>
      <c r="Q145" s="135">
        <v>3.9079999999999997E-2</v>
      </c>
      <c r="R145" s="135">
        <f>Q145*H145</f>
        <v>7.0343999999999998</v>
      </c>
      <c r="S145" s="135">
        <v>0</v>
      </c>
      <c r="T145" s="136">
        <f>S145*H145</f>
        <v>0</v>
      </c>
      <c r="AR145" s="137" t="s">
        <v>153</v>
      </c>
      <c r="AT145" s="137" t="s">
        <v>155</v>
      </c>
      <c r="AU145" s="137" t="s">
        <v>86</v>
      </c>
      <c r="AY145" s="18" t="s">
        <v>154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153</v>
      </c>
      <c r="BM145" s="137" t="s">
        <v>664</v>
      </c>
    </row>
    <row r="146" spans="2:65" s="1" customFormat="1" ht="11.25">
      <c r="B146" s="33"/>
      <c r="D146" s="139" t="s">
        <v>160</v>
      </c>
      <c r="F146" s="140" t="s">
        <v>665</v>
      </c>
      <c r="I146" s="141"/>
      <c r="L146" s="33"/>
      <c r="M146" s="142"/>
      <c r="T146" s="54"/>
      <c r="AT146" s="18" t="s">
        <v>160</v>
      </c>
      <c r="AU146" s="18" t="s">
        <v>86</v>
      </c>
    </row>
    <row r="147" spans="2:65" s="1" customFormat="1" ht="11.25">
      <c r="B147" s="33"/>
      <c r="D147" s="171" t="s">
        <v>450</v>
      </c>
      <c r="F147" s="172" t="s">
        <v>666</v>
      </c>
      <c r="I147" s="141"/>
      <c r="L147" s="33"/>
      <c r="M147" s="142"/>
      <c r="T147" s="54"/>
      <c r="AT147" s="18" t="s">
        <v>450</v>
      </c>
      <c r="AU147" s="18" t="s">
        <v>86</v>
      </c>
    </row>
    <row r="148" spans="2:65" s="1" customFormat="1" ht="29.25">
      <c r="B148" s="33"/>
      <c r="D148" s="139" t="s">
        <v>161</v>
      </c>
      <c r="F148" s="143" t="s">
        <v>614</v>
      </c>
      <c r="I148" s="141"/>
      <c r="L148" s="33"/>
      <c r="M148" s="142"/>
      <c r="T148" s="54"/>
      <c r="AT148" s="18" t="s">
        <v>161</v>
      </c>
      <c r="AU148" s="18" t="s">
        <v>86</v>
      </c>
    </row>
    <row r="149" spans="2:65" s="11" customFormat="1" ht="11.25">
      <c r="B149" s="144"/>
      <c r="D149" s="139" t="s">
        <v>192</v>
      </c>
      <c r="E149" s="145" t="s">
        <v>21</v>
      </c>
      <c r="F149" s="146" t="s">
        <v>604</v>
      </c>
      <c r="H149" s="147">
        <v>180</v>
      </c>
      <c r="I149" s="148"/>
      <c r="L149" s="144"/>
      <c r="M149" s="149"/>
      <c r="T149" s="150"/>
      <c r="AT149" s="145" t="s">
        <v>192</v>
      </c>
      <c r="AU149" s="145" t="s">
        <v>86</v>
      </c>
      <c r="AV149" s="11" t="s">
        <v>86</v>
      </c>
      <c r="AW149" s="11" t="s">
        <v>37</v>
      </c>
      <c r="AX149" s="11" t="s">
        <v>84</v>
      </c>
      <c r="AY149" s="145" t="s">
        <v>154</v>
      </c>
    </row>
    <row r="150" spans="2:65" s="10" customFormat="1" ht="22.9" customHeight="1">
      <c r="B150" s="116"/>
      <c r="D150" s="117" t="s">
        <v>75</v>
      </c>
      <c r="E150" s="169" t="s">
        <v>590</v>
      </c>
      <c r="F150" s="169" t="s">
        <v>591</v>
      </c>
      <c r="I150" s="119"/>
      <c r="J150" s="170">
        <f>BK150</f>
        <v>0</v>
      </c>
      <c r="L150" s="116"/>
      <c r="M150" s="121"/>
      <c r="P150" s="122">
        <f>SUM(P151:P154)</f>
        <v>0</v>
      </c>
      <c r="R150" s="122">
        <f>SUM(R151:R154)</f>
        <v>0</v>
      </c>
      <c r="T150" s="123">
        <f>SUM(T151:T154)</f>
        <v>0</v>
      </c>
      <c r="AR150" s="117" t="s">
        <v>84</v>
      </c>
      <c r="AT150" s="124" t="s">
        <v>75</v>
      </c>
      <c r="AU150" s="124" t="s">
        <v>84</v>
      </c>
      <c r="AY150" s="117" t="s">
        <v>154</v>
      </c>
      <c r="BK150" s="125">
        <f>SUM(BK151:BK154)</f>
        <v>0</v>
      </c>
    </row>
    <row r="151" spans="2:65" s="1" customFormat="1" ht="16.5" customHeight="1">
      <c r="B151" s="33"/>
      <c r="C151" s="126" t="s">
        <v>8</v>
      </c>
      <c r="D151" s="126" t="s">
        <v>155</v>
      </c>
      <c r="E151" s="127" t="s">
        <v>592</v>
      </c>
      <c r="F151" s="128" t="s">
        <v>593</v>
      </c>
      <c r="G151" s="129" t="s">
        <v>462</v>
      </c>
      <c r="H151" s="130">
        <v>7.133</v>
      </c>
      <c r="I151" s="131"/>
      <c r="J151" s="132">
        <f>ROUND(I151*H151,2)</f>
        <v>0</v>
      </c>
      <c r="K151" s="128" t="s">
        <v>447</v>
      </c>
      <c r="L151" s="33"/>
      <c r="M151" s="133" t="s">
        <v>21</v>
      </c>
      <c r="N151" s="134" t="s">
        <v>47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153</v>
      </c>
      <c r="AT151" s="137" t="s">
        <v>155</v>
      </c>
      <c r="AU151" s="137" t="s">
        <v>86</v>
      </c>
      <c r="AY151" s="18" t="s">
        <v>154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8" t="s">
        <v>84</v>
      </c>
      <c r="BK151" s="138">
        <f>ROUND(I151*H151,2)</f>
        <v>0</v>
      </c>
      <c r="BL151" s="18" t="s">
        <v>153</v>
      </c>
      <c r="BM151" s="137" t="s">
        <v>667</v>
      </c>
    </row>
    <row r="152" spans="2:65" s="1" customFormat="1" ht="11.25">
      <c r="B152" s="33"/>
      <c r="D152" s="139" t="s">
        <v>160</v>
      </c>
      <c r="F152" s="140" t="s">
        <v>595</v>
      </c>
      <c r="I152" s="141"/>
      <c r="L152" s="33"/>
      <c r="M152" s="142"/>
      <c r="T152" s="54"/>
      <c r="AT152" s="18" t="s">
        <v>160</v>
      </c>
      <c r="AU152" s="18" t="s">
        <v>86</v>
      </c>
    </row>
    <row r="153" spans="2:65" s="1" customFormat="1" ht="11.25">
      <c r="B153" s="33"/>
      <c r="D153" s="171" t="s">
        <v>450</v>
      </c>
      <c r="F153" s="172" t="s">
        <v>596</v>
      </c>
      <c r="I153" s="141"/>
      <c r="L153" s="33"/>
      <c r="M153" s="142"/>
      <c r="T153" s="54"/>
      <c r="AT153" s="18" t="s">
        <v>450</v>
      </c>
      <c r="AU153" s="18" t="s">
        <v>86</v>
      </c>
    </row>
    <row r="154" spans="2:65" s="1" customFormat="1" ht="48.75">
      <c r="B154" s="33"/>
      <c r="D154" s="139" t="s">
        <v>161</v>
      </c>
      <c r="F154" s="143" t="s">
        <v>668</v>
      </c>
      <c r="I154" s="141"/>
      <c r="L154" s="33"/>
      <c r="M154" s="161"/>
      <c r="N154" s="162"/>
      <c r="O154" s="162"/>
      <c r="P154" s="162"/>
      <c r="Q154" s="162"/>
      <c r="R154" s="162"/>
      <c r="S154" s="162"/>
      <c r="T154" s="163"/>
      <c r="AT154" s="18" t="s">
        <v>161</v>
      </c>
      <c r="AU154" s="18" t="s">
        <v>86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8wZgblW7YMjweUUhEmTb5n34YhVjBAO7fX191dlvQb4cmDM1ndbdFpoTTkXfbxP2MmuLZEHzn0Nl80YB+J3U6A==" saltValue="w/U6AlP3iw3WVng2zFDaS2jT280nzSGoIK4h3lkOy6TpP0YKq4l3/0cigykZOTMiZxvPLLVgReIk57nbX7OCig==" spinCount="100000" sheet="1" objects="1" scenarios="1" formatColumns="0" formatRows="0" autoFilter="0"/>
  <autoFilter ref="C88:K154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300-000000000000}"/>
    <hyperlink ref="F103" r:id="rId2" xr:uid="{00000000-0004-0000-0300-000001000000}"/>
    <hyperlink ref="F118" r:id="rId3" xr:uid="{00000000-0004-0000-0300-000002000000}"/>
    <hyperlink ref="F125" r:id="rId4" xr:uid="{00000000-0004-0000-0300-000003000000}"/>
    <hyperlink ref="F130" r:id="rId5" xr:uid="{00000000-0004-0000-0300-000004000000}"/>
    <hyperlink ref="F135" r:id="rId6" xr:uid="{00000000-0004-0000-0300-000005000000}"/>
    <hyperlink ref="F140" r:id="rId7" xr:uid="{00000000-0004-0000-0300-000006000000}"/>
    <hyperlink ref="F147" r:id="rId8" xr:uid="{00000000-0004-0000-0300-000007000000}"/>
    <hyperlink ref="F153" r:id="rId9" xr:uid="{00000000-0004-0000-0300-000008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0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100</v>
      </c>
      <c r="AZ2" s="164" t="s">
        <v>416</v>
      </c>
      <c r="BA2" s="164" t="s">
        <v>417</v>
      </c>
      <c r="BB2" s="164" t="s">
        <v>418</v>
      </c>
      <c r="BC2" s="164" t="s">
        <v>669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598</v>
      </c>
      <c r="BA3" s="164" t="s">
        <v>599</v>
      </c>
      <c r="BB3" s="164" t="s">
        <v>414</v>
      </c>
      <c r="BC3" s="164" t="s">
        <v>670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601</v>
      </c>
      <c r="BA4" s="164" t="s">
        <v>601</v>
      </c>
      <c r="BB4" s="164" t="s">
        <v>602</v>
      </c>
      <c r="BC4" s="164" t="s">
        <v>671</v>
      </c>
      <c r="BD4" s="164" t="s">
        <v>86</v>
      </c>
    </row>
    <row r="5" spans="2:56" ht="6.95" customHeight="1">
      <c r="B5" s="21"/>
      <c r="L5" s="21"/>
      <c r="AZ5" s="164" t="s">
        <v>604</v>
      </c>
      <c r="BA5" s="164" t="s">
        <v>604</v>
      </c>
      <c r="BB5" s="164" t="s">
        <v>414</v>
      </c>
      <c r="BC5" s="164" t="s">
        <v>672</v>
      </c>
      <c r="BD5" s="164" t="s">
        <v>86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3"/>
      <c r="E9" s="330" t="s">
        <v>606</v>
      </c>
      <c r="F9" s="332"/>
      <c r="G9" s="332"/>
      <c r="H9" s="332"/>
      <c r="L9" s="33"/>
    </row>
    <row r="10" spans="2:56" s="1" customFormat="1" ht="12" customHeight="1">
      <c r="B10" s="33"/>
      <c r="D10" s="28" t="s">
        <v>607</v>
      </c>
      <c r="L10" s="33"/>
    </row>
    <row r="11" spans="2:56" s="1" customFormat="1" ht="16.5" customHeight="1">
      <c r="B11" s="33"/>
      <c r="E11" s="294" t="s">
        <v>673</v>
      </c>
      <c r="F11" s="332"/>
      <c r="G11" s="332"/>
      <c r="H11" s="332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45677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ROUND((SUM(BE90:BE162)),  2)</f>
        <v>0</v>
      </c>
      <c r="I35" s="94">
        <v>0.21</v>
      </c>
      <c r="J35" s="84">
        <f>ROUND(((SUM(BE90:BE162))*I35),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ROUND((SUM(BF90:BF162)),  2)</f>
        <v>0</v>
      </c>
      <c r="I36" s="94">
        <v>0.12</v>
      </c>
      <c r="J36" s="84">
        <f>ROUND(((SUM(BF90:BF162))*I36),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ROUND((SUM(BG90:BG162)),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ROUND((SUM(BH90:BH162)),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ROUND((SUM(BI90:BI162)),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606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03.2. - Lokální injektáž kyklopského zdiva MPK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45677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J90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12" customFormat="1" ht="19.899999999999999" customHeight="1">
      <c r="B65" s="165"/>
      <c r="D65" s="166" t="s">
        <v>430</v>
      </c>
      <c r="E65" s="167"/>
      <c r="F65" s="167"/>
      <c r="G65" s="167"/>
      <c r="H65" s="167"/>
      <c r="I65" s="167"/>
      <c r="J65" s="168">
        <f>J92</f>
        <v>0</v>
      </c>
      <c r="L65" s="165"/>
    </row>
    <row r="66" spans="2:12" s="12" customFormat="1" ht="19.899999999999999" customHeight="1">
      <c r="B66" s="165"/>
      <c r="D66" s="166" t="s">
        <v>431</v>
      </c>
      <c r="E66" s="167"/>
      <c r="F66" s="167"/>
      <c r="G66" s="167"/>
      <c r="H66" s="167"/>
      <c r="I66" s="167"/>
      <c r="J66" s="168">
        <f>J96</f>
        <v>0</v>
      </c>
      <c r="L66" s="165"/>
    </row>
    <row r="67" spans="2:12" s="12" customFormat="1" ht="19.899999999999999" customHeight="1">
      <c r="B67" s="165"/>
      <c r="D67" s="166" t="s">
        <v>433</v>
      </c>
      <c r="E67" s="167"/>
      <c r="F67" s="167"/>
      <c r="G67" s="167"/>
      <c r="H67" s="167"/>
      <c r="I67" s="167"/>
      <c r="J67" s="168">
        <f>J120</f>
        <v>0</v>
      </c>
      <c r="L67" s="165"/>
    </row>
    <row r="68" spans="2:12" s="12" customFormat="1" ht="19.899999999999999" customHeight="1">
      <c r="B68" s="165"/>
      <c r="D68" s="166" t="s">
        <v>435</v>
      </c>
      <c r="E68" s="167"/>
      <c r="F68" s="167"/>
      <c r="G68" s="167"/>
      <c r="H68" s="167"/>
      <c r="I68" s="167"/>
      <c r="J68" s="168">
        <f>J158</f>
        <v>0</v>
      </c>
      <c r="L68" s="165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138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0" t="str">
        <f>E7</f>
        <v>VD Štvanice – oprava plavebních komor</v>
      </c>
      <c r="F78" s="331"/>
      <c r="G78" s="331"/>
      <c r="H78" s="331"/>
      <c r="L78" s="33"/>
    </row>
    <row r="79" spans="2:12" ht="12" customHeight="1">
      <c r="B79" s="21"/>
      <c r="C79" s="28" t="s">
        <v>126</v>
      </c>
      <c r="L79" s="21"/>
    </row>
    <row r="80" spans="2:12" s="1" customFormat="1" ht="16.5" customHeight="1">
      <c r="B80" s="33"/>
      <c r="E80" s="330" t="s">
        <v>606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607</v>
      </c>
      <c r="L81" s="33"/>
    </row>
    <row r="82" spans="2:65" s="1" customFormat="1" ht="16.5" customHeight="1">
      <c r="B82" s="33"/>
      <c r="E82" s="294" t="str">
        <f>E11</f>
        <v>03.2. - Lokální injektáž kyklopského zdiva MPK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Hlavní město Praha</v>
      </c>
      <c r="I84" s="28" t="s">
        <v>24</v>
      </c>
      <c r="J84" s="50">
        <f>IF(J14="","",J14)</f>
        <v>45677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>Povodí Vltavy, státní podnik</v>
      </c>
      <c r="I86" s="28" t="s">
        <v>33</v>
      </c>
      <c r="J86" s="31" t="str">
        <f>E23</f>
        <v>AQUATIS a.s</v>
      </c>
      <c r="L86" s="33"/>
    </row>
    <row r="87" spans="2:65" s="1" customFormat="1" ht="15.2" customHeight="1">
      <c r="B87" s="33"/>
      <c r="C87" s="28" t="s">
        <v>31</v>
      </c>
      <c r="F87" s="26" t="str">
        <f>IF(E20="","",E20)</f>
        <v>Vyplň údaj</v>
      </c>
      <c r="I87" s="28" t="s">
        <v>38</v>
      </c>
      <c r="J87" s="31" t="str">
        <f>E26</f>
        <v>Bc. Aneta Patková</v>
      </c>
      <c r="L87" s="33"/>
    </row>
    <row r="88" spans="2:65" s="1" customFormat="1" ht="10.35" customHeight="1">
      <c r="B88" s="33"/>
      <c r="L88" s="33"/>
    </row>
    <row r="89" spans="2:65" s="9" customFormat="1" ht="29.25" customHeight="1">
      <c r="B89" s="108"/>
      <c r="C89" s="109" t="s">
        <v>139</v>
      </c>
      <c r="D89" s="110" t="s">
        <v>61</v>
      </c>
      <c r="E89" s="110" t="s">
        <v>57</v>
      </c>
      <c r="F89" s="110" t="s">
        <v>58</v>
      </c>
      <c r="G89" s="110" t="s">
        <v>140</v>
      </c>
      <c r="H89" s="110" t="s">
        <v>141</v>
      </c>
      <c r="I89" s="110" t="s">
        <v>142</v>
      </c>
      <c r="J89" s="110" t="s">
        <v>130</v>
      </c>
      <c r="K89" s="111" t="s">
        <v>143</v>
      </c>
      <c r="L89" s="108"/>
      <c r="M89" s="57" t="s">
        <v>21</v>
      </c>
      <c r="N89" s="58" t="s">
        <v>46</v>
      </c>
      <c r="O89" s="58" t="s">
        <v>144</v>
      </c>
      <c r="P89" s="58" t="s">
        <v>145</v>
      </c>
      <c r="Q89" s="58" t="s">
        <v>146</v>
      </c>
      <c r="R89" s="58" t="s">
        <v>147</v>
      </c>
      <c r="S89" s="58" t="s">
        <v>148</v>
      </c>
      <c r="T89" s="59" t="s">
        <v>149</v>
      </c>
    </row>
    <row r="90" spans="2:65" s="1" customFormat="1" ht="22.9" customHeight="1">
      <c r="B90" s="33"/>
      <c r="C90" s="62" t="s">
        <v>150</v>
      </c>
      <c r="J90" s="112">
        <f>BK90</f>
        <v>0</v>
      </c>
      <c r="L90" s="33"/>
      <c r="M90" s="60"/>
      <c r="N90" s="51"/>
      <c r="O90" s="51"/>
      <c r="P90" s="113">
        <f>P91</f>
        <v>0</v>
      </c>
      <c r="Q90" s="51"/>
      <c r="R90" s="113">
        <f>R91</f>
        <v>7.2285849599999992</v>
      </c>
      <c r="S90" s="51"/>
      <c r="T90" s="114">
        <f>T91</f>
        <v>7.2048000000000005</v>
      </c>
      <c r="AT90" s="18" t="s">
        <v>75</v>
      </c>
      <c r="AU90" s="18" t="s">
        <v>131</v>
      </c>
      <c r="BK90" s="115">
        <f>BK91</f>
        <v>0</v>
      </c>
    </row>
    <row r="91" spans="2:65" s="10" customFormat="1" ht="25.9" customHeight="1">
      <c r="B91" s="116"/>
      <c r="D91" s="117" t="s">
        <v>75</v>
      </c>
      <c r="E91" s="118" t="s">
        <v>436</v>
      </c>
      <c r="F91" s="118" t="s">
        <v>437</v>
      </c>
      <c r="I91" s="119"/>
      <c r="J91" s="120">
        <f>BK91</f>
        <v>0</v>
      </c>
      <c r="L91" s="116"/>
      <c r="M91" s="121"/>
      <c r="P91" s="122">
        <f>P92+P96+P120+P158</f>
        <v>0</v>
      </c>
      <c r="R91" s="122">
        <f>R92+R96+R120+R158</f>
        <v>7.2285849599999992</v>
      </c>
      <c r="T91" s="123">
        <f>T92+T96+T120+T158</f>
        <v>7.2048000000000005</v>
      </c>
      <c r="AR91" s="117" t="s">
        <v>84</v>
      </c>
      <c r="AT91" s="124" t="s">
        <v>75</v>
      </c>
      <c r="AU91" s="124" t="s">
        <v>76</v>
      </c>
      <c r="AY91" s="117" t="s">
        <v>154</v>
      </c>
      <c r="BK91" s="125">
        <f>BK92+BK96+BK120+BK158</f>
        <v>0</v>
      </c>
    </row>
    <row r="92" spans="2:65" s="10" customFormat="1" ht="22.9" customHeight="1">
      <c r="B92" s="116"/>
      <c r="D92" s="117" t="s">
        <v>75</v>
      </c>
      <c r="E92" s="169" t="s">
        <v>84</v>
      </c>
      <c r="F92" s="169" t="s">
        <v>438</v>
      </c>
      <c r="I92" s="119"/>
      <c r="J92" s="170">
        <f>BK92</f>
        <v>0</v>
      </c>
      <c r="L92" s="116"/>
      <c r="M92" s="121"/>
      <c r="P92" s="122">
        <f>SUM(P93:P95)</f>
        <v>0</v>
      </c>
      <c r="R92" s="122">
        <f>SUM(R93:R95)</f>
        <v>0</v>
      </c>
      <c r="T92" s="123">
        <f>SUM(T93:T95)</f>
        <v>0</v>
      </c>
      <c r="AR92" s="117" t="s">
        <v>84</v>
      </c>
      <c r="AT92" s="124" t="s">
        <v>75</v>
      </c>
      <c r="AU92" s="124" t="s">
        <v>84</v>
      </c>
      <c r="AY92" s="117" t="s">
        <v>154</v>
      </c>
      <c r="BK92" s="125">
        <f>SUM(BK93:BK95)</f>
        <v>0</v>
      </c>
    </row>
    <row r="93" spans="2:65" s="1" customFormat="1" ht="16.5" customHeight="1">
      <c r="B93" s="33"/>
      <c r="C93" s="126" t="s">
        <v>84</v>
      </c>
      <c r="D93" s="126" t="s">
        <v>155</v>
      </c>
      <c r="E93" s="127" t="s">
        <v>439</v>
      </c>
      <c r="F93" s="128" t="s">
        <v>440</v>
      </c>
      <c r="G93" s="129" t="s">
        <v>418</v>
      </c>
      <c r="H93" s="130">
        <v>271.7</v>
      </c>
      <c r="I93" s="131"/>
      <c r="J93" s="132">
        <f>ROUND(I93*H93,2)</f>
        <v>0</v>
      </c>
      <c r="K93" s="128" t="s">
        <v>21</v>
      </c>
      <c r="L93" s="33"/>
      <c r="M93" s="133" t="s">
        <v>21</v>
      </c>
      <c r="N93" s="134" t="s">
        <v>47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153</v>
      </c>
      <c r="AT93" s="137" t="s">
        <v>155</v>
      </c>
      <c r="AU93" s="137" t="s">
        <v>86</v>
      </c>
      <c r="AY93" s="18" t="s">
        <v>154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8" t="s">
        <v>84</v>
      </c>
      <c r="BK93" s="138">
        <f>ROUND(I93*H93,2)</f>
        <v>0</v>
      </c>
      <c r="BL93" s="18" t="s">
        <v>153</v>
      </c>
      <c r="BM93" s="137" t="s">
        <v>674</v>
      </c>
    </row>
    <row r="94" spans="2:65" s="1" customFormat="1" ht="48.75">
      <c r="B94" s="33"/>
      <c r="D94" s="139" t="s">
        <v>160</v>
      </c>
      <c r="F94" s="140" t="s">
        <v>442</v>
      </c>
      <c r="I94" s="141"/>
      <c r="L94" s="33"/>
      <c r="M94" s="142"/>
      <c r="T94" s="54"/>
      <c r="AT94" s="18" t="s">
        <v>160</v>
      </c>
      <c r="AU94" s="18" t="s">
        <v>86</v>
      </c>
    </row>
    <row r="95" spans="2:65" s="11" customFormat="1" ht="11.25">
      <c r="B95" s="144"/>
      <c r="D95" s="139" t="s">
        <v>192</v>
      </c>
      <c r="E95" s="145" t="s">
        <v>21</v>
      </c>
      <c r="F95" s="146" t="s">
        <v>416</v>
      </c>
      <c r="H95" s="147">
        <v>271.7</v>
      </c>
      <c r="I95" s="148"/>
      <c r="L95" s="144"/>
      <c r="M95" s="149"/>
      <c r="T95" s="150"/>
      <c r="AT95" s="145" t="s">
        <v>192</v>
      </c>
      <c r="AU95" s="145" t="s">
        <v>86</v>
      </c>
      <c r="AV95" s="11" t="s">
        <v>86</v>
      </c>
      <c r="AW95" s="11" t="s">
        <v>37</v>
      </c>
      <c r="AX95" s="11" t="s">
        <v>84</v>
      </c>
      <c r="AY95" s="145" t="s">
        <v>154</v>
      </c>
    </row>
    <row r="96" spans="2:65" s="10" customFormat="1" ht="22.9" customHeight="1">
      <c r="B96" s="116"/>
      <c r="D96" s="117" t="s">
        <v>75</v>
      </c>
      <c r="E96" s="169" t="s">
        <v>86</v>
      </c>
      <c r="F96" s="169" t="s">
        <v>444</v>
      </c>
      <c r="I96" s="119"/>
      <c r="J96" s="170">
        <f>BK96</f>
        <v>0</v>
      </c>
      <c r="L96" s="116"/>
      <c r="M96" s="121"/>
      <c r="P96" s="122">
        <f>SUM(P97:P119)</f>
        <v>0</v>
      </c>
      <c r="R96" s="122">
        <f>SUM(R97:R119)</f>
        <v>0.10039295999999999</v>
      </c>
      <c r="T96" s="123">
        <f>SUM(T97:T119)</f>
        <v>0</v>
      </c>
      <c r="AR96" s="117" t="s">
        <v>84</v>
      </c>
      <c r="AT96" s="124" t="s">
        <v>75</v>
      </c>
      <c r="AU96" s="124" t="s">
        <v>84</v>
      </c>
      <c r="AY96" s="117" t="s">
        <v>154</v>
      </c>
      <c r="BK96" s="125">
        <f>SUM(BK97:BK119)</f>
        <v>0</v>
      </c>
    </row>
    <row r="97" spans="2:65" s="1" customFormat="1" ht="16.5" customHeight="1">
      <c r="B97" s="33"/>
      <c r="C97" s="126" t="s">
        <v>86</v>
      </c>
      <c r="D97" s="126" t="s">
        <v>155</v>
      </c>
      <c r="E97" s="127" t="s">
        <v>609</v>
      </c>
      <c r="F97" s="128" t="s">
        <v>610</v>
      </c>
      <c r="G97" s="129" t="s">
        <v>421</v>
      </c>
      <c r="H97" s="130">
        <v>583.67999999999995</v>
      </c>
      <c r="I97" s="131"/>
      <c r="J97" s="132">
        <f>ROUND(I97*H97,2)</f>
        <v>0</v>
      </c>
      <c r="K97" s="128" t="s">
        <v>447</v>
      </c>
      <c r="L97" s="33"/>
      <c r="M97" s="133" t="s">
        <v>21</v>
      </c>
      <c r="N97" s="134" t="s">
        <v>47</v>
      </c>
      <c r="P97" s="135">
        <f>O97*H97</f>
        <v>0</v>
      </c>
      <c r="Q97" s="135">
        <v>1.3999999999999999E-4</v>
      </c>
      <c r="R97" s="135">
        <f>Q97*H97</f>
        <v>8.1715199999999988E-2</v>
      </c>
      <c r="S97" s="135">
        <v>0</v>
      </c>
      <c r="T97" s="136">
        <f>S97*H97</f>
        <v>0</v>
      </c>
      <c r="AR97" s="137" t="s">
        <v>153</v>
      </c>
      <c r="AT97" s="137" t="s">
        <v>155</v>
      </c>
      <c r="AU97" s="137" t="s">
        <v>86</v>
      </c>
      <c r="AY97" s="18" t="s">
        <v>154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84</v>
      </c>
      <c r="BK97" s="138">
        <f>ROUND(I97*H97,2)</f>
        <v>0</v>
      </c>
      <c r="BL97" s="18" t="s">
        <v>153</v>
      </c>
      <c r="BM97" s="137" t="s">
        <v>675</v>
      </c>
    </row>
    <row r="98" spans="2:65" s="1" customFormat="1" ht="19.5">
      <c r="B98" s="33"/>
      <c r="D98" s="139" t="s">
        <v>160</v>
      </c>
      <c r="F98" s="140" t="s">
        <v>612</v>
      </c>
      <c r="I98" s="141"/>
      <c r="L98" s="33"/>
      <c r="M98" s="142"/>
      <c r="T98" s="54"/>
      <c r="AT98" s="18" t="s">
        <v>160</v>
      </c>
      <c r="AU98" s="18" t="s">
        <v>86</v>
      </c>
    </row>
    <row r="99" spans="2:65" s="1" customFormat="1" ht="11.25">
      <c r="B99" s="33"/>
      <c r="D99" s="171" t="s">
        <v>450</v>
      </c>
      <c r="F99" s="172" t="s">
        <v>613</v>
      </c>
      <c r="I99" s="141"/>
      <c r="L99" s="33"/>
      <c r="M99" s="142"/>
      <c r="T99" s="54"/>
      <c r="AT99" s="18" t="s">
        <v>450</v>
      </c>
      <c r="AU99" s="18" t="s">
        <v>86</v>
      </c>
    </row>
    <row r="100" spans="2:65" s="1" customFormat="1" ht="29.25">
      <c r="B100" s="33"/>
      <c r="D100" s="139" t="s">
        <v>161</v>
      </c>
      <c r="F100" s="143" t="s">
        <v>614</v>
      </c>
      <c r="I100" s="141"/>
      <c r="L100" s="33"/>
      <c r="M100" s="142"/>
      <c r="T100" s="54"/>
      <c r="AT100" s="18" t="s">
        <v>161</v>
      </c>
      <c r="AU100" s="18" t="s">
        <v>86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615</v>
      </c>
      <c r="H101" s="147">
        <v>583.67999999999995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84</v>
      </c>
      <c r="AY101" s="145" t="s">
        <v>154</v>
      </c>
    </row>
    <row r="102" spans="2:65" s="1" customFormat="1" ht="16.5" customHeight="1">
      <c r="B102" s="33"/>
      <c r="C102" s="126" t="s">
        <v>167</v>
      </c>
      <c r="D102" s="126" t="s">
        <v>155</v>
      </c>
      <c r="E102" s="127" t="s">
        <v>616</v>
      </c>
      <c r="F102" s="128" t="s">
        <v>617</v>
      </c>
      <c r="G102" s="129" t="s">
        <v>602</v>
      </c>
      <c r="H102" s="130">
        <v>1459.2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153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153</v>
      </c>
      <c r="BM102" s="137" t="s">
        <v>676</v>
      </c>
    </row>
    <row r="103" spans="2:65" s="1" customFormat="1" ht="11.25">
      <c r="B103" s="33"/>
      <c r="D103" s="139" t="s">
        <v>160</v>
      </c>
      <c r="F103" s="140" t="s">
        <v>617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" customFormat="1" ht="29.25">
      <c r="B104" s="33"/>
      <c r="D104" s="139" t="s">
        <v>161</v>
      </c>
      <c r="F104" s="143" t="s">
        <v>614</v>
      </c>
      <c r="I104" s="141"/>
      <c r="L104" s="33"/>
      <c r="M104" s="142"/>
      <c r="T104" s="54"/>
      <c r="AT104" s="18" t="s">
        <v>161</v>
      </c>
      <c r="AU104" s="18" t="s">
        <v>86</v>
      </c>
    </row>
    <row r="105" spans="2:65" s="11" customFormat="1" ht="11.25">
      <c r="B105" s="144"/>
      <c r="D105" s="139" t="s">
        <v>192</v>
      </c>
      <c r="E105" s="145" t="s">
        <v>21</v>
      </c>
      <c r="F105" s="146" t="s">
        <v>601</v>
      </c>
      <c r="H105" s="147">
        <v>1459.2</v>
      </c>
      <c r="I105" s="148"/>
      <c r="L105" s="144"/>
      <c r="M105" s="149"/>
      <c r="T105" s="150"/>
      <c r="AT105" s="145" t="s">
        <v>192</v>
      </c>
      <c r="AU105" s="145" t="s">
        <v>86</v>
      </c>
      <c r="AV105" s="11" t="s">
        <v>86</v>
      </c>
      <c r="AW105" s="11" t="s">
        <v>37</v>
      </c>
      <c r="AX105" s="11" t="s">
        <v>84</v>
      </c>
      <c r="AY105" s="145" t="s">
        <v>154</v>
      </c>
    </row>
    <row r="106" spans="2:65" s="1" customFormat="1" ht="16.5" customHeight="1">
      <c r="B106" s="33"/>
      <c r="C106" s="126" t="s">
        <v>153</v>
      </c>
      <c r="D106" s="126" t="s">
        <v>155</v>
      </c>
      <c r="E106" s="127" t="s">
        <v>619</v>
      </c>
      <c r="F106" s="128" t="s">
        <v>620</v>
      </c>
      <c r="G106" s="129" t="s">
        <v>621</v>
      </c>
      <c r="H106" s="130">
        <v>466.94400000000002</v>
      </c>
      <c r="I106" s="131"/>
      <c r="J106" s="132">
        <f>ROUND(I106*H106,2)</f>
        <v>0</v>
      </c>
      <c r="K106" s="128" t="s">
        <v>447</v>
      </c>
      <c r="L106" s="33"/>
      <c r="M106" s="133" t="s">
        <v>21</v>
      </c>
      <c r="N106" s="134" t="s">
        <v>47</v>
      </c>
      <c r="P106" s="135">
        <f>O106*H106</f>
        <v>0</v>
      </c>
      <c r="Q106" s="135">
        <v>4.0000000000000003E-5</v>
      </c>
      <c r="R106" s="135">
        <f>Q106*H106</f>
        <v>1.8677760000000002E-2</v>
      </c>
      <c r="S106" s="135">
        <v>0</v>
      </c>
      <c r="T106" s="136">
        <f>S106*H106</f>
        <v>0</v>
      </c>
      <c r="AR106" s="137" t="s">
        <v>153</v>
      </c>
      <c r="AT106" s="137" t="s">
        <v>155</v>
      </c>
      <c r="AU106" s="137" t="s">
        <v>86</v>
      </c>
      <c r="AY106" s="18" t="s">
        <v>154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84</v>
      </c>
      <c r="BK106" s="138">
        <f>ROUND(I106*H106,2)</f>
        <v>0</v>
      </c>
      <c r="BL106" s="18" t="s">
        <v>153</v>
      </c>
      <c r="BM106" s="137" t="s">
        <v>677</v>
      </c>
    </row>
    <row r="107" spans="2:65" s="1" customFormat="1" ht="11.25">
      <c r="B107" s="33"/>
      <c r="D107" s="139" t="s">
        <v>160</v>
      </c>
      <c r="F107" s="140" t="s">
        <v>623</v>
      </c>
      <c r="I107" s="141"/>
      <c r="L107" s="33"/>
      <c r="M107" s="142"/>
      <c r="T107" s="54"/>
      <c r="AT107" s="18" t="s">
        <v>160</v>
      </c>
      <c r="AU107" s="18" t="s">
        <v>86</v>
      </c>
    </row>
    <row r="108" spans="2:65" s="1" customFormat="1" ht="11.25">
      <c r="B108" s="33"/>
      <c r="D108" s="171" t="s">
        <v>450</v>
      </c>
      <c r="F108" s="172" t="s">
        <v>624</v>
      </c>
      <c r="I108" s="141"/>
      <c r="L108" s="33"/>
      <c r="M108" s="142"/>
      <c r="T108" s="54"/>
      <c r="AT108" s="18" t="s">
        <v>450</v>
      </c>
      <c r="AU108" s="18" t="s">
        <v>86</v>
      </c>
    </row>
    <row r="109" spans="2:65" s="1" customFormat="1" ht="29.25">
      <c r="B109" s="33"/>
      <c r="D109" s="139" t="s">
        <v>161</v>
      </c>
      <c r="F109" s="143" t="s">
        <v>614</v>
      </c>
      <c r="I109" s="141"/>
      <c r="L109" s="33"/>
      <c r="M109" s="142"/>
      <c r="T109" s="54"/>
      <c r="AT109" s="18" t="s">
        <v>161</v>
      </c>
      <c r="AU109" s="18" t="s">
        <v>86</v>
      </c>
    </row>
    <row r="110" spans="2:65" s="11" customFormat="1" ht="11.25">
      <c r="B110" s="144"/>
      <c r="D110" s="139" t="s">
        <v>192</v>
      </c>
      <c r="E110" s="145" t="s">
        <v>21</v>
      </c>
      <c r="F110" s="146" t="s">
        <v>625</v>
      </c>
      <c r="H110" s="147">
        <v>466.94400000000002</v>
      </c>
      <c r="I110" s="148"/>
      <c r="L110" s="144"/>
      <c r="M110" s="149"/>
      <c r="T110" s="150"/>
      <c r="AT110" s="145" t="s">
        <v>192</v>
      </c>
      <c r="AU110" s="145" t="s">
        <v>86</v>
      </c>
      <c r="AV110" s="11" t="s">
        <v>86</v>
      </c>
      <c r="AW110" s="11" t="s">
        <v>37</v>
      </c>
      <c r="AX110" s="11" t="s">
        <v>84</v>
      </c>
      <c r="AY110" s="145" t="s">
        <v>154</v>
      </c>
    </row>
    <row r="111" spans="2:65" s="1" customFormat="1" ht="16.5" customHeight="1">
      <c r="B111" s="33"/>
      <c r="C111" s="151" t="s">
        <v>174</v>
      </c>
      <c r="D111" s="151" t="s">
        <v>243</v>
      </c>
      <c r="E111" s="152" t="s">
        <v>626</v>
      </c>
      <c r="F111" s="153" t="s">
        <v>627</v>
      </c>
      <c r="G111" s="154" t="s">
        <v>628</v>
      </c>
      <c r="H111" s="155">
        <v>583.67999999999995</v>
      </c>
      <c r="I111" s="156"/>
      <c r="J111" s="157">
        <f>ROUND(I111*H111,2)</f>
        <v>0</v>
      </c>
      <c r="K111" s="153" t="s">
        <v>21</v>
      </c>
      <c r="L111" s="158"/>
      <c r="M111" s="159" t="s">
        <v>21</v>
      </c>
      <c r="N111" s="160" t="s">
        <v>47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194</v>
      </c>
      <c r="AT111" s="137" t="s">
        <v>243</v>
      </c>
      <c r="AU111" s="137" t="s">
        <v>86</v>
      </c>
      <c r="AY111" s="18" t="s">
        <v>154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84</v>
      </c>
      <c r="BK111" s="138">
        <f>ROUND(I111*H111,2)</f>
        <v>0</v>
      </c>
      <c r="BL111" s="18" t="s">
        <v>153</v>
      </c>
      <c r="BM111" s="137" t="s">
        <v>678</v>
      </c>
    </row>
    <row r="112" spans="2:65" s="1" customFormat="1" ht="11.25">
      <c r="B112" s="33"/>
      <c r="D112" s="139" t="s">
        <v>160</v>
      </c>
      <c r="F112" s="140" t="s">
        <v>627</v>
      </c>
      <c r="I112" s="141"/>
      <c r="L112" s="33"/>
      <c r="M112" s="142"/>
      <c r="T112" s="54"/>
      <c r="AT112" s="18" t="s">
        <v>160</v>
      </c>
      <c r="AU112" s="18" t="s">
        <v>86</v>
      </c>
    </row>
    <row r="113" spans="2:65" s="1" customFormat="1" ht="29.25">
      <c r="B113" s="33"/>
      <c r="D113" s="139" t="s">
        <v>161</v>
      </c>
      <c r="F113" s="143" t="s">
        <v>614</v>
      </c>
      <c r="I113" s="141"/>
      <c r="L113" s="33"/>
      <c r="M113" s="142"/>
      <c r="T113" s="54"/>
      <c r="AT113" s="18" t="s">
        <v>161</v>
      </c>
      <c r="AU113" s="18" t="s">
        <v>86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630</v>
      </c>
      <c r="H114" s="147">
        <v>583.67999999999995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84</v>
      </c>
      <c r="AY114" s="145" t="s">
        <v>154</v>
      </c>
    </row>
    <row r="115" spans="2:65" s="1" customFormat="1" ht="16.5" customHeight="1">
      <c r="B115" s="33"/>
      <c r="C115" s="126" t="s">
        <v>178</v>
      </c>
      <c r="D115" s="126" t="s">
        <v>155</v>
      </c>
      <c r="E115" s="127" t="s">
        <v>631</v>
      </c>
      <c r="F115" s="128" t="s">
        <v>632</v>
      </c>
      <c r="G115" s="129" t="s">
        <v>602</v>
      </c>
      <c r="H115" s="130">
        <v>1459.2</v>
      </c>
      <c r="I115" s="131"/>
      <c r="J115" s="132">
        <f>ROUND(I115*H115,2)</f>
        <v>0</v>
      </c>
      <c r="K115" s="128" t="s">
        <v>21</v>
      </c>
      <c r="L115" s="33"/>
      <c r="M115" s="133" t="s">
        <v>21</v>
      </c>
      <c r="N115" s="134" t="s">
        <v>47</v>
      </c>
      <c r="P115" s="135">
        <f>O115*H115</f>
        <v>0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153</v>
      </c>
      <c r="AT115" s="137" t="s">
        <v>155</v>
      </c>
      <c r="AU115" s="137" t="s">
        <v>86</v>
      </c>
      <c r="AY115" s="18" t="s">
        <v>154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8" t="s">
        <v>84</v>
      </c>
      <c r="BK115" s="138">
        <f>ROUND(I115*H115,2)</f>
        <v>0</v>
      </c>
      <c r="BL115" s="18" t="s">
        <v>153</v>
      </c>
      <c r="BM115" s="137" t="s">
        <v>679</v>
      </c>
    </row>
    <row r="116" spans="2:65" s="1" customFormat="1" ht="11.25">
      <c r="B116" s="33"/>
      <c r="D116" s="139" t="s">
        <v>160</v>
      </c>
      <c r="F116" s="140" t="s">
        <v>632</v>
      </c>
      <c r="I116" s="141"/>
      <c r="L116" s="33"/>
      <c r="M116" s="142"/>
      <c r="T116" s="54"/>
      <c r="AT116" s="18" t="s">
        <v>160</v>
      </c>
      <c r="AU116" s="18" t="s">
        <v>86</v>
      </c>
    </row>
    <row r="117" spans="2:65" s="1" customFormat="1" ht="29.25">
      <c r="B117" s="33"/>
      <c r="D117" s="139" t="s">
        <v>161</v>
      </c>
      <c r="F117" s="143" t="s">
        <v>614</v>
      </c>
      <c r="I117" s="141"/>
      <c r="L117" s="33"/>
      <c r="M117" s="142"/>
      <c r="T117" s="54"/>
      <c r="AT117" s="18" t="s">
        <v>161</v>
      </c>
      <c r="AU117" s="18" t="s">
        <v>86</v>
      </c>
    </row>
    <row r="118" spans="2:65" s="13" customFormat="1" ht="11.25">
      <c r="B118" s="173"/>
      <c r="D118" s="139" t="s">
        <v>192</v>
      </c>
      <c r="E118" s="174" t="s">
        <v>21</v>
      </c>
      <c r="F118" s="175" t="s">
        <v>634</v>
      </c>
      <c r="H118" s="174" t="s">
        <v>21</v>
      </c>
      <c r="I118" s="176"/>
      <c r="L118" s="173"/>
      <c r="M118" s="177"/>
      <c r="T118" s="178"/>
      <c r="AT118" s="174" t="s">
        <v>192</v>
      </c>
      <c r="AU118" s="174" t="s">
        <v>86</v>
      </c>
      <c r="AV118" s="13" t="s">
        <v>84</v>
      </c>
      <c r="AW118" s="13" t="s">
        <v>37</v>
      </c>
      <c r="AX118" s="13" t="s">
        <v>76</v>
      </c>
      <c r="AY118" s="174" t="s">
        <v>154</v>
      </c>
    </row>
    <row r="119" spans="2:65" s="11" customFormat="1" ht="11.25">
      <c r="B119" s="144"/>
      <c r="D119" s="139" t="s">
        <v>192</v>
      </c>
      <c r="E119" s="145" t="s">
        <v>601</v>
      </c>
      <c r="F119" s="146" t="s">
        <v>635</v>
      </c>
      <c r="H119" s="147">
        <v>1459.2</v>
      </c>
      <c r="I119" s="148"/>
      <c r="L119" s="144"/>
      <c r="M119" s="149"/>
      <c r="T119" s="150"/>
      <c r="AT119" s="145" t="s">
        <v>192</v>
      </c>
      <c r="AU119" s="145" t="s">
        <v>86</v>
      </c>
      <c r="AV119" s="11" t="s">
        <v>86</v>
      </c>
      <c r="AW119" s="11" t="s">
        <v>37</v>
      </c>
      <c r="AX119" s="11" t="s">
        <v>84</v>
      </c>
      <c r="AY119" s="145" t="s">
        <v>154</v>
      </c>
    </row>
    <row r="120" spans="2:65" s="10" customFormat="1" ht="22.9" customHeight="1">
      <c r="B120" s="116"/>
      <c r="D120" s="117" t="s">
        <v>75</v>
      </c>
      <c r="E120" s="169" t="s">
        <v>200</v>
      </c>
      <c r="F120" s="169" t="s">
        <v>518</v>
      </c>
      <c r="I120" s="119"/>
      <c r="J120" s="170">
        <f>BK120</f>
        <v>0</v>
      </c>
      <c r="L120" s="116"/>
      <c r="M120" s="121"/>
      <c r="P120" s="122">
        <f>SUM(P121:P157)</f>
        <v>0</v>
      </c>
      <c r="R120" s="122">
        <f>SUM(R121:R157)</f>
        <v>7.1281919999999994</v>
      </c>
      <c r="T120" s="123">
        <f>SUM(T121:T157)</f>
        <v>7.2048000000000005</v>
      </c>
      <c r="AR120" s="117" t="s">
        <v>84</v>
      </c>
      <c r="AT120" s="124" t="s">
        <v>75</v>
      </c>
      <c r="AU120" s="124" t="s">
        <v>84</v>
      </c>
      <c r="AY120" s="117" t="s">
        <v>154</v>
      </c>
      <c r="BK120" s="125">
        <f>SUM(BK121:BK157)</f>
        <v>0</v>
      </c>
    </row>
    <row r="121" spans="2:65" s="1" customFormat="1" ht="16.5" customHeight="1">
      <c r="B121" s="33"/>
      <c r="C121" s="126" t="s">
        <v>186</v>
      </c>
      <c r="D121" s="126" t="s">
        <v>155</v>
      </c>
      <c r="E121" s="127" t="s">
        <v>519</v>
      </c>
      <c r="F121" s="128" t="s">
        <v>520</v>
      </c>
      <c r="G121" s="129" t="s">
        <v>418</v>
      </c>
      <c r="H121" s="130">
        <v>271.7</v>
      </c>
      <c r="I121" s="131"/>
      <c r="J121" s="132">
        <f>ROUND(I121*H121,2)</f>
        <v>0</v>
      </c>
      <c r="K121" s="128" t="s">
        <v>447</v>
      </c>
      <c r="L121" s="33"/>
      <c r="M121" s="133" t="s">
        <v>21</v>
      </c>
      <c r="N121" s="134" t="s">
        <v>47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153</v>
      </c>
      <c r="AT121" s="137" t="s">
        <v>155</v>
      </c>
      <c r="AU121" s="137" t="s">
        <v>86</v>
      </c>
      <c r="AY121" s="18" t="s">
        <v>154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8" t="s">
        <v>84</v>
      </c>
      <c r="BK121" s="138">
        <f>ROUND(I121*H121,2)</f>
        <v>0</v>
      </c>
      <c r="BL121" s="18" t="s">
        <v>153</v>
      </c>
      <c r="BM121" s="137" t="s">
        <v>680</v>
      </c>
    </row>
    <row r="122" spans="2:65" s="1" customFormat="1" ht="11.25">
      <c r="B122" s="33"/>
      <c r="D122" s="139" t="s">
        <v>160</v>
      </c>
      <c r="F122" s="140" t="s">
        <v>522</v>
      </c>
      <c r="I122" s="141"/>
      <c r="L122" s="33"/>
      <c r="M122" s="142"/>
      <c r="T122" s="54"/>
      <c r="AT122" s="18" t="s">
        <v>160</v>
      </c>
      <c r="AU122" s="18" t="s">
        <v>86</v>
      </c>
    </row>
    <row r="123" spans="2:65" s="1" customFormat="1" ht="11.25">
      <c r="B123" s="33"/>
      <c r="D123" s="171" t="s">
        <v>450</v>
      </c>
      <c r="F123" s="172" t="s">
        <v>523</v>
      </c>
      <c r="I123" s="141"/>
      <c r="L123" s="33"/>
      <c r="M123" s="142"/>
      <c r="T123" s="54"/>
      <c r="AT123" s="18" t="s">
        <v>450</v>
      </c>
      <c r="AU123" s="18" t="s">
        <v>86</v>
      </c>
    </row>
    <row r="124" spans="2:65" s="13" customFormat="1" ht="11.25">
      <c r="B124" s="173"/>
      <c r="D124" s="139" t="s">
        <v>192</v>
      </c>
      <c r="E124" s="174" t="s">
        <v>21</v>
      </c>
      <c r="F124" s="175" t="s">
        <v>524</v>
      </c>
      <c r="H124" s="174" t="s">
        <v>21</v>
      </c>
      <c r="I124" s="176"/>
      <c r="L124" s="173"/>
      <c r="M124" s="177"/>
      <c r="T124" s="178"/>
      <c r="AT124" s="174" t="s">
        <v>192</v>
      </c>
      <c r="AU124" s="174" t="s">
        <v>86</v>
      </c>
      <c r="AV124" s="13" t="s">
        <v>84</v>
      </c>
      <c r="AW124" s="13" t="s">
        <v>37</v>
      </c>
      <c r="AX124" s="13" t="s">
        <v>76</v>
      </c>
      <c r="AY124" s="174" t="s">
        <v>154</v>
      </c>
    </row>
    <row r="125" spans="2:65" s="11" customFormat="1" ht="11.25">
      <c r="B125" s="144"/>
      <c r="D125" s="139" t="s">
        <v>192</v>
      </c>
      <c r="E125" s="145" t="s">
        <v>416</v>
      </c>
      <c r="F125" s="146" t="s">
        <v>681</v>
      </c>
      <c r="H125" s="147">
        <v>271.7</v>
      </c>
      <c r="I125" s="148"/>
      <c r="L125" s="144"/>
      <c r="M125" s="149"/>
      <c r="T125" s="150"/>
      <c r="AT125" s="145" t="s">
        <v>192</v>
      </c>
      <c r="AU125" s="145" t="s">
        <v>86</v>
      </c>
      <c r="AV125" s="11" t="s">
        <v>86</v>
      </c>
      <c r="AW125" s="11" t="s">
        <v>37</v>
      </c>
      <c r="AX125" s="11" t="s">
        <v>84</v>
      </c>
      <c r="AY125" s="145" t="s">
        <v>154</v>
      </c>
    </row>
    <row r="126" spans="2:65" s="1" customFormat="1" ht="21.75" customHeight="1">
      <c r="B126" s="33"/>
      <c r="C126" s="126" t="s">
        <v>194</v>
      </c>
      <c r="D126" s="126" t="s">
        <v>155</v>
      </c>
      <c r="E126" s="127" t="s">
        <v>636</v>
      </c>
      <c r="F126" s="128" t="s">
        <v>637</v>
      </c>
      <c r="G126" s="129" t="s">
        <v>414</v>
      </c>
      <c r="H126" s="130">
        <v>1226.4000000000001</v>
      </c>
      <c r="I126" s="131"/>
      <c r="J126" s="132">
        <f>ROUND(I126*H126,2)</f>
        <v>0</v>
      </c>
      <c r="K126" s="128" t="s">
        <v>21</v>
      </c>
      <c r="L126" s="33"/>
      <c r="M126" s="133" t="s">
        <v>21</v>
      </c>
      <c r="N126" s="134" t="s">
        <v>47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153</v>
      </c>
      <c r="AT126" s="137" t="s">
        <v>155</v>
      </c>
      <c r="AU126" s="137" t="s">
        <v>86</v>
      </c>
      <c r="AY126" s="18" t="s">
        <v>154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153</v>
      </c>
      <c r="BM126" s="137" t="s">
        <v>682</v>
      </c>
    </row>
    <row r="127" spans="2:65" s="1" customFormat="1" ht="19.5">
      <c r="B127" s="33"/>
      <c r="D127" s="139" t="s">
        <v>160</v>
      </c>
      <c r="F127" s="140" t="s">
        <v>639</v>
      </c>
      <c r="I127" s="141"/>
      <c r="L127" s="33"/>
      <c r="M127" s="142"/>
      <c r="T127" s="54"/>
      <c r="AT127" s="18" t="s">
        <v>160</v>
      </c>
      <c r="AU127" s="18" t="s">
        <v>86</v>
      </c>
    </row>
    <row r="128" spans="2:65" s="1" customFormat="1" ht="29.25">
      <c r="B128" s="33"/>
      <c r="D128" s="139" t="s">
        <v>161</v>
      </c>
      <c r="F128" s="143" t="s">
        <v>614</v>
      </c>
      <c r="I128" s="141"/>
      <c r="L128" s="33"/>
      <c r="M128" s="142"/>
      <c r="T128" s="54"/>
      <c r="AT128" s="18" t="s">
        <v>161</v>
      </c>
      <c r="AU128" s="18" t="s">
        <v>86</v>
      </c>
    </row>
    <row r="129" spans="2:65" s="13" customFormat="1" ht="11.25">
      <c r="B129" s="173"/>
      <c r="D129" s="139" t="s">
        <v>192</v>
      </c>
      <c r="E129" s="174" t="s">
        <v>21</v>
      </c>
      <c r="F129" s="175" t="s">
        <v>641</v>
      </c>
      <c r="H129" s="174" t="s">
        <v>21</v>
      </c>
      <c r="I129" s="176"/>
      <c r="L129" s="173"/>
      <c r="M129" s="177"/>
      <c r="T129" s="178"/>
      <c r="AT129" s="174" t="s">
        <v>192</v>
      </c>
      <c r="AU129" s="174" t="s">
        <v>86</v>
      </c>
      <c r="AV129" s="13" t="s">
        <v>84</v>
      </c>
      <c r="AW129" s="13" t="s">
        <v>37</v>
      </c>
      <c r="AX129" s="13" t="s">
        <v>76</v>
      </c>
      <c r="AY129" s="174" t="s">
        <v>154</v>
      </c>
    </row>
    <row r="130" spans="2:65" s="11" customFormat="1" ht="11.25">
      <c r="B130" s="144"/>
      <c r="D130" s="139" t="s">
        <v>192</v>
      </c>
      <c r="E130" s="145" t="s">
        <v>21</v>
      </c>
      <c r="F130" s="146" t="s">
        <v>683</v>
      </c>
      <c r="H130" s="147">
        <v>1226.4000000000001</v>
      </c>
      <c r="I130" s="148"/>
      <c r="L130" s="144"/>
      <c r="M130" s="149"/>
      <c r="T130" s="150"/>
      <c r="AT130" s="145" t="s">
        <v>192</v>
      </c>
      <c r="AU130" s="145" t="s">
        <v>86</v>
      </c>
      <c r="AV130" s="11" t="s">
        <v>86</v>
      </c>
      <c r="AW130" s="11" t="s">
        <v>37</v>
      </c>
      <c r="AX130" s="11" t="s">
        <v>76</v>
      </c>
      <c r="AY130" s="145" t="s">
        <v>154</v>
      </c>
    </row>
    <row r="131" spans="2:65" s="14" customFormat="1" ht="11.25">
      <c r="B131" s="179"/>
      <c r="D131" s="139" t="s">
        <v>192</v>
      </c>
      <c r="E131" s="180" t="s">
        <v>598</v>
      </c>
      <c r="F131" s="181" t="s">
        <v>459</v>
      </c>
      <c r="H131" s="182">
        <v>1226.4000000000001</v>
      </c>
      <c r="I131" s="183"/>
      <c r="L131" s="179"/>
      <c r="M131" s="184"/>
      <c r="T131" s="185"/>
      <c r="AT131" s="180" t="s">
        <v>192</v>
      </c>
      <c r="AU131" s="180" t="s">
        <v>86</v>
      </c>
      <c r="AV131" s="14" t="s">
        <v>153</v>
      </c>
      <c r="AW131" s="14" t="s">
        <v>37</v>
      </c>
      <c r="AX131" s="14" t="s">
        <v>84</v>
      </c>
      <c r="AY131" s="180" t="s">
        <v>154</v>
      </c>
    </row>
    <row r="132" spans="2:65" s="1" customFormat="1" ht="24.2" customHeight="1">
      <c r="B132" s="33"/>
      <c r="C132" s="126" t="s">
        <v>200</v>
      </c>
      <c r="D132" s="126" t="s">
        <v>155</v>
      </c>
      <c r="E132" s="127" t="s">
        <v>643</v>
      </c>
      <c r="F132" s="128" t="s">
        <v>644</v>
      </c>
      <c r="G132" s="129" t="s">
        <v>414</v>
      </c>
      <c r="H132" s="130">
        <v>73584</v>
      </c>
      <c r="I132" s="131"/>
      <c r="J132" s="132">
        <f>ROUND(I132*H132,2)</f>
        <v>0</v>
      </c>
      <c r="K132" s="128" t="s">
        <v>21</v>
      </c>
      <c r="L132" s="33"/>
      <c r="M132" s="133" t="s">
        <v>21</v>
      </c>
      <c r="N132" s="134" t="s">
        <v>47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153</v>
      </c>
      <c r="AT132" s="137" t="s">
        <v>155</v>
      </c>
      <c r="AU132" s="137" t="s">
        <v>86</v>
      </c>
      <c r="AY132" s="18" t="s">
        <v>154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84</v>
      </c>
      <c r="BK132" s="138">
        <f>ROUND(I132*H132,2)</f>
        <v>0</v>
      </c>
      <c r="BL132" s="18" t="s">
        <v>153</v>
      </c>
      <c r="BM132" s="137" t="s">
        <v>684</v>
      </c>
    </row>
    <row r="133" spans="2:65" s="1" customFormat="1" ht="19.5">
      <c r="B133" s="33"/>
      <c r="D133" s="139" t="s">
        <v>160</v>
      </c>
      <c r="F133" s="140" t="s">
        <v>646</v>
      </c>
      <c r="I133" s="141"/>
      <c r="L133" s="33"/>
      <c r="M133" s="142"/>
      <c r="T133" s="54"/>
      <c r="AT133" s="18" t="s">
        <v>160</v>
      </c>
      <c r="AU133" s="18" t="s">
        <v>86</v>
      </c>
    </row>
    <row r="134" spans="2:65" s="1" customFormat="1" ht="29.25">
      <c r="B134" s="33"/>
      <c r="D134" s="139" t="s">
        <v>161</v>
      </c>
      <c r="F134" s="143" t="s">
        <v>614</v>
      </c>
      <c r="I134" s="141"/>
      <c r="L134" s="33"/>
      <c r="M134" s="142"/>
      <c r="T134" s="54"/>
      <c r="AT134" s="18" t="s">
        <v>161</v>
      </c>
      <c r="AU134" s="18" t="s">
        <v>86</v>
      </c>
    </row>
    <row r="135" spans="2:65" s="11" customFormat="1" ht="11.25">
      <c r="B135" s="144"/>
      <c r="D135" s="139" t="s">
        <v>192</v>
      </c>
      <c r="E135" s="145" t="s">
        <v>21</v>
      </c>
      <c r="F135" s="146" t="s">
        <v>648</v>
      </c>
      <c r="H135" s="147">
        <v>73584</v>
      </c>
      <c r="I135" s="148"/>
      <c r="L135" s="144"/>
      <c r="M135" s="149"/>
      <c r="T135" s="150"/>
      <c r="AT135" s="145" t="s">
        <v>192</v>
      </c>
      <c r="AU135" s="145" t="s">
        <v>86</v>
      </c>
      <c r="AV135" s="11" t="s">
        <v>86</v>
      </c>
      <c r="AW135" s="11" t="s">
        <v>37</v>
      </c>
      <c r="AX135" s="11" t="s">
        <v>84</v>
      </c>
      <c r="AY135" s="145" t="s">
        <v>154</v>
      </c>
    </row>
    <row r="136" spans="2:65" s="1" customFormat="1" ht="24.2" customHeight="1">
      <c r="B136" s="33"/>
      <c r="C136" s="126" t="s">
        <v>206</v>
      </c>
      <c r="D136" s="126" t="s">
        <v>155</v>
      </c>
      <c r="E136" s="127" t="s">
        <v>649</v>
      </c>
      <c r="F136" s="128" t="s">
        <v>650</v>
      </c>
      <c r="G136" s="129" t="s">
        <v>414</v>
      </c>
      <c r="H136" s="130">
        <v>1226.4000000000001</v>
      </c>
      <c r="I136" s="131"/>
      <c r="J136" s="132">
        <f>ROUND(I136*H136,2)</f>
        <v>0</v>
      </c>
      <c r="K136" s="128" t="s">
        <v>21</v>
      </c>
      <c r="L136" s="33"/>
      <c r="M136" s="133" t="s">
        <v>21</v>
      </c>
      <c r="N136" s="134" t="s">
        <v>47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153</v>
      </c>
      <c r="AT136" s="137" t="s">
        <v>155</v>
      </c>
      <c r="AU136" s="137" t="s">
        <v>86</v>
      </c>
      <c r="AY136" s="18" t="s">
        <v>154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8" t="s">
        <v>84</v>
      </c>
      <c r="BK136" s="138">
        <f>ROUND(I136*H136,2)</f>
        <v>0</v>
      </c>
      <c r="BL136" s="18" t="s">
        <v>153</v>
      </c>
      <c r="BM136" s="137" t="s">
        <v>685</v>
      </c>
    </row>
    <row r="137" spans="2:65" s="1" customFormat="1" ht="19.5">
      <c r="B137" s="33"/>
      <c r="D137" s="139" t="s">
        <v>160</v>
      </c>
      <c r="F137" s="140" t="s">
        <v>652</v>
      </c>
      <c r="I137" s="141"/>
      <c r="L137" s="33"/>
      <c r="M137" s="142"/>
      <c r="T137" s="54"/>
      <c r="AT137" s="18" t="s">
        <v>160</v>
      </c>
      <c r="AU137" s="18" t="s">
        <v>86</v>
      </c>
    </row>
    <row r="138" spans="2:65" s="1" customFormat="1" ht="29.25">
      <c r="B138" s="33"/>
      <c r="D138" s="139" t="s">
        <v>161</v>
      </c>
      <c r="F138" s="143" t="s">
        <v>614</v>
      </c>
      <c r="I138" s="141"/>
      <c r="L138" s="33"/>
      <c r="M138" s="142"/>
      <c r="T138" s="54"/>
      <c r="AT138" s="18" t="s">
        <v>161</v>
      </c>
      <c r="AU138" s="18" t="s">
        <v>86</v>
      </c>
    </row>
    <row r="139" spans="2:65" s="11" customFormat="1" ht="11.25">
      <c r="B139" s="144"/>
      <c r="D139" s="139" t="s">
        <v>192</v>
      </c>
      <c r="E139" s="145" t="s">
        <v>21</v>
      </c>
      <c r="F139" s="146" t="s">
        <v>598</v>
      </c>
      <c r="H139" s="147">
        <v>1226.4000000000001</v>
      </c>
      <c r="I139" s="148"/>
      <c r="L139" s="144"/>
      <c r="M139" s="149"/>
      <c r="T139" s="150"/>
      <c r="AT139" s="145" t="s">
        <v>192</v>
      </c>
      <c r="AU139" s="145" t="s">
        <v>86</v>
      </c>
      <c r="AV139" s="11" t="s">
        <v>86</v>
      </c>
      <c r="AW139" s="11" t="s">
        <v>37</v>
      </c>
      <c r="AX139" s="11" t="s">
        <v>84</v>
      </c>
      <c r="AY139" s="145" t="s">
        <v>154</v>
      </c>
    </row>
    <row r="140" spans="2:65" s="1" customFormat="1" ht="16.5" customHeight="1">
      <c r="B140" s="33"/>
      <c r="C140" s="126" t="s">
        <v>212</v>
      </c>
      <c r="D140" s="126" t="s">
        <v>155</v>
      </c>
      <c r="E140" s="127" t="s">
        <v>573</v>
      </c>
      <c r="F140" s="128" t="s">
        <v>574</v>
      </c>
      <c r="G140" s="129" t="s">
        <v>414</v>
      </c>
      <c r="H140" s="130">
        <v>182.4</v>
      </c>
      <c r="I140" s="131"/>
      <c r="J140" s="132">
        <f>ROUND(I140*H140,2)</f>
        <v>0</v>
      </c>
      <c r="K140" s="128" t="s">
        <v>447</v>
      </c>
      <c r="L140" s="33"/>
      <c r="M140" s="133" t="s">
        <v>21</v>
      </c>
      <c r="N140" s="134" t="s">
        <v>47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153</v>
      </c>
      <c r="AT140" s="137" t="s">
        <v>155</v>
      </c>
      <c r="AU140" s="137" t="s">
        <v>86</v>
      </c>
      <c r="AY140" s="18" t="s">
        <v>154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8" t="s">
        <v>84</v>
      </c>
      <c r="BK140" s="138">
        <f>ROUND(I140*H140,2)</f>
        <v>0</v>
      </c>
      <c r="BL140" s="18" t="s">
        <v>153</v>
      </c>
      <c r="BM140" s="137" t="s">
        <v>686</v>
      </c>
    </row>
    <row r="141" spans="2:65" s="1" customFormat="1" ht="11.25">
      <c r="B141" s="33"/>
      <c r="D141" s="139" t="s">
        <v>160</v>
      </c>
      <c r="F141" s="140" t="s">
        <v>574</v>
      </c>
      <c r="I141" s="141"/>
      <c r="L141" s="33"/>
      <c r="M141" s="142"/>
      <c r="T141" s="54"/>
      <c r="AT141" s="18" t="s">
        <v>160</v>
      </c>
      <c r="AU141" s="18" t="s">
        <v>86</v>
      </c>
    </row>
    <row r="142" spans="2:65" s="1" customFormat="1" ht="11.25">
      <c r="B142" s="33"/>
      <c r="D142" s="171" t="s">
        <v>450</v>
      </c>
      <c r="F142" s="172" t="s">
        <v>576</v>
      </c>
      <c r="I142" s="141"/>
      <c r="L142" s="33"/>
      <c r="M142" s="142"/>
      <c r="T142" s="54"/>
      <c r="AT142" s="18" t="s">
        <v>450</v>
      </c>
      <c r="AU142" s="18" t="s">
        <v>86</v>
      </c>
    </row>
    <row r="143" spans="2:65" s="1" customFormat="1" ht="29.25">
      <c r="B143" s="33"/>
      <c r="D143" s="139" t="s">
        <v>161</v>
      </c>
      <c r="F143" s="143" t="s">
        <v>614</v>
      </c>
      <c r="I143" s="141"/>
      <c r="L143" s="33"/>
      <c r="M143" s="142"/>
      <c r="T143" s="54"/>
      <c r="AT143" s="18" t="s">
        <v>161</v>
      </c>
      <c r="AU143" s="18" t="s">
        <v>86</v>
      </c>
    </row>
    <row r="144" spans="2:65" s="11" customFormat="1" ht="11.25">
      <c r="B144" s="144"/>
      <c r="D144" s="139" t="s">
        <v>192</v>
      </c>
      <c r="E144" s="145" t="s">
        <v>21</v>
      </c>
      <c r="F144" s="146" t="s">
        <v>604</v>
      </c>
      <c r="H144" s="147">
        <v>182.4</v>
      </c>
      <c r="I144" s="148"/>
      <c r="L144" s="144"/>
      <c r="M144" s="149"/>
      <c r="T144" s="150"/>
      <c r="AT144" s="145" t="s">
        <v>192</v>
      </c>
      <c r="AU144" s="145" t="s">
        <v>86</v>
      </c>
      <c r="AV144" s="11" t="s">
        <v>86</v>
      </c>
      <c r="AW144" s="11" t="s">
        <v>37</v>
      </c>
      <c r="AX144" s="11" t="s">
        <v>84</v>
      </c>
      <c r="AY144" s="145" t="s">
        <v>154</v>
      </c>
    </row>
    <row r="145" spans="2:65" s="1" customFormat="1" ht="16.5" customHeight="1">
      <c r="B145" s="33"/>
      <c r="C145" s="126" t="s">
        <v>8</v>
      </c>
      <c r="D145" s="126" t="s">
        <v>155</v>
      </c>
      <c r="E145" s="127" t="s">
        <v>655</v>
      </c>
      <c r="F145" s="128" t="s">
        <v>656</v>
      </c>
      <c r="G145" s="129" t="s">
        <v>414</v>
      </c>
      <c r="H145" s="130">
        <v>182.4</v>
      </c>
      <c r="I145" s="131"/>
      <c r="J145" s="132">
        <f>ROUND(I145*H145,2)</f>
        <v>0</v>
      </c>
      <c r="K145" s="128" t="s">
        <v>447</v>
      </c>
      <c r="L145" s="33"/>
      <c r="M145" s="133" t="s">
        <v>21</v>
      </c>
      <c r="N145" s="134" t="s">
        <v>47</v>
      </c>
      <c r="P145" s="135">
        <f>O145*H145</f>
        <v>0</v>
      </c>
      <c r="Q145" s="135">
        <v>0</v>
      </c>
      <c r="R145" s="135">
        <f>Q145*H145</f>
        <v>0</v>
      </c>
      <c r="S145" s="135">
        <v>3.95E-2</v>
      </c>
      <c r="T145" s="136">
        <f>S145*H145</f>
        <v>7.2048000000000005</v>
      </c>
      <c r="AR145" s="137" t="s">
        <v>153</v>
      </c>
      <c r="AT145" s="137" t="s">
        <v>155</v>
      </c>
      <c r="AU145" s="137" t="s">
        <v>86</v>
      </c>
      <c r="AY145" s="18" t="s">
        <v>154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153</v>
      </c>
      <c r="BM145" s="137" t="s">
        <v>687</v>
      </c>
    </row>
    <row r="146" spans="2:65" s="1" customFormat="1" ht="11.25">
      <c r="B146" s="33"/>
      <c r="D146" s="139" t="s">
        <v>160</v>
      </c>
      <c r="F146" s="140" t="s">
        <v>658</v>
      </c>
      <c r="I146" s="141"/>
      <c r="L146" s="33"/>
      <c r="M146" s="142"/>
      <c r="T146" s="54"/>
      <c r="AT146" s="18" t="s">
        <v>160</v>
      </c>
      <c r="AU146" s="18" t="s">
        <v>86</v>
      </c>
    </row>
    <row r="147" spans="2:65" s="1" customFormat="1" ht="11.25">
      <c r="B147" s="33"/>
      <c r="D147" s="171" t="s">
        <v>450</v>
      </c>
      <c r="F147" s="172" t="s">
        <v>659</v>
      </c>
      <c r="I147" s="141"/>
      <c r="L147" s="33"/>
      <c r="M147" s="142"/>
      <c r="T147" s="54"/>
      <c r="AT147" s="18" t="s">
        <v>450</v>
      </c>
      <c r="AU147" s="18" t="s">
        <v>86</v>
      </c>
    </row>
    <row r="148" spans="2:65" s="1" customFormat="1" ht="29.25">
      <c r="B148" s="33"/>
      <c r="D148" s="139" t="s">
        <v>161</v>
      </c>
      <c r="F148" s="143" t="s">
        <v>614</v>
      </c>
      <c r="I148" s="141"/>
      <c r="L148" s="33"/>
      <c r="M148" s="142"/>
      <c r="T148" s="54"/>
      <c r="AT148" s="18" t="s">
        <v>161</v>
      </c>
      <c r="AU148" s="18" t="s">
        <v>86</v>
      </c>
    </row>
    <row r="149" spans="2:65" s="13" customFormat="1" ht="11.25">
      <c r="B149" s="173"/>
      <c r="D149" s="139" t="s">
        <v>192</v>
      </c>
      <c r="E149" s="174" t="s">
        <v>21</v>
      </c>
      <c r="F149" s="175" t="s">
        <v>660</v>
      </c>
      <c r="H149" s="174" t="s">
        <v>21</v>
      </c>
      <c r="I149" s="176"/>
      <c r="L149" s="173"/>
      <c r="M149" s="177"/>
      <c r="T149" s="178"/>
      <c r="AT149" s="174" t="s">
        <v>192</v>
      </c>
      <c r="AU149" s="174" t="s">
        <v>86</v>
      </c>
      <c r="AV149" s="13" t="s">
        <v>84</v>
      </c>
      <c r="AW149" s="13" t="s">
        <v>37</v>
      </c>
      <c r="AX149" s="13" t="s">
        <v>76</v>
      </c>
      <c r="AY149" s="174" t="s">
        <v>154</v>
      </c>
    </row>
    <row r="150" spans="2:65" s="11" customFormat="1" ht="11.25">
      <c r="B150" s="144"/>
      <c r="D150" s="139" t="s">
        <v>192</v>
      </c>
      <c r="E150" s="145" t="s">
        <v>21</v>
      </c>
      <c r="F150" s="146" t="s">
        <v>688</v>
      </c>
      <c r="H150" s="147">
        <v>120</v>
      </c>
      <c r="I150" s="148"/>
      <c r="L150" s="144"/>
      <c r="M150" s="149"/>
      <c r="T150" s="150"/>
      <c r="AT150" s="145" t="s">
        <v>192</v>
      </c>
      <c r="AU150" s="145" t="s">
        <v>86</v>
      </c>
      <c r="AV150" s="11" t="s">
        <v>86</v>
      </c>
      <c r="AW150" s="11" t="s">
        <v>37</v>
      </c>
      <c r="AX150" s="11" t="s">
        <v>76</v>
      </c>
      <c r="AY150" s="145" t="s">
        <v>154</v>
      </c>
    </row>
    <row r="151" spans="2:65" s="11" customFormat="1" ht="11.25">
      <c r="B151" s="144"/>
      <c r="D151" s="139" t="s">
        <v>192</v>
      </c>
      <c r="E151" s="145" t="s">
        <v>21</v>
      </c>
      <c r="F151" s="146" t="s">
        <v>689</v>
      </c>
      <c r="H151" s="147">
        <v>62.4</v>
      </c>
      <c r="I151" s="148"/>
      <c r="L151" s="144"/>
      <c r="M151" s="149"/>
      <c r="T151" s="150"/>
      <c r="AT151" s="145" t="s">
        <v>192</v>
      </c>
      <c r="AU151" s="145" t="s">
        <v>86</v>
      </c>
      <c r="AV151" s="11" t="s">
        <v>86</v>
      </c>
      <c r="AW151" s="11" t="s">
        <v>37</v>
      </c>
      <c r="AX151" s="11" t="s">
        <v>76</v>
      </c>
      <c r="AY151" s="145" t="s">
        <v>154</v>
      </c>
    </row>
    <row r="152" spans="2:65" s="14" customFormat="1" ht="11.25">
      <c r="B152" s="179"/>
      <c r="D152" s="139" t="s">
        <v>192</v>
      </c>
      <c r="E152" s="180" t="s">
        <v>604</v>
      </c>
      <c r="F152" s="181" t="s">
        <v>459</v>
      </c>
      <c r="H152" s="182">
        <v>182.4</v>
      </c>
      <c r="I152" s="183"/>
      <c r="L152" s="179"/>
      <c r="M152" s="184"/>
      <c r="T152" s="185"/>
      <c r="AT152" s="180" t="s">
        <v>192</v>
      </c>
      <c r="AU152" s="180" t="s">
        <v>86</v>
      </c>
      <c r="AV152" s="14" t="s">
        <v>153</v>
      </c>
      <c r="AW152" s="14" t="s">
        <v>37</v>
      </c>
      <c r="AX152" s="14" t="s">
        <v>84</v>
      </c>
      <c r="AY152" s="180" t="s">
        <v>154</v>
      </c>
    </row>
    <row r="153" spans="2:65" s="1" customFormat="1" ht="16.5" customHeight="1">
      <c r="B153" s="33"/>
      <c r="C153" s="126" t="s">
        <v>223</v>
      </c>
      <c r="D153" s="126" t="s">
        <v>155</v>
      </c>
      <c r="E153" s="127" t="s">
        <v>662</v>
      </c>
      <c r="F153" s="128" t="s">
        <v>663</v>
      </c>
      <c r="G153" s="129" t="s">
        <v>414</v>
      </c>
      <c r="H153" s="130">
        <v>182.4</v>
      </c>
      <c r="I153" s="131"/>
      <c r="J153" s="132">
        <f>ROUND(I153*H153,2)</f>
        <v>0</v>
      </c>
      <c r="K153" s="128" t="s">
        <v>447</v>
      </c>
      <c r="L153" s="33"/>
      <c r="M153" s="133" t="s">
        <v>21</v>
      </c>
      <c r="N153" s="134" t="s">
        <v>47</v>
      </c>
      <c r="P153" s="135">
        <f>O153*H153</f>
        <v>0</v>
      </c>
      <c r="Q153" s="135">
        <v>3.9079999999999997E-2</v>
      </c>
      <c r="R153" s="135">
        <f>Q153*H153</f>
        <v>7.1281919999999994</v>
      </c>
      <c r="S153" s="135">
        <v>0</v>
      </c>
      <c r="T153" s="136">
        <f>S153*H153</f>
        <v>0</v>
      </c>
      <c r="AR153" s="137" t="s">
        <v>153</v>
      </c>
      <c r="AT153" s="137" t="s">
        <v>155</v>
      </c>
      <c r="AU153" s="137" t="s">
        <v>86</v>
      </c>
      <c r="AY153" s="18" t="s">
        <v>154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8" t="s">
        <v>84</v>
      </c>
      <c r="BK153" s="138">
        <f>ROUND(I153*H153,2)</f>
        <v>0</v>
      </c>
      <c r="BL153" s="18" t="s">
        <v>153</v>
      </c>
      <c r="BM153" s="137" t="s">
        <v>690</v>
      </c>
    </row>
    <row r="154" spans="2:65" s="1" customFormat="1" ht="11.25">
      <c r="B154" s="33"/>
      <c r="D154" s="139" t="s">
        <v>160</v>
      </c>
      <c r="F154" s="140" t="s">
        <v>665</v>
      </c>
      <c r="I154" s="141"/>
      <c r="L154" s="33"/>
      <c r="M154" s="142"/>
      <c r="T154" s="54"/>
      <c r="AT154" s="18" t="s">
        <v>160</v>
      </c>
      <c r="AU154" s="18" t="s">
        <v>86</v>
      </c>
    </row>
    <row r="155" spans="2:65" s="1" customFormat="1" ht="11.25">
      <c r="B155" s="33"/>
      <c r="D155" s="171" t="s">
        <v>450</v>
      </c>
      <c r="F155" s="172" t="s">
        <v>666</v>
      </c>
      <c r="I155" s="141"/>
      <c r="L155" s="33"/>
      <c r="M155" s="142"/>
      <c r="T155" s="54"/>
      <c r="AT155" s="18" t="s">
        <v>450</v>
      </c>
      <c r="AU155" s="18" t="s">
        <v>86</v>
      </c>
    </row>
    <row r="156" spans="2:65" s="1" customFormat="1" ht="29.25">
      <c r="B156" s="33"/>
      <c r="D156" s="139" t="s">
        <v>161</v>
      </c>
      <c r="F156" s="143" t="s">
        <v>614</v>
      </c>
      <c r="I156" s="141"/>
      <c r="L156" s="33"/>
      <c r="M156" s="142"/>
      <c r="T156" s="54"/>
      <c r="AT156" s="18" t="s">
        <v>161</v>
      </c>
      <c r="AU156" s="18" t="s">
        <v>86</v>
      </c>
    </row>
    <row r="157" spans="2:65" s="11" customFormat="1" ht="11.25">
      <c r="B157" s="144"/>
      <c r="D157" s="139" t="s">
        <v>192</v>
      </c>
      <c r="E157" s="145" t="s">
        <v>21</v>
      </c>
      <c r="F157" s="146" t="s">
        <v>604</v>
      </c>
      <c r="H157" s="147">
        <v>182.4</v>
      </c>
      <c r="I157" s="148"/>
      <c r="L157" s="144"/>
      <c r="M157" s="149"/>
      <c r="T157" s="150"/>
      <c r="AT157" s="145" t="s">
        <v>192</v>
      </c>
      <c r="AU157" s="145" t="s">
        <v>86</v>
      </c>
      <c r="AV157" s="11" t="s">
        <v>86</v>
      </c>
      <c r="AW157" s="11" t="s">
        <v>37</v>
      </c>
      <c r="AX157" s="11" t="s">
        <v>84</v>
      </c>
      <c r="AY157" s="145" t="s">
        <v>154</v>
      </c>
    </row>
    <row r="158" spans="2:65" s="10" customFormat="1" ht="22.9" customHeight="1">
      <c r="B158" s="116"/>
      <c r="D158" s="117" t="s">
        <v>75</v>
      </c>
      <c r="E158" s="169" t="s">
        <v>590</v>
      </c>
      <c r="F158" s="169" t="s">
        <v>591</v>
      </c>
      <c r="I158" s="119"/>
      <c r="J158" s="170">
        <f>BK158</f>
        <v>0</v>
      </c>
      <c r="L158" s="116"/>
      <c r="M158" s="121"/>
      <c r="P158" s="122">
        <f>SUM(P159:P162)</f>
        <v>0</v>
      </c>
      <c r="R158" s="122">
        <f>SUM(R159:R162)</f>
        <v>0</v>
      </c>
      <c r="T158" s="123">
        <f>SUM(T159:T162)</f>
        <v>0</v>
      </c>
      <c r="AR158" s="117" t="s">
        <v>84</v>
      </c>
      <c r="AT158" s="124" t="s">
        <v>75</v>
      </c>
      <c r="AU158" s="124" t="s">
        <v>84</v>
      </c>
      <c r="AY158" s="117" t="s">
        <v>154</v>
      </c>
      <c r="BK158" s="125">
        <f>SUM(BK159:BK162)</f>
        <v>0</v>
      </c>
    </row>
    <row r="159" spans="2:65" s="1" customFormat="1" ht="16.5" customHeight="1">
      <c r="B159" s="33"/>
      <c r="C159" s="126" t="s">
        <v>229</v>
      </c>
      <c r="D159" s="126" t="s">
        <v>155</v>
      </c>
      <c r="E159" s="127" t="s">
        <v>592</v>
      </c>
      <c r="F159" s="128" t="s">
        <v>593</v>
      </c>
      <c r="G159" s="129" t="s">
        <v>462</v>
      </c>
      <c r="H159" s="130">
        <v>7.2290000000000001</v>
      </c>
      <c r="I159" s="131"/>
      <c r="J159" s="132">
        <f>ROUND(I159*H159,2)</f>
        <v>0</v>
      </c>
      <c r="K159" s="128" t="s">
        <v>447</v>
      </c>
      <c r="L159" s="33"/>
      <c r="M159" s="133" t="s">
        <v>21</v>
      </c>
      <c r="N159" s="134" t="s">
        <v>47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153</v>
      </c>
      <c r="AT159" s="137" t="s">
        <v>155</v>
      </c>
      <c r="AU159" s="137" t="s">
        <v>86</v>
      </c>
      <c r="AY159" s="18" t="s">
        <v>154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84</v>
      </c>
      <c r="BK159" s="138">
        <f>ROUND(I159*H159,2)</f>
        <v>0</v>
      </c>
      <c r="BL159" s="18" t="s">
        <v>153</v>
      </c>
      <c r="BM159" s="137" t="s">
        <v>691</v>
      </c>
    </row>
    <row r="160" spans="2:65" s="1" customFormat="1" ht="11.25">
      <c r="B160" s="33"/>
      <c r="D160" s="139" t="s">
        <v>160</v>
      </c>
      <c r="F160" s="140" t="s">
        <v>595</v>
      </c>
      <c r="I160" s="141"/>
      <c r="L160" s="33"/>
      <c r="M160" s="142"/>
      <c r="T160" s="54"/>
      <c r="AT160" s="18" t="s">
        <v>160</v>
      </c>
      <c r="AU160" s="18" t="s">
        <v>86</v>
      </c>
    </row>
    <row r="161" spans="2:47" s="1" customFormat="1" ht="11.25">
      <c r="B161" s="33"/>
      <c r="D161" s="171" t="s">
        <v>450</v>
      </c>
      <c r="F161" s="172" t="s">
        <v>596</v>
      </c>
      <c r="I161" s="141"/>
      <c r="L161" s="33"/>
      <c r="M161" s="142"/>
      <c r="T161" s="54"/>
      <c r="AT161" s="18" t="s">
        <v>450</v>
      </c>
      <c r="AU161" s="18" t="s">
        <v>86</v>
      </c>
    </row>
    <row r="162" spans="2:47" s="1" customFormat="1" ht="48.75">
      <c r="B162" s="33"/>
      <c r="D162" s="139" t="s">
        <v>161</v>
      </c>
      <c r="F162" s="143" t="s">
        <v>668</v>
      </c>
      <c r="I162" s="141"/>
      <c r="L162" s="33"/>
      <c r="M162" s="161"/>
      <c r="N162" s="162"/>
      <c r="O162" s="162"/>
      <c r="P162" s="162"/>
      <c r="Q162" s="162"/>
      <c r="R162" s="162"/>
      <c r="S162" s="162"/>
      <c r="T162" s="163"/>
      <c r="AT162" s="18" t="s">
        <v>161</v>
      </c>
      <c r="AU162" s="18" t="s">
        <v>86</v>
      </c>
    </row>
    <row r="163" spans="2:47" s="1" customFormat="1" ht="6.95" customHeight="1"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33"/>
    </row>
  </sheetData>
  <sheetProtection algorithmName="SHA-512" hashValue="PD0jXCZdxopfne7PfOwgtxnEigAEz+tl6xE49SwzITaLkSi+g3s+wadW0sVgaGMNPQo1JLZOoUpOTV/W4uf/lQ==" saltValue="fq/LO7a243BIZk46x2JJtT+K2VQVSJTjd7lsnIMBHt+gBz162MjHrQ1bZEvWdqHfPnMZAZGzOKTko5Peb6gsWg==" spinCount="100000" sheet="1" objects="1" scenarios="1" formatColumns="0" formatRows="0" autoFilter="0"/>
  <autoFilter ref="C89:K162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9" r:id="rId1" xr:uid="{00000000-0004-0000-0400-000000000000}"/>
    <hyperlink ref="F108" r:id="rId2" xr:uid="{00000000-0004-0000-0400-000001000000}"/>
    <hyperlink ref="F123" r:id="rId3" xr:uid="{00000000-0004-0000-0400-000002000000}"/>
    <hyperlink ref="F142" r:id="rId4" xr:uid="{00000000-0004-0000-0400-000003000000}"/>
    <hyperlink ref="F147" r:id="rId5" xr:uid="{00000000-0004-0000-0400-000004000000}"/>
    <hyperlink ref="F155" r:id="rId6" xr:uid="{00000000-0004-0000-0400-000005000000}"/>
    <hyperlink ref="F161" r:id="rId7" xr:uid="{00000000-0004-0000-0400-000006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8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9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106</v>
      </c>
      <c r="AZ2" s="164" t="s">
        <v>692</v>
      </c>
      <c r="BA2" s="164" t="s">
        <v>693</v>
      </c>
      <c r="BB2" s="164" t="s">
        <v>414</v>
      </c>
      <c r="BC2" s="164" t="s">
        <v>694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695</v>
      </c>
      <c r="BA3" s="164" t="s">
        <v>696</v>
      </c>
      <c r="BB3" s="164" t="s">
        <v>628</v>
      </c>
      <c r="BC3" s="164" t="s">
        <v>697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698</v>
      </c>
      <c r="BA4" s="164" t="s">
        <v>699</v>
      </c>
      <c r="BB4" s="164" t="s">
        <v>628</v>
      </c>
      <c r="BC4" s="164" t="s">
        <v>700</v>
      </c>
      <c r="BD4" s="164" t="s">
        <v>86</v>
      </c>
    </row>
    <row r="5" spans="2:56" ht="6.95" customHeight="1">
      <c r="B5" s="21"/>
      <c r="L5" s="21"/>
      <c r="AZ5" s="164" t="s">
        <v>701</v>
      </c>
      <c r="BA5" s="164" t="s">
        <v>702</v>
      </c>
      <c r="BB5" s="164" t="s">
        <v>628</v>
      </c>
      <c r="BC5" s="164" t="s">
        <v>703</v>
      </c>
      <c r="BD5" s="164" t="s">
        <v>86</v>
      </c>
    </row>
    <row r="6" spans="2:56" ht="12" customHeight="1">
      <c r="B6" s="21"/>
      <c r="D6" s="28" t="s">
        <v>16</v>
      </c>
      <c r="L6" s="21"/>
      <c r="AZ6" s="164" t="s">
        <v>704</v>
      </c>
      <c r="BA6" s="164" t="s">
        <v>705</v>
      </c>
      <c r="BB6" s="164" t="s">
        <v>628</v>
      </c>
      <c r="BC6" s="164" t="s">
        <v>706</v>
      </c>
      <c r="BD6" s="164" t="s">
        <v>86</v>
      </c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  <c r="AZ7" s="164" t="s">
        <v>707</v>
      </c>
      <c r="BA7" s="164" t="s">
        <v>708</v>
      </c>
      <c r="BB7" s="164" t="s">
        <v>709</v>
      </c>
      <c r="BC7" s="164" t="s">
        <v>710</v>
      </c>
      <c r="BD7" s="164" t="s">
        <v>86</v>
      </c>
    </row>
    <row r="8" spans="2:56" ht="12" customHeight="1">
      <c r="B8" s="21"/>
      <c r="D8" s="28" t="s">
        <v>126</v>
      </c>
      <c r="L8" s="21"/>
      <c r="AZ8" s="164" t="s">
        <v>711</v>
      </c>
      <c r="BA8" s="164" t="s">
        <v>711</v>
      </c>
      <c r="BB8" s="164" t="s">
        <v>709</v>
      </c>
      <c r="BC8" s="164" t="s">
        <v>712</v>
      </c>
      <c r="BD8" s="164" t="s">
        <v>86</v>
      </c>
    </row>
    <row r="9" spans="2:56" s="1" customFormat="1" ht="16.5" customHeight="1">
      <c r="B9" s="33"/>
      <c r="E9" s="330" t="s">
        <v>713</v>
      </c>
      <c r="F9" s="332"/>
      <c r="G9" s="332"/>
      <c r="H9" s="332"/>
      <c r="L9" s="33"/>
      <c r="AZ9" s="164" t="s">
        <v>714</v>
      </c>
      <c r="BA9" s="164" t="s">
        <v>715</v>
      </c>
      <c r="BB9" s="164" t="s">
        <v>709</v>
      </c>
      <c r="BC9" s="164" t="s">
        <v>322</v>
      </c>
      <c r="BD9" s="164" t="s">
        <v>86</v>
      </c>
    </row>
    <row r="10" spans="2:56" s="1" customFormat="1" ht="12" customHeight="1">
      <c r="B10" s="33"/>
      <c r="D10" s="28" t="s">
        <v>607</v>
      </c>
      <c r="L10" s="33"/>
      <c r="AZ10" s="164" t="s">
        <v>716</v>
      </c>
      <c r="BA10" s="164" t="s">
        <v>717</v>
      </c>
      <c r="BB10" s="164" t="s">
        <v>414</v>
      </c>
      <c r="BC10" s="164" t="s">
        <v>718</v>
      </c>
      <c r="BD10" s="164" t="s">
        <v>86</v>
      </c>
    </row>
    <row r="11" spans="2:56" s="1" customFormat="1" ht="16.5" customHeight="1">
      <c r="B11" s="33"/>
      <c r="E11" s="294" t="s">
        <v>719</v>
      </c>
      <c r="F11" s="332"/>
      <c r="G11" s="332"/>
      <c r="H11" s="332"/>
      <c r="L11" s="33"/>
      <c r="AZ11" s="164" t="s">
        <v>720</v>
      </c>
      <c r="BA11" s="164" t="s">
        <v>720</v>
      </c>
      <c r="BB11" s="164" t="s">
        <v>628</v>
      </c>
      <c r="BC11" s="164" t="s">
        <v>721</v>
      </c>
      <c r="BD11" s="164" t="s">
        <v>86</v>
      </c>
    </row>
    <row r="12" spans="2:56" s="1" customFormat="1" ht="11.25">
      <c r="B12" s="33"/>
      <c r="L12" s="33"/>
      <c r="AZ12" s="164" t="s">
        <v>722</v>
      </c>
      <c r="BA12" s="164" t="s">
        <v>723</v>
      </c>
      <c r="BB12" s="164" t="s">
        <v>709</v>
      </c>
      <c r="BC12" s="164" t="s">
        <v>153</v>
      </c>
      <c r="BD12" s="164" t="s">
        <v>86</v>
      </c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  <c r="AZ13" s="164" t="s">
        <v>724</v>
      </c>
      <c r="BA13" s="164" t="s">
        <v>725</v>
      </c>
      <c r="BB13" s="164" t="s">
        <v>709</v>
      </c>
      <c r="BC13" s="164" t="s">
        <v>8</v>
      </c>
      <c r="BD13" s="164" t="s">
        <v>86</v>
      </c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45677</v>
      </c>
      <c r="L14" s="33"/>
      <c r="AZ14" s="164" t="s">
        <v>726</v>
      </c>
      <c r="BA14" s="164" t="s">
        <v>727</v>
      </c>
      <c r="BB14" s="164" t="s">
        <v>709</v>
      </c>
      <c r="BC14" s="164" t="s">
        <v>242</v>
      </c>
      <c r="BD14" s="164" t="s">
        <v>86</v>
      </c>
    </row>
    <row r="15" spans="2:56" s="1" customFormat="1" ht="10.9" customHeight="1">
      <c r="B15" s="33"/>
      <c r="L15" s="33"/>
      <c r="AZ15" s="164" t="s">
        <v>728</v>
      </c>
      <c r="BA15" s="164" t="s">
        <v>728</v>
      </c>
      <c r="BB15" s="164" t="s">
        <v>414</v>
      </c>
      <c r="BC15" s="164" t="s">
        <v>729</v>
      </c>
      <c r="BD15" s="164" t="s">
        <v>86</v>
      </c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  <c r="AZ16" s="164" t="s">
        <v>730</v>
      </c>
      <c r="BA16" s="164" t="s">
        <v>731</v>
      </c>
      <c r="BB16" s="164" t="s">
        <v>628</v>
      </c>
      <c r="BC16" s="164" t="s">
        <v>732</v>
      </c>
      <c r="BD16" s="164" t="s">
        <v>86</v>
      </c>
    </row>
    <row r="17" spans="2:56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  <c r="AZ17" s="164" t="s">
        <v>733</v>
      </c>
      <c r="BA17" s="164" t="s">
        <v>734</v>
      </c>
      <c r="BB17" s="164" t="s">
        <v>628</v>
      </c>
      <c r="BC17" s="164" t="s">
        <v>735</v>
      </c>
      <c r="BD17" s="164" t="s">
        <v>86</v>
      </c>
    </row>
    <row r="18" spans="2:56" s="1" customFormat="1" ht="6.95" customHeight="1">
      <c r="B18" s="33"/>
      <c r="L18" s="33"/>
      <c r="AZ18" s="164" t="s">
        <v>736</v>
      </c>
      <c r="BA18" s="164" t="s">
        <v>737</v>
      </c>
      <c r="BB18" s="164" t="s">
        <v>628</v>
      </c>
      <c r="BC18" s="164" t="s">
        <v>738</v>
      </c>
      <c r="BD18" s="164" t="s">
        <v>86</v>
      </c>
    </row>
    <row r="19" spans="2:56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  <c r="AZ19" s="164" t="s">
        <v>739</v>
      </c>
      <c r="BA19" s="164" t="s">
        <v>740</v>
      </c>
      <c r="BB19" s="164" t="s">
        <v>628</v>
      </c>
      <c r="BC19" s="164" t="s">
        <v>741</v>
      </c>
      <c r="BD19" s="164" t="s">
        <v>86</v>
      </c>
    </row>
    <row r="20" spans="2:56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  <c r="AZ20" s="164" t="s">
        <v>742</v>
      </c>
      <c r="BA20" s="164" t="s">
        <v>743</v>
      </c>
      <c r="BB20" s="164" t="s">
        <v>628</v>
      </c>
      <c r="BC20" s="164" t="s">
        <v>744</v>
      </c>
      <c r="BD20" s="164" t="s">
        <v>86</v>
      </c>
    </row>
    <row r="21" spans="2:56" s="1" customFormat="1" ht="6.95" customHeight="1">
      <c r="B21" s="33"/>
      <c r="L21" s="33"/>
      <c r="AZ21" s="164" t="s">
        <v>745</v>
      </c>
      <c r="BA21" s="164" t="s">
        <v>746</v>
      </c>
      <c r="BB21" s="164" t="s">
        <v>628</v>
      </c>
      <c r="BC21" s="164" t="s">
        <v>747</v>
      </c>
      <c r="BD21" s="164" t="s">
        <v>86</v>
      </c>
    </row>
    <row r="22" spans="2:56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  <c r="AZ22" s="164" t="s">
        <v>748</v>
      </c>
      <c r="BA22" s="164" t="s">
        <v>749</v>
      </c>
      <c r="BB22" s="164" t="s">
        <v>628</v>
      </c>
      <c r="BC22" s="164" t="s">
        <v>750</v>
      </c>
      <c r="BD22" s="164" t="s">
        <v>86</v>
      </c>
    </row>
    <row r="23" spans="2:56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  <c r="AZ23" s="164" t="s">
        <v>751</v>
      </c>
      <c r="BA23" s="164" t="s">
        <v>752</v>
      </c>
      <c r="BB23" s="164" t="s">
        <v>628</v>
      </c>
      <c r="BC23" s="164" t="s">
        <v>753</v>
      </c>
      <c r="BD23" s="164" t="s">
        <v>86</v>
      </c>
    </row>
    <row r="24" spans="2:56" s="1" customFormat="1" ht="6.95" customHeight="1">
      <c r="B24" s="33"/>
      <c r="L24" s="33"/>
      <c r="AZ24" s="164" t="s">
        <v>754</v>
      </c>
      <c r="BA24" s="164" t="s">
        <v>754</v>
      </c>
      <c r="BB24" s="164" t="s">
        <v>628</v>
      </c>
      <c r="BC24" s="164" t="s">
        <v>755</v>
      </c>
      <c r="BD24" s="164" t="s">
        <v>86</v>
      </c>
    </row>
    <row r="25" spans="2:56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56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56" s="1" customFormat="1" ht="6.95" customHeight="1">
      <c r="B27" s="33"/>
      <c r="L27" s="33"/>
    </row>
    <row r="28" spans="2:56" s="1" customFormat="1" ht="12" customHeight="1">
      <c r="B28" s="33"/>
      <c r="D28" s="28" t="s">
        <v>40</v>
      </c>
      <c r="L28" s="33"/>
    </row>
    <row r="29" spans="2:56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56" s="1" customFormat="1" ht="6.95" customHeight="1">
      <c r="B30" s="33"/>
      <c r="L30" s="33"/>
    </row>
    <row r="31" spans="2:56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25.35" customHeight="1">
      <c r="B32" s="33"/>
      <c r="D32" s="93" t="s">
        <v>42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ROUND((SUM(BE93:BE391)),  2)</f>
        <v>0</v>
      </c>
      <c r="I35" s="94">
        <v>0.21</v>
      </c>
      <c r="J35" s="84">
        <f>ROUND(((SUM(BE93:BE391))*I35),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ROUND((SUM(BF93:BF391)),  2)</f>
        <v>0</v>
      </c>
      <c r="I36" s="94">
        <v>0.12</v>
      </c>
      <c r="J36" s="84">
        <f>ROUND(((SUM(BF93:BF391))*I36),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ROUND((SUM(BG93:BG391)),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ROUND((SUM(BH93:BH391)),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ROUND((SUM(BI93:BI391)),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713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04.1. - Obnova PKO ocelových prvků VPK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45677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J93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12" customFormat="1" ht="19.899999999999999" customHeight="1">
      <c r="B65" s="165"/>
      <c r="D65" s="166" t="s">
        <v>432</v>
      </c>
      <c r="E65" s="167"/>
      <c r="F65" s="167"/>
      <c r="G65" s="167"/>
      <c r="H65" s="167"/>
      <c r="I65" s="167"/>
      <c r="J65" s="168">
        <f>J95</f>
        <v>0</v>
      </c>
      <c r="L65" s="165"/>
    </row>
    <row r="66" spans="2:12" s="12" customFormat="1" ht="19.899999999999999" customHeight="1">
      <c r="B66" s="165"/>
      <c r="D66" s="166" t="s">
        <v>433</v>
      </c>
      <c r="E66" s="167"/>
      <c r="F66" s="167"/>
      <c r="G66" s="167"/>
      <c r="H66" s="167"/>
      <c r="I66" s="167"/>
      <c r="J66" s="168">
        <f>J109</f>
        <v>0</v>
      </c>
      <c r="L66" s="165"/>
    </row>
    <row r="67" spans="2:12" s="12" customFormat="1" ht="19.899999999999999" customHeight="1">
      <c r="B67" s="165"/>
      <c r="D67" s="166" t="s">
        <v>434</v>
      </c>
      <c r="E67" s="167"/>
      <c r="F67" s="167"/>
      <c r="G67" s="167"/>
      <c r="H67" s="167"/>
      <c r="I67" s="167"/>
      <c r="J67" s="168">
        <f>J170</f>
        <v>0</v>
      </c>
      <c r="L67" s="165"/>
    </row>
    <row r="68" spans="2:12" s="12" customFormat="1" ht="19.899999999999999" customHeight="1">
      <c r="B68" s="165"/>
      <c r="D68" s="166" t="s">
        <v>435</v>
      </c>
      <c r="E68" s="167"/>
      <c r="F68" s="167"/>
      <c r="G68" s="167"/>
      <c r="H68" s="167"/>
      <c r="I68" s="167"/>
      <c r="J68" s="168">
        <f>J181</f>
        <v>0</v>
      </c>
      <c r="L68" s="165"/>
    </row>
    <row r="69" spans="2:12" s="8" customFormat="1" ht="24.95" customHeight="1">
      <c r="B69" s="104"/>
      <c r="D69" s="105" t="s">
        <v>756</v>
      </c>
      <c r="E69" s="106"/>
      <c r="F69" s="106"/>
      <c r="G69" s="106"/>
      <c r="H69" s="106"/>
      <c r="I69" s="106"/>
      <c r="J69" s="107">
        <f>J185</f>
        <v>0</v>
      </c>
      <c r="L69" s="104"/>
    </row>
    <row r="70" spans="2:12" s="12" customFormat="1" ht="19.899999999999999" customHeight="1">
      <c r="B70" s="165"/>
      <c r="D70" s="166" t="s">
        <v>757</v>
      </c>
      <c r="E70" s="167"/>
      <c r="F70" s="167"/>
      <c r="G70" s="167"/>
      <c r="H70" s="167"/>
      <c r="I70" s="167"/>
      <c r="J70" s="168">
        <f>J186</f>
        <v>0</v>
      </c>
      <c r="L70" s="165"/>
    </row>
    <row r="71" spans="2:12" s="12" customFormat="1" ht="19.899999999999999" customHeight="1">
      <c r="B71" s="165"/>
      <c r="D71" s="166" t="s">
        <v>758</v>
      </c>
      <c r="E71" s="167"/>
      <c r="F71" s="167"/>
      <c r="G71" s="167"/>
      <c r="H71" s="167"/>
      <c r="I71" s="167"/>
      <c r="J71" s="168">
        <f>J293</f>
        <v>0</v>
      </c>
      <c r="L71" s="165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138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30" t="str">
        <f>E7</f>
        <v>VD Štvanice – oprava plavebních komor</v>
      </c>
      <c r="F81" s="331"/>
      <c r="G81" s="331"/>
      <c r="H81" s="331"/>
      <c r="L81" s="33"/>
    </row>
    <row r="82" spans="2:65" ht="12" customHeight="1">
      <c r="B82" s="21"/>
      <c r="C82" s="28" t="s">
        <v>126</v>
      </c>
      <c r="L82" s="21"/>
    </row>
    <row r="83" spans="2:65" s="1" customFormat="1" ht="16.5" customHeight="1">
      <c r="B83" s="33"/>
      <c r="E83" s="330" t="s">
        <v>713</v>
      </c>
      <c r="F83" s="332"/>
      <c r="G83" s="332"/>
      <c r="H83" s="332"/>
      <c r="L83" s="33"/>
    </row>
    <row r="84" spans="2:65" s="1" customFormat="1" ht="12" customHeight="1">
      <c r="B84" s="33"/>
      <c r="C84" s="28" t="s">
        <v>607</v>
      </c>
      <c r="L84" s="33"/>
    </row>
    <row r="85" spans="2:65" s="1" customFormat="1" ht="16.5" customHeight="1">
      <c r="B85" s="33"/>
      <c r="E85" s="294" t="str">
        <f>E11</f>
        <v>04.1. - Obnova PKO ocelových prvků VPK</v>
      </c>
      <c r="F85" s="332"/>
      <c r="G85" s="332"/>
      <c r="H85" s="332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Hlavní město Praha</v>
      </c>
      <c r="I87" s="28" t="s">
        <v>24</v>
      </c>
      <c r="J87" s="50">
        <f>IF(J14="","",J14)</f>
        <v>45677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>Povodí Vltavy, státní podnik</v>
      </c>
      <c r="I89" s="28" t="s">
        <v>33</v>
      </c>
      <c r="J89" s="31" t="str">
        <f>E23</f>
        <v>AQUATIS a.s</v>
      </c>
      <c r="L89" s="33"/>
    </row>
    <row r="90" spans="2:65" s="1" customFormat="1" ht="15.2" customHeight="1">
      <c r="B90" s="33"/>
      <c r="C90" s="28" t="s">
        <v>31</v>
      </c>
      <c r="F90" s="26" t="str">
        <f>IF(E20="","",E20)</f>
        <v>Vyplň údaj</v>
      </c>
      <c r="I90" s="28" t="s">
        <v>38</v>
      </c>
      <c r="J90" s="31" t="str">
        <f>E26</f>
        <v>Bc. Aneta Patková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8"/>
      <c r="C92" s="109" t="s">
        <v>139</v>
      </c>
      <c r="D92" s="110" t="s">
        <v>61</v>
      </c>
      <c r="E92" s="110" t="s">
        <v>57</v>
      </c>
      <c r="F92" s="110" t="s">
        <v>58</v>
      </c>
      <c r="G92" s="110" t="s">
        <v>140</v>
      </c>
      <c r="H92" s="110" t="s">
        <v>141</v>
      </c>
      <c r="I92" s="110" t="s">
        <v>142</v>
      </c>
      <c r="J92" s="110" t="s">
        <v>130</v>
      </c>
      <c r="K92" s="111" t="s">
        <v>143</v>
      </c>
      <c r="L92" s="108"/>
      <c r="M92" s="57" t="s">
        <v>21</v>
      </c>
      <c r="N92" s="58" t="s">
        <v>46</v>
      </c>
      <c r="O92" s="58" t="s">
        <v>144</v>
      </c>
      <c r="P92" s="58" t="s">
        <v>145</v>
      </c>
      <c r="Q92" s="58" t="s">
        <v>146</v>
      </c>
      <c r="R92" s="58" t="s">
        <v>147</v>
      </c>
      <c r="S92" s="58" t="s">
        <v>148</v>
      </c>
      <c r="T92" s="59" t="s">
        <v>149</v>
      </c>
    </row>
    <row r="93" spans="2:65" s="1" customFormat="1" ht="22.9" customHeight="1">
      <c r="B93" s="33"/>
      <c r="C93" s="62" t="s">
        <v>150</v>
      </c>
      <c r="J93" s="112">
        <f>BK93</f>
        <v>0</v>
      </c>
      <c r="L93" s="33"/>
      <c r="M93" s="60"/>
      <c r="N93" s="51"/>
      <c r="O93" s="51"/>
      <c r="P93" s="113">
        <f>P94+P185</f>
        <v>0</v>
      </c>
      <c r="Q93" s="51"/>
      <c r="R93" s="113">
        <f>R94+R185</f>
        <v>72.804062000000002</v>
      </c>
      <c r="S93" s="51"/>
      <c r="T93" s="114">
        <f>T94+T185</f>
        <v>11.09144</v>
      </c>
      <c r="AT93" s="18" t="s">
        <v>75</v>
      </c>
      <c r="AU93" s="18" t="s">
        <v>131</v>
      </c>
      <c r="BK93" s="115">
        <f>BK94+BK185</f>
        <v>0</v>
      </c>
    </row>
    <row r="94" spans="2:65" s="10" customFormat="1" ht="25.9" customHeight="1">
      <c r="B94" s="116"/>
      <c r="D94" s="117" t="s">
        <v>75</v>
      </c>
      <c r="E94" s="118" t="s">
        <v>436</v>
      </c>
      <c r="F94" s="118" t="s">
        <v>437</v>
      </c>
      <c r="I94" s="119"/>
      <c r="J94" s="120">
        <f>BK94</f>
        <v>0</v>
      </c>
      <c r="L94" s="116"/>
      <c r="M94" s="121"/>
      <c r="P94" s="122">
        <f>P95+P109+P170+P181</f>
        <v>0</v>
      </c>
      <c r="R94" s="122">
        <f>R95+R109+R170+R181</f>
        <v>0.44088399999999994</v>
      </c>
      <c r="T94" s="123">
        <f>T95+T109+T170+T181</f>
        <v>3.2067199999999998</v>
      </c>
      <c r="AR94" s="117" t="s">
        <v>84</v>
      </c>
      <c r="AT94" s="124" t="s">
        <v>75</v>
      </c>
      <c r="AU94" s="124" t="s">
        <v>76</v>
      </c>
      <c r="AY94" s="117" t="s">
        <v>154</v>
      </c>
      <c r="BK94" s="125">
        <f>BK95+BK109+BK170+BK181</f>
        <v>0</v>
      </c>
    </row>
    <row r="95" spans="2:65" s="10" customFormat="1" ht="22.9" customHeight="1">
      <c r="B95" s="116"/>
      <c r="D95" s="117" t="s">
        <v>75</v>
      </c>
      <c r="E95" s="169" t="s">
        <v>167</v>
      </c>
      <c r="F95" s="169" t="s">
        <v>477</v>
      </c>
      <c r="I95" s="119"/>
      <c r="J95" s="170">
        <f>BK95</f>
        <v>0</v>
      </c>
      <c r="L95" s="116"/>
      <c r="M95" s="121"/>
      <c r="P95" s="122">
        <f>SUM(P96:P108)</f>
        <v>0</v>
      </c>
      <c r="R95" s="122">
        <f>SUM(R96:R108)</f>
        <v>0.38198399999999993</v>
      </c>
      <c r="T95" s="123">
        <f>SUM(T96:T108)</f>
        <v>0</v>
      </c>
      <c r="AR95" s="117" t="s">
        <v>84</v>
      </c>
      <c r="AT95" s="124" t="s">
        <v>75</v>
      </c>
      <c r="AU95" s="124" t="s">
        <v>84</v>
      </c>
      <c r="AY95" s="117" t="s">
        <v>154</v>
      </c>
      <c r="BK95" s="125">
        <f>SUM(BK96:BK108)</f>
        <v>0</v>
      </c>
    </row>
    <row r="96" spans="2:65" s="1" customFormat="1" ht="16.5" customHeight="1">
      <c r="B96" s="33"/>
      <c r="C96" s="126" t="s">
        <v>84</v>
      </c>
      <c r="D96" s="126" t="s">
        <v>155</v>
      </c>
      <c r="E96" s="127" t="s">
        <v>759</v>
      </c>
      <c r="F96" s="128" t="s">
        <v>760</v>
      </c>
      <c r="G96" s="129" t="s">
        <v>418</v>
      </c>
      <c r="H96" s="130">
        <v>14.576000000000001</v>
      </c>
      <c r="I96" s="131"/>
      <c r="J96" s="132">
        <f>ROUND(I96*H96,2)</f>
        <v>0</v>
      </c>
      <c r="K96" s="128" t="s">
        <v>21</v>
      </c>
      <c r="L96" s="33"/>
      <c r="M96" s="133" t="s">
        <v>21</v>
      </c>
      <c r="N96" s="134" t="s">
        <v>47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153</v>
      </c>
      <c r="AT96" s="137" t="s">
        <v>155</v>
      </c>
      <c r="AU96" s="137" t="s">
        <v>86</v>
      </c>
      <c r="AY96" s="18" t="s">
        <v>154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84</v>
      </c>
      <c r="BK96" s="138">
        <f>ROUND(I96*H96,2)</f>
        <v>0</v>
      </c>
      <c r="BL96" s="18" t="s">
        <v>153</v>
      </c>
      <c r="BM96" s="137" t="s">
        <v>761</v>
      </c>
    </row>
    <row r="97" spans="2:65" s="1" customFormat="1" ht="29.25">
      <c r="B97" s="33"/>
      <c r="D97" s="139" t="s">
        <v>160</v>
      </c>
      <c r="F97" s="140" t="s">
        <v>762</v>
      </c>
      <c r="I97" s="141"/>
      <c r="L97" s="33"/>
      <c r="M97" s="142"/>
      <c r="T97" s="54"/>
      <c r="AT97" s="18" t="s">
        <v>160</v>
      </c>
      <c r="AU97" s="18" t="s">
        <v>86</v>
      </c>
    </row>
    <row r="98" spans="2:65" s="1" customFormat="1" ht="39">
      <c r="B98" s="33"/>
      <c r="D98" s="139" t="s">
        <v>161</v>
      </c>
      <c r="F98" s="143" t="s">
        <v>763</v>
      </c>
      <c r="I98" s="141"/>
      <c r="L98" s="33"/>
      <c r="M98" s="142"/>
      <c r="T98" s="54"/>
      <c r="AT98" s="18" t="s">
        <v>161</v>
      </c>
      <c r="AU98" s="18" t="s">
        <v>86</v>
      </c>
    </row>
    <row r="99" spans="2:65" s="13" customFormat="1" ht="11.25">
      <c r="B99" s="173"/>
      <c r="D99" s="139" t="s">
        <v>192</v>
      </c>
      <c r="E99" s="174" t="s">
        <v>21</v>
      </c>
      <c r="F99" s="175" t="s">
        <v>764</v>
      </c>
      <c r="H99" s="174" t="s">
        <v>21</v>
      </c>
      <c r="I99" s="176"/>
      <c r="L99" s="173"/>
      <c r="M99" s="177"/>
      <c r="T99" s="178"/>
      <c r="AT99" s="174" t="s">
        <v>192</v>
      </c>
      <c r="AU99" s="174" t="s">
        <v>86</v>
      </c>
      <c r="AV99" s="13" t="s">
        <v>84</v>
      </c>
      <c r="AW99" s="13" t="s">
        <v>37</v>
      </c>
      <c r="AX99" s="13" t="s">
        <v>76</v>
      </c>
      <c r="AY99" s="174" t="s">
        <v>154</v>
      </c>
    </row>
    <row r="100" spans="2:65" s="11" customFormat="1" ht="11.25">
      <c r="B100" s="144"/>
      <c r="D100" s="139" t="s">
        <v>192</v>
      </c>
      <c r="E100" s="145" t="s">
        <v>21</v>
      </c>
      <c r="F100" s="146" t="s">
        <v>765</v>
      </c>
      <c r="H100" s="147">
        <v>14.576000000000001</v>
      </c>
      <c r="I100" s="148"/>
      <c r="L100" s="144"/>
      <c r="M100" s="149"/>
      <c r="T100" s="150"/>
      <c r="AT100" s="145" t="s">
        <v>192</v>
      </c>
      <c r="AU100" s="145" t="s">
        <v>86</v>
      </c>
      <c r="AV100" s="11" t="s">
        <v>86</v>
      </c>
      <c r="AW100" s="11" t="s">
        <v>37</v>
      </c>
      <c r="AX100" s="11" t="s">
        <v>84</v>
      </c>
      <c r="AY100" s="145" t="s">
        <v>154</v>
      </c>
    </row>
    <row r="101" spans="2:65" s="1" customFormat="1" ht="16.5" customHeight="1">
      <c r="B101" s="33"/>
      <c r="C101" s="126" t="s">
        <v>86</v>
      </c>
      <c r="D101" s="126" t="s">
        <v>155</v>
      </c>
      <c r="E101" s="127" t="s">
        <v>490</v>
      </c>
      <c r="F101" s="128" t="s">
        <v>491</v>
      </c>
      <c r="G101" s="129" t="s">
        <v>414</v>
      </c>
      <c r="H101" s="130">
        <v>44.16</v>
      </c>
      <c r="I101" s="131"/>
      <c r="J101" s="132">
        <f>ROUND(I101*H101,2)</f>
        <v>0</v>
      </c>
      <c r="K101" s="128" t="s">
        <v>21</v>
      </c>
      <c r="L101" s="33"/>
      <c r="M101" s="133" t="s">
        <v>21</v>
      </c>
      <c r="N101" s="134" t="s">
        <v>47</v>
      </c>
      <c r="P101" s="135">
        <f>O101*H101</f>
        <v>0</v>
      </c>
      <c r="Q101" s="135">
        <v>8.6499999999999997E-3</v>
      </c>
      <c r="R101" s="135">
        <f>Q101*H101</f>
        <v>0.38198399999999993</v>
      </c>
      <c r="S101" s="135">
        <v>0</v>
      </c>
      <c r="T101" s="136">
        <f>S101*H101</f>
        <v>0</v>
      </c>
      <c r="AR101" s="137" t="s">
        <v>153</v>
      </c>
      <c r="AT101" s="137" t="s">
        <v>155</v>
      </c>
      <c r="AU101" s="137" t="s">
        <v>86</v>
      </c>
      <c r="AY101" s="18" t="s">
        <v>154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8" t="s">
        <v>84</v>
      </c>
      <c r="BK101" s="138">
        <f>ROUND(I101*H101,2)</f>
        <v>0</v>
      </c>
      <c r="BL101" s="18" t="s">
        <v>153</v>
      </c>
      <c r="BM101" s="137" t="s">
        <v>766</v>
      </c>
    </row>
    <row r="102" spans="2:65" s="1" customFormat="1" ht="29.25">
      <c r="B102" s="33"/>
      <c r="D102" s="139" t="s">
        <v>160</v>
      </c>
      <c r="F102" s="140" t="s">
        <v>493</v>
      </c>
      <c r="I102" s="141"/>
      <c r="L102" s="33"/>
      <c r="M102" s="142"/>
      <c r="T102" s="54"/>
      <c r="AT102" s="18" t="s">
        <v>160</v>
      </c>
      <c r="AU102" s="18" t="s">
        <v>86</v>
      </c>
    </row>
    <row r="103" spans="2:65" s="13" customFormat="1" ht="11.25">
      <c r="B103" s="173"/>
      <c r="D103" s="139" t="s">
        <v>192</v>
      </c>
      <c r="E103" s="174" t="s">
        <v>21</v>
      </c>
      <c r="F103" s="175" t="s">
        <v>764</v>
      </c>
      <c r="H103" s="174" t="s">
        <v>21</v>
      </c>
      <c r="I103" s="176"/>
      <c r="L103" s="173"/>
      <c r="M103" s="177"/>
      <c r="T103" s="178"/>
      <c r="AT103" s="174" t="s">
        <v>192</v>
      </c>
      <c r="AU103" s="174" t="s">
        <v>86</v>
      </c>
      <c r="AV103" s="13" t="s">
        <v>84</v>
      </c>
      <c r="AW103" s="13" t="s">
        <v>37</v>
      </c>
      <c r="AX103" s="13" t="s">
        <v>76</v>
      </c>
      <c r="AY103" s="174" t="s">
        <v>154</v>
      </c>
    </row>
    <row r="104" spans="2:65" s="11" customFormat="1" ht="11.25">
      <c r="B104" s="144"/>
      <c r="D104" s="139" t="s">
        <v>192</v>
      </c>
      <c r="E104" s="145" t="s">
        <v>21</v>
      </c>
      <c r="F104" s="146" t="s">
        <v>767</v>
      </c>
      <c r="H104" s="147">
        <v>44.16</v>
      </c>
      <c r="I104" s="148"/>
      <c r="L104" s="144"/>
      <c r="M104" s="149"/>
      <c r="T104" s="150"/>
      <c r="AT104" s="145" t="s">
        <v>192</v>
      </c>
      <c r="AU104" s="145" t="s">
        <v>86</v>
      </c>
      <c r="AV104" s="11" t="s">
        <v>86</v>
      </c>
      <c r="AW104" s="11" t="s">
        <v>37</v>
      </c>
      <c r="AX104" s="11" t="s">
        <v>76</v>
      </c>
      <c r="AY104" s="145" t="s">
        <v>154</v>
      </c>
    </row>
    <row r="105" spans="2:65" s="14" customFormat="1" ht="11.25">
      <c r="B105" s="179"/>
      <c r="D105" s="139" t="s">
        <v>192</v>
      </c>
      <c r="E105" s="180" t="s">
        <v>692</v>
      </c>
      <c r="F105" s="181" t="s">
        <v>459</v>
      </c>
      <c r="H105" s="182">
        <v>44.16</v>
      </c>
      <c r="I105" s="183"/>
      <c r="L105" s="179"/>
      <c r="M105" s="184"/>
      <c r="T105" s="185"/>
      <c r="AT105" s="180" t="s">
        <v>192</v>
      </c>
      <c r="AU105" s="180" t="s">
        <v>86</v>
      </c>
      <c r="AV105" s="14" t="s">
        <v>153</v>
      </c>
      <c r="AW105" s="14" t="s">
        <v>37</v>
      </c>
      <c r="AX105" s="14" t="s">
        <v>84</v>
      </c>
      <c r="AY105" s="180" t="s">
        <v>154</v>
      </c>
    </row>
    <row r="106" spans="2:65" s="1" customFormat="1" ht="16.5" customHeight="1">
      <c r="B106" s="33"/>
      <c r="C106" s="126" t="s">
        <v>167</v>
      </c>
      <c r="D106" s="126" t="s">
        <v>155</v>
      </c>
      <c r="E106" s="127" t="s">
        <v>501</v>
      </c>
      <c r="F106" s="128" t="s">
        <v>502</v>
      </c>
      <c r="G106" s="129" t="s">
        <v>414</v>
      </c>
      <c r="H106" s="130">
        <v>44.16</v>
      </c>
      <c r="I106" s="131"/>
      <c r="J106" s="132">
        <f>ROUND(I106*H106,2)</f>
        <v>0</v>
      </c>
      <c r="K106" s="128" t="s">
        <v>21</v>
      </c>
      <c r="L106" s="33"/>
      <c r="M106" s="133" t="s">
        <v>21</v>
      </c>
      <c r="N106" s="134" t="s">
        <v>47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153</v>
      </c>
      <c r="AT106" s="137" t="s">
        <v>155</v>
      </c>
      <c r="AU106" s="137" t="s">
        <v>86</v>
      </c>
      <c r="AY106" s="18" t="s">
        <v>154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84</v>
      </c>
      <c r="BK106" s="138">
        <f>ROUND(I106*H106,2)</f>
        <v>0</v>
      </c>
      <c r="BL106" s="18" t="s">
        <v>153</v>
      </c>
      <c r="BM106" s="137" t="s">
        <v>768</v>
      </c>
    </row>
    <row r="107" spans="2:65" s="1" customFormat="1" ht="29.25">
      <c r="B107" s="33"/>
      <c r="D107" s="139" t="s">
        <v>160</v>
      </c>
      <c r="F107" s="140" t="s">
        <v>504</v>
      </c>
      <c r="I107" s="141"/>
      <c r="L107" s="33"/>
      <c r="M107" s="142"/>
      <c r="T107" s="54"/>
      <c r="AT107" s="18" t="s">
        <v>160</v>
      </c>
      <c r="AU107" s="18" t="s">
        <v>86</v>
      </c>
    </row>
    <row r="108" spans="2:65" s="11" customFormat="1" ht="11.25">
      <c r="B108" s="144"/>
      <c r="D108" s="139" t="s">
        <v>192</v>
      </c>
      <c r="E108" s="145" t="s">
        <v>21</v>
      </c>
      <c r="F108" s="146" t="s">
        <v>692</v>
      </c>
      <c r="H108" s="147">
        <v>44.16</v>
      </c>
      <c r="I108" s="148"/>
      <c r="L108" s="144"/>
      <c r="M108" s="149"/>
      <c r="T108" s="150"/>
      <c r="AT108" s="145" t="s">
        <v>192</v>
      </c>
      <c r="AU108" s="145" t="s">
        <v>86</v>
      </c>
      <c r="AV108" s="11" t="s">
        <v>86</v>
      </c>
      <c r="AW108" s="11" t="s">
        <v>37</v>
      </c>
      <c r="AX108" s="11" t="s">
        <v>84</v>
      </c>
      <c r="AY108" s="145" t="s">
        <v>154</v>
      </c>
    </row>
    <row r="109" spans="2:65" s="10" customFormat="1" ht="22.9" customHeight="1">
      <c r="B109" s="116"/>
      <c r="D109" s="117" t="s">
        <v>75</v>
      </c>
      <c r="E109" s="169" t="s">
        <v>200</v>
      </c>
      <c r="F109" s="169" t="s">
        <v>518</v>
      </c>
      <c r="I109" s="119"/>
      <c r="J109" s="170">
        <f>BK109</f>
        <v>0</v>
      </c>
      <c r="L109" s="116"/>
      <c r="M109" s="121"/>
      <c r="P109" s="122">
        <f>SUM(P110:P169)</f>
        <v>0</v>
      </c>
      <c r="R109" s="122">
        <f>SUM(R110:R169)</f>
        <v>5.8900000000000001E-2</v>
      </c>
      <c r="T109" s="123">
        <f>SUM(T110:T169)</f>
        <v>3.2067199999999998</v>
      </c>
      <c r="AR109" s="117" t="s">
        <v>84</v>
      </c>
      <c r="AT109" s="124" t="s">
        <v>75</v>
      </c>
      <c r="AU109" s="124" t="s">
        <v>84</v>
      </c>
      <c r="AY109" s="117" t="s">
        <v>154</v>
      </c>
      <c r="BK109" s="125">
        <f>SUM(BK110:BK169)</f>
        <v>0</v>
      </c>
    </row>
    <row r="110" spans="2:65" s="1" customFormat="1" ht="16.5" customHeight="1">
      <c r="B110" s="33"/>
      <c r="C110" s="126" t="s">
        <v>153</v>
      </c>
      <c r="D110" s="126" t="s">
        <v>155</v>
      </c>
      <c r="E110" s="127" t="s">
        <v>769</v>
      </c>
      <c r="F110" s="128" t="s">
        <v>770</v>
      </c>
      <c r="G110" s="129" t="s">
        <v>709</v>
      </c>
      <c r="H110" s="130">
        <v>80</v>
      </c>
      <c r="I110" s="131"/>
      <c r="J110" s="132">
        <f>ROUND(I110*H110,2)</f>
        <v>0</v>
      </c>
      <c r="K110" s="128" t="s">
        <v>447</v>
      </c>
      <c r="L110" s="33"/>
      <c r="M110" s="133" t="s">
        <v>21</v>
      </c>
      <c r="N110" s="134" t="s">
        <v>47</v>
      </c>
      <c r="P110" s="135">
        <f>O110*H110</f>
        <v>0</v>
      </c>
      <c r="Q110" s="135">
        <v>1.0000000000000001E-5</v>
      </c>
      <c r="R110" s="135">
        <f>Q110*H110</f>
        <v>8.0000000000000004E-4</v>
      </c>
      <c r="S110" s="135">
        <v>0</v>
      </c>
      <c r="T110" s="136">
        <f>S110*H110</f>
        <v>0</v>
      </c>
      <c r="AR110" s="137" t="s">
        <v>153</v>
      </c>
      <c r="AT110" s="137" t="s">
        <v>155</v>
      </c>
      <c r="AU110" s="137" t="s">
        <v>86</v>
      </c>
      <c r="AY110" s="18" t="s">
        <v>154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84</v>
      </c>
      <c r="BK110" s="138">
        <f>ROUND(I110*H110,2)</f>
        <v>0</v>
      </c>
      <c r="BL110" s="18" t="s">
        <v>153</v>
      </c>
      <c r="BM110" s="137" t="s">
        <v>771</v>
      </c>
    </row>
    <row r="111" spans="2:65" s="1" customFormat="1" ht="11.25">
      <c r="B111" s="33"/>
      <c r="D111" s="139" t="s">
        <v>160</v>
      </c>
      <c r="F111" s="140" t="s">
        <v>772</v>
      </c>
      <c r="I111" s="141"/>
      <c r="L111" s="33"/>
      <c r="M111" s="142"/>
      <c r="T111" s="54"/>
      <c r="AT111" s="18" t="s">
        <v>160</v>
      </c>
      <c r="AU111" s="18" t="s">
        <v>86</v>
      </c>
    </row>
    <row r="112" spans="2:65" s="1" customFormat="1" ht="11.25">
      <c r="B112" s="33"/>
      <c r="D112" s="171" t="s">
        <v>450</v>
      </c>
      <c r="F112" s="172" t="s">
        <v>773</v>
      </c>
      <c r="I112" s="141"/>
      <c r="L112" s="33"/>
      <c r="M112" s="142"/>
      <c r="T112" s="54"/>
      <c r="AT112" s="18" t="s">
        <v>450</v>
      </c>
      <c r="AU112" s="18" t="s">
        <v>86</v>
      </c>
    </row>
    <row r="113" spans="2:65" s="11" customFormat="1" ht="11.25">
      <c r="B113" s="144"/>
      <c r="D113" s="139" t="s">
        <v>192</v>
      </c>
      <c r="E113" s="145" t="s">
        <v>21</v>
      </c>
      <c r="F113" s="146" t="s">
        <v>707</v>
      </c>
      <c r="H113" s="147">
        <v>80</v>
      </c>
      <c r="I113" s="148"/>
      <c r="L113" s="144"/>
      <c r="M113" s="149"/>
      <c r="T113" s="150"/>
      <c r="AT113" s="145" t="s">
        <v>192</v>
      </c>
      <c r="AU113" s="145" t="s">
        <v>86</v>
      </c>
      <c r="AV113" s="11" t="s">
        <v>86</v>
      </c>
      <c r="AW113" s="11" t="s">
        <v>37</v>
      </c>
      <c r="AX113" s="11" t="s">
        <v>84</v>
      </c>
      <c r="AY113" s="145" t="s">
        <v>154</v>
      </c>
    </row>
    <row r="114" spans="2:65" s="1" customFormat="1" ht="16.5" customHeight="1">
      <c r="B114" s="33"/>
      <c r="C114" s="126" t="s">
        <v>174</v>
      </c>
      <c r="D114" s="126" t="s">
        <v>155</v>
      </c>
      <c r="E114" s="127" t="s">
        <v>774</v>
      </c>
      <c r="F114" s="128" t="s">
        <v>775</v>
      </c>
      <c r="G114" s="129" t="s">
        <v>709</v>
      </c>
      <c r="H114" s="130">
        <v>212</v>
      </c>
      <c r="I114" s="131"/>
      <c r="J114" s="132">
        <f>ROUND(I114*H114,2)</f>
        <v>0</v>
      </c>
      <c r="K114" s="128" t="s">
        <v>21</v>
      </c>
      <c r="L114" s="33"/>
      <c r="M114" s="133" t="s">
        <v>21</v>
      </c>
      <c r="N114" s="134" t="s">
        <v>47</v>
      </c>
      <c r="P114" s="135">
        <f>O114*H114</f>
        <v>0</v>
      </c>
      <c r="Q114" s="135">
        <v>1.0000000000000001E-5</v>
      </c>
      <c r="R114" s="135">
        <f>Q114*H114</f>
        <v>2.1200000000000004E-3</v>
      </c>
      <c r="S114" s="135">
        <v>0</v>
      </c>
      <c r="T114" s="136">
        <f>S114*H114</f>
        <v>0</v>
      </c>
      <c r="AR114" s="137" t="s">
        <v>153</v>
      </c>
      <c r="AT114" s="137" t="s">
        <v>155</v>
      </c>
      <c r="AU114" s="137" t="s">
        <v>86</v>
      </c>
      <c r="AY114" s="18" t="s">
        <v>154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84</v>
      </c>
      <c r="BK114" s="138">
        <f>ROUND(I114*H114,2)</f>
        <v>0</v>
      </c>
      <c r="BL114" s="18" t="s">
        <v>153</v>
      </c>
      <c r="BM114" s="137" t="s">
        <v>776</v>
      </c>
    </row>
    <row r="115" spans="2:65" s="1" customFormat="1" ht="11.25">
      <c r="B115" s="33"/>
      <c r="D115" s="139" t="s">
        <v>160</v>
      </c>
      <c r="F115" s="140" t="s">
        <v>777</v>
      </c>
      <c r="I115" s="141"/>
      <c r="L115" s="33"/>
      <c r="M115" s="142"/>
      <c r="T115" s="54"/>
      <c r="AT115" s="18" t="s">
        <v>160</v>
      </c>
      <c r="AU115" s="18" t="s">
        <v>86</v>
      </c>
    </row>
    <row r="116" spans="2:65" s="11" customFormat="1" ht="11.25">
      <c r="B116" s="144"/>
      <c r="D116" s="139" t="s">
        <v>192</v>
      </c>
      <c r="E116" s="145" t="s">
        <v>21</v>
      </c>
      <c r="F116" s="146" t="s">
        <v>711</v>
      </c>
      <c r="H116" s="147">
        <v>212</v>
      </c>
      <c r="I116" s="148"/>
      <c r="L116" s="144"/>
      <c r="M116" s="149"/>
      <c r="T116" s="150"/>
      <c r="AT116" s="145" t="s">
        <v>192</v>
      </c>
      <c r="AU116" s="145" t="s">
        <v>86</v>
      </c>
      <c r="AV116" s="11" t="s">
        <v>86</v>
      </c>
      <c r="AW116" s="11" t="s">
        <v>37</v>
      </c>
      <c r="AX116" s="11" t="s">
        <v>84</v>
      </c>
      <c r="AY116" s="145" t="s">
        <v>154</v>
      </c>
    </row>
    <row r="117" spans="2:65" s="1" customFormat="1" ht="16.5" customHeight="1">
      <c r="B117" s="33"/>
      <c r="C117" s="126" t="s">
        <v>178</v>
      </c>
      <c r="D117" s="126" t="s">
        <v>155</v>
      </c>
      <c r="E117" s="127" t="s">
        <v>778</v>
      </c>
      <c r="F117" s="128" t="s">
        <v>779</v>
      </c>
      <c r="G117" s="129" t="s">
        <v>709</v>
      </c>
      <c r="H117" s="130">
        <v>30</v>
      </c>
      <c r="I117" s="131"/>
      <c r="J117" s="132">
        <f>ROUND(I117*H117,2)</f>
        <v>0</v>
      </c>
      <c r="K117" s="128" t="s">
        <v>21</v>
      </c>
      <c r="L117" s="33"/>
      <c r="M117" s="133" t="s">
        <v>21</v>
      </c>
      <c r="N117" s="134" t="s">
        <v>47</v>
      </c>
      <c r="P117" s="135">
        <f>O117*H117</f>
        <v>0</v>
      </c>
      <c r="Q117" s="135">
        <v>2.0000000000000002E-5</v>
      </c>
      <c r="R117" s="135">
        <f>Q117*H117</f>
        <v>6.0000000000000006E-4</v>
      </c>
      <c r="S117" s="135">
        <v>0</v>
      </c>
      <c r="T117" s="136">
        <f>S117*H117</f>
        <v>0</v>
      </c>
      <c r="AR117" s="137" t="s">
        <v>153</v>
      </c>
      <c r="AT117" s="137" t="s">
        <v>155</v>
      </c>
      <c r="AU117" s="137" t="s">
        <v>86</v>
      </c>
      <c r="AY117" s="18" t="s">
        <v>154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84</v>
      </c>
      <c r="BK117" s="138">
        <f>ROUND(I117*H117,2)</f>
        <v>0</v>
      </c>
      <c r="BL117" s="18" t="s">
        <v>153</v>
      </c>
      <c r="BM117" s="137" t="s">
        <v>780</v>
      </c>
    </row>
    <row r="118" spans="2:65" s="1" customFormat="1" ht="11.25">
      <c r="B118" s="33"/>
      <c r="D118" s="139" t="s">
        <v>160</v>
      </c>
      <c r="F118" s="140" t="s">
        <v>781</v>
      </c>
      <c r="I118" s="141"/>
      <c r="L118" s="33"/>
      <c r="M118" s="142"/>
      <c r="T118" s="54"/>
      <c r="AT118" s="18" t="s">
        <v>160</v>
      </c>
      <c r="AU118" s="18" t="s">
        <v>86</v>
      </c>
    </row>
    <row r="119" spans="2:65" s="11" customFormat="1" ht="11.25">
      <c r="B119" s="144"/>
      <c r="D119" s="139" t="s">
        <v>192</v>
      </c>
      <c r="E119" s="145" t="s">
        <v>21</v>
      </c>
      <c r="F119" s="146" t="s">
        <v>714</v>
      </c>
      <c r="H119" s="147">
        <v>30</v>
      </c>
      <c r="I119" s="148"/>
      <c r="L119" s="144"/>
      <c r="M119" s="149"/>
      <c r="T119" s="150"/>
      <c r="AT119" s="145" t="s">
        <v>192</v>
      </c>
      <c r="AU119" s="145" t="s">
        <v>86</v>
      </c>
      <c r="AV119" s="11" t="s">
        <v>86</v>
      </c>
      <c r="AW119" s="11" t="s">
        <v>37</v>
      </c>
      <c r="AX119" s="11" t="s">
        <v>84</v>
      </c>
      <c r="AY119" s="145" t="s">
        <v>154</v>
      </c>
    </row>
    <row r="120" spans="2:65" s="1" customFormat="1" ht="16.5" customHeight="1">
      <c r="B120" s="33"/>
      <c r="C120" s="126" t="s">
        <v>186</v>
      </c>
      <c r="D120" s="126" t="s">
        <v>155</v>
      </c>
      <c r="E120" s="127" t="s">
        <v>782</v>
      </c>
      <c r="F120" s="128" t="s">
        <v>783</v>
      </c>
      <c r="G120" s="129" t="s">
        <v>709</v>
      </c>
      <c r="H120" s="130">
        <v>80</v>
      </c>
      <c r="I120" s="131"/>
      <c r="J120" s="132">
        <f>ROUND(I120*H120,2)</f>
        <v>0</v>
      </c>
      <c r="K120" s="128" t="s">
        <v>447</v>
      </c>
      <c r="L120" s="33"/>
      <c r="M120" s="133" t="s">
        <v>21</v>
      </c>
      <c r="N120" s="134" t="s">
        <v>47</v>
      </c>
      <c r="P120" s="135">
        <f>O120*H120</f>
        <v>0</v>
      </c>
      <c r="Q120" s="135">
        <v>6.9999999999999994E-5</v>
      </c>
      <c r="R120" s="135">
        <f>Q120*H120</f>
        <v>5.5999999999999991E-3</v>
      </c>
      <c r="S120" s="135">
        <v>0</v>
      </c>
      <c r="T120" s="136">
        <f>S120*H120</f>
        <v>0</v>
      </c>
      <c r="AR120" s="137" t="s">
        <v>153</v>
      </c>
      <c r="AT120" s="137" t="s">
        <v>155</v>
      </c>
      <c r="AU120" s="137" t="s">
        <v>86</v>
      </c>
      <c r="AY120" s="18" t="s">
        <v>154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8" t="s">
        <v>84</v>
      </c>
      <c r="BK120" s="138">
        <f>ROUND(I120*H120,2)</f>
        <v>0</v>
      </c>
      <c r="BL120" s="18" t="s">
        <v>153</v>
      </c>
      <c r="BM120" s="137" t="s">
        <v>784</v>
      </c>
    </row>
    <row r="121" spans="2:65" s="1" customFormat="1" ht="11.25">
      <c r="B121" s="33"/>
      <c r="D121" s="139" t="s">
        <v>160</v>
      </c>
      <c r="F121" s="140" t="s">
        <v>785</v>
      </c>
      <c r="I121" s="141"/>
      <c r="L121" s="33"/>
      <c r="M121" s="142"/>
      <c r="T121" s="54"/>
      <c r="AT121" s="18" t="s">
        <v>160</v>
      </c>
      <c r="AU121" s="18" t="s">
        <v>86</v>
      </c>
    </row>
    <row r="122" spans="2:65" s="1" customFormat="1" ht="11.25">
      <c r="B122" s="33"/>
      <c r="D122" s="171" t="s">
        <v>450</v>
      </c>
      <c r="F122" s="172" t="s">
        <v>786</v>
      </c>
      <c r="I122" s="141"/>
      <c r="L122" s="33"/>
      <c r="M122" s="142"/>
      <c r="T122" s="54"/>
      <c r="AT122" s="18" t="s">
        <v>450</v>
      </c>
      <c r="AU122" s="18" t="s">
        <v>86</v>
      </c>
    </row>
    <row r="123" spans="2:65" s="13" customFormat="1" ht="11.25">
      <c r="B123" s="173"/>
      <c r="D123" s="139" t="s">
        <v>192</v>
      </c>
      <c r="E123" s="174" t="s">
        <v>21</v>
      </c>
      <c r="F123" s="175" t="s">
        <v>787</v>
      </c>
      <c r="H123" s="174" t="s">
        <v>21</v>
      </c>
      <c r="I123" s="176"/>
      <c r="L123" s="173"/>
      <c r="M123" s="177"/>
      <c r="T123" s="178"/>
      <c r="AT123" s="174" t="s">
        <v>192</v>
      </c>
      <c r="AU123" s="174" t="s">
        <v>86</v>
      </c>
      <c r="AV123" s="13" t="s">
        <v>84</v>
      </c>
      <c r="AW123" s="13" t="s">
        <v>37</v>
      </c>
      <c r="AX123" s="13" t="s">
        <v>76</v>
      </c>
      <c r="AY123" s="174" t="s">
        <v>154</v>
      </c>
    </row>
    <row r="124" spans="2:65" s="13" customFormat="1" ht="11.25">
      <c r="B124" s="173"/>
      <c r="D124" s="139" t="s">
        <v>192</v>
      </c>
      <c r="E124" s="174" t="s">
        <v>21</v>
      </c>
      <c r="F124" s="175" t="s">
        <v>788</v>
      </c>
      <c r="H124" s="174" t="s">
        <v>21</v>
      </c>
      <c r="I124" s="176"/>
      <c r="L124" s="173"/>
      <c r="M124" s="177"/>
      <c r="T124" s="178"/>
      <c r="AT124" s="174" t="s">
        <v>192</v>
      </c>
      <c r="AU124" s="174" t="s">
        <v>86</v>
      </c>
      <c r="AV124" s="13" t="s">
        <v>84</v>
      </c>
      <c r="AW124" s="13" t="s">
        <v>37</v>
      </c>
      <c r="AX124" s="13" t="s">
        <v>76</v>
      </c>
      <c r="AY124" s="174" t="s">
        <v>154</v>
      </c>
    </row>
    <row r="125" spans="2:65" s="11" customFormat="1" ht="11.25">
      <c r="B125" s="144"/>
      <c r="D125" s="139" t="s">
        <v>192</v>
      </c>
      <c r="E125" s="145" t="s">
        <v>21</v>
      </c>
      <c r="F125" s="146" t="s">
        <v>789</v>
      </c>
      <c r="H125" s="147">
        <v>40</v>
      </c>
      <c r="I125" s="148"/>
      <c r="L125" s="144"/>
      <c r="M125" s="149"/>
      <c r="T125" s="150"/>
      <c r="AT125" s="145" t="s">
        <v>192</v>
      </c>
      <c r="AU125" s="145" t="s">
        <v>86</v>
      </c>
      <c r="AV125" s="11" t="s">
        <v>86</v>
      </c>
      <c r="AW125" s="11" t="s">
        <v>37</v>
      </c>
      <c r="AX125" s="11" t="s">
        <v>76</v>
      </c>
      <c r="AY125" s="145" t="s">
        <v>154</v>
      </c>
    </row>
    <row r="126" spans="2:65" s="11" customFormat="1" ht="11.25">
      <c r="B126" s="144"/>
      <c r="D126" s="139" t="s">
        <v>192</v>
      </c>
      <c r="E126" s="145" t="s">
        <v>21</v>
      </c>
      <c r="F126" s="146" t="s">
        <v>790</v>
      </c>
      <c r="H126" s="147">
        <v>8</v>
      </c>
      <c r="I126" s="148"/>
      <c r="L126" s="144"/>
      <c r="M126" s="149"/>
      <c r="T126" s="150"/>
      <c r="AT126" s="145" t="s">
        <v>192</v>
      </c>
      <c r="AU126" s="145" t="s">
        <v>86</v>
      </c>
      <c r="AV126" s="11" t="s">
        <v>86</v>
      </c>
      <c r="AW126" s="11" t="s">
        <v>37</v>
      </c>
      <c r="AX126" s="11" t="s">
        <v>76</v>
      </c>
      <c r="AY126" s="145" t="s">
        <v>154</v>
      </c>
    </row>
    <row r="127" spans="2:65" s="11" customFormat="1" ht="11.25">
      <c r="B127" s="144"/>
      <c r="D127" s="139" t="s">
        <v>192</v>
      </c>
      <c r="E127" s="145" t="s">
        <v>21</v>
      </c>
      <c r="F127" s="146" t="s">
        <v>791</v>
      </c>
      <c r="H127" s="147">
        <v>8</v>
      </c>
      <c r="I127" s="148"/>
      <c r="L127" s="144"/>
      <c r="M127" s="149"/>
      <c r="T127" s="150"/>
      <c r="AT127" s="145" t="s">
        <v>192</v>
      </c>
      <c r="AU127" s="145" t="s">
        <v>86</v>
      </c>
      <c r="AV127" s="11" t="s">
        <v>86</v>
      </c>
      <c r="AW127" s="11" t="s">
        <v>37</v>
      </c>
      <c r="AX127" s="11" t="s">
        <v>76</v>
      </c>
      <c r="AY127" s="145" t="s">
        <v>154</v>
      </c>
    </row>
    <row r="128" spans="2:65" s="11" customFormat="1" ht="11.25">
      <c r="B128" s="144"/>
      <c r="D128" s="139" t="s">
        <v>192</v>
      </c>
      <c r="E128" s="145" t="s">
        <v>21</v>
      </c>
      <c r="F128" s="146" t="s">
        <v>792</v>
      </c>
      <c r="H128" s="147">
        <v>8</v>
      </c>
      <c r="I128" s="148"/>
      <c r="L128" s="144"/>
      <c r="M128" s="149"/>
      <c r="T128" s="150"/>
      <c r="AT128" s="145" t="s">
        <v>192</v>
      </c>
      <c r="AU128" s="145" t="s">
        <v>86</v>
      </c>
      <c r="AV128" s="11" t="s">
        <v>86</v>
      </c>
      <c r="AW128" s="11" t="s">
        <v>37</v>
      </c>
      <c r="AX128" s="11" t="s">
        <v>76</v>
      </c>
      <c r="AY128" s="145" t="s">
        <v>154</v>
      </c>
    </row>
    <row r="129" spans="2:65" s="11" customFormat="1" ht="11.25">
      <c r="B129" s="144"/>
      <c r="D129" s="139" t="s">
        <v>192</v>
      </c>
      <c r="E129" s="145" t="s">
        <v>21</v>
      </c>
      <c r="F129" s="146" t="s">
        <v>793</v>
      </c>
      <c r="H129" s="147">
        <v>8</v>
      </c>
      <c r="I129" s="148"/>
      <c r="L129" s="144"/>
      <c r="M129" s="149"/>
      <c r="T129" s="150"/>
      <c r="AT129" s="145" t="s">
        <v>192</v>
      </c>
      <c r="AU129" s="145" t="s">
        <v>86</v>
      </c>
      <c r="AV129" s="11" t="s">
        <v>86</v>
      </c>
      <c r="AW129" s="11" t="s">
        <v>37</v>
      </c>
      <c r="AX129" s="11" t="s">
        <v>76</v>
      </c>
      <c r="AY129" s="145" t="s">
        <v>154</v>
      </c>
    </row>
    <row r="130" spans="2:65" s="11" customFormat="1" ht="11.25">
      <c r="B130" s="144"/>
      <c r="D130" s="139" t="s">
        <v>192</v>
      </c>
      <c r="E130" s="145" t="s">
        <v>21</v>
      </c>
      <c r="F130" s="146" t="s">
        <v>794</v>
      </c>
      <c r="H130" s="147">
        <v>8</v>
      </c>
      <c r="I130" s="148"/>
      <c r="L130" s="144"/>
      <c r="M130" s="149"/>
      <c r="T130" s="150"/>
      <c r="AT130" s="145" t="s">
        <v>192</v>
      </c>
      <c r="AU130" s="145" t="s">
        <v>86</v>
      </c>
      <c r="AV130" s="11" t="s">
        <v>86</v>
      </c>
      <c r="AW130" s="11" t="s">
        <v>37</v>
      </c>
      <c r="AX130" s="11" t="s">
        <v>76</v>
      </c>
      <c r="AY130" s="145" t="s">
        <v>154</v>
      </c>
    </row>
    <row r="131" spans="2:65" s="14" customFormat="1" ht="11.25">
      <c r="B131" s="179"/>
      <c r="D131" s="139" t="s">
        <v>192</v>
      </c>
      <c r="E131" s="180" t="s">
        <v>707</v>
      </c>
      <c r="F131" s="181" t="s">
        <v>459</v>
      </c>
      <c r="H131" s="182">
        <v>80</v>
      </c>
      <c r="I131" s="183"/>
      <c r="L131" s="179"/>
      <c r="M131" s="184"/>
      <c r="T131" s="185"/>
      <c r="AT131" s="180" t="s">
        <v>192</v>
      </c>
      <c r="AU131" s="180" t="s">
        <v>86</v>
      </c>
      <c r="AV131" s="14" t="s">
        <v>153</v>
      </c>
      <c r="AW131" s="14" t="s">
        <v>37</v>
      </c>
      <c r="AX131" s="14" t="s">
        <v>84</v>
      </c>
      <c r="AY131" s="180" t="s">
        <v>154</v>
      </c>
    </row>
    <row r="132" spans="2:65" s="1" customFormat="1" ht="16.5" customHeight="1">
      <c r="B132" s="33"/>
      <c r="C132" s="126" t="s">
        <v>194</v>
      </c>
      <c r="D132" s="126" t="s">
        <v>155</v>
      </c>
      <c r="E132" s="127" t="s">
        <v>795</v>
      </c>
      <c r="F132" s="128" t="s">
        <v>796</v>
      </c>
      <c r="G132" s="129" t="s">
        <v>709</v>
      </c>
      <c r="H132" s="130">
        <v>212</v>
      </c>
      <c r="I132" s="131"/>
      <c r="J132" s="132">
        <f>ROUND(I132*H132,2)</f>
        <v>0</v>
      </c>
      <c r="K132" s="128" t="s">
        <v>21</v>
      </c>
      <c r="L132" s="33"/>
      <c r="M132" s="133" t="s">
        <v>21</v>
      </c>
      <c r="N132" s="134" t="s">
        <v>47</v>
      </c>
      <c r="P132" s="135">
        <f>O132*H132</f>
        <v>0</v>
      </c>
      <c r="Q132" s="135">
        <v>1.3999999999999999E-4</v>
      </c>
      <c r="R132" s="135">
        <f>Q132*H132</f>
        <v>2.9679999999999998E-2</v>
      </c>
      <c r="S132" s="135">
        <v>0</v>
      </c>
      <c r="T132" s="136">
        <f>S132*H132</f>
        <v>0</v>
      </c>
      <c r="AR132" s="137" t="s">
        <v>153</v>
      </c>
      <c r="AT132" s="137" t="s">
        <v>155</v>
      </c>
      <c r="AU132" s="137" t="s">
        <v>86</v>
      </c>
      <c r="AY132" s="18" t="s">
        <v>154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84</v>
      </c>
      <c r="BK132" s="138">
        <f>ROUND(I132*H132,2)</f>
        <v>0</v>
      </c>
      <c r="BL132" s="18" t="s">
        <v>153</v>
      </c>
      <c r="BM132" s="137" t="s">
        <v>797</v>
      </c>
    </row>
    <row r="133" spans="2:65" s="1" customFormat="1" ht="11.25">
      <c r="B133" s="33"/>
      <c r="D133" s="139" t="s">
        <v>160</v>
      </c>
      <c r="F133" s="140" t="s">
        <v>798</v>
      </c>
      <c r="I133" s="141"/>
      <c r="L133" s="33"/>
      <c r="M133" s="142"/>
      <c r="T133" s="54"/>
      <c r="AT133" s="18" t="s">
        <v>160</v>
      </c>
      <c r="AU133" s="18" t="s">
        <v>86</v>
      </c>
    </row>
    <row r="134" spans="2:65" s="13" customFormat="1" ht="11.25">
      <c r="B134" s="173"/>
      <c r="D134" s="139" t="s">
        <v>192</v>
      </c>
      <c r="E134" s="174" t="s">
        <v>21</v>
      </c>
      <c r="F134" s="175" t="s">
        <v>799</v>
      </c>
      <c r="H134" s="174" t="s">
        <v>21</v>
      </c>
      <c r="I134" s="176"/>
      <c r="L134" s="173"/>
      <c r="M134" s="177"/>
      <c r="T134" s="178"/>
      <c r="AT134" s="174" t="s">
        <v>192</v>
      </c>
      <c r="AU134" s="174" t="s">
        <v>86</v>
      </c>
      <c r="AV134" s="13" t="s">
        <v>84</v>
      </c>
      <c r="AW134" s="13" t="s">
        <v>37</v>
      </c>
      <c r="AX134" s="13" t="s">
        <v>76</v>
      </c>
      <c r="AY134" s="174" t="s">
        <v>154</v>
      </c>
    </row>
    <row r="135" spans="2:65" s="11" customFormat="1" ht="11.25">
      <c r="B135" s="144"/>
      <c r="D135" s="139" t="s">
        <v>192</v>
      </c>
      <c r="E135" s="145" t="s">
        <v>21</v>
      </c>
      <c r="F135" s="146" t="s">
        <v>335</v>
      </c>
      <c r="H135" s="147">
        <v>32</v>
      </c>
      <c r="I135" s="148"/>
      <c r="L135" s="144"/>
      <c r="M135" s="149"/>
      <c r="T135" s="150"/>
      <c r="AT135" s="145" t="s">
        <v>192</v>
      </c>
      <c r="AU135" s="145" t="s">
        <v>86</v>
      </c>
      <c r="AV135" s="11" t="s">
        <v>86</v>
      </c>
      <c r="AW135" s="11" t="s">
        <v>37</v>
      </c>
      <c r="AX135" s="11" t="s">
        <v>76</v>
      </c>
      <c r="AY135" s="145" t="s">
        <v>154</v>
      </c>
    </row>
    <row r="136" spans="2:65" s="13" customFormat="1" ht="11.25">
      <c r="B136" s="173"/>
      <c r="D136" s="139" t="s">
        <v>192</v>
      </c>
      <c r="E136" s="174" t="s">
        <v>21</v>
      </c>
      <c r="F136" s="175" t="s">
        <v>800</v>
      </c>
      <c r="H136" s="174" t="s">
        <v>21</v>
      </c>
      <c r="I136" s="176"/>
      <c r="L136" s="173"/>
      <c r="M136" s="177"/>
      <c r="T136" s="178"/>
      <c r="AT136" s="174" t="s">
        <v>192</v>
      </c>
      <c r="AU136" s="174" t="s">
        <v>86</v>
      </c>
      <c r="AV136" s="13" t="s">
        <v>84</v>
      </c>
      <c r="AW136" s="13" t="s">
        <v>37</v>
      </c>
      <c r="AX136" s="13" t="s">
        <v>76</v>
      </c>
      <c r="AY136" s="174" t="s">
        <v>154</v>
      </c>
    </row>
    <row r="137" spans="2:65" s="11" customFormat="1" ht="11.25">
      <c r="B137" s="144"/>
      <c r="D137" s="139" t="s">
        <v>192</v>
      </c>
      <c r="E137" s="145" t="s">
        <v>21</v>
      </c>
      <c r="F137" s="146" t="s">
        <v>801</v>
      </c>
      <c r="H137" s="147">
        <v>100</v>
      </c>
      <c r="I137" s="148"/>
      <c r="L137" s="144"/>
      <c r="M137" s="149"/>
      <c r="T137" s="150"/>
      <c r="AT137" s="145" t="s">
        <v>192</v>
      </c>
      <c r="AU137" s="145" t="s">
        <v>86</v>
      </c>
      <c r="AV137" s="11" t="s">
        <v>86</v>
      </c>
      <c r="AW137" s="11" t="s">
        <v>37</v>
      </c>
      <c r="AX137" s="11" t="s">
        <v>76</v>
      </c>
      <c r="AY137" s="145" t="s">
        <v>154</v>
      </c>
    </row>
    <row r="138" spans="2:65" s="11" customFormat="1" ht="11.25">
      <c r="B138" s="144"/>
      <c r="D138" s="139" t="s">
        <v>192</v>
      </c>
      <c r="E138" s="145" t="s">
        <v>21</v>
      </c>
      <c r="F138" s="146" t="s">
        <v>802</v>
      </c>
      <c r="H138" s="147">
        <v>28</v>
      </c>
      <c r="I138" s="148"/>
      <c r="L138" s="144"/>
      <c r="M138" s="149"/>
      <c r="T138" s="150"/>
      <c r="AT138" s="145" t="s">
        <v>192</v>
      </c>
      <c r="AU138" s="145" t="s">
        <v>86</v>
      </c>
      <c r="AV138" s="11" t="s">
        <v>86</v>
      </c>
      <c r="AW138" s="11" t="s">
        <v>37</v>
      </c>
      <c r="AX138" s="11" t="s">
        <v>76</v>
      </c>
      <c r="AY138" s="145" t="s">
        <v>154</v>
      </c>
    </row>
    <row r="139" spans="2:65" s="11" customFormat="1" ht="11.25">
      <c r="B139" s="144"/>
      <c r="D139" s="139" t="s">
        <v>192</v>
      </c>
      <c r="E139" s="145" t="s">
        <v>21</v>
      </c>
      <c r="F139" s="146" t="s">
        <v>803</v>
      </c>
      <c r="H139" s="147">
        <v>12</v>
      </c>
      <c r="I139" s="148"/>
      <c r="L139" s="144"/>
      <c r="M139" s="149"/>
      <c r="T139" s="150"/>
      <c r="AT139" s="145" t="s">
        <v>192</v>
      </c>
      <c r="AU139" s="145" t="s">
        <v>86</v>
      </c>
      <c r="AV139" s="11" t="s">
        <v>86</v>
      </c>
      <c r="AW139" s="11" t="s">
        <v>37</v>
      </c>
      <c r="AX139" s="11" t="s">
        <v>76</v>
      </c>
      <c r="AY139" s="145" t="s">
        <v>154</v>
      </c>
    </row>
    <row r="140" spans="2:65" s="11" customFormat="1" ht="11.25">
      <c r="B140" s="144"/>
      <c r="D140" s="139" t="s">
        <v>192</v>
      </c>
      <c r="E140" s="145" t="s">
        <v>21</v>
      </c>
      <c r="F140" s="146" t="s">
        <v>804</v>
      </c>
      <c r="H140" s="147">
        <v>12</v>
      </c>
      <c r="I140" s="148"/>
      <c r="L140" s="144"/>
      <c r="M140" s="149"/>
      <c r="T140" s="150"/>
      <c r="AT140" s="145" t="s">
        <v>192</v>
      </c>
      <c r="AU140" s="145" t="s">
        <v>86</v>
      </c>
      <c r="AV140" s="11" t="s">
        <v>86</v>
      </c>
      <c r="AW140" s="11" t="s">
        <v>37</v>
      </c>
      <c r="AX140" s="11" t="s">
        <v>76</v>
      </c>
      <c r="AY140" s="145" t="s">
        <v>154</v>
      </c>
    </row>
    <row r="141" spans="2:65" s="11" customFormat="1" ht="11.25">
      <c r="B141" s="144"/>
      <c r="D141" s="139" t="s">
        <v>192</v>
      </c>
      <c r="E141" s="145" t="s">
        <v>21</v>
      </c>
      <c r="F141" s="146" t="s">
        <v>793</v>
      </c>
      <c r="H141" s="147">
        <v>8</v>
      </c>
      <c r="I141" s="148"/>
      <c r="L141" s="144"/>
      <c r="M141" s="149"/>
      <c r="T141" s="150"/>
      <c r="AT141" s="145" t="s">
        <v>192</v>
      </c>
      <c r="AU141" s="145" t="s">
        <v>86</v>
      </c>
      <c r="AV141" s="11" t="s">
        <v>86</v>
      </c>
      <c r="AW141" s="11" t="s">
        <v>37</v>
      </c>
      <c r="AX141" s="11" t="s">
        <v>76</v>
      </c>
      <c r="AY141" s="145" t="s">
        <v>154</v>
      </c>
    </row>
    <row r="142" spans="2:65" s="11" customFormat="1" ht="11.25">
      <c r="B142" s="144"/>
      <c r="D142" s="139" t="s">
        <v>192</v>
      </c>
      <c r="E142" s="145" t="s">
        <v>21</v>
      </c>
      <c r="F142" s="146" t="s">
        <v>805</v>
      </c>
      <c r="H142" s="147">
        <v>20</v>
      </c>
      <c r="I142" s="148"/>
      <c r="L142" s="144"/>
      <c r="M142" s="149"/>
      <c r="T142" s="150"/>
      <c r="AT142" s="145" t="s">
        <v>192</v>
      </c>
      <c r="AU142" s="145" t="s">
        <v>86</v>
      </c>
      <c r="AV142" s="11" t="s">
        <v>86</v>
      </c>
      <c r="AW142" s="11" t="s">
        <v>37</v>
      </c>
      <c r="AX142" s="11" t="s">
        <v>76</v>
      </c>
      <c r="AY142" s="145" t="s">
        <v>154</v>
      </c>
    </row>
    <row r="143" spans="2:65" s="14" customFormat="1" ht="11.25">
      <c r="B143" s="179"/>
      <c r="D143" s="139" t="s">
        <v>192</v>
      </c>
      <c r="E143" s="180" t="s">
        <v>711</v>
      </c>
      <c r="F143" s="181" t="s">
        <v>459</v>
      </c>
      <c r="H143" s="182">
        <v>212</v>
      </c>
      <c r="I143" s="183"/>
      <c r="L143" s="179"/>
      <c r="M143" s="184"/>
      <c r="T143" s="185"/>
      <c r="AT143" s="180" t="s">
        <v>192</v>
      </c>
      <c r="AU143" s="180" t="s">
        <v>86</v>
      </c>
      <c r="AV143" s="14" t="s">
        <v>153</v>
      </c>
      <c r="AW143" s="14" t="s">
        <v>37</v>
      </c>
      <c r="AX143" s="14" t="s">
        <v>84</v>
      </c>
      <c r="AY143" s="180" t="s">
        <v>154</v>
      </c>
    </row>
    <row r="144" spans="2:65" s="1" customFormat="1" ht="16.5" customHeight="1">
      <c r="B144" s="33"/>
      <c r="C144" s="126" t="s">
        <v>200</v>
      </c>
      <c r="D144" s="126" t="s">
        <v>155</v>
      </c>
      <c r="E144" s="127" t="s">
        <v>806</v>
      </c>
      <c r="F144" s="128" t="s">
        <v>807</v>
      </c>
      <c r="G144" s="129" t="s">
        <v>709</v>
      </c>
      <c r="H144" s="130">
        <v>30</v>
      </c>
      <c r="I144" s="131"/>
      <c r="J144" s="132">
        <f>ROUND(I144*H144,2)</f>
        <v>0</v>
      </c>
      <c r="K144" s="128" t="s">
        <v>21</v>
      </c>
      <c r="L144" s="33"/>
      <c r="M144" s="133" t="s">
        <v>21</v>
      </c>
      <c r="N144" s="134" t="s">
        <v>47</v>
      </c>
      <c r="P144" s="135">
        <f>O144*H144</f>
        <v>0</v>
      </c>
      <c r="Q144" s="135">
        <v>6.7000000000000002E-4</v>
      </c>
      <c r="R144" s="135">
        <f>Q144*H144</f>
        <v>2.01E-2</v>
      </c>
      <c r="S144" s="135">
        <v>0</v>
      </c>
      <c r="T144" s="136">
        <f>S144*H144</f>
        <v>0</v>
      </c>
      <c r="AR144" s="137" t="s">
        <v>153</v>
      </c>
      <c r="AT144" s="137" t="s">
        <v>155</v>
      </c>
      <c r="AU144" s="137" t="s">
        <v>86</v>
      </c>
      <c r="AY144" s="18" t="s">
        <v>154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84</v>
      </c>
      <c r="BK144" s="138">
        <f>ROUND(I144*H144,2)</f>
        <v>0</v>
      </c>
      <c r="BL144" s="18" t="s">
        <v>153</v>
      </c>
      <c r="BM144" s="137" t="s">
        <v>808</v>
      </c>
    </row>
    <row r="145" spans="2:65" s="1" customFormat="1" ht="11.25">
      <c r="B145" s="33"/>
      <c r="D145" s="139" t="s">
        <v>160</v>
      </c>
      <c r="F145" s="140" t="s">
        <v>809</v>
      </c>
      <c r="I145" s="141"/>
      <c r="L145" s="33"/>
      <c r="M145" s="142"/>
      <c r="T145" s="54"/>
      <c r="AT145" s="18" t="s">
        <v>160</v>
      </c>
      <c r="AU145" s="18" t="s">
        <v>86</v>
      </c>
    </row>
    <row r="146" spans="2:65" s="13" customFormat="1" ht="11.25">
      <c r="B146" s="173"/>
      <c r="D146" s="139" t="s">
        <v>192</v>
      </c>
      <c r="E146" s="174" t="s">
        <v>21</v>
      </c>
      <c r="F146" s="175" t="s">
        <v>810</v>
      </c>
      <c r="H146" s="174" t="s">
        <v>21</v>
      </c>
      <c r="I146" s="176"/>
      <c r="L146" s="173"/>
      <c r="M146" s="177"/>
      <c r="T146" s="178"/>
      <c r="AT146" s="174" t="s">
        <v>192</v>
      </c>
      <c r="AU146" s="174" t="s">
        <v>86</v>
      </c>
      <c r="AV146" s="13" t="s">
        <v>84</v>
      </c>
      <c r="AW146" s="13" t="s">
        <v>37</v>
      </c>
      <c r="AX146" s="13" t="s">
        <v>76</v>
      </c>
      <c r="AY146" s="174" t="s">
        <v>154</v>
      </c>
    </row>
    <row r="147" spans="2:65" s="11" customFormat="1" ht="11.25">
      <c r="B147" s="144"/>
      <c r="D147" s="139" t="s">
        <v>192</v>
      </c>
      <c r="E147" s="145" t="s">
        <v>714</v>
      </c>
      <c r="F147" s="146" t="s">
        <v>811</v>
      </c>
      <c r="H147" s="147">
        <v>30</v>
      </c>
      <c r="I147" s="148"/>
      <c r="L147" s="144"/>
      <c r="M147" s="149"/>
      <c r="T147" s="150"/>
      <c r="AT147" s="145" t="s">
        <v>192</v>
      </c>
      <c r="AU147" s="145" t="s">
        <v>86</v>
      </c>
      <c r="AV147" s="11" t="s">
        <v>86</v>
      </c>
      <c r="AW147" s="11" t="s">
        <v>37</v>
      </c>
      <c r="AX147" s="11" t="s">
        <v>84</v>
      </c>
      <c r="AY147" s="145" t="s">
        <v>154</v>
      </c>
    </row>
    <row r="148" spans="2:65" s="1" customFormat="1" ht="16.5" customHeight="1">
      <c r="B148" s="33"/>
      <c r="C148" s="126" t="s">
        <v>206</v>
      </c>
      <c r="D148" s="126" t="s">
        <v>155</v>
      </c>
      <c r="E148" s="127" t="s">
        <v>812</v>
      </c>
      <c r="F148" s="128" t="s">
        <v>813</v>
      </c>
      <c r="G148" s="129" t="s">
        <v>414</v>
      </c>
      <c r="H148" s="130">
        <v>145.76</v>
      </c>
      <c r="I148" s="131"/>
      <c r="J148" s="132">
        <f>ROUND(I148*H148,2)</f>
        <v>0</v>
      </c>
      <c r="K148" s="128" t="s">
        <v>447</v>
      </c>
      <c r="L148" s="33"/>
      <c r="M148" s="133" t="s">
        <v>21</v>
      </c>
      <c r="N148" s="134" t="s">
        <v>47</v>
      </c>
      <c r="P148" s="135">
        <f>O148*H148</f>
        <v>0</v>
      </c>
      <c r="Q148" s="135">
        <v>0</v>
      </c>
      <c r="R148" s="135">
        <f>Q148*H148</f>
        <v>0</v>
      </c>
      <c r="S148" s="135">
        <v>2.1999999999999999E-2</v>
      </c>
      <c r="T148" s="136">
        <f>S148*H148</f>
        <v>3.2067199999999998</v>
      </c>
      <c r="AR148" s="137" t="s">
        <v>153</v>
      </c>
      <c r="AT148" s="137" t="s">
        <v>155</v>
      </c>
      <c r="AU148" s="137" t="s">
        <v>86</v>
      </c>
      <c r="AY148" s="18" t="s">
        <v>154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84</v>
      </c>
      <c r="BK148" s="138">
        <f>ROUND(I148*H148,2)</f>
        <v>0</v>
      </c>
      <c r="BL148" s="18" t="s">
        <v>153</v>
      </c>
      <c r="BM148" s="137" t="s">
        <v>814</v>
      </c>
    </row>
    <row r="149" spans="2:65" s="1" customFormat="1" ht="11.25">
      <c r="B149" s="33"/>
      <c r="D149" s="139" t="s">
        <v>160</v>
      </c>
      <c r="F149" s="140" t="s">
        <v>815</v>
      </c>
      <c r="I149" s="141"/>
      <c r="L149" s="33"/>
      <c r="M149" s="142"/>
      <c r="T149" s="54"/>
      <c r="AT149" s="18" t="s">
        <v>160</v>
      </c>
      <c r="AU149" s="18" t="s">
        <v>86</v>
      </c>
    </row>
    <row r="150" spans="2:65" s="1" customFormat="1" ht="11.25">
      <c r="B150" s="33"/>
      <c r="D150" s="171" t="s">
        <v>450</v>
      </c>
      <c r="F150" s="172" t="s">
        <v>816</v>
      </c>
      <c r="I150" s="141"/>
      <c r="L150" s="33"/>
      <c r="M150" s="142"/>
      <c r="T150" s="54"/>
      <c r="AT150" s="18" t="s">
        <v>450</v>
      </c>
      <c r="AU150" s="18" t="s">
        <v>86</v>
      </c>
    </row>
    <row r="151" spans="2:65" s="1" customFormat="1" ht="29.25">
      <c r="B151" s="33"/>
      <c r="D151" s="139" t="s">
        <v>161</v>
      </c>
      <c r="F151" s="143" t="s">
        <v>614</v>
      </c>
      <c r="I151" s="141"/>
      <c r="L151" s="33"/>
      <c r="M151" s="142"/>
      <c r="T151" s="54"/>
      <c r="AT151" s="18" t="s">
        <v>161</v>
      </c>
      <c r="AU151" s="18" t="s">
        <v>86</v>
      </c>
    </row>
    <row r="152" spans="2:65" s="13" customFormat="1" ht="11.25">
      <c r="B152" s="173"/>
      <c r="D152" s="139" t="s">
        <v>192</v>
      </c>
      <c r="E152" s="174" t="s">
        <v>21</v>
      </c>
      <c r="F152" s="175" t="s">
        <v>817</v>
      </c>
      <c r="H152" s="174" t="s">
        <v>21</v>
      </c>
      <c r="I152" s="176"/>
      <c r="L152" s="173"/>
      <c r="M152" s="177"/>
      <c r="T152" s="178"/>
      <c r="AT152" s="174" t="s">
        <v>192</v>
      </c>
      <c r="AU152" s="174" t="s">
        <v>86</v>
      </c>
      <c r="AV152" s="13" t="s">
        <v>84</v>
      </c>
      <c r="AW152" s="13" t="s">
        <v>37</v>
      </c>
      <c r="AX152" s="13" t="s">
        <v>76</v>
      </c>
      <c r="AY152" s="174" t="s">
        <v>154</v>
      </c>
    </row>
    <row r="153" spans="2:65" s="11" customFormat="1" ht="11.25">
      <c r="B153" s="144"/>
      <c r="D153" s="139" t="s">
        <v>192</v>
      </c>
      <c r="E153" s="145" t="s">
        <v>21</v>
      </c>
      <c r="F153" s="146" t="s">
        <v>818</v>
      </c>
      <c r="H153" s="147">
        <v>140.80000000000001</v>
      </c>
      <c r="I153" s="148"/>
      <c r="L153" s="144"/>
      <c r="M153" s="149"/>
      <c r="T153" s="150"/>
      <c r="AT153" s="145" t="s">
        <v>192</v>
      </c>
      <c r="AU153" s="145" t="s">
        <v>86</v>
      </c>
      <c r="AV153" s="11" t="s">
        <v>86</v>
      </c>
      <c r="AW153" s="11" t="s">
        <v>37</v>
      </c>
      <c r="AX153" s="11" t="s">
        <v>76</v>
      </c>
      <c r="AY153" s="145" t="s">
        <v>154</v>
      </c>
    </row>
    <row r="154" spans="2:65" s="11" customFormat="1" ht="11.25">
      <c r="B154" s="144"/>
      <c r="D154" s="139" t="s">
        <v>192</v>
      </c>
      <c r="E154" s="145" t="s">
        <v>21</v>
      </c>
      <c r="F154" s="146" t="s">
        <v>819</v>
      </c>
      <c r="H154" s="147">
        <v>4.96</v>
      </c>
      <c r="I154" s="148"/>
      <c r="L154" s="144"/>
      <c r="M154" s="149"/>
      <c r="T154" s="150"/>
      <c r="AT154" s="145" t="s">
        <v>192</v>
      </c>
      <c r="AU154" s="145" t="s">
        <v>86</v>
      </c>
      <c r="AV154" s="11" t="s">
        <v>86</v>
      </c>
      <c r="AW154" s="11" t="s">
        <v>37</v>
      </c>
      <c r="AX154" s="11" t="s">
        <v>76</v>
      </c>
      <c r="AY154" s="145" t="s">
        <v>154</v>
      </c>
    </row>
    <row r="155" spans="2:65" s="14" customFormat="1" ht="11.25">
      <c r="B155" s="179"/>
      <c r="D155" s="139" t="s">
        <v>192</v>
      </c>
      <c r="E155" s="180" t="s">
        <v>716</v>
      </c>
      <c r="F155" s="181" t="s">
        <v>459</v>
      </c>
      <c r="H155" s="182">
        <v>145.76</v>
      </c>
      <c r="I155" s="183"/>
      <c r="L155" s="179"/>
      <c r="M155" s="184"/>
      <c r="T155" s="185"/>
      <c r="AT155" s="180" t="s">
        <v>192</v>
      </c>
      <c r="AU155" s="180" t="s">
        <v>86</v>
      </c>
      <c r="AV155" s="14" t="s">
        <v>153</v>
      </c>
      <c r="AW155" s="14" t="s">
        <v>37</v>
      </c>
      <c r="AX155" s="14" t="s">
        <v>84</v>
      </c>
      <c r="AY155" s="180" t="s">
        <v>154</v>
      </c>
    </row>
    <row r="156" spans="2:65" s="1" customFormat="1" ht="16.5" customHeight="1">
      <c r="B156" s="33"/>
      <c r="C156" s="126" t="s">
        <v>212</v>
      </c>
      <c r="D156" s="126" t="s">
        <v>155</v>
      </c>
      <c r="E156" s="127" t="s">
        <v>820</v>
      </c>
      <c r="F156" s="128" t="s">
        <v>821</v>
      </c>
      <c r="G156" s="129" t="s">
        <v>414</v>
      </c>
      <c r="H156" s="130">
        <v>145.76</v>
      </c>
      <c r="I156" s="131"/>
      <c r="J156" s="132">
        <f>ROUND(I156*H156,2)</f>
        <v>0</v>
      </c>
      <c r="K156" s="128" t="s">
        <v>447</v>
      </c>
      <c r="L156" s="33"/>
      <c r="M156" s="133" t="s">
        <v>21</v>
      </c>
      <c r="N156" s="134" t="s">
        <v>47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153</v>
      </c>
      <c r="AT156" s="137" t="s">
        <v>155</v>
      </c>
      <c r="AU156" s="137" t="s">
        <v>86</v>
      </c>
      <c r="AY156" s="18" t="s">
        <v>154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8" t="s">
        <v>84</v>
      </c>
      <c r="BK156" s="138">
        <f>ROUND(I156*H156,2)</f>
        <v>0</v>
      </c>
      <c r="BL156" s="18" t="s">
        <v>153</v>
      </c>
      <c r="BM156" s="137" t="s">
        <v>822</v>
      </c>
    </row>
    <row r="157" spans="2:65" s="1" customFormat="1" ht="11.25">
      <c r="B157" s="33"/>
      <c r="D157" s="139" t="s">
        <v>160</v>
      </c>
      <c r="F157" s="140" t="s">
        <v>823</v>
      </c>
      <c r="I157" s="141"/>
      <c r="L157" s="33"/>
      <c r="M157" s="142"/>
      <c r="T157" s="54"/>
      <c r="AT157" s="18" t="s">
        <v>160</v>
      </c>
      <c r="AU157" s="18" t="s">
        <v>86</v>
      </c>
    </row>
    <row r="158" spans="2:65" s="1" customFormat="1" ht="11.25">
      <c r="B158" s="33"/>
      <c r="D158" s="171" t="s">
        <v>450</v>
      </c>
      <c r="F158" s="172" t="s">
        <v>824</v>
      </c>
      <c r="I158" s="141"/>
      <c r="L158" s="33"/>
      <c r="M158" s="142"/>
      <c r="T158" s="54"/>
      <c r="AT158" s="18" t="s">
        <v>450</v>
      </c>
      <c r="AU158" s="18" t="s">
        <v>86</v>
      </c>
    </row>
    <row r="159" spans="2:65" s="1" customFormat="1" ht="29.25">
      <c r="B159" s="33"/>
      <c r="D159" s="139" t="s">
        <v>161</v>
      </c>
      <c r="F159" s="143" t="s">
        <v>614</v>
      </c>
      <c r="I159" s="141"/>
      <c r="L159" s="33"/>
      <c r="M159" s="142"/>
      <c r="T159" s="54"/>
      <c r="AT159" s="18" t="s">
        <v>161</v>
      </c>
      <c r="AU159" s="18" t="s">
        <v>86</v>
      </c>
    </row>
    <row r="160" spans="2:65" s="11" customFormat="1" ht="11.25">
      <c r="B160" s="144"/>
      <c r="D160" s="139" t="s">
        <v>192</v>
      </c>
      <c r="E160" s="145" t="s">
        <v>21</v>
      </c>
      <c r="F160" s="146" t="s">
        <v>716</v>
      </c>
      <c r="H160" s="147">
        <v>145.76</v>
      </c>
      <c r="I160" s="148"/>
      <c r="L160" s="144"/>
      <c r="M160" s="149"/>
      <c r="T160" s="150"/>
      <c r="AT160" s="145" t="s">
        <v>192</v>
      </c>
      <c r="AU160" s="145" t="s">
        <v>86</v>
      </c>
      <c r="AV160" s="11" t="s">
        <v>86</v>
      </c>
      <c r="AW160" s="11" t="s">
        <v>37</v>
      </c>
      <c r="AX160" s="11" t="s">
        <v>84</v>
      </c>
      <c r="AY160" s="145" t="s">
        <v>154</v>
      </c>
    </row>
    <row r="161" spans="2:65" s="1" customFormat="1" ht="16.5" customHeight="1">
      <c r="B161" s="33"/>
      <c r="C161" s="126" t="s">
        <v>8</v>
      </c>
      <c r="D161" s="126" t="s">
        <v>155</v>
      </c>
      <c r="E161" s="127" t="s">
        <v>573</v>
      </c>
      <c r="F161" s="128" t="s">
        <v>574</v>
      </c>
      <c r="G161" s="129" t="s">
        <v>414</v>
      </c>
      <c r="H161" s="130">
        <v>145.76</v>
      </c>
      <c r="I161" s="131"/>
      <c r="J161" s="132">
        <f>ROUND(I161*H161,2)</f>
        <v>0</v>
      </c>
      <c r="K161" s="128" t="s">
        <v>21</v>
      </c>
      <c r="L161" s="33"/>
      <c r="M161" s="133" t="s">
        <v>21</v>
      </c>
      <c r="N161" s="134" t="s">
        <v>47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153</v>
      </c>
      <c r="AT161" s="137" t="s">
        <v>155</v>
      </c>
      <c r="AU161" s="137" t="s">
        <v>86</v>
      </c>
      <c r="AY161" s="18" t="s">
        <v>154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8" t="s">
        <v>84</v>
      </c>
      <c r="BK161" s="138">
        <f>ROUND(I161*H161,2)</f>
        <v>0</v>
      </c>
      <c r="BL161" s="18" t="s">
        <v>153</v>
      </c>
      <c r="BM161" s="137" t="s">
        <v>825</v>
      </c>
    </row>
    <row r="162" spans="2:65" s="1" customFormat="1" ht="11.25">
      <c r="B162" s="33"/>
      <c r="D162" s="139" t="s">
        <v>160</v>
      </c>
      <c r="F162" s="140" t="s">
        <v>574</v>
      </c>
      <c r="I162" s="141"/>
      <c r="L162" s="33"/>
      <c r="M162" s="142"/>
      <c r="T162" s="54"/>
      <c r="AT162" s="18" t="s">
        <v>160</v>
      </c>
      <c r="AU162" s="18" t="s">
        <v>86</v>
      </c>
    </row>
    <row r="163" spans="2:65" s="1" customFormat="1" ht="29.25">
      <c r="B163" s="33"/>
      <c r="D163" s="139" t="s">
        <v>161</v>
      </c>
      <c r="F163" s="143" t="s">
        <v>614</v>
      </c>
      <c r="I163" s="141"/>
      <c r="L163" s="33"/>
      <c r="M163" s="142"/>
      <c r="T163" s="54"/>
      <c r="AT163" s="18" t="s">
        <v>161</v>
      </c>
      <c r="AU163" s="18" t="s">
        <v>86</v>
      </c>
    </row>
    <row r="164" spans="2:65" s="11" customFormat="1" ht="11.25">
      <c r="B164" s="144"/>
      <c r="D164" s="139" t="s">
        <v>192</v>
      </c>
      <c r="E164" s="145" t="s">
        <v>21</v>
      </c>
      <c r="F164" s="146" t="s">
        <v>716</v>
      </c>
      <c r="H164" s="147">
        <v>145.76</v>
      </c>
      <c r="I164" s="148"/>
      <c r="L164" s="144"/>
      <c r="M164" s="149"/>
      <c r="T164" s="150"/>
      <c r="AT164" s="145" t="s">
        <v>192</v>
      </c>
      <c r="AU164" s="145" t="s">
        <v>86</v>
      </c>
      <c r="AV164" s="11" t="s">
        <v>86</v>
      </c>
      <c r="AW164" s="11" t="s">
        <v>37</v>
      </c>
      <c r="AX164" s="11" t="s">
        <v>84</v>
      </c>
      <c r="AY164" s="145" t="s">
        <v>154</v>
      </c>
    </row>
    <row r="165" spans="2:65" s="1" customFormat="1" ht="16.5" customHeight="1">
      <c r="B165" s="33"/>
      <c r="C165" s="126" t="s">
        <v>223</v>
      </c>
      <c r="D165" s="126" t="s">
        <v>155</v>
      </c>
      <c r="E165" s="127" t="s">
        <v>826</v>
      </c>
      <c r="F165" s="128" t="s">
        <v>827</v>
      </c>
      <c r="G165" s="129" t="s">
        <v>414</v>
      </c>
      <c r="H165" s="130">
        <v>145.76</v>
      </c>
      <c r="I165" s="131"/>
      <c r="J165" s="132">
        <f>ROUND(I165*H165,2)</f>
        <v>0</v>
      </c>
      <c r="K165" s="128" t="s">
        <v>447</v>
      </c>
      <c r="L165" s="33"/>
      <c r="M165" s="133" t="s">
        <v>21</v>
      </c>
      <c r="N165" s="134" t="s">
        <v>47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153</v>
      </c>
      <c r="AT165" s="137" t="s">
        <v>155</v>
      </c>
      <c r="AU165" s="137" t="s">
        <v>86</v>
      </c>
      <c r="AY165" s="18" t="s">
        <v>154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8" t="s">
        <v>84</v>
      </c>
      <c r="BK165" s="138">
        <f>ROUND(I165*H165,2)</f>
        <v>0</v>
      </c>
      <c r="BL165" s="18" t="s">
        <v>153</v>
      </c>
      <c r="BM165" s="137" t="s">
        <v>828</v>
      </c>
    </row>
    <row r="166" spans="2:65" s="1" customFormat="1" ht="11.25">
      <c r="B166" s="33"/>
      <c r="D166" s="139" t="s">
        <v>160</v>
      </c>
      <c r="F166" s="140" t="s">
        <v>829</v>
      </c>
      <c r="I166" s="141"/>
      <c r="L166" s="33"/>
      <c r="M166" s="142"/>
      <c r="T166" s="54"/>
      <c r="AT166" s="18" t="s">
        <v>160</v>
      </c>
      <c r="AU166" s="18" t="s">
        <v>86</v>
      </c>
    </row>
    <row r="167" spans="2:65" s="1" customFormat="1" ht="11.25">
      <c r="B167" s="33"/>
      <c r="D167" s="171" t="s">
        <v>450</v>
      </c>
      <c r="F167" s="172" t="s">
        <v>830</v>
      </c>
      <c r="I167" s="141"/>
      <c r="L167" s="33"/>
      <c r="M167" s="142"/>
      <c r="T167" s="54"/>
      <c r="AT167" s="18" t="s">
        <v>450</v>
      </c>
      <c r="AU167" s="18" t="s">
        <v>86</v>
      </c>
    </row>
    <row r="168" spans="2:65" s="1" customFormat="1" ht="29.25">
      <c r="B168" s="33"/>
      <c r="D168" s="139" t="s">
        <v>161</v>
      </c>
      <c r="F168" s="143" t="s">
        <v>614</v>
      </c>
      <c r="I168" s="141"/>
      <c r="L168" s="33"/>
      <c r="M168" s="142"/>
      <c r="T168" s="54"/>
      <c r="AT168" s="18" t="s">
        <v>161</v>
      </c>
      <c r="AU168" s="18" t="s">
        <v>86</v>
      </c>
    </row>
    <row r="169" spans="2:65" s="11" customFormat="1" ht="11.25">
      <c r="B169" s="144"/>
      <c r="D169" s="139" t="s">
        <v>192</v>
      </c>
      <c r="E169" s="145" t="s">
        <v>21</v>
      </c>
      <c r="F169" s="146" t="s">
        <v>716</v>
      </c>
      <c r="H169" s="147">
        <v>145.76</v>
      </c>
      <c r="I169" s="148"/>
      <c r="L169" s="144"/>
      <c r="M169" s="149"/>
      <c r="T169" s="150"/>
      <c r="AT169" s="145" t="s">
        <v>192</v>
      </c>
      <c r="AU169" s="145" t="s">
        <v>86</v>
      </c>
      <c r="AV169" s="11" t="s">
        <v>86</v>
      </c>
      <c r="AW169" s="11" t="s">
        <v>37</v>
      </c>
      <c r="AX169" s="11" t="s">
        <v>84</v>
      </c>
      <c r="AY169" s="145" t="s">
        <v>154</v>
      </c>
    </row>
    <row r="170" spans="2:65" s="10" customFormat="1" ht="22.9" customHeight="1">
      <c r="B170" s="116"/>
      <c r="D170" s="117" t="s">
        <v>75</v>
      </c>
      <c r="E170" s="169" t="s">
        <v>580</v>
      </c>
      <c r="F170" s="169" t="s">
        <v>581</v>
      </c>
      <c r="I170" s="119"/>
      <c r="J170" s="170">
        <f>BK170</f>
        <v>0</v>
      </c>
      <c r="L170" s="116"/>
      <c r="M170" s="121"/>
      <c r="P170" s="122">
        <f>SUM(P171:P180)</f>
        <v>0</v>
      </c>
      <c r="R170" s="122">
        <f>SUM(R171:R180)</f>
        <v>0</v>
      </c>
      <c r="T170" s="123">
        <f>SUM(T171:T180)</f>
        <v>0</v>
      </c>
      <c r="AR170" s="117" t="s">
        <v>84</v>
      </c>
      <c r="AT170" s="124" t="s">
        <v>75</v>
      </c>
      <c r="AU170" s="124" t="s">
        <v>84</v>
      </c>
      <c r="AY170" s="117" t="s">
        <v>154</v>
      </c>
      <c r="BK170" s="125">
        <f>SUM(BK171:BK180)</f>
        <v>0</v>
      </c>
    </row>
    <row r="171" spans="2:65" s="1" customFormat="1" ht="16.5" customHeight="1">
      <c r="B171" s="33"/>
      <c r="C171" s="126" t="s">
        <v>229</v>
      </c>
      <c r="D171" s="126" t="s">
        <v>155</v>
      </c>
      <c r="E171" s="127" t="s">
        <v>831</v>
      </c>
      <c r="F171" s="128" t="s">
        <v>832</v>
      </c>
      <c r="G171" s="129" t="s">
        <v>462</v>
      </c>
      <c r="H171" s="130">
        <v>7.8849999999999998</v>
      </c>
      <c r="I171" s="131"/>
      <c r="J171" s="132">
        <f>ROUND(I171*H171,2)</f>
        <v>0</v>
      </c>
      <c r="K171" s="128" t="s">
        <v>21</v>
      </c>
      <c r="L171" s="33"/>
      <c r="M171" s="133" t="s">
        <v>21</v>
      </c>
      <c r="N171" s="134" t="s">
        <v>47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153</v>
      </c>
      <c r="AT171" s="137" t="s">
        <v>155</v>
      </c>
      <c r="AU171" s="137" t="s">
        <v>86</v>
      </c>
      <c r="AY171" s="18" t="s">
        <v>154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8" t="s">
        <v>84</v>
      </c>
      <c r="BK171" s="138">
        <f>ROUND(I171*H171,2)</f>
        <v>0</v>
      </c>
      <c r="BL171" s="18" t="s">
        <v>153</v>
      </c>
      <c r="BM171" s="137" t="s">
        <v>833</v>
      </c>
    </row>
    <row r="172" spans="2:65" s="1" customFormat="1" ht="11.25">
      <c r="B172" s="33"/>
      <c r="D172" s="139" t="s">
        <v>160</v>
      </c>
      <c r="F172" s="140" t="s">
        <v>834</v>
      </c>
      <c r="I172" s="141"/>
      <c r="L172" s="33"/>
      <c r="M172" s="142"/>
      <c r="T172" s="54"/>
      <c r="AT172" s="18" t="s">
        <v>160</v>
      </c>
      <c r="AU172" s="18" t="s">
        <v>86</v>
      </c>
    </row>
    <row r="173" spans="2:65" s="1" customFormat="1" ht="29.25">
      <c r="B173" s="33"/>
      <c r="D173" s="139" t="s">
        <v>161</v>
      </c>
      <c r="F173" s="143" t="s">
        <v>614</v>
      </c>
      <c r="I173" s="141"/>
      <c r="L173" s="33"/>
      <c r="M173" s="142"/>
      <c r="T173" s="54"/>
      <c r="AT173" s="18" t="s">
        <v>161</v>
      </c>
      <c r="AU173" s="18" t="s">
        <v>86</v>
      </c>
    </row>
    <row r="174" spans="2:65" s="11" customFormat="1" ht="11.25">
      <c r="B174" s="144"/>
      <c r="D174" s="139" t="s">
        <v>192</v>
      </c>
      <c r="E174" s="145" t="s">
        <v>21</v>
      </c>
      <c r="F174" s="146" t="s">
        <v>835</v>
      </c>
      <c r="H174" s="147">
        <v>7.8849999999999998</v>
      </c>
      <c r="I174" s="148"/>
      <c r="L174" s="144"/>
      <c r="M174" s="149"/>
      <c r="T174" s="150"/>
      <c r="AT174" s="145" t="s">
        <v>192</v>
      </c>
      <c r="AU174" s="145" t="s">
        <v>86</v>
      </c>
      <c r="AV174" s="11" t="s">
        <v>86</v>
      </c>
      <c r="AW174" s="11" t="s">
        <v>37</v>
      </c>
      <c r="AX174" s="11" t="s">
        <v>76</v>
      </c>
      <c r="AY174" s="145" t="s">
        <v>154</v>
      </c>
    </row>
    <row r="175" spans="2:65" s="14" customFormat="1" ht="11.25">
      <c r="B175" s="179"/>
      <c r="D175" s="139" t="s">
        <v>192</v>
      </c>
      <c r="E175" s="180" t="s">
        <v>21</v>
      </c>
      <c r="F175" s="181" t="s">
        <v>459</v>
      </c>
      <c r="H175" s="182">
        <v>7.8849999999999998</v>
      </c>
      <c r="I175" s="183"/>
      <c r="L175" s="179"/>
      <c r="M175" s="184"/>
      <c r="T175" s="185"/>
      <c r="AT175" s="180" t="s">
        <v>192</v>
      </c>
      <c r="AU175" s="180" t="s">
        <v>86</v>
      </c>
      <c r="AV175" s="14" t="s">
        <v>153</v>
      </c>
      <c r="AW175" s="14" t="s">
        <v>37</v>
      </c>
      <c r="AX175" s="14" t="s">
        <v>84</v>
      </c>
      <c r="AY175" s="180" t="s">
        <v>154</v>
      </c>
    </row>
    <row r="176" spans="2:65" s="1" customFormat="1" ht="16.5" customHeight="1">
      <c r="B176" s="33"/>
      <c r="C176" s="126" t="s">
        <v>235</v>
      </c>
      <c r="D176" s="126" t="s">
        <v>155</v>
      </c>
      <c r="E176" s="127" t="s">
        <v>582</v>
      </c>
      <c r="F176" s="128" t="s">
        <v>583</v>
      </c>
      <c r="G176" s="129" t="s">
        <v>462</v>
      </c>
      <c r="H176" s="130">
        <v>3.2069999999999999</v>
      </c>
      <c r="I176" s="131"/>
      <c r="J176" s="132">
        <f>ROUND(I176*H176,2)</f>
        <v>0</v>
      </c>
      <c r="K176" s="128" t="s">
        <v>21</v>
      </c>
      <c r="L176" s="33"/>
      <c r="M176" s="133" t="s">
        <v>21</v>
      </c>
      <c r="N176" s="134" t="s">
        <v>47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153</v>
      </c>
      <c r="AT176" s="137" t="s">
        <v>155</v>
      </c>
      <c r="AU176" s="137" t="s">
        <v>86</v>
      </c>
      <c r="AY176" s="18" t="s">
        <v>154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8" t="s">
        <v>84</v>
      </c>
      <c r="BK176" s="138">
        <f>ROUND(I176*H176,2)</f>
        <v>0</v>
      </c>
      <c r="BL176" s="18" t="s">
        <v>153</v>
      </c>
      <c r="BM176" s="137" t="s">
        <v>836</v>
      </c>
    </row>
    <row r="177" spans="2:65" s="1" customFormat="1" ht="48.75">
      <c r="B177" s="33"/>
      <c r="D177" s="139" t="s">
        <v>160</v>
      </c>
      <c r="F177" s="140" t="s">
        <v>585</v>
      </c>
      <c r="I177" s="141"/>
      <c r="L177" s="33"/>
      <c r="M177" s="142"/>
      <c r="T177" s="54"/>
      <c r="AT177" s="18" t="s">
        <v>160</v>
      </c>
      <c r="AU177" s="18" t="s">
        <v>86</v>
      </c>
    </row>
    <row r="178" spans="2:65" s="1" customFormat="1" ht="29.25">
      <c r="B178" s="33"/>
      <c r="D178" s="139" t="s">
        <v>161</v>
      </c>
      <c r="F178" s="143" t="s">
        <v>614</v>
      </c>
      <c r="I178" s="141"/>
      <c r="L178" s="33"/>
      <c r="M178" s="142"/>
      <c r="T178" s="54"/>
      <c r="AT178" s="18" t="s">
        <v>161</v>
      </c>
      <c r="AU178" s="18" t="s">
        <v>86</v>
      </c>
    </row>
    <row r="179" spans="2:65" s="13" customFormat="1" ht="11.25">
      <c r="B179" s="173"/>
      <c r="D179" s="139" t="s">
        <v>192</v>
      </c>
      <c r="E179" s="174" t="s">
        <v>21</v>
      </c>
      <c r="F179" s="175" t="s">
        <v>586</v>
      </c>
      <c r="H179" s="174" t="s">
        <v>21</v>
      </c>
      <c r="I179" s="176"/>
      <c r="L179" s="173"/>
      <c r="M179" s="177"/>
      <c r="T179" s="178"/>
      <c r="AT179" s="174" t="s">
        <v>192</v>
      </c>
      <c r="AU179" s="174" t="s">
        <v>86</v>
      </c>
      <c r="AV179" s="13" t="s">
        <v>84</v>
      </c>
      <c r="AW179" s="13" t="s">
        <v>37</v>
      </c>
      <c r="AX179" s="13" t="s">
        <v>76</v>
      </c>
      <c r="AY179" s="174" t="s">
        <v>154</v>
      </c>
    </row>
    <row r="180" spans="2:65" s="11" customFormat="1" ht="11.25">
      <c r="B180" s="144"/>
      <c r="D180" s="139" t="s">
        <v>192</v>
      </c>
      <c r="E180" s="145" t="s">
        <v>21</v>
      </c>
      <c r="F180" s="146" t="s">
        <v>837</v>
      </c>
      <c r="H180" s="147">
        <v>3.2069999999999999</v>
      </c>
      <c r="I180" s="148"/>
      <c r="L180" s="144"/>
      <c r="M180" s="149"/>
      <c r="T180" s="150"/>
      <c r="AT180" s="145" t="s">
        <v>192</v>
      </c>
      <c r="AU180" s="145" t="s">
        <v>86</v>
      </c>
      <c r="AV180" s="11" t="s">
        <v>86</v>
      </c>
      <c r="AW180" s="11" t="s">
        <v>37</v>
      </c>
      <c r="AX180" s="11" t="s">
        <v>84</v>
      </c>
      <c r="AY180" s="145" t="s">
        <v>154</v>
      </c>
    </row>
    <row r="181" spans="2:65" s="10" customFormat="1" ht="22.9" customHeight="1">
      <c r="B181" s="116"/>
      <c r="D181" s="117" t="s">
        <v>75</v>
      </c>
      <c r="E181" s="169" t="s">
        <v>590</v>
      </c>
      <c r="F181" s="169" t="s">
        <v>591</v>
      </c>
      <c r="I181" s="119"/>
      <c r="J181" s="170">
        <f>BK181</f>
        <v>0</v>
      </c>
      <c r="L181" s="116"/>
      <c r="M181" s="121"/>
      <c r="P181" s="122">
        <f>SUM(P182:P184)</f>
        <v>0</v>
      </c>
      <c r="R181" s="122">
        <f>SUM(R182:R184)</f>
        <v>0</v>
      </c>
      <c r="T181" s="123">
        <f>SUM(T182:T184)</f>
        <v>0</v>
      </c>
      <c r="AR181" s="117" t="s">
        <v>84</v>
      </c>
      <c r="AT181" s="124" t="s">
        <v>75</v>
      </c>
      <c r="AU181" s="124" t="s">
        <v>84</v>
      </c>
      <c r="AY181" s="117" t="s">
        <v>154</v>
      </c>
      <c r="BK181" s="125">
        <f>SUM(BK182:BK184)</f>
        <v>0</v>
      </c>
    </row>
    <row r="182" spans="2:65" s="1" customFormat="1" ht="16.5" customHeight="1">
      <c r="B182" s="33"/>
      <c r="C182" s="126" t="s">
        <v>242</v>
      </c>
      <c r="D182" s="126" t="s">
        <v>155</v>
      </c>
      <c r="E182" s="127" t="s">
        <v>838</v>
      </c>
      <c r="F182" s="128" t="s">
        <v>593</v>
      </c>
      <c r="G182" s="129" t="s">
        <v>462</v>
      </c>
      <c r="H182" s="130">
        <v>0.441</v>
      </c>
      <c r="I182" s="131"/>
      <c r="J182" s="132">
        <f>ROUND(I182*H182,2)</f>
        <v>0</v>
      </c>
      <c r="K182" s="128" t="s">
        <v>21</v>
      </c>
      <c r="L182" s="33"/>
      <c r="M182" s="133" t="s">
        <v>21</v>
      </c>
      <c r="N182" s="134" t="s">
        <v>47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153</v>
      </c>
      <c r="AT182" s="137" t="s">
        <v>155</v>
      </c>
      <c r="AU182" s="137" t="s">
        <v>86</v>
      </c>
      <c r="AY182" s="18" t="s">
        <v>154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8" t="s">
        <v>84</v>
      </c>
      <c r="BK182" s="138">
        <f>ROUND(I182*H182,2)</f>
        <v>0</v>
      </c>
      <c r="BL182" s="18" t="s">
        <v>153</v>
      </c>
      <c r="BM182" s="137" t="s">
        <v>839</v>
      </c>
    </row>
    <row r="183" spans="2:65" s="1" customFormat="1" ht="11.25">
      <c r="B183" s="33"/>
      <c r="D183" s="139" t="s">
        <v>160</v>
      </c>
      <c r="F183" s="140" t="s">
        <v>595</v>
      </c>
      <c r="I183" s="141"/>
      <c r="L183" s="33"/>
      <c r="M183" s="142"/>
      <c r="T183" s="54"/>
      <c r="AT183" s="18" t="s">
        <v>160</v>
      </c>
      <c r="AU183" s="18" t="s">
        <v>86</v>
      </c>
    </row>
    <row r="184" spans="2:65" s="1" customFormat="1" ht="19.5">
      <c r="B184" s="33"/>
      <c r="D184" s="139" t="s">
        <v>161</v>
      </c>
      <c r="F184" s="143" t="s">
        <v>840</v>
      </c>
      <c r="I184" s="141"/>
      <c r="L184" s="33"/>
      <c r="M184" s="142"/>
      <c r="T184" s="54"/>
      <c r="AT184" s="18" t="s">
        <v>161</v>
      </c>
      <c r="AU184" s="18" t="s">
        <v>86</v>
      </c>
    </row>
    <row r="185" spans="2:65" s="10" customFormat="1" ht="25.9" customHeight="1">
      <c r="B185" s="116"/>
      <c r="D185" s="117" t="s">
        <v>75</v>
      </c>
      <c r="E185" s="118" t="s">
        <v>841</v>
      </c>
      <c r="F185" s="118" t="s">
        <v>842</v>
      </c>
      <c r="I185" s="119"/>
      <c r="J185" s="120">
        <f>BK185</f>
        <v>0</v>
      </c>
      <c r="L185" s="116"/>
      <c r="M185" s="121"/>
      <c r="P185" s="122">
        <f>P186+P293</f>
        <v>0</v>
      </c>
      <c r="R185" s="122">
        <f>R186+R293</f>
        <v>72.363178000000005</v>
      </c>
      <c r="T185" s="123">
        <f>T186+T293</f>
        <v>7.8847200000000006</v>
      </c>
      <c r="AR185" s="117" t="s">
        <v>86</v>
      </c>
      <c r="AT185" s="124" t="s">
        <v>75</v>
      </c>
      <c r="AU185" s="124" t="s">
        <v>76</v>
      </c>
      <c r="AY185" s="117" t="s">
        <v>154</v>
      </c>
      <c r="BK185" s="125">
        <f>BK186+BK293</f>
        <v>0</v>
      </c>
    </row>
    <row r="186" spans="2:65" s="10" customFormat="1" ht="22.9" customHeight="1">
      <c r="B186" s="116"/>
      <c r="D186" s="117" t="s">
        <v>75</v>
      </c>
      <c r="E186" s="169" t="s">
        <v>843</v>
      </c>
      <c r="F186" s="169" t="s">
        <v>844</v>
      </c>
      <c r="I186" s="119"/>
      <c r="J186" s="170">
        <f>BK186</f>
        <v>0</v>
      </c>
      <c r="L186" s="116"/>
      <c r="M186" s="121"/>
      <c r="P186" s="122">
        <f>SUM(P187:P292)</f>
        <v>0</v>
      </c>
      <c r="R186" s="122">
        <f>SUM(R187:R292)</f>
        <v>23.005227000000001</v>
      </c>
      <c r="T186" s="123">
        <f>SUM(T187:T292)</f>
        <v>7.8847200000000006</v>
      </c>
      <c r="AR186" s="117" t="s">
        <v>86</v>
      </c>
      <c r="AT186" s="124" t="s">
        <v>75</v>
      </c>
      <c r="AU186" s="124" t="s">
        <v>84</v>
      </c>
      <c r="AY186" s="117" t="s">
        <v>154</v>
      </c>
      <c r="BK186" s="125">
        <f>SUM(BK187:BK292)</f>
        <v>0</v>
      </c>
    </row>
    <row r="187" spans="2:65" s="1" customFormat="1" ht="16.5" customHeight="1">
      <c r="B187" s="33"/>
      <c r="C187" s="126" t="s">
        <v>250</v>
      </c>
      <c r="D187" s="126" t="s">
        <v>155</v>
      </c>
      <c r="E187" s="127" t="s">
        <v>845</v>
      </c>
      <c r="F187" s="128" t="s">
        <v>846</v>
      </c>
      <c r="G187" s="129" t="s">
        <v>628</v>
      </c>
      <c r="H187" s="130">
        <v>4484.62</v>
      </c>
      <c r="I187" s="131"/>
      <c r="J187" s="132">
        <f>ROUND(I187*H187,2)</f>
        <v>0</v>
      </c>
      <c r="K187" s="128" t="s">
        <v>21</v>
      </c>
      <c r="L187" s="33"/>
      <c r="M187" s="133" t="s">
        <v>21</v>
      </c>
      <c r="N187" s="134" t="s">
        <v>47</v>
      </c>
      <c r="P187" s="135">
        <f>O187*H187</f>
        <v>0</v>
      </c>
      <c r="Q187" s="135">
        <v>5.0000000000000002E-5</v>
      </c>
      <c r="R187" s="135">
        <f>Q187*H187</f>
        <v>0.22423100000000001</v>
      </c>
      <c r="S187" s="135">
        <v>0</v>
      </c>
      <c r="T187" s="136">
        <f>S187*H187</f>
        <v>0</v>
      </c>
      <c r="AR187" s="137" t="s">
        <v>242</v>
      </c>
      <c r="AT187" s="137" t="s">
        <v>155</v>
      </c>
      <c r="AU187" s="137" t="s">
        <v>86</v>
      </c>
      <c r="AY187" s="18" t="s">
        <v>154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8" t="s">
        <v>84</v>
      </c>
      <c r="BK187" s="138">
        <f>ROUND(I187*H187,2)</f>
        <v>0</v>
      </c>
      <c r="BL187" s="18" t="s">
        <v>242</v>
      </c>
      <c r="BM187" s="137" t="s">
        <v>847</v>
      </c>
    </row>
    <row r="188" spans="2:65" s="1" customFormat="1" ht="11.25">
      <c r="B188" s="33"/>
      <c r="D188" s="139" t="s">
        <v>160</v>
      </c>
      <c r="F188" s="140" t="s">
        <v>848</v>
      </c>
      <c r="I188" s="141"/>
      <c r="L188" s="33"/>
      <c r="M188" s="142"/>
      <c r="T188" s="54"/>
      <c r="AT188" s="18" t="s">
        <v>160</v>
      </c>
      <c r="AU188" s="18" t="s">
        <v>86</v>
      </c>
    </row>
    <row r="189" spans="2:65" s="11" customFormat="1" ht="11.25">
      <c r="B189" s="144"/>
      <c r="D189" s="139" t="s">
        <v>192</v>
      </c>
      <c r="E189" s="145" t="s">
        <v>21</v>
      </c>
      <c r="F189" s="146" t="s">
        <v>698</v>
      </c>
      <c r="H189" s="147">
        <v>1151.32</v>
      </c>
      <c r="I189" s="148"/>
      <c r="L189" s="144"/>
      <c r="M189" s="149"/>
      <c r="T189" s="150"/>
      <c r="AT189" s="145" t="s">
        <v>192</v>
      </c>
      <c r="AU189" s="145" t="s">
        <v>86</v>
      </c>
      <c r="AV189" s="11" t="s">
        <v>86</v>
      </c>
      <c r="AW189" s="11" t="s">
        <v>37</v>
      </c>
      <c r="AX189" s="11" t="s">
        <v>76</v>
      </c>
      <c r="AY189" s="145" t="s">
        <v>154</v>
      </c>
    </row>
    <row r="190" spans="2:65" s="11" customFormat="1" ht="11.25">
      <c r="B190" s="144"/>
      <c r="D190" s="139" t="s">
        <v>192</v>
      </c>
      <c r="E190" s="145" t="s">
        <v>21</v>
      </c>
      <c r="F190" s="146" t="s">
        <v>701</v>
      </c>
      <c r="H190" s="147">
        <v>701.75</v>
      </c>
      <c r="I190" s="148"/>
      <c r="L190" s="144"/>
      <c r="M190" s="149"/>
      <c r="T190" s="150"/>
      <c r="AT190" s="145" t="s">
        <v>192</v>
      </c>
      <c r="AU190" s="145" t="s">
        <v>86</v>
      </c>
      <c r="AV190" s="11" t="s">
        <v>86</v>
      </c>
      <c r="AW190" s="11" t="s">
        <v>37</v>
      </c>
      <c r="AX190" s="11" t="s">
        <v>76</v>
      </c>
      <c r="AY190" s="145" t="s">
        <v>154</v>
      </c>
    </row>
    <row r="191" spans="2:65" s="11" customFormat="1" ht="11.25">
      <c r="B191" s="144"/>
      <c r="D191" s="139" t="s">
        <v>192</v>
      </c>
      <c r="E191" s="145" t="s">
        <v>21</v>
      </c>
      <c r="F191" s="146" t="s">
        <v>704</v>
      </c>
      <c r="H191" s="147">
        <v>2631.55</v>
      </c>
      <c r="I191" s="148"/>
      <c r="L191" s="144"/>
      <c r="M191" s="149"/>
      <c r="T191" s="150"/>
      <c r="AT191" s="145" t="s">
        <v>192</v>
      </c>
      <c r="AU191" s="145" t="s">
        <v>86</v>
      </c>
      <c r="AV191" s="11" t="s">
        <v>86</v>
      </c>
      <c r="AW191" s="11" t="s">
        <v>37</v>
      </c>
      <c r="AX191" s="11" t="s">
        <v>76</v>
      </c>
      <c r="AY191" s="145" t="s">
        <v>154</v>
      </c>
    </row>
    <row r="192" spans="2:65" s="14" customFormat="1" ht="11.25">
      <c r="B192" s="179"/>
      <c r="D192" s="139" t="s">
        <v>192</v>
      </c>
      <c r="E192" s="180" t="s">
        <v>21</v>
      </c>
      <c r="F192" s="181" t="s">
        <v>459</v>
      </c>
      <c r="H192" s="182">
        <v>4484.62</v>
      </c>
      <c r="I192" s="183"/>
      <c r="L192" s="179"/>
      <c r="M192" s="184"/>
      <c r="T192" s="185"/>
      <c r="AT192" s="180" t="s">
        <v>192</v>
      </c>
      <c r="AU192" s="180" t="s">
        <v>86</v>
      </c>
      <c r="AV192" s="14" t="s">
        <v>153</v>
      </c>
      <c r="AW192" s="14" t="s">
        <v>37</v>
      </c>
      <c r="AX192" s="14" t="s">
        <v>84</v>
      </c>
      <c r="AY192" s="180" t="s">
        <v>154</v>
      </c>
    </row>
    <row r="193" spans="2:65" s="1" customFormat="1" ht="16.5" customHeight="1">
      <c r="B193" s="33"/>
      <c r="C193" s="151" t="s">
        <v>257</v>
      </c>
      <c r="D193" s="151" t="s">
        <v>243</v>
      </c>
      <c r="E193" s="152" t="s">
        <v>849</v>
      </c>
      <c r="F193" s="153" t="s">
        <v>850</v>
      </c>
      <c r="G193" s="154" t="s">
        <v>628</v>
      </c>
      <c r="H193" s="155">
        <v>1151.32</v>
      </c>
      <c r="I193" s="156"/>
      <c r="J193" s="157">
        <f>ROUND(I193*H193,2)</f>
        <v>0</v>
      </c>
      <c r="K193" s="153" t="s">
        <v>21</v>
      </c>
      <c r="L193" s="158"/>
      <c r="M193" s="159" t="s">
        <v>21</v>
      </c>
      <c r="N193" s="160" t="s">
        <v>47</v>
      </c>
      <c r="P193" s="135">
        <f>O193*H193</f>
        <v>0</v>
      </c>
      <c r="Q193" s="135">
        <v>1E-3</v>
      </c>
      <c r="R193" s="135">
        <f>Q193*H193</f>
        <v>1.1513199999999999</v>
      </c>
      <c r="S193" s="135">
        <v>0</v>
      </c>
      <c r="T193" s="136">
        <f>S193*H193</f>
        <v>0</v>
      </c>
      <c r="AR193" s="137" t="s">
        <v>335</v>
      </c>
      <c r="AT193" s="137" t="s">
        <v>243</v>
      </c>
      <c r="AU193" s="137" t="s">
        <v>86</v>
      </c>
      <c r="AY193" s="18" t="s">
        <v>154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8" t="s">
        <v>84</v>
      </c>
      <c r="BK193" s="138">
        <f>ROUND(I193*H193,2)</f>
        <v>0</v>
      </c>
      <c r="BL193" s="18" t="s">
        <v>242</v>
      </c>
      <c r="BM193" s="137" t="s">
        <v>851</v>
      </c>
    </row>
    <row r="194" spans="2:65" s="1" customFormat="1" ht="19.5">
      <c r="B194" s="33"/>
      <c r="D194" s="139" t="s">
        <v>160</v>
      </c>
      <c r="F194" s="140" t="s">
        <v>852</v>
      </c>
      <c r="I194" s="141"/>
      <c r="L194" s="33"/>
      <c r="M194" s="142"/>
      <c r="T194" s="54"/>
      <c r="AT194" s="18" t="s">
        <v>160</v>
      </c>
      <c r="AU194" s="18" t="s">
        <v>86</v>
      </c>
    </row>
    <row r="195" spans="2:65" s="13" customFormat="1" ht="11.25">
      <c r="B195" s="173"/>
      <c r="D195" s="139" t="s">
        <v>192</v>
      </c>
      <c r="E195" s="174" t="s">
        <v>21</v>
      </c>
      <c r="F195" s="175" t="s">
        <v>853</v>
      </c>
      <c r="H195" s="174" t="s">
        <v>21</v>
      </c>
      <c r="I195" s="176"/>
      <c r="L195" s="173"/>
      <c r="M195" s="177"/>
      <c r="T195" s="178"/>
      <c r="AT195" s="174" t="s">
        <v>192</v>
      </c>
      <c r="AU195" s="174" t="s">
        <v>86</v>
      </c>
      <c r="AV195" s="13" t="s">
        <v>84</v>
      </c>
      <c r="AW195" s="13" t="s">
        <v>37</v>
      </c>
      <c r="AX195" s="13" t="s">
        <v>76</v>
      </c>
      <c r="AY195" s="174" t="s">
        <v>154</v>
      </c>
    </row>
    <row r="196" spans="2:65" s="11" customFormat="1" ht="11.25">
      <c r="B196" s="144"/>
      <c r="D196" s="139" t="s">
        <v>192</v>
      </c>
      <c r="E196" s="145" t="s">
        <v>698</v>
      </c>
      <c r="F196" s="146" t="s">
        <v>700</v>
      </c>
      <c r="H196" s="147">
        <v>1151.32</v>
      </c>
      <c r="I196" s="148"/>
      <c r="L196" s="144"/>
      <c r="M196" s="149"/>
      <c r="T196" s="150"/>
      <c r="AT196" s="145" t="s">
        <v>192</v>
      </c>
      <c r="AU196" s="145" t="s">
        <v>86</v>
      </c>
      <c r="AV196" s="11" t="s">
        <v>86</v>
      </c>
      <c r="AW196" s="11" t="s">
        <v>37</v>
      </c>
      <c r="AX196" s="11" t="s">
        <v>84</v>
      </c>
      <c r="AY196" s="145" t="s">
        <v>154</v>
      </c>
    </row>
    <row r="197" spans="2:65" s="1" customFormat="1" ht="16.5" customHeight="1">
      <c r="B197" s="33"/>
      <c r="C197" s="151" t="s">
        <v>263</v>
      </c>
      <c r="D197" s="151" t="s">
        <v>243</v>
      </c>
      <c r="E197" s="152" t="s">
        <v>854</v>
      </c>
      <c r="F197" s="153" t="s">
        <v>855</v>
      </c>
      <c r="G197" s="154" t="s">
        <v>628</v>
      </c>
      <c r="H197" s="155">
        <v>701.75</v>
      </c>
      <c r="I197" s="156"/>
      <c r="J197" s="157">
        <f>ROUND(I197*H197,2)</f>
        <v>0</v>
      </c>
      <c r="K197" s="153" t="s">
        <v>21</v>
      </c>
      <c r="L197" s="158"/>
      <c r="M197" s="159" t="s">
        <v>21</v>
      </c>
      <c r="N197" s="160" t="s">
        <v>47</v>
      </c>
      <c r="P197" s="135">
        <f>O197*H197</f>
        <v>0</v>
      </c>
      <c r="Q197" s="135">
        <v>1E-3</v>
      </c>
      <c r="R197" s="135">
        <f>Q197*H197</f>
        <v>0.70174999999999998</v>
      </c>
      <c r="S197" s="135">
        <v>0</v>
      </c>
      <c r="T197" s="136">
        <f>S197*H197</f>
        <v>0</v>
      </c>
      <c r="AR197" s="137" t="s">
        <v>335</v>
      </c>
      <c r="AT197" s="137" t="s">
        <v>243</v>
      </c>
      <c r="AU197" s="137" t="s">
        <v>86</v>
      </c>
      <c r="AY197" s="18" t="s">
        <v>154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8" t="s">
        <v>84</v>
      </c>
      <c r="BK197" s="138">
        <f>ROUND(I197*H197,2)</f>
        <v>0</v>
      </c>
      <c r="BL197" s="18" t="s">
        <v>242</v>
      </c>
      <c r="BM197" s="137" t="s">
        <v>856</v>
      </c>
    </row>
    <row r="198" spans="2:65" s="1" customFormat="1" ht="19.5">
      <c r="B198" s="33"/>
      <c r="D198" s="139" t="s">
        <v>160</v>
      </c>
      <c r="F198" s="140" t="s">
        <v>857</v>
      </c>
      <c r="I198" s="141"/>
      <c r="L198" s="33"/>
      <c r="M198" s="142"/>
      <c r="T198" s="54"/>
      <c r="AT198" s="18" t="s">
        <v>160</v>
      </c>
      <c r="AU198" s="18" t="s">
        <v>86</v>
      </c>
    </row>
    <row r="199" spans="2:65" s="13" customFormat="1" ht="11.25">
      <c r="B199" s="173"/>
      <c r="D199" s="139" t="s">
        <v>192</v>
      </c>
      <c r="E199" s="174" t="s">
        <v>21</v>
      </c>
      <c r="F199" s="175" t="s">
        <v>853</v>
      </c>
      <c r="H199" s="174" t="s">
        <v>21</v>
      </c>
      <c r="I199" s="176"/>
      <c r="L199" s="173"/>
      <c r="M199" s="177"/>
      <c r="T199" s="178"/>
      <c r="AT199" s="174" t="s">
        <v>192</v>
      </c>
      <c r="AU199" s="174" t="s">
        <v>86</v>
      </c>
      <c r="AV199" s="13" t="s">
        <v>84</v>
      </c>
      <c r="AW199" s="13" t="s">
        <v>37</v>
      </c>
      <c r="AX199" s="13" t="s">
        <v>76</v>
      </c>
      <c r="AY199" s="174" t="s">
        <v>154</v>
      </c>
    </row>
    <row r="200" spans="2:65" s="11" customFormat="1" ht="11.25">
      <c r="B200" s="144"/>
      <c r="D200" s="139" t="s">
        <v>192</v>
      </c>
      <c r="E200" s="145" t="s">
        <v>701</v>
      </c>
      <c r="F200" s="146" t="s">
        <v>703</v>
      </c>
      <c r="H200" s="147">
        <v>701.75</v>
      </c>
      <c r="I200" s="148"/>
      <c r="L200" s="144"/>
      <c r="M200" s="149"/>
      <c r="T200" s="150"/>
      <c r="AT200" s="145" t="s">
        <v>192</v>
      </c>
      <c r="AU200" s="145" t="s">
        <v>86</v>
      </c>
      <c r="AV200" s="11" t="s">
        <v>86</v>
      </c>
      <c r="AW200" s="11" t="s">
        <v>37</v>
      </c>
      <c r="AX200" s="11" t="s">
        <v>84</v>
      </c>
      <c r="AY200" s="145" t="s">
        <v>154</v>
      </c>
    </row>
    <row r="201" spans="2:65" s="1" customFormat="1" ht="16.5" customHeight="1">
      <c r="B201" s="33"/>
      <c r="C201" s="151" t="s">
        <v>268</v>
      </c>
      <c r="D201" s="151" t="s">
        <v>243</v>
      </c>
      <c r="E201" s="152" t="s">
        <v>858</v>
      </c>
      <c r="F201" s="153" t="s">
        <v>859</v>
      </c>
      <c r="G201" s="154" t="s">
        <v>628</v>
      </c>
      <c r="H201" s="155">
        <v>2631.55</v>
      </c>
      <c r="I201" s="156"/>
      <c r="J201" s="157">
        <f>ROUND(I201*H201,2)</f>
        <v>0</v>
      </c>
      <c r="K201" s="153" t="s">
        <v>21</v>
      </c>
      <c r="L201" s="158"/>
      <c r="M201" s="159" t="s">
        <v>21</v>
      </c>
      <c r="N201" s="160" t="s">
        <v>47</v>
      </c>
      <c r="P201" s="135">
        <f>O201*H201</f>
        <v>0</v>
      </c>
      <c r="Q201" s="135">
        <v>1E-3</v>
      </c>
      <c r="R201" s="135">
        <f>Q201*H201</f>
        <v>2.6315500000000003</v>
      </c>
      <c r="S201" s="135">
        <v>0</v>
      </c>
      <c r="T201" s="136">
        <f>S201*H201</f>
        <v>0</v>
      </c>
      <c r="AR201" s="137" t="s">
        <v>335</v>
      </c>
      <c r="AT201" s="137" t="s">
        <v>243</v>
      </c>
      <c r="AU201" s="137" t="s">
        <v>86</v>
      </c>
      <c r="AY201" s="18" t="s">
        <v>154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8" t="s">
        <v>84</v>
      </c>
      <c r="BK201" s="138">
        <f>ROUND(I201*H201,2)</f>
        <v>0</v>
      </c>
      <c r="BL201" s="18" t="s">
        <v>242</v>
      </c>
      <c r="BM201" s="137" t="s">
        <v>860</v>
      </c>
    </row>
    <row r="202" spans="2:65" s="1" customFormat="1" ht="19.5">
      <c r="B202" s="33"/>
      <c r="D202" s="139" t="s">
        <v>160</v>
      </c>
      <c r="F202" s="140" t="s">
        <v>861</v>
      </c>
      <c r="I202" s="141"/>
      <c r="L202" s="33"/>
      <c r="M202" s="142"/>
      <c r="T202" s="54"/>
      <c r="AT202" s="18" t="s">
        <v>160</v>
      </c>
      <c r="AU202" s="18" t="s">
        <v>86</v>
      </c>
    </row>
    <row r="203" spans="2:65" s="13" customFormat="1" ht="11.25">
      <c r="B203" s="173"/>
      <c r="D203" s="139" t="s">
        <v>192</v>
      </c>
      <c r="E203" s="174" t="s">
        <v>21</v>
      </c>
      <c r="F203" s="175" t="s">
        <v>853</v>
      </c>
      <c r="H203" s="174" t="s">
        <v>21</v>
      </c>
      <c r="I203" s="176"/>
      <c r="L203" s="173"/>
      <c r="M203" s="177"/>
      <c r="T203" s="178"/>
      <c r="AT203" s="174" t="s">
        <v>192</v>
      </c>
      <c r="AU203" s="174" t="s">
        <v>86</v>
      </c>
      <c r="AV203" s="13" t="s">
        <v>84</v>
      </c>
      <c r="AW203" s="13" t="s">
        <v>37</v>
      </c>
      <c r="AX203" s="13" t="s">
        <v>76</v>
      </c>
      <c r="AY203" s="174" t="s">
        <v>154</v>
      </c>
    </row>
    <row r="204" spans="2:65" s="11" customFormat="1" ht="11.25">
      <c r="B204" s="144"/>
      <c r="D204" s="139" t="s">
        <v>192</v>
      </c>
      <c r="E204" s="145" t="s">
        <v>704</v>
      </c>
      <c r="F204" s="146" t="s">
        <v>706</v>
      </c>
      <c r="H204" s="147">
        <v>2631.55</v>
      </c>
      <c r="I204" s="148"/>
      <c r="L204" s="144"/>
      <c r="M204" s="149"/>
      <c r="T204" s="150"/>
      <c r="AT204" s="145" t="s">
        <v>192</v>
      </c>
      <c r="AU204" s="145" t="s">
        <v>86</v>
      </c>
      <c r="AV204" s="11" t="s">
        <v>86</v>
      </c>
      <c r="AW204" s="11" t="s">
        <v>37</v>
      </c>
      <c r="AX204" s="11" t="s">
        <v>84</v>
      </c>
      <c r="AY204" s="145" t="s">
        <v>154</v>
      </c>
    </row>
    <row r="205" spans="2:65" s="1" customFormat="1" ht="16.5" customHeight="1">
      <c r="B205" s="33"/>
      <c r="C205" s="126" t="s">
        <v>7</v>
      </c>
      <c r="D205" s="126" t="s">
        <v>155</v>
      </c>
      <c r="E205" s="127" t="s">
        <v>862</v>
      </c>
      <c r="F205" s="128" t="s">
        <v>863</v>
      </c>
      <c r="G205" s="129" t="s">
        <v>628</v>
      </c>
      <c r="H205" s="130">
        <v>774.84</v>
      </c>
      <c r="I205" s="131"/>
      <c r="J205" s="132">
        <f>ROUND(I205*H205,2)</f>
        <v>0</v>
      </c>
      <c r="K205" s="128" t="s">
        <v>21</v>
      </c>
      <c r="L205" s="33"/>
      <c r="M205" s="133" t="s">
        <v>21</v>
      </c>
      <c r="N205" s="134" t="s">
        <v>47</v>
      </c>
      <c r="P205" s="135">
        <f>O205*H205</f>
        <v>0</v>
      </c>
      <c r="Q205" s="135">
        <v>5.0000000000000002E-5</v>
      </c>
      <c r="R205" s="135">
        <f>Q205*H205</f>
        <v>3.8742000000000006E-2</v>
      </c>
      <c r="S205" s="135">
        <v>0</v>
      </c>
      <c r="T205" s="136">
        <f>S205*H205</f>
        <v>0</v>
      </c>
      <c r="AR205" s="137" t="s">
        <v>242</v>
      </c>
      <c r="AT205" s="137" t="s">
        <v>155</v>
      </c>
      <c r="AU205" s="137" t="s">
        <v>86</v>
      </c>
      <c r="AY205" s="18" t="s">
        <v>154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8" t="s">
        <v>84</v>
      </c>
      <c r="BK205" s="138">
        <f>ROUND(I205*H205,2)</f>
        <v>0</v>
      </c>
      <c r="BL205" s="18" t="s">
        <v>242</v>
      </c>
      <c r="BM205" s="137" t="s">
        <v>864</v>
      </c>
    </row>
    <row r="206" spans="2:65" s="1" customFormat="1" ht="11.25">
      <c r="B206" s="33"/>
      <c r="D206" s="139" t="s">
        <v>160</v>
      </c>
      <c r="F206" s="140" t="s">
        <v>865</v>
      </c>
      <c r="I206" s="141"/>
      <c r="L206" s="33"/>
      <c r="M206" s="142"/>
      <c r="T206" s="54"/>
      <c r="AT206" s="18" t="s">
        <v>160</v>
      </c>
      <c r="AU206" s="18" t="s">
        <v>86</v>
      </c>
    </row>
    <row r="207" spans="2:65" s="11" customFormat="1" ht="11.25">
      <c r="B207" s="144"/>
      <c r="D207" s="139" t="s">
        <v>192</v>
      </c>
      <c r="E207" s="145" t="s">
        <v>21</v>
      </c>
      <c r="F207" s="146" t="s">
        <v>730</v>
      </c>
      <c r="H207" s="147">
        <v>415.95</v>
      </c>
      <c r="I207" s="148"/>
      <c r="L207" s="144"/>
      <c r="M207" s="149"/>
      <c r="T207" s="150"/>
      <c r="AT207" s="145" t="s">
        <v>192</v>
      </c>
      <c r="AU207" s="145" t="s">
        <v>86</v>
      </c>
      <c r="AV207" s="11" t="s">
        <v>86</v>
      </c>
      <c r="AW207" s="11" t="s">
        <v>37</v>
      </c>
      <c r="AX207" s="11" t="s">
        <v>76</v>
      </c>
      <c r="AY207" s="145" t="s">
        <v>154</v>
      </c>
    </row>
    <row r="208" spans="2:65" s="11" customFormat="1" ht="11.25">
      <c r="B208" s="144"/>
      <c r="D208" s="139" t="s">
        <v>192</v>
      </c>
      <c r="E208" s="145" t="s">
        <v>21</v>
      </c>
      <c r="F208" s="146" t="s">
        <v>733</v>
      </c>
      <c r="H208" s="147">
        <v>126.55</v>
      </c>
      <c r="I208" s="148"/>
      <c r="L208" s="144"/>
      <c r="M208" s="149"/>
      <c r="T208" s="150"/>
      <c r="AT208" s="145" t="s">
        <v>192</v>
      </c>
      <c r="AU208" s="145" t="s">
        <v>86</v>
      </c>
      <c r="AV208" s="11" t="s">
        <v>86</v>
      </c>
      <c r="AW208" s="11" t="s">
        <v>37</v>
      </c>
      <c r="AX208" s="11" t="s">
        <v>76</v>
      </c>
      <c r="AY208" s="145" t="s">
        <v>154</v>
      </c>
    </row>
    <row r="209" spans="2:65" s="11" customFormat="1" ht="11.25">
      <c r="B209" s="144"/>
      <c r="D209" s="139" t="s">
        <v>192</v>
      </c>
      <c r="E209" s="145" t="s">
        <v>21</v>
      </c>
      <c r="F209" s="146" t="s">
        <v>736</v>
      </c>
      <c r="H209" s="147">
        <v>53.42</v>
      </c>
      <c r="I209" s="148"/>
      <c r="L209" s="144"/>
      <c r="M209" s="149"/>
      <c r="T209" s="150"/>
      <c r="AT209" s="145" t="s">
        <v>192</v>
      </c>
      <c r="AU209" s="145" t="s">
        <v>86</v>
      </c>
      <c r="AV209" s="11" t="s">
        <v>86</v>
      </c>
      <c r="AW209" s="11" t="s">
        <v>37</v>
      </c>
      <c r="AX209" s="11" t="s">
        <v>76</v>
      </c>
      <c r="AY209" s="145" t="s">
        <v>154</v>
      </c>
    </row>
    <row r="210" spans="2:65" s="11" customFormat="1" ht="11.25">
      <c r="B210" s="144"/>
      <c r="D210" s="139" t="s">
        <v>192</v>
      </c>
      <c r="E210" s="145" t="s">
        <v>21</v>
      </c>
      <c r="F210" s="146" t="s">
        <v>739</v>
      </c>
      <c r="H210" s="147">
        <v>54.26</v>
      </c>
      <c r="I210" s="148"/>
      <c r="L210" s="144"/>
      <c r="M210" s="149"/>
      <c r="T210" s="150"/>
      <c r="AT210" s="145" t="s">
        <v>192</v>
      </c>
      <c r="AU210" s="145" t="s">
        <v>86</v>
      </c>
      <c r="AV210" s="11" t="s">
        <v>86</v>
      </c>
      <c r="AW210" s="11" t="s">
        <v>37</v>
      </c>
      <c r="AX210" s="11" t="s">
        <v>76</v>
      </c>
      <c r="AY210" s="145" t="s">
        <v>154</v>
      </c>
    </row>
    <row r="211" spans="2:65" s="11" customFormat="1" ht="11.25">
      <c r="B211" s="144"/>
      <c r="D211" s="139" t="s">
        <v>192</v>
      </c>
      <c r="E211" s="145" t="s">
        <v>21</v>
      </c>
      <c r="F211" s="146" t="s">
        <v>742</v>
      </c>
      <c r="H211" s="147">
        <v>30.38</v>
      </c>
      <c r="I211" s="148"/>
      <c r="L211" s="144"/>
      <c r="M211" s="149"/>
      <c r="T211" s="150"/>
      <c r="AT211" s="145" t="s">
        <v>192</v>
      </c>
      <c r="AU211" s="145" t="s">
        <v>86</v>
      </c>
      <c r="AV211" s="11" t="s">
        <v>86</v>
      </c>
      <c r="AW211" s="11" t="s">
        <v>37</v>
      </c>
      <c r="AX211" s="11" t="s">
        <v>76</v>
      </c>
      <c r="AY211" s="145" t="s">
        <v>154</v>
      </c>
    </row>
    <row r="212" spans="2:65" s="11" customFormat="1" ht="11.25">
      <c r="B212" s="144"/>
      <c r="D212" s="139" t="s">
        <v>192</v>
      </c>
      <c r="E212" s="145" t="s">
        <v>21</v>
      </c>
      <c r="F212" s="146" t="s">
        <v>745</v>
      </c>
      <c r="H212" s="147">
        <v>94.28</v>
      </c>
      <c r="I212" s="148"/>
      <c r="L212" s="144"/>
      <c r="M212" s="149"/>
      <c r="T212" s="150"/>
      <c r="AT212" s="145" t="s">
        <v>192</v>
      </c>
      <c r="AU212" s="145" t="s">
        <v>86</v>
      </c>
      <c r="AV212" s="11" t="s">
        <v>86</v>
      </c>
      <c r="AW212" s="11" t="s">
        <v>37</v>
      </c>
      <c r="AX212" s="11" t="s">
        <v>76</v>
      </c>
      <c r="AY212" s="145" t="s">
        <v>154</v>
      </c>
    </row>
    <row r="213" spans="2:65" s="14" customFormat="1" ht="11.25">
      <c r="B213" s="179"/>
      <c r="D213" s="139" t="s">
        <v>192</v>
      </c>
      <c r="E213" s="180" t="s">
        <v>21</v>
      </c>
      <c r="F213" s="181" t="s">
        <v>459</v>
      </c>
      <c r="H213" s="182">
        <v>774.84</v>
      </c>
      <c r="I213" s="183"/>
      <c r="L213" s="179"/>
      <c r="M213" s="184"/>
      <c r="T213" s="185"/>
      <c r="AT213" s="180" t="s">
        <v>192</v>
      </c>
      <c r="AU213" s="180" t="s">
        <v>86</v>
      </c>
      <c r="AV213" s="14" t="s">
        <v>153</v>
      </c>
      <c r="AW213" s="14" t="s">
        <v>37</v>
      </c>
      <c r="AX213" s="14" t="s">
        <v>84</v>
      </c>
      <c r="AY213" s="180" t="s">
        <v>154</v>
      </c>
    </row>
    <row r="214" spans="2:65" s="1" customFormat="1" ht="16.5" customHeight="1">
      <c r="B214" s="33"/>
      <c r="C214" s="151" t="s">
        <v>277</v>
      </c>
      <c r="D214" s="151" t="s">
        <v>243</v>
      </c>
      <c r="E214" s="152" t="s">
        <v>866</v>
      </c>
      <c r="F214" s="153" t="s">
        <v>867</v>
      </c>
      <c r="G214" s="154" t="s">
        <v>628</v>
      </c>
      <c r="H214" s="155">
        <v>415.95</v>
      </c>
      <c r="I214" s="156"/>
      <c r="J214" s="157">
        <f>ROUND(I214*H214,2)</f>
        <v>0</v>
      </c>
      <c r="K214" s="153" t="s">
        <v>21</v>
      </c>
      <c r="L214" s="158"/>
      <c r="M214" s="159" t="s">
        <v>21</v>
      </c>
      <c r="N214" s="160" t="s">
        <v>47</v>
      </c>
      <c r="P214" s="135">
        <f>O214*H214</f>
        <v>0</v>
      </c>
      <c r="Q214" s="135">
        <v>1E-3</v>
      </c>
      <c r="R214" s="135">
        <f>Q214*H214</f>
        <v>0.41594999999999999</v>
      </c>
      <c r="S214" s="135">
        <v>0</v>
      </c>
      <c r="T214" s="136">
        <f>S214*H214</f>
        <v>0</v>
      </c>
      <c r="AR214" s="137" t="s">
        <v>335</v>
      </c>
      <c r="AT214" s="137" t="s">
        <v>243</v>
      </c>
      <c r="AU214" s="137" t="s">
        <v>86</v>
      </c>
      <c r="AY214" s="18" t="s">
        <v>154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8" t="s">
        <v>84</v>
      </c>
      <c r="BK214" s="138">
        <f>ROUND(I214*H214,2)</f>
        <v>0</v>
      </c>
      <c r="BL214" s="18" t="s">
        <v>242</v>
      </c>
      <c r="BM214" s="137" t="s">
        <v>868</v>
      </c>
    </row>
    <row r="215" spans="2:65" s="1" customFormat="1" ht="39">
      <c r="B215" s="33"/>
      <c r="D215" s="139" t="s">
        <v>160</v>
      </c>
      <c r="F215" s="140" t="s">
        <v>869</v>
      </c>
      <c r="I215" s="141"/>
      <c r="L215" s="33"/>
      <c r="M215" s="142"/>
      <c r="T215" s="54"/>
      <c r="AT215" s="18" t="s">
        <v>160</v>
      </c>
      <c r="AU215" s="18" t="s">
        <v>86</v>
      </c>
    </row>
    <row r="216" spans="2:65" s="13" customFormat="1" ht="11.25">
      <c r="B216" s="173"/>
      <c r="D216" s="139" t="s">
        <v>192</v>
      </c>
      <c r="E216" s="174" t="s">
        <v>21</v>
      </c>
      <c r="F216" s="175" t="s">
        <v>787</v>
      </c>
      <c r="H216" s="174" t="s">
        <v>21</v>
      </c>
      <c r="I216" s="176"/>
      <c r="L216" s="173"/>
      <c r="M216" s="177"/>
      <c r="T216" s="178"/>
      <c r="AT216" s="174" t="s">
        <v>192</v>
      </c>
      <c r="AU216" s="174" t="s">
        <v>86</v>
      </c>
      <c r="AV216" s="13" t="s">
        <v>84</v>
      </c>
      <c r="AW216" s="13" t="s">
        <v>37</v>
      </c>
      <c r="AX216" s="13" t="s">
        <v>76</v>
      </c>
      <c r="AY216" s="174" t="s">
        <v>154</v>
      </c>
    </row>
    <row r="217" spans="2:65" s="11" customFormat="1" ht="11.25">
      <c r="B217" s="144"/>
      <c r="D217" s="139" t="s">
        <v>192</v>
      </c>
      <c r="E217" s="145" t="s">
        <v>730</v>
      </c>
      <c r="F217" s="146" t="s">
        <v>870</v>
      </c>
      <c r="H217" s="147">
        <v>415.95</v>
      </c>
      <c r="I217" s="148"/>
      <c r="L217" s="144"/>
      <c r="M217" s="149"/>
      <c r="T217" s="150"/>
      <c r="AT217" s="145" t="s">
        <v>192</v>
      </c>
      <c r="AU217" s="145" t="s">
        <v>86</v>
      </c>
      <c r="AV217" s="11" t="s">
        <v>86</v>
      </c>
      <c r="AW217" s="11" t="s">
        <v>37</v>
      </c>
      <c r="AX217" s="11" t="s">
        <v>84</v>
      </c>
      <c r="AY217" s="145" t="s">
        <v>154</v>
      </c>
    </row>
    <row r="218" spans="2:65" s="1" customFormat="1" ht="16.5" customHeight="1">
      <c r="B218" s="33"/>
      <c r="C218" s="151" t="s">
        <v>283</v>
      </c>
      <c r="D218" s="151" t="s">
        <v>243</v>
      </c>
      <c r="E218" s="152" t="s">
        <v>871</v>
      </c>
      <c r="F218" s="153" t="s">
        <v>872</v>
      </c>
      <c r="G218" s="154" t="s">
        <v>628</v>
      </c>
      <c r="H218" s="155">
        <v>126.55</v>
      </c>
      <c r="I218" s="156"/>
      <c r="J218" s="157">
        <f>ROUND(I218*H218,2)</f>
        <v>0</v>
      </c>
      <c r="K218" s="153" t="s">
        <v>21</v>
      </c>
      <c r="L218" s="158"/>
      <c r="M218" s="159" t="s">
        <v>21</v>
      </c>
      <c r="N218" s="160" t="s">
        <v>47</v>
      </c>
      <c r="P218" s="135">
        <f>O218*H218</f>
        <v>0</v>
      </c>
      <c r="Q218" s="135">
        <v>1E-3</v>
      </c>
      <c r="R218" s="135">
        <f>Q218*H218</f>
        <v>0.12655</v>
      </c>
      <c r="S218" s="135">
        <v>0</v>
      </c>
      <c r="T218" s="136">
        <f>S218*H218</f>
        <v>0</v>
      </c>
      <c r="AR218" s="137" t="s">
        <v>335</v>
      </c>
      <c r="AT218" s="137" t="s">
        <v>243</v>
      </c>
      <c r="AU218" s="137" t="s">
        <v>86</v>
      </c>
      <c r="AY218" s="18" t="s">
        <v>154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8" t="s">
        <v>84</v>
      </c>
      <c r="BK218" s="138">
        <f>ROUND(I218*H218,2)</f>
        <v>0</v>
      </c>
      <c r="BL218" s="18" t="s">
        <v>242</v>
      </c>
      <c r="BM218" s="137" t="s">
        <v>873</v>
      </c>
    </row>
    <row r="219" spans="2:65" s="1" customFormat="1" ht="19.5">
      <c r="B219" s="33"/>
      <c r="D219" s="139" t="s">
        <v>160</v>
      </c>
      <c r="F219" s="140" t="s">
        <v>874</v>
      </c>
      <c r="I219" s="141"/>
      <c r="L219" s="33"/>
      <c r="M219" s="142"/>
      <c r="T219" s="54"/>
      <c r="AT219" s="18" t="s">
        <v>160</v>
      </c>
      <c r="AU219" s="18" t="s">
        <v>86</v>
      </c>
    </row>
    <row r="220" spans="2:65" s="13" customFormat="1" ht="11.25">
      <c r="B220" s="173"/>
      <c r="D220" s="139" t="s">
        <v>192</v>
      </c>
      <c r="E220" s="174" t="s">
        <v>21</v>
      </c>
      <c r="F220" s="175" t="s">
        <v>875</v>
      </c>
      <c r="H220" s="174" t="s">
        <v>21</v>
      </c>
      <c r="I220" s="176"/>
      <c r="L220" s="173"/>
      <c r="M220" s="177"/>
      <c r="T220" s="178"/>
      <c r="AT220" s="174" t="s">
        <v>192</v>
      </c>
      <c r="AU220" s="174" t="s">
        <v>86</v>
      </c>
      <c r="AV220" s="13" t="s">
        <v>84</v>
      </c>
      <c r="AW220" s="13" t="s">
        <v>37</v>
      </c>
      <c r="AX220" s="13" t="s">
        <v>76</v>
      </c>
      <c r="AY220" s="174" t="s">
        <v>154</v>
      </c>
    </row>
    <row r="221" spans="2:65" s="11" customFormat="1" ht="11.25">
      <c r="B221" s="144"/>
      <c r="D221" s="139" t="s">
        <v>192</v>
      </c>
      <c r="E221" s="145" t="s">
        <v>733</v>
      </c>
      <c r="F221" s="146" t="s">
        <v>876</v>
      </c>
      <c r="H221" s="147">
        <v>126.55</v>
      </c>
      <c r="I221" s="148"/>
      <c r="L221" s="144"/>
      <c r="M221" s="149"/>
      <c r="T221" s="150"/>
      <c r="AT221" s="145" t="s">
        <v>192</v>
      </c>
      <c r="AU221" s="145" t="s">
        <v>86</v>
      </c>
      <c r="AV221" s="11" t="s">
        <v>86</v>
      </c>
      <c r="AW221" s="11" t="s">
        <v>37</v>
      </c>
      <c r="AX221" s="11" t="s">
        <v>84</v>
      </c>
      <c r="AY221" s="145" t="s">
        <v>154</v>
      </c>
    </row>
    <row r="222" spans="2:65" s="1" customFormat="1" ht="16.5" customHeight="1">
      <c r="B222" s="33"/>
      <c r="C222" s="151" t="s">
        <v>287</v>
      </c>
      <c r="D222" s="151" t="s">
        <v>243</v>
      </c>
      <c r="E222" s="152" t="s">
        <v>877</v>
      </c>
      <c r="F222" s="153" t="s">
        <v>878</v>
      </c>
      <c r="G222" s="154" t="s">
        <v>628</v>
      </c>
      <c r="H222" s="155">
        <v>53.42</v>
      </c>
      <c r="I222" s="156"/>
      <c r="J222" s="157">
        <f>ROUND(I222*H222,2)</f>
        <v>0</v>
      </c>
      <c r="K222" s="153" t="s">
        <v>21</v>
      </c>
      <c r="L222" s="158"/>
      <c r="M222" s="159" t="s">
        <v>21</v>
      </c>
      <c r="N222" s="160" t="s">
        <v>47</v>
      </c>
      <c r="P222" s="135">
        <f>O222*H222</f>
        <v>0</v>
      </c>
      <c r="Q222" s="135">
        <v>1E-3</v>
      </c>
      <c r="R222" s="135">
        <f>Q222*H222</f>
        <v>5.3420000000000002E-2</v>
      </c>
      <c r="S222" s="135">
        <v>0</v>
      </c>
      <c r="T222" s="136">
        <f>S222*H222</f>
        <v>0</v>
      </c>
      <c r="AR222" s="137" t="s">
        <v>335</v>
      </c>
      <c r="AT222" s="137" t="s">
        <v>243</v>
      </c>
      <c r="AU222" s="137" t="s">
        <v>86</v>
      </c>
      <c r="AY222" s="18" t="s">
        <v>154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8" t="s">
        <v>84</v>
      </c>
      <c r="BK222" s="138">
        <f>ROUND(I222*H222,2)</f>
        <v>0</v>
      </c>
      <c r="BL222" s="18" t="s">
        <v>242</v>
      </c>
      <c r="BM222" s="137" t="s">
        <v>879</v>
      </c>
    </row>
    <row r="223" spans="2:65" s="1" customFormat="1" ht="19.5">
      <c r="B223" s="33"/>
      <c r="D223" s="139" t="s">
        <v>160</v>
      </c>
      <c r="F223" s="140" t="s">
        <v>880</v>
      </c>
      <c r="I223" s="141"/>
      <c r="L223" s="33"/>
      <c r="M223" s="142"/>
      <c r="T223" s="54"/>
      <c r="AT223" s="18" t="s">
        <v>160</v>
      </c>
      <c r="AU223" s="18" t="s">
        <v>86</v>
      </c>
    </row>
    <row r="224" spans="2:65" s="13" customFormat="1" ht="11.25">
      <c r="B224" s="173"/>
      <c r="D224" s="139" t="s">
        <v>192</v>
      </c>
      <c r="E224" s="174" t="s">
        <v>21</v>
      </c>
      <c r="F224" s="175" t="s">
        <v>881</v>
      </c>
      <c r="H224" s="174" t="s">
        <v>21</v>
      </c>
      <c r="I224" s="176"/>
      <c r="L224" s="173"/>
      <c r="M224" s="177"/>
      <c r="T224" s="178"/>
      <c r="AT224" s="174" t="s">
        <v>192</v>
      </c>
      <c r="AU224" s="174" t="s">
        <v>86</v>
      </c>
      <c r="AV224" s="13" t="s">
        <v>84</v>
      </c>
      <c r="AW224" s="13" t="s">
        <v>37</v>
      </c>
      <c r="AX224" s="13" t="s">
        <v>76</v>
      </c>
      <c r="AY224" s="174" t="s">
        <v>154</v>
      </c>
    </row>
    <row r="225" spans="2:65" s="11" customFormat="1" ht="11.25">
      <c r="B225" s="144"/>
      <c r="D225" s="139" t="s">
        <v>192</v>
      </c>
      <c r="E225" s="145" t="s">
        <v>736</v>
      </c>
      <c r="F225" s="146" t="s">
        <v>882</v>
      </c>
      <c r="H225" s="147">
        <v>53.42</v>
      </c>
      <c r="I225" s="148"/>
      <c r="L225" s="144"/>
      <c r="M225" s="149"/>
      <c r="T225" s="150"/>
      <c r="AT225" s="145" t="s">
        <v>192</v>
      </c>
      <c r="AU225" s="145" t="s">
        <v>86</v>
      </c>
      <c r="AV225" s="11" t="s">
        <v>86</v>
      </c>
      <c r="AW225" s="11" t="s">
        <v>37</v>
      </c>
      <c r="AX225" s="11" t="s">
        <v>84</v>
      </c>
      <c r="AY225" s="145" t="s">
        <v>154</v>
      </c>
    </row>
    <row r="226" spans="2:65" s="1" customFormat="1" ht="16.5" customHeight="1">
      <c r="B226" s="33"/>
      <c r="C226" s="151" t="s">
        <v>292</v>
      </c>
      <c r="D226" s="151" t="s">
        <v>243</v>
      </c>
      <c r="E226" s="152" t="s">
        <v>883</v>
      </c>
      <c r="F226" s="153" t="s">
        <v>884</v>
      </c>
      <c r="G226" s="154" t="s">
        <v>628</v>
      </c>
      <c r="H226" s="155">
        <v>54.26</v>
      </c>
      <c r="I226" s="156"/>
      <c r="J226" s="157">
        <f>ROUND(I226*H226,2)</f>
        <v>0</v>
      </c>
      <c r="K226" s="153" t="s">
        <v>21</v>
      </c>
      <c r="L226" s="158"/>
      <c r="M226" s="159" t="s">
        <v>21</v>
      </c>
      <c r="N226" s="160" t="s">
        <v>47</v>
      </c>
      <c r="P226" s="135">
        <f>O226*H226</f>
        <v>0</v>
      </c>
      <c r="Q226" s="135">
        <v>1E-3</v>
      </c>
      <c r="R226" s="135">
        <f>Q226*H226</f>
        <v>5.4259999999999996E-2</v>
      </c>
      <c r="S226" s="135">
        <v>0</v>
      </c>
      <c r="T226" s="136">
        <f>S226*H226</f>
        <v>0</v>
      </c>
      <c r="AR226" s="137" t="s">
        <v>335</v>
      </c>
      <c r="AT226" s="137" t="s">
        <v>243</v>
      </c>
      <c r="AU226" s="137" t="s">
        <v>86</v>
      </c>
      <c r="AY226" s="18" t="s">
        <v>154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8" t="s">
        <v>84</v>
      </c>
      <c r="BK226" s="138">
        <f>ROUND(I226*H226,2)</f>
        <v>0</v>
      </c>
      <c r="BL226" s="18" t="s">
        <v>242</v>
      </c>
      <c r="BM226" s="137" t="s">
        <v>885</v>
      </c>
    </row>
    <row r="227" spans="2:65" s="1" customFormat="1" ht="19.5">
      <c r="B227" s="33"/>
      <c r="D227" s="139" t="s">
        <v>160</v>
      </c>
      <c r="F227" s="140" t="s">
        <v>886</v>
      </c>
      <c r="I227" s="141"/>
      <c r="L227" s="33"/>
      <c r="M227" s="142"/>
      <c r="T227" s="54"/>
      <c r="AT227" s="18" t="s">
        <v>160</v>
      </c>
      <c r="AU227" s="18" t="s">
        <v>86</v>
      </c>
    </row>
    <row r="228" spans="2:65" s="13" customFormat="1" ht="11.25">
      <c r="B228" s="173"/>
      <c r="D228" s="139" t="s">
        <v>192</v>
      </c>
      <c r="E228" s="174" t="s">
        <v>21</v>
      </c>
      <c r="F228" s="175" t="s">
        <v>887</v>
      </c>
      <c r="H228" s="174" t="s">
        <v>21</v>
      </c>
      <c r="I228" s="176"/>
      <c r="L228" s="173"/>
      <c r="M228" s="177"/>
      <c r="T228" s="178"/>
      <c r="AT228" s="174" t="s">
        <v>192</v>
      </c>
      <c r="AU228" s="174" t="s">
        <v>86</v>
      </c>
      <c r="AV228" s="13" t="s">
        <v>84</v>
      </c>
      <c r="AW228" s="13" t="s">
        <v>37</v>
      </c>
      <c r="AX228" s="13" t="s">
        <v>76</v>
      </c>
      <c r="AY228" s="174" t="s">
        <v>154</v>
      </c>
    </row>
    <row r="229" spans="2:65" s="11" customFormat="1" ht="11.25">
      <c r="B229" s="144"/>
      <c r="D229" s="139" t="s">
        <v>192</v>
      </c>
      <c r="E229" s="145" t="s">
        <v>739</v>
      </c>
      <c r="F229" s="146" t="s">
        <v>888</v>
      </c>
      <c r="H229" s="147">
        <v>54.26</v>
      </c>
      <c r="I229" s="148"/>
      <c r="L229" s="144"/>
      <c r="M229" s="149"/>
      <c r="T229" s="150"/>
      <c r="AT229" s="145" t="s">
        <v>192</v>
      </c>
      <c r="AU229" s="145" t="s">
        <v>86</v>
      </c>
      <c r="AV229" s="11" t="s">
        <v>86</v>
      </c>
      <c r="AW229" s="11" t="s">
        <v>37</v>
      </c>
      <c r="AX229" s="11" t="s">
        <v>84</v>
      </c>
      <c r="AY229" s="145" t="s">
        <v>154</v>
      </c>
    </row>
    <row r="230" spans="2:65" s="1" customFormat="1" ht="16.5" customHeight="1">
      <c r="B230" s="33"/>
      <c r="C230" s="151" t="s">
        <v>297</v>
      </c>
      <c r="D230" s="151" t="s">
        <v>243</v>
      </c>
      <c r="E230" s="152" t="s">
        <v>889</v>
      </c>
      <c r="F230" s="153" t="s">
        <v>890</v>
      </c>
      <c r="G230" s="154" t="s">
        <v>628</v>
      </c>
      <c r="H230" s="155">
        <v>30.38</v>
      </c>
      <c r="I230" s="156"/>
      <c r="J230" s="157">
        <f>ROUND(I230*H230,2)</f>
        <v>0</v>
      </c>
      <c r="K230" s="153" t="s">
        <v>21</v>
      </c>
      <c r="L230" s="158"/>
      <c r="M230" s="159" t="s">
        <v>21</v>
      </c>
      <c r="N230" s="160" t="s">
        <v>47</v>
      </c>
      <c r="P230" s="135">
        <f>O230*H230</f>
        <v>0</v>
      </c>
      <c r="Q230" s="135">
        <v>1E-3</v>
      </c>
      <c r="R230" s="135">
        <f>Q230*H230</f>
        <v>3.0380000000000001E-2</v>
      </c>
      <c r="S230" s="135">
        <v>0</v>
      </c>
      <c r="T230" s="136">
        <f>S230*H230</f>
        <v>0</v>
      </c>
      <c r="AR230" s="137" t="s">
        <v>335</v>
      </c>
      <c r="AT230" s="137" t="s">
        <v>243</v>
      </c>
      <c r="AU230" s="137" t="s">
        <v>86</v>
      </c>
      <c r="AY230" s="18" t="s">
        <v>154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8" t="s">
        <v>84</v>
      </c>
      <c r="BK230" s="138">
        <f>ROUND(I230*H230,2)</f>
        <v>0</v>
      </c>
      <c r="BL230" s="18" t="s">
        <v>242</v>
      </c>
      <c r="BM230" s="137" t="s">
        <v>891</v>
      </c>
    </row>
    <row r="231" spans="2:65" s="1" customFormat="1" ht="19.5">
      <c r="B231" s="33"/>
      <c r="D231" s="139" t="s">
        <v>160</v>
      </c>
      <c r="F231" s="140" t="s">
        <v>892</v>
      </c>
      <c r="I231" s="141"/>
      <c r="L231" s="33"/>
      <c r="M231" s="142"/>
      <c r="T231" s="54"/>
      <c r="AT231" s="18" t="s">
        <v>160</v>
      </c>
      <c r="AU231" s="18" t="s">
        <v>86</v>
      </c>
    </row>
    <row r="232" spans="2:65" s="13" customFormat="1" ht="11.25">
      <c r="B232" s="173"/>
      <c r="D232" s="139" t="s">
        <v>192</v>
      </c>
      <c r="E232" s="174" t="s">
        <v>21</v>
      </c>
      <c r="F232" s="175" t="s">
        <v>893</v>
      </c>
      <c r="H232" s="174" t="s">
        <v>21</v>
      </c>
      <c r="I232" s="176"/>
      <c r="L232" s="173"/>
      <c r="M232" s="177"/>
      <c r="T232" s="178"/>
      <c r="AT232" s="174" t="s">
        <v>192</v>
      </c>
      <c r="AU232" s="174" t="s">
        <v>86</v>
      </c>
      <c r="AV232" s="13" t="s">
        <v>84</v>
      </c>
      <c r="AW232" s="13" t="s">
        <v>37</v>
      </c>
      <c r="AX232" s="13" t="s">
        <v>76</v>
      </c>
      <c r="AY232" s="174" t="s">
        <v>154</v>
      </c>
    </row>
    <row r="233" spans="2:65" s="11" customFormat="1" ht="11.25">
      <c r="B233" s="144"/>
      <c r="D233" s="139" t="s">
        <v>192</v>
      </c>
      <c r="E233" s="145" t="s">
        <v>742</v>
      </c>
      <c r="F233" s="146" t="s">
        <v>894</v>
      </c>
      <c r="H233" s="147">
        <v>30.38</v>
      </c>
      <c r="I233" s="148"/>
      <c r="L233" s="144"/>
      <c r="M233" s="149"/>
      <c r="T233" s="150"/>
      <c r="AT233" s="145" t="s">
        <v>192</v>
      </c>
      <c r="AU233" s="145" t="s">
        <v>86</v>
      </c>
      <c r="AV233" s="11" t="s">
        <v>86</v>
      </c>
      <c r="AW233" s="11" t="s">
        <v>37</v>
      </c>
      <c r="AX233" s="11" t="s">
        <v>84</v>
      </c>
      <c r="AY233" s="145" t="s">
        <v>154</v>
      </c>
    </row>
    <row r="234" spans="2:65" s="1" customFormat="1" ht="16.5" customHeight="1">
      <c r="B234" s="33"/>
      <c r="C234" s="151" t="s">
        <v>302</v>
      </c>
      <c r="D234" s="151" t="s">
        <v>243</v>
      </c>
      <c r="E234" s="152" t="s">
        <v>895</v>
      </c>
      <c r="F234" s="153" t="s">
        <v>896</v>
      </c>
      <c r="G234" s="154" t="s">
        <v>628</v>
      </c>
      <c r="H234" s="155">
        <v>94.28</v>
      </c>
      <c r="I234" s="156"/>
      <c r="J234" s="157">
        <f>ROUND(I234*H234,2)</f>
        <v>0</v>
      </c>
      <c r="K234" s="153" t="s">
        <v>21</v>
      </c>
      <c r="L234" s="158"/>
      <c r="M234" s="159" t="s">
        <v>21</v>
      </c>
      <c r="N234" s="160" t="s">
        <v>47</v>
      </c>
      <c r="P234" s="135">
        <f>O234*H234</f>
        <v>0</v>
      </c>
      <c r="Q234" s="135">
        <v>1E-3</v>
      </c>
      <c r="R234" s="135">
        <f>Q234*H234</f>
        <v>9.4280000000000003E-2</v>
      </c>
      <c r="S234" s="135">
        <v>0</v>
      </c>
      <c r="T234" s="136">
        <f>S234*H234</f>
        <v>0</v>
      </c>
      <c r="AR234" s="137" t="s">
        <v>335</v>
      </c>
      <c r="AT234" s="137" t="s">
        <v>243</v>
      </c>
      <c r="AU234" s="137" t="s">
        <v>86</v>
      </c>
      <c r="AY234" s="18" t="s">
        <v>154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8" t="s">
        <v>84</v>
      </c>
      <c r="BK234" s="138">
        <f>ROUND(I234*H234,2)</f>
        <v>0</v>
      </c>
      <c r="BL234" s="18" t="s">
        <v>242</v>
      </c>
      <c r="BM234" s="137" t="s">
        <v>897</v>
      </c>
    </row>
    <row r="235" spans="2:65" s="1" customFormat="1" ht="19.5">
      <c r="B235" s="33"/>
      <c r="D235" s="139" t="s">
        <v>160</v>
      </c>
      <c r="F235" s="140" t="s">
        <v>898</v>
      </c>
      <c r="I235" s="141"/>
      <c r="L235" s="33"/>
      <c r="M235" s="142"/>
      <c r="T235" s="54"/>
      <c r="AT235" s="18" t="s">
        <v>160</v>
      </c>
      <c r="AU235" s="18" t="s">
        <v>86</v>
      </c>
    </row>
    <row r="236" spans="2:65" s="13" customFormat="1" ht="11.25">
      <c r="B236" s="173"/>
      <c r="D236" s="139" t="s">
        <v>192</v>
      </c>
      <c r="E236" s="174" t="s">
        <v>21</v>
      </c>
      <c r="F236" s="175" t="s">
        <v>899</v>
      </c>
      <c r="H236" s="174" t="s">
        <v>21</v>
      </c>
      <c r="I236" s="176"/>
      <c r="L236" s="173"/>
      <c r="M236" s="177"/>
      <c r="T236" s="178"/>
      <c r="AT236" s="174" t="s">
        <v>192</v>
      </c>
      <c r="AU236" s="174" t="s">
        <v>86</v>
      </c>
      <c r="AV236" s="13" t="s">
        <v>84</v>
      </c>
      <c r="AW236" s="13" t="s">
        <v>37</v>
      </c>
      <c r="AX236" s="13" t="s">
        <v>76</v>
      </c>
      <c r="AY236" s="174" t="s">
        <v>154</v>
      </c>
    </row>
    <row r="237" spans="2:65" s="11" customFormat="1" ht="11.25">
      <c r="B237" s="144"/>
      <c r="D237" s="139" t="s">
        <v>192</v>
      </c>
      <c r="E237" s="145" t="s">
        <v>745</v>
      </c>
      <c r="F237" s="146" t="s">
        <v>900</v>
      </c>
      <c r="H237" s="147">
        <v>94.28</v>
      </c>
      <c r="I237" s="148"/>
      <c r="L237" s="144"/>
      <c r="M237" s="149"/>
      <c r="T237" s="150"/>
      <c r="AT237" s="145" t="s">
        <v>192</v>
      </c>
      <c r="AU237" s="145" t="s">
        <v>86</v>
      </c>
      <c r="AV237" s="11" t="s">
        <v>86</v>
      </c>
      <c r="AW237" s="11" t="s">
        <v>37</v>
      </c>
      <c r="AX237" s="11" t="s">
        <v>84</v>
      </c>
      <c r="AY237" s="145" t="s">
        <v>154</v>
      </c>
    </row>
    <row r="238" spans="2:65" s="1" customFormat="1" ht="16.5" customHeight="1">
      <c r="B238" s="33"/>
      <c r="C238" s="126" t="s">
        <v>307</v>
      </c>
      <c r="D238" s="126" t="s">
        <v>155</v>
      </c>
      <c r="E238" s="127" t="s">
        <v>901</v>
      </c>
      <c r="F238" s="128" t="s">
        <v>902</v>
      </c>
      <c r="G238" s="129" t="s">
        <v>628</v>
      </c>
      <c r="H238" s="130">
        <v>2679.82</v>
      </c>
      <c r="I238" s="131"/>
      <c r="J238" s="132">
        <f>ROUND(I238*H238,2)</f>
        <v>0</v>
      </c>
      <c r="K238" s="128" t="s">
        <v>447</v>
      </c>
      <c r="L238" s="33"/>
      <c r="M238" s="133" t="s">
        <v>21</v>
      </c>
      <c r="N238" s="134" t="s">
        <v>47</v>
      </c>
      <c r="P238" s="135">
        <f>O238*H238</f>
        <v>0</v>
      </c>
      <c r="Q238" s="135">
        <v>5.0000000000000002E-5</v>
      </c>
      <c r="R238" s="135">
        <f>Q238*H238</f>
        <v>0.13399100000000003</v>
      </c>
      <c r="S238" s="135">
        <v>0</v>
      </c>
      <c r="T238" s="136">
        <f>S238*H238</f>
        <v>0</v>
      </c>
      <c r="AR238" s="137" t="s">
        <v>242</v>
      </c>
      <c r="AT238" s="137" t="s">
        <v>155</v>
      </c>
      <c r="AU238" s="137" t="s">
        <v>86</v>
      </c>
      <c r="AY238" s="18" t="s">
        <v>154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8" t="s">
        <v>84</v>
      </c>
      <c r="BK238" s="138">
        <f>ROUND(I238*H238,2)</f>
        <v>0</v>
      </c>
      <c r="BL238" s="18" t="s">
        <v>242</v>
      </c>
      <c r="BM238" s="137" t="s">
        <v>903</v>
      </c>
    </row>
    <row r="239" spans="2:65" s="1" customFormat="1" ht="11.25">
      <c r="B239" s="33"/>
      <c r="D239" s="139" t="s">
        <v>160</v>
      </c>
      <c r="F239" s="140" t="s">
        <v>904</v>
      </c>
      <c r="I239" s="141"/>
      <c r="L239" s="33"/>
      <c r="M239" s="142"/>
      <c r="T239" s="54"/>
      <c r="AT239" s="18" t="s">
        <v>160</v>
      </c>
      <c r="AU239" s="18" t="s">
        <v>86</v>
      </c>
    </row>
    <row r="240" spans="2:65" s="1" customFormat="1" ht="11.25">
      <c r="B240" s="33"/>
      <c r="D240" s="171" t="s">
        <v>450</v>
      </c>
      <c r="F240" s="172" t="s">
        <v>905</v>
      </c>
      <c r="I240" s="141"/>
      <c r="L240" s="33"/>
      <c r="M240" s="142"/>
      <c r="T240" s="54"/>
      <c r="AT240" s="18" t="s">
        <v>450</v>
      </c>
      <c r="AU240" s="18" t="s">
        <v>86</v>
      </c>
    </row>
    <row r="241" spans="2:65" s="11" customFormat="1" ht="11.25">
      <c r="B241" s="144"/>
      <c r="D241" s="139" t="s">
        <v>192</v>
      </c>
      <c r="E241" s="145" t="s">
        <v>21</v>
      </c>
      <c r="F241" s="146" t="s">
        <v>720</v>
      </c>
      <c r="H241" s="147">
        <v>2239.1999999999998</v>
      </c>
      <c r="I241" s="148"/>
      <c r="L241" s="144"/>
      <c r="M241" s="149"/>
      <c r="T241" s="150"/>
      <c r="AT241" s="145" t="s">
        <v>192</v>
      </c>
      <c r="AU241" s="145" t="s">
        <v>86</v>
      </c>
      <c r="AV241" s="11" t="s">
        <v>86</v>
      </c>
      <c r="AW241" s="11" t="s">
        <v>37</v>
      </c>
      <c r="AX241" s="11" t="s">
        <v>76</v>
      </c>
      <c r="AY241" s="145" t="s">
        <v>154</v>
      </c>
    </row>
    <row r="242" spans="2:65" s="11" customFormat="1" ht="11.25">
      <c r="B242" s="144"/>
      <c r="D242" s="139" t="s">
        <v>192</v>
      </c>
      <c r="E242" s="145" t="s">
        <v>21</v>
      </c>
      <c r="F242" s="146" t="s">
        <v>754</v>
      </c>
      <c r="H242" s="147">
        <v>440.62</v>
      </c>
      <c r="I242" s="148"/>
      <c r="L242" s="144"/>
      <c r="M242" s="149"/>
      <c r="T242" s="150"/>
      <c r="AT242" s="145" t="s">
        <v>192</v>
      </c>
      <c r="AU242" s="145" t="s">
        <v>86</v>
      </c>
      <c r="AV242" s="11" t="s">
        <v>86</v>
      </c>
      <c r="AW242" s="11" t="s">
        <v>37</v>
      </c>
      <c r="AX242" s="11" t="s">
        <v>76</v>
      </c>
      <c r="AY242" s="145" t="s">
        <v>154</v>
      </c>
    </row>
    <row r="243" spans="2:65" s="14" customFormat="1" ht="11.25">
      <c r="B243" s="179"/>
      <c r="D243" s="139" t="s">
        <v>192</v>
      </c>
      <c r="E243" s="180" t="s">
        <v>21</v>
      </c>
      <c r="F243" s="181" t="s">
        <v>459</v>
      </c>
      <c r="H243" s="182">
        <v>2679.82</v>
      </c>
      <c r="I243" s="183"/>
      <c r="L243" s="179"/>
      <c r="M243" s="184"/>
      <c r="T243" s="185"/>
      <c r="AT243" s="180" t="s">
        <v>192</v>
      </c>
      <c r="AU243" s="180" t="s">
        <v>86</v>
      </c>
      <c r="AV243" s="14" t="s">
        <v>153</v>
      </c>
      <c r="AW243" s="14" t="s">
        <v>37</v>
      </c>
      <c r="AX243" s="14" t="s">
        <v>84</v>
      </c>
      <c r="AY243" s="180" t="s">
        <v>154</v>
      </c>
    </row>
    <row r="244" spans="2:65" s="1" customFormat="1" ht="16.5" customHeight="1">
      <c r="B244" s="33"/>
      <c r="C244" s="151" t="s">
        <v>313</v>
      </c>
      <c r="D244" s="151" t="s">
        <v>243</v>
      </c>
      <c r="E244" s="152" t="s">
        <v>906</v>
      </c>
      <c r="F244" s="153" t="s">
        <v>907</v>
      </c>
      <c r="G244" s="154" t="s">
        <v>628</v>
      </c>
      <c r="H244" s="155">
        <v>2239.1999999999998</v>
      </c>
      <c r="I244" s="156"/>
      <c r="J244" s="157">
        <f>ROUND(I244*H244,2)</f>
        <v>0</v>
      </c>
      <c r="K244" s="153" t="s">
        <v>21</v>
      </c>
      <c r="L244" s="158"/>
      <c r="M244" s="159" t="s">
        <v>21</v>
      </c>
      <c r="N244" s="160" t="s">
        <v>47</v>
      </c>
      <c r="P244" s="135">
        <f>O244*H244</f>
        <v>0</v>
      </c>
      <c r="Q244" s="135">
        <v>1E-3</v>
      </c>
      <c r="R244" s="135">
        <f>Q244*H244</f>
        <v>2.2391999999999999</v>
      </c>
      <c r="S244" s="135">
        <v>0</v>
      </c>
      <c r="T244" s="136">
        <f>S244*H244</f>
        <v>0</v>
      </c>
      <c r="AR244" s="137" t="s">
        <v>335</v>
      </c>
      <c r="AT244" s="137" t="s">
        <v>243</v>
      </c>
      <c r="AU244" s="137" t="s">
        <v>86</v>
      </c>
      <c r="AY244" s="18" t="s">
        <v>154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8" t="s">
        <v>84</v>
      </c>
      <c r="BK244" s="138">
        <f>ROUND(I244*H244,2)</f>
        <v>0</v>
      </c>
      <c r="BL244" s="18" t="s">
        <v>242</v>
      </c>
      <c r="BM244" s="137" t="s">
        <v>908</v>
      </c>
    </row>
    <row r="245" spans="2:65" s="1" customFormat="1" ht="11.25">
      <c r="B245" s="33"/>
      <c r="D245" s="139" t="s">
        <v>160</v>
      </c>
      <c r="F245" s="140" t="s">
        <v>909</v>
      </c>
      <c r="I245" s="141"/>
      <c r="L245" s="33"/>
      <c r="M245" s="142"/>
      <c r="T245" s="54"/>
      <c r="AT245" s="18" t="s">
        <v>160</v>
      </c>
      <c r="AU245" s="18" t="s">
        <v>86</v>
      </c>
    </row>
    <row r="246" spans="2:65" s="13" customFormat="1" ht="11.25">
      <c r="B246" s="173"/>
      <c r="D246" s="139" t="s">
        <v>192</v>
      </c>
      <c r="E246" s="174" t="s">
        <v>21</v>
      </c>
      <c r="F246" s="175" t="s">
        <v>910</v>
      </c>
      <c r="H246" s="174" t="s">
        <v>21</v>
      </c>
      <c r="I246" s="176"/>
      <c r="L246" s="173"/>
      <c r="M246" s="177"/>
      <c r="T246" s="178"/>
      <c r="AT246" s="174" t="s">
        <v>192</v>
      </c>
      <c r="AU246" s="174" t="s">
        <v>86</v>
      </c>
      <c r="AV246" s="13" t="s">
        <v>84</v>
      </c>
      <c r="AW246" s="13" t="s">
        <v>37</v>
      </c>
      <c r="AX246" s="13" t="s">
        <v>76</v>
      </c>
      <c r="AY246" s="174" t="s">
        <v>154</v>
      </c>
    </row>
    <row r="247" spans="2:65" s="11" customFormat="1" ht="11.25">
      <c r="B247" s="144"/>
      <c r="D247" s="139" t="s">
        <v>192</v>
      </c>
      <c r="E247" s="145" t="s">
        <v>720</v>
      </c>
      <c r="F247" s="146" t="s">
        <v>911</v>
      </c>
      <c r="H247" s="147">
        <v>2239.1999999999998</v>
      </c>
      <c r="I247" s="148"/>
      <c r="L247" s="144"/>
      <c r="M247" s="149"/>
      <c r="T247" s="150"/>
      <c r="AT247" s="145" t="s">
        <v>192</v>
      </c>
      <c r="AU247" s="145" t="s">
        <v>86</v>
      </c>
      <c r="AV247" s="11" t="s">
        <v>86</v>
      </c>
      <c r="AW247" s="11" t="s">
        <v>37</v>
      </c>
      <c r="AX247" s="11" t="s">
        <v>84</v>
      </c>
      <c r="AY247" s="145" t="s">
        <v>154</v>
      </c>
    </row>
    <row r="248" spans="2:65" s="1" customFormat="1" ht="16.5" customHeight="1">
      <c r="B248" s="33"/>
      <c r="C248" s="151" t="s">
        <v>322</v>
      </c>
      <c r="D248" s="151" t="s">
        <v>243</v>
      </c>
      <c r="E248" s="152" t="s">
        <v>912</v>
      </c>
      <c r="F248" s="153" t="s">
        <v>913</v>
      </c>
      <c r="G248" s="154" t="s">
        <v>628</v>
      </c>
      <c r="H248" s="155">
        <v>440.62</v>
      </c>
      <c r="I248" s="156"/>
      <c r="J248" s="157">
        <f>ROUND(I248*H248,2)</f>
        <v>0</v>
      </c>
      <c r="K248" s="153" t="s">
        <v>21</v>
      </c>
      <c r="L248" s="158"/>
      <c r="M248" s="159" t="s">
        <v>21</v>
      </c>
      <c r="N248" s="160" t="s">
        <v>47</v>
      </c>
      <c r="P248" s="135">
        <f>O248*H248</f>
        <v>0</v>
      </c>
      <c r="Q248" s="135">
        <v>1E-3</v>
      </c>
      <c r="R248" s="135">
        <f>Q248*H248</f>
        <v>0.44062000000000001</v>
      </c>
      <c r="S248" s="135">
        <v>0</v>
      </c>
      <c r="T248" s="136">
        <f>S248*H248</f>
        <v>0</v>
      </c>
      <c r="AR248" s="137" t="s">
        <v>335</v>
      </c>
      <c r="AT248" s="137" t="s">
        <v>243</v>
      </c>
      <c r="AU248" s="137" t="s">
        <v>86</v>
      </c>
      <c r="AY248" s="18" t="s">
        <v>154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8" t="s">
        <v>84</v>
      </c>
      <c r="BK248" s="138">
        <f>ROUND(I248*H248,2)</f>
        <v>0</v>
      </c>
      <c r="BL248" s="18" t="s">
        <v>242</v>
      </c>
      <c r="BM248" s="137" t="s">
        <v>914</v>
      </c>
    </row>
    <row r="249" spans="2:65" s="1" customFormat="1" ht="11.25">
      <c r="B249" s="33"/>
      <c r="D249" s="139" t="s">
        <v>160</v>
      </c>
      <c r="F249" s="140" t="s">
        <v>915</v>
      </c>
      <c r="I249" s="141"/>
      <c r="L249" s="33"/>
      <c r="M249" s="142"/>
      <c r="T249" s="54"/>
      <c r="AT249" s="18" t="s">
        <v>160</v>
      </c>
      <c r="AU249" s="18" t="s">
        <v>86</v>
      </c>
    </row>
    <row r="250" spans="2:65" s="13" customFormat="1" ht="11.25">
      <c r="B250" s="173"/>
      <c r="D250" s="139" t="s">
        <v>192</v>
      </c>
      <c r="E250" s="174" t="s">
        <v>21</v>
      </c>
      <c r="F250" s="175" t="s">
        <v>916</v>
      </c>
      <c r="H250" s="174" t="s">
        <v>21</v>
      </c>
      <c r="I250" s="176"/>
      <c r="L250" s="173"/>
      <c r="M250" s="177"/>
      <c r="T250" s="178"/>
      <c r="AT250" s="174" t="s">
        <v>192</v>
      </c>
      <c r="AU250" s="174" t="s">
        <v>86</v>
      </c>
      <c r="AV250" s="13" t="s">
        <v>84</v>
      </c>
      <c r="AW250" s="13" t="s">
        <v>37</v>
      </c>
      <c r="AX250" s="13" t="s">
        <v>76</v>
      </c>
      <c r="AY250" s="174" t="s">
        <v>154</v>
      </c>
    </row>
    <row r="251" spans="2:65" s="11" customFormat="1" ht="11.25">
      <c r="B251" s="144"/>
      <c r="D251" s="139" t="s">
        <v>192</v>
      </c>
      <c r="E251" s="145" t="s">
        <v>21</v>
      </c>
      <c r="F251" s="146" t="s">
        <v>755</v>
      </c>
      <c r="H251" s="147">
        <v>440.62</v>
      </c>
      <c r="I251" s="148"/>
      <c r="L251" s="144"/>
      <c r="M251" s="149"/>
      <c r="T251" s="150"/>
      <c r="AT251" s="145" t="s">
        <v>192</v>
      </c>
      <c r="AU251" s="145" t="s">
        <v>86</v>
      </c>
      <c r="AV251" s="11" t="s">
        <v>86</v>
      </c>
      <c r="AW251" s="11" t="s">
        <v>37</v>
      </c>
      <c r="AX251" s="11" t="s">
        <v>84</v>
      </c>
      <c r="AY251" s="145" t="s">
        <v>154</v>
      </c>
    </row>
    <row r="252" spans="2:65" s="1" customFormat="1" ht="16.5" customHeight="1">
      <c r="B252" s="33"/>
      <c r="C252" s="126" t="s">
        <v>328</v>
      </c>
      <c r="D252" s="126" t="s">
        <v>155</v>
      </c>
      <c r="E252" s="127" t="s">
        <v>917</v>
      </c>
      <c r="F252" s="128" t="s">
        <v>918</v>
      </c>
      <c r="G252" s="129" t="s">
        <v>628</v>
      </c>
      <c r="H252" s="130">
        <v>13970.46</v>
      </c>
      <c r="I252" s="131"/>
      <c r="J252" s="132">
        <f>ROUND(I252*H252,2)</f>
        <v>0</v>
      </c>
      <c r="K252" s="128" t="s">
        <v>447</v>
      </c>
      <c r="L252" s="33"/>
      <c r="M252" s="133" t="s">
        <v>21</v>
      </c>
      <c r="N252" s="134" t="s">
        <v>47</v>
      </c>
      <c r="P252" s="135">
        <f>O252*H252</f>
        <v>0</v>
      </c>
      <c r="Q252" s="135">
        <v>5.0000000000000002E-5</v>
      </c>
      <c r="R252" s="135">
        <f>Q252*H252</f>
        <v>0.69852300000000001</v>
      </c>
      <c r="S252" s="135">
        <v>0</v>
      </c>
      <c r="T252" s="136">
        <f>S252*H252</f>
        <v>0</v>
      </c>
      <c r="AR252" s="137" t="s">
        <v>242</v>
      </c>
      <c r="AT252" s="137" t="s">
        <v>155</v>
      </c>
      <c r="AU252" s="137" t="s">
        <v>86</v>
      </c>
      <c r="AY252" s="18" t="s">
        <v>154</v>
      </c>
      <c r="BE252" s="138">
        <f>IF(N252="základní",J252,0)</f>
        <v>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8" t="s">
        <v>84</v>
      </c>
      <c r="BK252" s="138">
        <f>ROUND(I252*H252,2)</f>
        <v>0</v>
      </c>
      <c r="BL252" s="18" t="s">
        <v>242</v>
      </c>
      <c r="BM252" s="137" t="s">
        <v>919</v>
      </c>
    </row>
    <row r="253" spans="2:65" s="1" customFormat="1" ht="11.25">
      <c r="B253" s="33"/>
      <c r="D253" s="139" t="s">
        <v>160</v>
      </c>
      <c r="F253" s="140" t="s">
        <v>920</v>
      </c>
      <c r="I253" s="141"/>
      <c r="L253" s="33"/>
      <c r="M253" s="142"/>
      <c r="T253" s="54"/>
      <c r="AT253" s="18" t="s">
        <v>160</v>
      </c>
      <c r="AU253" s="18" t="s">
        <v>86</v>
      </c>
    </row>
    <row r="254" spans="2:65" s="1" customFormat="1" ht="11.25">
      <c r="B254" s="33"/>
      <c r="D254" s="171" t="s">
        <v>450</v>
      </c>
      <c r="F254" s="172" t="s">
        <v>921</v>
      </c>
      <c r="I254" s="141"/>
      <c r="L254" s="33"/>
      <c r="M254" s="142"/>
      <c r="T254" s="54"/>
      <c r="AT254" s="18" t="s">
        <v>450</v>
      </c>
      <c r="AU254" s="18" t="s">
        <v>86</v>
      </c>
    </row>
    <row r="255" spans="2:65" s="11" customFormat="1" ht="11.25">
      <c r="B255" s="144"/>
      <c r="D255" s="139" t="s">
        <v>192</v>
      </c>
      <c r="E255" s="145" t="s">
        <v>21</v>
      </c>
      <c r="F255" s="146" t="s">
        <v>748</v>
      </c>
      <c r="H255" s="147">
        <v>13275.24</v>
      </c>
      <c r="I255" s="148"/>
      <c r="L255" s="144"/>
      <c r="M255" s="149"/>
      <c r="T255" s="150"/>
      <c r="AT255" s="145" t="s">
        <v>192</v>
      </c>
      <c r="AU255" s="145" t="s">
        <v>86</v>
      </c>
      <c r="AV255" s="11" t="s">
        <v>86</v>
      </c>
      <c r="AW255" s="11" t="s">
        <v>37</v>
      </c>
      <c r="AX255" s="11" t="s">
        <v>76</v>
      </c>
      <c r="AY255" s="145" t="s">
        <v>154</v>
      </c>
    </row>
    <row r="256" spans="2:65" s="11" customFormat="1" ht="11.25">
      <c r="B256" s="144"/>
      <c r="D256" s="139" t="s">
        <v>192</v>
      </c>
      <c r="E256" s="145" t="s">
        <v>21</v>
      </c>
      <c r="F256" s="146" t="s">
        <v>751</v>
      </c>
      <c r="H256" s="147">
        <v>695.22</v>
      </c>
      <c r="I256" s="148"/>
      <c r="L256" s="144"/>
      <c r="M256" s="149"/>
      <c r="T256" s="150"/>
      <c r="AT256" s="145" t="s">
        <v>192</v>
      </c>
      <c r="AU256" s="145" t="s">
        <v>86</v>
      </c>
      <c r="AV256" s="11" t="s">
        <v>86</v>
      </c>
      <c r="AW256" s="11" t="s">
        <v>37</v>
      </c>
      <c r="AX256" s="11" t="s">
        <v>76</v>
      </c>
      <c r="AY256" s="145" t="s">
        <v>154</v>
      </c>
    </row>
    <row r="257" spans="2:65" s="14" customFormat="1" ht="11.25">
      <c r="B257" s="179"/>
      <c r="D257" s="139" t="s">
        <v>192</v>
      </c>
      <c r="E257" s="180" t="s">
        <v>21</v>
      </c>
      <c r="F257" s="181" t="s">
        <v>459</v>
      </c>
      <c r="H257" s="182">
        <v>13970.46</v>
      </c>
      <c r="I257" s="183"/>
      <c r="L257" s="179"/>
      <c r="M257" s="184"/>
      <c r="T257" s="185"/>
      <c r="AT257" s="180" t="s">
        <v>192</v>
      </c>
      <c r="AU257" s="180" t="s">
        <v>86</v>
      </c>
      <c r="AV257" s="14" t="s">
        <v>153</v>
      </c>
      <c r="AW257" s="14" t="s">
        <v>37</v>
      </c>
      <c r="AX257" s="14" t="s">
        <v>84</v>
      </c>
      <c r="AY257" s="180" t="s">
        <v>154</v>
      </c>
    </row>
    <row r="258" spans="2:65" s="1" customFormat="1" ht="16.5" customHeight="1">
      <c r="B258" s="33"/>
      <c r="C258" s="151" t="s">
        <v>335</v>
      </c>
      <c r="D258" s="151" t="s">
        <v>243</v>
      </c>
      <c r="E258" s="152" t="s">
        <v>922</v>
      </c>
      <c r="F258" s="153" t="s">
        <v>923</v>
      </c>
      <c r="G258" s="154" t="s">
        <v>628</v>
      </c>
      <c r="H258" s="155">
        <v>695.22</v>
      </c>
      <c r="I258" s="156"/>
      <c r="J258" s="157">
        <f>ROUND(I258*H258,2)</f>
        <v>0</v>
      </c>
      <c r="K258" s="153" t="s">
        <v>21</v>
      </c>
      <c r="L258" s="158"/>
      <c r="M258" s="159" t="s">
        <v>21</v>
      </c>
      <c r="N258" s="160" t="s">
        <v>47</v>
      </c>
      <c r="P258" s="135">
        <f>O258*H258</f>
        <v>0</v>
      </c>
      <c r="Q258" s="135">
        <v>1E-3</v>
      </c>
      <c r="R258" s="135">
        <f>Q258*H258</f>
        <v>0.69522000000000006</v>
      </c>
      <c r="S258" s="135">
        <v>0</v>
      </c>
      <c r="T258" s="136">
        <f>S258*H258</f>
        <v>0</v>
      </c>
      <c r="AR258" s="137" t="s">
        <v>335</v>
      </c>
      <c r="AT258" s="137" t="s">
        <v>243</v>
      </c>
      <c r="AU258" s="137" t="s">
        <v>86</v>
      </c>
      <c r="AY258" s="18" t="s">
        <v>154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8" t="s">
        <v>84</v>
      </c>
      <c r="BK258" s="138">
        <f>ROUND(I258*H258,2)</f>
        <v>0</v>
      </c>
      <c r="BL258" s="18" t="s">
        <v>242</v>
      </c>
      <c r="BM258" s="137" t="s">
        <v>924</v>
      </c>
    </row>
    <row r="259" spans="2:65" s="1" customFormat="1" ht="11.25">
      <c r="B259" s="33"/>
      <c r="D259" s="139" t="s">
        <v>160</v>
      </c>
      <c r="F259" s="140" t="s">
        <v>923</v>
      </c>
      <c r="I259" s="141"/>
      <c r="L259" s="33"/>
      <c r="M259" s="142"/>
      <c r="T259" s="54"/>
      <c r="AT259" s="18" t="s">
        <v>160</v>
      </c>
      <c r="AU259" s="18" t="s">
        <v>86</v>
      </c>
    </row>
    <row r="260" spans="2:65" s="13" customFormat="1" ht="11.25">
      <c r="B260" s="173"/>
      <c r="D260" s="139" t="s">
        <v>192</v>
      </c>
      <c r="E260" s="174" t="s">
        <v>21</v>
      </c>
      <c r="F260" s="175" t="s">
        <v>925</v>
      </c>
      <c r="H260" s="174" t="s">
        <v>21</v>
      </c>
      <c r="I260" s="176"/>
      <c r="L260" s="173"/>
      <c r="M260" s="177"/>
      <c r="T260" s="178"/>
      <c r="AT260" s="174" t="s">
        <v>192</v>
      </c>
      <c r="AU260" s="174" t="s">
        <v>86</v>
      </c>
      <c r="AV260" s="13" t="s">
        <v>84</v>
      </c>
      <c r="AW260" s="13" t="s">
        <v>37</v>
      </c>
      <c r="AX260" s="13" t="s">
        <v>76</v>
      </c>
      <c r="AY260" s="174" t="s">
        <v>154</v>
      </c>
    </row>
    <row r="261" spans="2:65" s="11" customFormat="1" ht="11.25">
      <c r="B261" s="144"/>
      <c r="D261" s="139" t="s">
        <v>192</v>
      </c>
      <c r="E261" s="145" t="s">
        <v>751</v>
      </c>
      <c r="F261" s="146" t="s">
        <v>926</v>
      </c>
      <c r="H261" s="147">
        <v>695.22</v>
      </c>
      <c r="I261" s="148"/>
      <c r="L261" s="144"/>
      <c r="M261" s="149"/>
      <c r="T261" s="150"/>
      <c r="AT261" s="145" t="s">
        <v>192</v>
      </c>
      <c r="AU261" s="145" t="s">
        <v>86</v>
      </c>
      <c r="AV261" s="11" t="s">
        <v>86</v>
      </c>
      <c r="AW261" s="11" t="s">
        <v>37</v>
      </c>
      <c r="AX261" s="11" t="s">
        <v>84</v>
      </c>
      <c r="AY261" s="145" t="s">
        <v>154</v>
      </c>
    </row>
    <row r="262" spans="2:65" s="1" customFormat="1" ht="16.5" customHeight="1">
      <c r="B262" s="33"/>
      <c r="C262" s="151" t="s">
        <v>342</v>
      </c>
      <c r="D262" s="151" t="s">
        <v>243</v>
      </c>
      <c r="E262" s="152" t="s">
        <v>927</v>
      </c>
      <c r="F262" s="153" t="s">
        <v>928</v>
      </c>
      <c r="G262" s="154" t="s">
        <v>628</v>
      </c>
      <c r="H262" s="155">
        <v>13275.24</v>
      </c>
      <c r="I262" s="156"/>
      <c r="J262" s="157">
        <f>ROUND(I262*H262,2)</f>
        <v>0</v>
      </c>
      <c r="K262" s="153" t="s">
        <v>21</v>
      </c>
      <c r="L262" s="158"/>
      <c r="M262" s="159" t="s">
        <v>21</v>
      </c>
      <c r="N262" s="160" t="s">
        <v>47</v>
      </c>
      <c r="P262" s="135">
        <f>O262*H262</f>
        <v>0</v>
      </c>
      <c r="Q262" s="135">
        <v>1E-3</v>
      </c>
      <c r="R262" s="135">
        <f>Q262*H262</f>
        <v>13.27524</v>
      </c>
      <c r="S262" s="135">
        <v>0</v>
      </c>
      <c r="T262" s="136">
        <f>S262*H262</f>
        <v>0</v>
      </c>
      <c r="AR262" s="137" t="s">
        <v>335</v>
      </c>
      <c r="AT262" s="137" t="s">
        <v>243</v>
      </c>
      <c r="AU262" s="137" t="s">
        <v>86</v>
      </c>
      <c r="AY262" s="18" t="s">
        <v>154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8" t="s">
        <v>84</v>
      </c>
      <c r="BK262" s="138">
        <f>ROUND(I262*H262,2)</f>
        <v>0</v>
      </c>
      <c r="BL262" s="18" t="s">
        <v>242</v>
      </c>
      <c r="BM262" s="137" t="s">
        <v>929</v>
      </c>
    </row>
    <row r="263" spans="2:65" s="1" customFormat="1" ht="11.25">
      <c r="B263" s="33"/>
      <c r="D263" s="139" t="s">
        <v>160</v>
      </c>
      <c r="F263" s="140" t="s">
        <v>928</v>
      </c>
      <c r="I263" s="141"/>
      <c r="L263" s="33"/>
      <c r="M263" s="142"/>
      <c r="T263" s="54"/>
      <c r="AT263" s="18" t="s">
        <v>160</v>
      </c>
      <c r="AU263" s="18" t="s">
        <v>86</v>
      </c>
    </row>
    <row r="264" spans="2:65" s="13" customFormat="1" ht="11.25">
      <c r="B264" s="173"/>
      <c r="D264" s="139" t="s">
        <v>192</v>
      </c>
      <c r="E264" s="174" t="s">
        <v>21</v>
      </c>
      <c r="F264" s="175" t="s">
        <v>930</v>
      </c>
      <c r="H264" s="174" t="s">
        <v>21</v>
      </c>
      <c r="I264" s="176"/>
      <c r="L264" s="173"/>
      <c r="M264" s="177"/>
      <c r="T264" s="178"/>
      <c r="AT264" s="174" t="s">
        <v>192</v>
      </c>
      <c r="AU264" s="174" t="s">
        <v>86</v>
      </c>
      <c r="AV264" s="13" t="s">
        <v>84</v>
      </c>
      <c r="AW264" s="13" t="s">
        <v>37</v>
      </c>
      <c r="AX264" s="13" t="s">
        <v>76</v>
      </c>
      <c r="AY264" s="174" t="s">
        <v>154</v>
      </c>
    </row>
    <row r="265" spans="2:65" s="11" customFormat="1" ht="11.25">
      <c r="B265" s="144"/>
      <c r="D265" s="139" t="s">
        <v>192</v>
      </c>
      <c r="E265" s="145" t="s">
        <v>748</v>
      </c>
      <c r="F265" s="146" t="s">
        <v>931</v>
      </c>
      <c r="H265" s="147">
        <v>13275.24</v>
      </c>
      <c r="I265" s="148"/>
      <c r="L265" s="144"/>
      <c r="M265" s="149"/>
      <c r="T265" s="150"/>
      <c r="AT265" s="145" t="s">
        <v>192</v>
      </c>
      <c r="AU265" s="145" t="s">
        <v>86</v>
      </c>
      <c r="AV265" s="11" t="s">
        <v>86</v>
      </c>
      <c r="AW265" s="11" t="s">
        <v>37</v>
      </c>
      <c r="AX265" s="11" t="s">
        <v>84</v>
      </c>
      <c r="AY265" s="145" t="s">
        <v>154</v>
      </c>
    </row>
    <row r="266" spans="2:65" s="1" customFormat="1" ht="16.5" customHeight="1">
      <c r="B266" s="33"/>
      <c r="C266" s="126" t="s">
        <v>351</v>
      </c>
      <c r="D266" s="126" t="s">
        <v>155</v>
      </c>
      <c r="E266" s="127" t="s">
        <v>932</v>
      </c>
      <c r="F266" s="128" t="s">
        <v>933</v>
      </c>
      <c r="G266" s="129" t="s">
        <v>373</v>
      </c>
      <c r="H266" s="130">
        <v>1</v>
      </c>
      <c r="I266" s="131"/>
      <c r="J266" s="132">
        <f>ROUND(I266*H266,2)</f>
        <v>0</v>
      </c>
      <c r="K266" s="128" t="s">
        <v>21</v>
      </c>
      <c r="L266" s="33"/>
      <c r="M266" s="133" t="s">
        <v>21</v>
      </c>
      <c r="N266" s="134" t="s">
        <v>47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242</v>
      </c>
      <c r="AT266" s="137" t="s">
        <v>155</v>
      </c>
      <c r="AU266" s="137" t="s">
        <v>86</v>
      </c>
      <c r="AY266" s="18" t="s">
        <v>154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8" t="s">
        <v>84</v>
      </c>
      <c r="BK266" s="138">
        <f>ROUND(I266*H266,2)</f>
        <v>0</v>
      </c>
      <c r="BL266" s="18" t="s">
        <v>242</v>
      </c>
      <c r="BM266" s="137" t="s">
        <v>934</v>
      </c>
    </row>
    <row r="267" spans="2:65" s="1" customFormat="1" ht="11.25">
      <c r="B267" s="33"/>
      <c r="D267" s="139" t="s">
        <v>160</v>
      </c>
      <c r="F267" s="140" t="s">
        <v>933</v>
      </c>
      <c r="I267" s="141"/>
      <c r="L267" s="33"/>
      <c r="M267" s="142"/>
      <c r="T267" s="54"/>
      <c r="AT267" s="18" t="s">
        <v>160</v>
      </c>
      <c r="AU267" s="18" t="s">
        <v>86</v>
      </c>
    </row>
    <row r="268" spans="2:65" s="1" customFormat="1" ht="29.25">
      <c r="B268" s="33"/>
      <c r="D268" s="139" t="s">
        <v>161</v>
      </c>
      <c r="F268" s="143" t="s">
        <v>935</v>
      </c>
      <c r="I268" s="141"/>
      <c r="L268" s="33"/>
      <c r="M268" s="142"/>
      <c r="T268" s="54"/>
      <c r="AT268" s="18" t="s">
        <v>161</v>
      </c>
      <c r="AU268" s="18" t="s">
        <v>86</v>
      </c>
    </row>
    <row r="269" spans="2:65" s="1" customFormat="1" ht="16.5" customHeight="1">
      <c r="B269" s="33"/>
      <c r="C269" s="126" t="s">
        <v>355</v>
      </c>
      <c r="D269" s="126" t="s">
        <v>155</v>
      </c>
      <c r="E269" s="127" t="s">
        <v>936</v>
      </c>
      <c r="F269" s="128" t="s">
        <v>937</v>
      </c>
      <c r="G269" s="129" t="s">
        <v>628</v>
      </c>
      <c r="H269" s="130">
        <v>7884.72</v>
      </c>
      <c r="I269" s="131"/>
      <c r="J269" s="132">
        <f>ROUND(I269*H269,2)</f>
        <v>0</v>
      </c>
      <c r="K269" s="128" t="s">
        <v>21</v>
      </c>
      <c r="L269" s="33"/>
      <c r="M269" s="133" t="s">
        <v>21</v>
      </c>
      <c r="N269" s="134" t="s">
        <v>47</v>
      </c>
      <c r="P269" s="135">
        <f>O269*H269</f>
        <v>0</v>
      </c>
      <c r="Q269" s="135">
        <v>0</v>
      </c>
      <c r="R269" s="135">
        <f>Q269*H269</f>
        <v>0</v>
      </c>
      <c r="S269" s="135">
        <v>1E-3</v>
      </c>
      <c r="T269" s="136">
        <f>S269*H269</f>
        <v>7.8847200000000006</v>
      </c>
      <c r="AR269" s="137" t="s">
        <v>242</v>
      </c>
      <c r="AT269" s="137" t="s">
        <v>155</v>
      </c>
      <c r="AU269" s="137" t="s">
        <v>86</v>
      </c>
      <c r="AY269" s="18" t="s">
        <v>154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8" t="s">
        <v>84</v>
      </c>
      <c r="BK269" s="138">
        <f>ROUND(I269*H269,2)</f>
        <v>0</v>
      </c>
      <c r="BL269" s="18" t="s">
        <v>242</v>
      </c>
      <c r="BM269" s="137" t="s">
        <v>938</v>
      </c>
    </row>
    <row r="270" spans="2:65" s="1" customFormat="1" ht="11.25">
      <c r="B270" s="33"/>
      <c r="D270" s="139" t="s">
        <v>160</v>
      </c>
      <c r="F270" s="140" t="s">
        <v>939</v>
      </c>
      <c r="I270" s="141"/>
      <c r="L270" s="33"/>
      <c r="M270" s="142"/>
      <c r="T270" s="54"/>
      <c r="AT270" s="18" t="s">
        <v>160</v>
      </c>
      <c r="AU270" s="18" t="s">
        <v>86</v>
      </c>
    </row>
    <row r="271" spans="2:65" s="1" customFormat="1" ht="29.25">
      <c r="B271" s="33"/>
      <c r="D271" s="139" t="s">
        <v>161</v>
      </c>
      <c r="F271" s="143" t="s">
        <v>614</v>
      </c>
      <c r="I271" s="141"/>
      <c r="L271" s="33"/>
      <c r="M271" s="142"/>
      <c r="T271" s="54"/>
      <c r="AT271" s="18" t="s">
        <v>161</v>
      </c>
      <c r="AU271" s="18" t="s">
        <v>86</v>
      </c>
    </row>
    <row r="272" spans="2:65" s="13" customFormat="1" ht="11.25">
      <c r="B272" s="173"/>
      <c r="D272" s="139" t="s">
        <v>192</v>
      </c>
      <c r="E272" s="174" t="s">
        <v>21</v>
      </c>
      <c r="F272" s="175" t="s">
        <v>940</v>
      </c>
      <c r="H272" s="174" t="s">
        <v>21</v>
      </c>
      <c r="I272" s="176"/>
      <c r="L272" s="173"/>
      <c r="M272" s="177"/>
      <c r="T272" s="178"/>
      <c r="AT272" s="174" t="s">
        <v>192</v>
      </c>
      <c r="AU272" s="174" t="s">
        <v>86</v>
      </c>
      <c r="AV272" s="13" t="s">
        <v>84</v>
      </c>
      <c r="AW272" s="13" t="s">
        <v>37</v>
      </c>
      <c r="AX272" s="13" t="s">
        <v>76</v>
      </c>
      <c r="AY272" s="174" t="s">
        <v>154</v>
      </c>
    </row>
    <row r="273" spans="2:51" s="11" customFormat="1" ht="11.25">
      <c r="B273" s="144"/>
      <c r="D273" s="139" t="s">
        <v>192</v>
      </c>
      <c r="E273" s="145" t="s">
        <v>21</v>
      </c>
      <c r="F273" s="146" t="s">
        <v>941</v>
      </c>
      <c r="H273" s="147">
        <v>2239.1999999999998</v>
      </c>
      <c r="I273" s="148"/>
      <c r="L273" s="144"/>
      <c r="M273" s="149"/>
      <c r="T273" s="150"/>
      <c r="AT273" s="145" t="s">
        <v>192</v>
      </c>
      <c r="AU273" s="145" t="s">
        <v>86</v>
      </c>
      <c r="AV273" s="11" t="s">
        <v>86</v>
      </c>
      <c r="AW273" s="11" t="s">
        <v>37</v>
      </c>
      <c r="AX273" s="11" t="s">
        <v>76</v>
      </c>
      <c r="AY273" s="145" t="s">
        <v>154</v>
      </c>
    </row>
    <row r="274" spans="2:51" s="13" customFormat="1" ht="11.25">
      <c r="B274" s="173"/>
      <c r="D274" s="139" t="s">
        <v>192</v>
      </c>
      <c r="E274" s="174" t="s">
        <v>21</v>
      </c>
      <c r="F274" s="175" t="s">
        <v>942</v>
      </c>
      <c r="H274" s="174" t="s">
        <v>21</v>
      </c>
      <c r="I274" s="176"/>
      <c r="L274" s="173"/>
      <c r="M274" s="177"/>
      <c r="T274" s="178"/>
      <c r="AT274" s="174" t="s">
        <v>192</v>
      </c>
      <c r="AU274" s="174" t="s">
        <v>86</v>
      </c>
      <c r="AV274" s="13" t="s">
        <v>84</v>
      </c>
      <c r="AW274" s="13" t="s">
        <v>37</v>
      </c>
      <c r="AX274" s="13" t="s">
        <v>76</v>
      </c>
      <c r="AY274" s="174" t="s">
        <v>154</v>
      </c>
    </row>
    <row r="275" spans="2:51" s="11" customFormat="1" ht="11.25">
      <c r="B275" s="144"/>
      <c r="D275" s="139" t="s">
        <v>192</v>
      </c>
      <c r="E275" s="145" t="s">
        <v>21</v>
      </c>
      <c r="F275" s="146" t="s">
        <v>943</v>
      </c>
      <c r="H275" s="147">
        <v>630</v>
      </c>
      <c r="I275" s="148"/>
      <c r="L275" s="144"/>
      <c r="M275" s="149"/>
      <c r="T275" s="150"/>
      <c r="AT275" s="145" t="s">
        <v>192</v>
      </c>
      <c r="AU275" s="145" t="s">
        <v>86</v>
      </c>
      <c r="AV275" s="11" t="s">
        <v>86</v>
      </c>
      <c r="AW275" s="11" t="s">
        <v>37</v>
      </c>
      <c r="AX275" s="11" t="s">
        <v>76</v>
      </c>
      <c r="AY275" s="145" t="s">
        <v>154</v>
      </c>
    </row>
    <row r="276" spans="2:51" s="11" customFormat="1" ht="11.25">
      <c r="B276" s="144"/>
      <c r="D276" s="139" t="s">
        <v>192</v>
      </c>
      <c r="E276" s="145" t="s">
        <v>21</v>
      </c>
      <c r="F276" s="146" t="s">
        <v>944</v>
      </c>
      <c r="H276" s="147">
        <v>184</v>
      </c>
      <c r="I276" s="148"/>
      <c r="L276" s="144"/>
      <c r="M276" s="149"/>
      <c r="T276" s="150"/>
      <c r="AT276" s="145" t="s">
        <v>192</v>
      </c>
      <c r="AU276" s="145" t="s">
        <v>86</v>
      </c>
      <c r="AV276" s="11" t="s">
        <v>86</v>
      </c>
      <c r="AW276" s="11" t="s">
        <v>37</v>
      </c>
      <c r="AX276" s="11" t="s">
        <v>76</v>
      </c>
      <c r="AY276" s="145" t="s">
        <v>154</v>
      </c>
    </row>
    <row r="277" spans="2:51" s="11" customFormat="1" ht="11.25">
      <c r="B277" s="144"/>
      <c r="D277" s="139" t="s">
        <v>192</v>
      </c>
      <c r="E277" s="145" t="s">
        <v>21</v>
      </c>
      <c r="F277" s="146" t="s">
        <v>945</v>
      </c>
      <c r="H277" s="147">
        <v>72</v>
      </c>
      <c r="I277" s="148"/>
      <c r="L277" s="144"/>
      <c r="M277" s="149"/>
      <c r="T277" s="150"/>
      <c r="AT277" s="145" t="s">
        <v>192</v>
      </c>
      <c r="AU277" s="145" t="s">
        <v>86</v>
      </c>
      <c r="AV277" s="11" t="s">
        <v>86</v>
      </c>
      <c r="AW277" s="11" t="s">
        <v>37</v>
      </c>
      <c r="AX277" s="11" t="s">
        <v>76</v>
      </c>
      <c r="AY277" s="145" t="s">
        <v>154</v>
      </c>
    </row>
    <row r="278" spans="2:51" s="11" customFormat="1" ht="11.25">
      <c r="B278" s="144"/>
      <c r="D278" s="139" t="s">
        <v>192</v>
      </c>
      <c r="E278" s="145" t="s">
        <v>21</v>
      </c>
      <c r="F278" s="146" t="s">
        <v>946</v>
      </c>
      <c r="H278" s="147">
        <v>74</v>
      </c>
      <c r="I278" s="148"/>
      <c r="L278" s="144"/>
      <c r="M278" s="149"/>
      <c r="T278" s="150"/>
      <c r="AT278" s="145" t="s">
        <v>192</v>
      </c>
      <c r="AU278" s="145" t="s">
        <v>86</v>
      </c>
      <c r="AV278" s="11" t="s">
        <v>86</v>
      </c>
      <c r="AW278" s="11" t="s">
        <v>37</v>
      </c>
      <c r="AX278" s="11" t="s">
        <v>76</v>
      </c>
      <c r="AY278" s="145" t="s">
        <v>154</v>
      </c>
    </row>
    <row r="279" spans="2:51" s="11" customFormat="1" ht="11.25">
      <c r="B279" s="144"/>
      <c r="D279" s="139" t="s">
        <v>192</v>
      </c>
      <c r="E279" s="145" t="s">
        <v>21</v>
      </c>
      <c r="F279" s="146" t="s">
        <v>947</v>
      </c>
      <c r="H279" s="147">
        <v>36</v>
      </c>
      <c r="I279" s="148"/>
      <c r="L279" s="144"/>
      <c r="M279" s="149"/>
      <c r="T279" s="150"/>
      <c r="AT279" s="145" t="s">
        <v>192</v>
      </c>
      <c r="AU279" s="145" t="s">
        <v>86</v>
      </c>
      <c r="AV279" s="11" t="s">
        <v>86</v>
      </c>
      <c r="AW279" s="11" t="s">
        <v>37</v>
      </c>
      <c r="AX279" s="11" t="s">
        <v>76</v>
      </c>
      <c r="AY279" s="145" t="s">
        <v>154</v>
      </c>
    </row>
    <row r="280" spans="2:51" s="11" customFormat="1" ht="11.25">
      <c r="B280" s="144"/>
      <c r="D280" s="139" t="s">
        <v>192</v>
      </c>
      <c r="E280" s="145" t="s">
        <v>21</v>
      </c>
      <c r="F280" s="146" t="s">
        <v>948</v>
      </c>
      <c r="H280" s="147">
        <v>136</v>
      </c>
      <c r="I280" s="148"/>
      <c r="L280" s="144"/>
      <c r="M280" s="149"/>
      <c r="T280" s="150"/>
      <c r="AT280" s="145" t="s">
        <v>192</v>
      </c>
      <c r="AU280" s="145" t="s">
        <v>86</v>
      </c>
      <c r="AV280" s="11" t="s">
        <v>86</v>
      </c>
      <c r="AW280" s="11" t="s">
        <v>37</v>
      </c>
      <c r="AX280" s="11" t="s">
        <v>76</v>
      </c>
      <c r="AY280" s="145" t="s">
        <v>154</v>
      </c>
    </row>
    <row r="281" spans="2:51" s="15" customFormat="1" ht="11.25">
      <c r="B281" s="186"/>
      <c r="D281" s="139" t="s">
        <v>192</v>
      </c>
      <c r="E281" s="187" t="s">
        <v>21</v>
      </c>
      <c r="F281" s="188" t="s">
        <v>539</v>
      </c>
      <c r="H281" s="189">
        <v>3371.2</v>
      </c>
      <c r="I281" s="190"/>
      <c r="L281" s="186"/>
      <c r="M281" s="191"/>
      <c r="T281" s="192"/>
      <c r="AT281" s="187" t="s">
        <v>192</v>
      </c>
      <c r="AU281" s="187" t="s">
        <v>86</v>
      </c>
      <c r="AV281" s="15" t="s">
        <v>167</v>
      </c>
      <c r="AW281" s="15" t="s">
        <v>37</v>
      </c>
      <c r="AX281" s="15" t="s">
        <v>76</v>
      </c>
      <c r="AY281" s="187" t="s">
        <v>154</v>
      </c>
    </row>
    <row r="282" spans="2:51" s="13" customFormat="1" ht="11.25">
      <c r="B282" s="173"/>
      <c r="D282" s="139" t="s">
        <v>192</v>
      </c>
      <c r="E282" s="174" t="s">
        <v>21</v>
      </c>
      <c r="F282" s="175" t="s">
        <v>949</v>
      </c>
      <c r="H282" s="174" t="s">
        <v>21</v>
      </c>
      <c r="I282" s="176"/>
      <c r="L282" s="173"/>
      <c r="M282" s="177"/>
      <c r="T282" s="178"/>
      <c r="AT282" s="174" t="s">
        <v>192</v>
      </c>
      <c r="AU282" s="174" t="s">
        <v>86</v>
      </c>
      <c r="AV282" s="13" t="s">
        <v>84</v>
      </c>
      <c r="AW282" s="13" t="s">
        <v>37</v>
      </c>
      <c r="AX282" s="13" t="s">
        <v>76</v>
      </c>
      <c r="AY282" s="174" t="s">
        <v>154</v>
      </c>
    </row>
    <row r="283" spans="2:51" s="11" customFormat="1" ht="11.25">
      <c r="B283" s="144"/>
      <c r="D283" s="139" t="s">
        <v>192</v>
      </c>
      <c r="E283" s="145" t="s">
        <v>21</v>
      </c>
      <c r="F283" s="146" t="s">
        <v>698</v>
      </c>
      <c r="H283" s="147">
        <v>1151.32</v>
      </c>
      <c r="I283" s="148"/>
      <c r="L283" s="144"/>
      <c r="M283" s="149"/>
      <c r="T283" s="150"/>
      <c r="AT283" s="145" t="s">
        <v>192</v>
      </c>
      <c r="AU283" s="145" t="s">
        <v>86</v>
      </c>
      <c r="AV283" s="11" t="s">
        <v>86</v>
      </c>
      <c r="AW283" s="11" t="s">
        <v>37</v>
      </c>
      <c r="AX283" s="11" t="s">
        <v>76</v>
      </c>
      <c r="AY283" s="145" t="s">
        <v>154</v>
      </c>
    </row>
    <row r="284" spans="2:51" s="11" customFormat="1" ht="11.25">
      <c r="B284" s="144"/>
      <c r="D284" s="139" t="s">
        <v>192</v>
      </c>
      <c r="E284" s="145" t="s">
        <v>21</v>
      </c>
      <c r="F284" s="146" t="s">
        <v>701</v>
      </c>
      <c r="H284" s="147">
        <v>701.75</v>
      </c>
      <c r="I284" s="148"/>
      <c r="L284" s="144"/>
      <c r="M284" s="149"/>
      <c r="T284" s="150"/>
      <c r="AT284" s="145" t="s">
        <v>192</v>
      </c>
      <c r="AU284" s="145" t="s">
        <v>86</v>
      </c>
      <c r="AV284" s="11" t="s">
        <v>86</v>
      </c>
      <c r="AW284" s="11" t="s">
        <v>37</v>
      </c>
      <c r="AX284" s="11" t="s">
        <v>76</v>
      </c>
      <c r="AY284" s="145" t="s">
        <v>154</v>
      </c>
    </row>
    <row r="285" spans="2:51" s="11" customFormat="1" ht="11.25">
      <c r="B285" s="144"/>
      <c r="D285" s="139" t="s">
        <v>192</v>
      </c>
      <c r="E285" s="145" t="s">
        <v>21</v>
      </c>
      <c r="F285" s="146" t="s">
        <v>704</v>
      </c>
      <c r="H285" s="147">
        <v>2631.55</v>
      </c>
      <c r="I285" s="148"/>
      <c r="L285" s="144"/>
      <c r="M285" s="149"/>
      <c r="T285" s="150"/>
      <c r="AT285" s="145" t="s">
        <v>192</v>
      </c>
      <c r="AU285" s="145" t="s">
        <v>86</v>
      </c>
      <c r="AV285" s="11" t="s">
        <v>86</v>
      </c>
      <c r="AW285" s="11" t="s">
        <v>37</v>
      </c>
      <c r="AX285" s="11" t="s">
        <v>76</v>
      </c>
      <c r="AY285" s="145" t="s">
        <v>154</v>
      </c>
    </row>
    <row r="286" spans="2:51" s="15" customFormat="1" ht="11.25">
      <c r="B286" s="186"/>
      <c r="D286" s="139" t="s">
        <v>192</v>
      </c>
      <c r="E286" s="187" t="s">
        <v>21</v>
      </c>
      <c r="F286" s="188" t="s">
        <v>539</v>
      </c>
      <c r="H286" s="189">
        <v>4484.62</v>
      </c>
      <c r="I286" s="190"/>
      <c r="L286" s="186"/>
      <c r="M286" s="191"/>
      <c r="T286" s="192"/>
      <c r="AT286" s="187" t="s">
        <v>192</v>
      </c>
      <c r="AU286" s="187" t="s">
        <v>86</v>
      </c>
      <c r="AV286" s="15" t="s">
        <v>167</v>
      </c>
      <c r="AW286" s="15" t="s">
        <v>37</v>
      </c>
      <c r="AX286" s="15" t="s">
        <v>76</v>
      </c>
      <c r="AY286" s="187" t="s">
        <v>154</v>
      </c>
    </row>
    <row r="287" spans="2:51" s="13" customFormat="1" ht="11.25">
      <c r="B287" s="173"/>
      <c r="D287" s="139" t="s">
        <v>192</v>
      </c>
      <c r="E287" s="174" t="s">
        <v>21</v>
      </c>
      <c r="F287" s="175" t="s">
        <v>950</v>
      </c>
      <c r="H287" s="174" t="s">
        <v>21</v>
      </c>
      <c r="I287" s="176"/>
      <c r="L287" s="173"/>
      <c r="M287" s="177"/>
      <c r="T287" s="178"/>
      <c r="AT287" s="174" t="s">
        <v>192</v>
      </c>
      <c r="AU287" s="174" t="s">
        <v>86</v>
      </c>
      <c r="AV287" s="13" t="s">
        <v>84</v>
      </c>
      <c r="AW287" s="13" t="s">
        <v>37</v>
      </c>
      <c r="AX287" s="13" t="s">
        <v>76</v>
      </c>
      <c r="AY287" s="174" t="s">
        <v>154</v>
      </c>
    </row>
    <row r="288" spans="2:51" s="11" customFormat="1" ht="11.25">
      <c r="B288" s="144"/>
      <c r="D288" s="139" t="s">
        <v>192</v>
      </c>
      <c r="E288" s="145" t="s">
        <v>21</v>
      </c>
      <c r="F288" s="146" t="s">
        <v>951</v>
      </c>
      <c r="H288" s="147">
        <v>28.9</v>
      </c>
      <c r="I288" s="148"/>
      <c r="L288" s="144"/>
      <c r="M288" s="149"/>
      <c r="T288" s="150"/>
      <c r="AT288" s="145" t="s">
        <v>192</v>
      </c>
      <c r="AU288" s="145" t="s">
        <v>86</v>
      </c>
      <c r="AV288" s="11" t="s">
        <v>86</v>
      </c>
      <c r="AW288" s="11" t="s">
        <v>37</v>
      </c>
      <c r="AX288" s="11" t="s">
        <v>76</v>
      </c>
      <c r="AY288" s="145" t="s">
        <v>154</v>
      </c>
    </row>
    <row r="289" spans="2:65" s="14" customFormat="1" ht="11.25">
      <c r="B289" s="179"/>
      <c r="D289" s="139" t="s">
        <v>192</v>
      </c>
      <c r="E289" s="180" t="s">
        <v>695</v>
      </c>
      <c r="F289" s="181" t="s">
        <v>459</v>
      </c>
      <c r="H289" s="182">
        <v>7884.72</v>
      </c>
      <c r="I289" s="183"/>
      <c r="L289" s="179"/>
      <c r="M289" s="184"/>
      <c r="T289" s="185"/>
      <c r="AT289" s="180" t="s">
        <v>192</v>
      </c>
      <c r="AU289" s="180" t="s">
        <v>86</v>
      </c>
      <c r="AV289" s="14" t="s">
        <v>153</v>
      </c>
      <c r="AW289" s="14" t="s">
        <v>37</v>
      </c>
      <c r="AX289" s="14" t="s">
        <v>84</v>
      </c>
      <c r="AY289" s="180" t="s">
        <v>154</v>
      </c>
    </row>
    <row r="290" spans="2:65" s="1" customFormat="1" ht="16.5" customHeight="1">
      <c r="B290" s="33"/>
      <c r="C290" s="126" t="s">
        <v>358</v>
      </c>
      <c r="D290" s="126" t="s">
        <v>155</v>
      </c>
      <c r="E290" s="127" t="s">
        <v>952</v>
      </c>
      <c r="F290" s="128" t="s">
        <v>953</v>
      </c>
      <c r="G290" s="129" t="s">
        <v>462</v>
      </c>
      <c r="H290" s="130">
        <v>23.004999999999999</v>
      </c>
      <c r="I290" s="131"/>
      <c r="J290" s="132">
        <f>ROUND(I290*H290,2)</f>
        <v>0</v>
      </c>
      <c r="K290" s="128" t="s">
        <v>447</v>
      </c>
      <c r="L290" s="33"/>
      <c r="M290" s="133" t="s">
        <v>21</v>
      </c>
      <c r="N290" s="134" t="s">
        <v>47</v>
      </c>
      <c r="P290" s="135">
        <f>O290*H290</f>
        <v>0</v>
      </c>
      <c r="Q290" s="135">
        <v>0</v>
      </c>
      <c r="R290" s="135">
        <f>Q290*H290</f>
        <v>0</v>
      </c>
      <c r="S290" s="135">
        <v>0</v>
      </c>
      <c r="T290" s="136">
        <f>S290*H290</f>
        <v>0</v>
      </c>
      <c r="AR290" s="137" t="s">
        <v>242</v>
      </c>
      <c r="AT290" s="137" t="s">
        <v>155</v>
      </c>
      <c r="AU290" s="137" t="s">
        <v>86</v>
      </c>
      <c r="AY290" s="18" t="s">
        <v>154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8" t="s">
        <v>84</v>
      </c>
      <c r="BK290" s="138">
        <f>ROUND(I290*H290,2)</f>
        <v>0</v>
      </c>
      <c r="BL290" s="18" t="s">
        <v>242</v>
      </c>
      <c r="BM290" s="137" t="s">
        <v>954</v>
      </c>
    </row>
    <row r="291" spans="2:65" s="1" customFormat="1" ht="19.5">
      <c r="B291" s="33"/>
      <c r="D291" s="139" t="s">
        <v>160</v>
      </c>
      <c r="F291" s="140" t="s">
        <v>955</v>
      </c>
      <c r="I291" s="141"/>
      <c r="L291" s="33"/>
      <c r="M291" s="142"/>
      <c r="T291" s="54"/>
      <c r="AT291" s="18" t="s">
        <v>160</v>
      </c>
      <c r="AU291" s="18" t="s">
        <v>86</v>
      </c>
    </row>
    <row r="292" spans="2:65" s="1" customFormat="1" ht="11.25">
      <c r="B292" s="33"/>
      <c r="D292" s="171" t="s">
        <v>450</v>
      </c>
      <c r="F292" s="172" t="s">
        <v>956</v>
      </c>
      <c r="I292" s="141"/>
      <c r="L292" s="33"/>
      <c r="M292" s="142"/>
      <c r="T292" s="54"/>
      <c r="AT292" s="18" t="s">
        <v>450</v>
      </c>
      <c r="AU292" s="18" t="s">
        <v>86</v>
      </c>
    </row>
    <row r="293" spans="2:65" s="10" customFormat="1" ht="22.9" customHeight="1">
      <c r="B293" s="116"/>
      <c r="D293" s="117" t="s">
        <v>75</v>
      </c>
      <c r="E293" s="169" t="s">
        <v>957</v>
      </c>
      <c r="F293" s="169" t="s">
        <v>958</v>
      </c>
      <c r="I293" s="119"/>
      <c r="J293" s="170">
        <f>BK293</f>
        <v>0</v>
      </c>
      <c r="L293" s="116"/>
      <c r="M293" s="121"/>
      <c r="P293" s="122">
        <f>SUM(P294:P391)</f>
        <v>0</v>
      </c>
      <c r="R293" s="122">
        <f>SUM(R294:R391)</f>
        <v>49.357951000000007</v>
      </c>
      <c r="T293" s="123">
        <f>SUM(T294:T391)</f>
        <v>0</v>
      </c>
      <c r="AR293" s="117" t="s">
        <v>86</v>
      </c>
      <c r="AT293" s="124" t="s">
        <v>75</v>
      </c>
      <c r="AU293" s="124" t="s">
        <v>84</v>
      </c>
      <c r="AY293" s="117" t="s">
        <v>154</v>
      </c>
      <c r="BK293" s="125">
        <f>SUM(BK294:BK391)</f>
        <v>0</v>
      </c>
    </row>
    <row r="294" spans="2:65" s="1" customFormat="1" ht="16.5" customHeight="1">
      <c r="B294" s="33"/>
      <c r="C294" s="126" t="s">
        <v>361</v>
      </c>
      <c r="D294" s="126" t="s">
        <v>155</v>
      </c>
      <c r="E294" s="127" t="s">
        <v>959</v>
      </c>
      <c r="F294" s="128" t="s">
        <v>960</v>
      </c>
      <c r="G294" s="129" t="s">
        <v>414</v>
      </c>
      <c r="H294" s="130">
        <v>2243.8409999999999</v>
      </c>
      <c r="I294" s="131"/>
      <c r="J294" s="132">
        <f>ROUND(I294*H294,2)</f>
        <v>0</v>
      </c>
      <c r="K294" s="128" t="s">
        <v>447</v>
      </c>
      <c r="L294" s="33"/>
      <c r="M294" s="133" t="s">
        <v>21</v>
      </c>
      <c r="N294" s="134" t="s">
        <v>47</v>
      </c>
      <c r="P294" s="135">
        <f>O294*H294</f>
        <v>0</v>
      </c>
      <c r="Q294" s="135">
        <v>0</v>
      </c>
      <c r="R294" s="135">
        <f>Q294*H294</f>
        <v>0</v>
      </c>
      <c r="S294" s="135">
        <v>0</v>
      </c>
      <c r="T294" s="136">
        <f>S294*H294</f>
        <v>0</v>
      </c>
      <c r="AR294" s="137" t="s">
        <v>242</v>
      </c>
      <c r="AT294" s="137" t="s">
        <v>155</v>
      </c>
      <c r="AU294" s="137" t="s">
        <v>86</v>
      </c>
      <c r="AY294" s="18" t="s">
        <v>154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8" t="s">
        <v>84</v>
      </c>
      <c r="BK294" s="138">
        <f>ROUND(I294*H294,2)</f>
        <v>0</v>
      </c>
      <c r="BL294" s="18" t="s">
        <v>242</v>
      </c>
      <c r="BM294" s="137" t="s">
        <v>961</v>
      </c>
    </row>
    <row r="295" spans="2:65" s="1" customFormat="1" ht="11.25">
      <c r="B295" s="33"/>
      <c r="D295" s="139" t="s">
        <v>160</v>
      </c>
      <c r="F295" s="140" t="s">
        <v>962</v>
      </c>
      <c r="I295" s="141"/>
      <c r="L295" s="33"/>
      <c r="M295" s="142"/>
      <c r="T295" s="54"/>
      <c r="AT295" s="18" t="s">
        <v>160</v>
      </c>
      <c r="AU295" s="18" t="s">
        <v>86</v>
      </c>
    </row>
    <row r="296" spans="2:65" s="1" customFormat="1" ht="11.25">
      <c r="B296" s="33"/>
      <c r="D296" s="171" t="s">
        <v>450</v>
      </c>
      <c r="F296" s="172" t="s">
        <v>963</v>
      </c>
      <c r="I296" s="141"/>
      <c r="L296" s="33"/>
      <c r="M296" s="142"/>
      <c r="T296" s="54"/>
      <c r="AT296" s="18" t="s">
        <v>450</v>
      </c>
      <c r="AU296" s="18" t="s">
        <v>86</v>
      </c>
    </row>
    <row r="297" spans="2:65" s="1" customFormat="1" ht="29.25">
      <c r="B297" s="33"/>
      <c r="D297" s="139" t="s">
        <v>161</v>
      </c>
      <c r="F297" s="143" t="s">
        <v>614</v>
      </c>
      <c r="I297" s="141"/>
      <c r="L297" s="33"/>
      <c r="M297" s="142"/>
      <c r="T297" s="54"/>
      <c r="AT297" s="18" t="s">
        <v>161</v>
      </c>
      <c r="AU297" s="18" t="s">
        <v>86</v>
      </c>
    </row>
    <row r="298" spans="2:65" s="13" customFormat="1" ht="11.25">
      <c r="B298" s="173"/>
      <c r="D298" s="139" t="s">
        <v>192</v>
      </c>
      <c r="E298" s="174" t="s">
        <v>21</v>
      </c>
      <c r="F298" s="175" t="s">
        <v>484</v>
      </c>
      <c r="H298" s="174" t="s">
        <v>21</v>
      </c>
      <c r="I298" s="176"/>
      <c r="L298" s="173"/>
      <c r="M298" s="177"/>
      <c r="T298" s="178"/>
      <c r="AT298" s="174" t="s">
        <v>192</v>
      </c>
      <c r="AU298" s="174" t="s">
        <v>86</v>
      </c>
      <c r="AV298" s="13" t="s">
        <v>84</v>
      </c>
      <c r="AW298" s="13" t="s">
        <v>37</v>
      </c>
      <c r="AX298" s="13" t="s">
        <v>76</v>
      </c>
      <c r="AY298" s="174" t="s">
        <v>154</v>
      </c>
    </row>
    <row r="299" spans="2:65" s="13" customFormat="1" ht="11.25">
      <c r="B299" s="173"/>
      <c r="D299" s="139" t="s">
        <v>192</v>
      </c>
      <c r="E299" s="174" t="s">
        <v>21</v>
      </c>
      <c r="F299" s="175" t="s">
        <v>964</v>
      </c>
      <c r="H299" s="174" t="s">
        <v>21</v>
      </c>
      <c r="I299" s="176"/>
      <c r="L299" s="173"/>
      <c r="M299" s="177"/>
      <c r="T299" s="178"/>
      <c r="AT299" s="174" t="s">
        <v>192</v>
      </c>
      <c r="AU299" s="174" t="s">
        <v>86</v>
      </c>
      <c r="AV299" s="13" t="s">
        <v>84</v>
      </c>
      <c r="AW299" s="13" t="s">
        <v>37</v>
      </c>
      <c r="AX299" s="13" t="s">
        <v>76</v>
      </c>
      <c r="AY299" s="174" t="s">
        <v>154</v>
      </c>
    </row>
    <row r="300" spans="2:65" s="11" customFormat="1" ht="11.25">
      <c r="B300" s="144"/>
      <c r="D300" s="139" t="s">
        <v>192</v>
      </c>
      <c r="E300" s="145" t="s">
        <v>21</v>
      </c>
      <c r="F300" s="146" t="s">
        <v>965</v>
      </c>
      <c r="H300" s="147">
        <v>7.6120000000000001</v>
      </c>
      <c r="I300" s="148"/>
      <c r="L300" s="144"/>
      <c r="M300" s="149"/>
      <c r="T300" s="150"/>
      <c r="AT300" s="145" t="s">
        <v>192</v>
      </c>
      <c r="AU300" s="145" t="s">
        <v>86</v>
      </c>
      <c r="AV300" s="11" t="s">
        <v>86</v>
      </c>
      <c r="AW300" s="11" t="s">
        <v>37</v>
      </c>
      <c r="AX300" s="11" t="s">
        <v>76</v>
      </c>
      <c r="AY300" s="145" t="s">
        <v>154</v>
      </c>
    </row>
    <row r="301" spans="2:65" s="11" customFormat="1" ht="11.25">
      <c r="B301" s="144"/>
      <c r="D301" s="139" t="s">
        <v>192</v>
      </c>
      <c r="E301" s="145" t="s">
        <v>21</v>
      </c>
      <c r="F301" s="146" t="s">
        <v>966</v>
      </c>
      <c r="H301" s="147">
        <v>5.4</v>
      </c>
      <c r="I301" s="148"/>
      <c r="L301" s="144"/>
      <c r="M301" s="149"/>
      <c r="T301" s="150"/>
      <c r="AT301" s="145" t="s">
        <v>192</v>
      </c>
      <c r="AU301" s="145" t="s">
        <v>86</v>
      </c>
      <c r="AV301" s="11" t="s">
        <v>86</v>
      </c>
      <c r="AW301" s="11" t="s">
        <v>37</v>
      </c>
      <c r="AX301" s="11" t="s">
        <v>76</v>
      </c>
      <c r="AY301" s="145" t="s">
        <v>154</v>
      </c>
    </row>
    <row r="302" spans="2:65" s="15" customFormat="1" ht="11.25">
      <c r="B302" s="186"/>
      <c r="D302" s="139" t="s">
        <v>192</v>
      </c>
      <c r="E302" s="187" t="s">
        <v>21</v>
      </c>
      <c r="F302" s="188" t="s">
        <v>539</v>
      </c>
      <c r="H302" s="189">
        <v>13.012</v>
      </c>
      <c r="I302" s="190"/>
      <c r="L302" s="186"/>
      <c r="M302" s="191"/>
      <c r="T302" s="192"/>
      <c r="AT302" s="187" t="s">
        <v>192</v>
      </c>
      <c r="AU302" s="187" t="s">
        <v>86</v>
      </c>
      <c r="AV302" s="15" t="s">
        <v>167</v>
      </c>
      <c r="AW302" s="15" t="s">
        <v>37</v>
      </c>
      <c r="AX302" s="15" t="s">
        <v>76</v>
      </c>
      <c r="AY302" s="187" t="s">
        <v>154</v>
      </c>
    </row>
    <row r="303" spans="2:65" s="13" customFormat="1" ht="11.25">
      <c r="B303" s="173"/>
      <c r="D303" s="139" t="s">
        <v>192</v>
      </c>
      <c r="E303" s="174" t="s">
        <v>21</v>
      </c>
      <c r="F303" s="175" t="s">
        <v>967</v>
      </c>
      <c r="H303" s="174" t="s">
        <v>21</v>
      </c>
      <c r="I303" s="176"/>
      <c r="L303" s="173"/>
      <c r="M303" s="177"/>
      <c r="T303" s="178"/>
      <c r="AT303" s="174" t="s">
        <v>192</v>
      </c>
      <c r="AU303" s="174" t="s">
        <v>86</v>
      </c>
      <c r="AV303" s="13" t="s">
        <v>84</v>
      </c>
      <c r="AW303" s="13" t="s">
        <v>37</v>
      </c>
      <c r="AX303" s="13" t="s">
        <v>76</v>
      </c>
      <c r="AY303" s="174" t="s">
        <v>154</v>
      </c>
    </row>
    <row r="304" spans="2:65" s="11" customFormat="1" ht="11.25">
      <c r="B304" s="144"/>
      <c r="D304" s="139" t="s">
        <v>192</v>
      </c>
      <c r="E304" s="145" t="s">
        <v>21</v>
      </c>
      <c r="F304" s="146" t="s">
        <v>968</v>
      </c>
      <c r="H304" s="147">
        <v>8.327</v>
      </c>
      <c r="I304" s="148"/>
      <c r="L304" s="144"/>
      <c r="M304" s="149"/>
      <c r="T304" s="150"/>
      <c r="AT304" s="145" t="s">
        <v>192</v>
      </c>
      <c r="AU304" s="145" t="s">
        <v>86</v>
      </c>
      <c r="AV304" s="11" t="s">
        <v>86</v>
      </c>
      <c r="AW304" s="11" t="s">
        <v>37</v>
      </c>
      <c r="AX304" s="11" t="s">
        <v>76</v>
      </c>
      <c r="AY304" s="145" t="s">
        <v>154</v>
      </c>
    </row>
    <row r="305" spans="2:51" s="15" customFormat="1" ht="11.25">
      <c r="B305" s="186"/>
      <c r="D305" s="139" t="s">
        <v>192</v>
      </c>
      <c r="E305" s="187" t="s">
        <v>21</v>
      </c>
      <c r="F305" s="188" t="s">
        <v>539</v>
      </c>
      <c r="H305" s="189">
        <v>8.327</v>
      </c>
      <c r="I305" s="190"/>
      <c r="L305" s="186"/>
      <c r="M305" s="191"/>
      <c r="T305" s="192"/>
      <c r="AT305" s="187" t="s">
        <v>192</v>
      </c>
      <c r="AU305" s="187" t="s">
        <v>86</v>
      </c>
      <c r="AV305" s="15" t="s">
        <v>167</v>
      </c>
      <c r="AW305" s="15" t="s">
        <v>37</v>
      </c>
      <c r="AX305" s="15" t="s">
        <v>76</v>
      </c>
      <c r="AY305" s="187" t="s">
        <v>154</v>
      </c>
    </row>
    <row r="306" spans="2:51" s="13" customFormat="1" ht="11.25">
      <c r="B306" s="173"/>
      <c r="D306" s="139" t="s">
        <v>192</v>
      </c>
      <c r="E306" s="174" t="s">
        <v>21</v>
      </c>
      <c r="F306" s="175" t="s">
        <v>969</v>
      </c>
      <c r="H306" s="174" t="s">
        <v>21</v>
      </c>
      <c r="I306" s="176"/>
      <c r="L306" s="173"/>
      <c r="M306" s="177"/>
      <c r="T306" s="178"/>
      <c r="AT306" s="174" t="s">
        <v>192</v>
      </c>
      <c r="AU306" s="174" t="s">
        <v>86</v>
      </c>
      <c r="AV306" s="13" t="s">
        <v>84</v>
      </c>
      <c r="AW306" s="13" t="s">
        <v>37</v>
      </c>
      <c r="AX306" s="13" t="s">
        <v>76</v>
      </c>
      <c r="AY306" s="174" t="s">
        <v>154</v>
      </c>
    </row>
    <row r="307" spans="2:51" s="11" customFormat="1" ht="11.25">
      <c r="B307" s="144"/>
      <c r="D307" s="139" t="s">
        <v>192</v>
      </c>
      <c r="E307" s="145" t="s">
        <v>21</v>
      </c>
      <c r="F307" s="146" t="s">
        <v>970</v>
      </c>
      <c r="H307" s="147">
        <v>31.7</v>
      </c>
      <c r="I307" s="148"/>
      <c r="L307" s="144"/>
      <c r="M307" s="149"/>
      <c r="T307" s="150"/>
      <c r="AT307" s="145" t="s">
        <v>192</v>
      </c>
      <c r="AU307" s="145" t="s">
        <v>86</v>
      </c>
      <c r="AV307" s="11" t="s">
        <v>86</v>
      </c>
      <c r="AW307" s="11" t="s">
        <v>37</v>
      </c>
      <c r="AX307" s="11" t="s">
        <v>76</v>
      </c>
      <c r="AY307" s="145" t="s">
        <v>154</v>
      </c>
    </row>
    <row r="308" spans="2:51" s="11" customFormat="1" ht="11.25">
      <c r="B308" s="144"/>
      <c r="D308" s="139" t="s">
        <v>192</v>
      </c>
      <c r="E308" s="145" t="s">
        <v>21</v>
      </c>
      <c r="F308" s="146" t="s">
        <v>971</v>
      </c>
      <c r="H308" s="147">
        <v>16.38</v>
      </c>
      <c r="I308" s="148"/>
      <c r="L308" s="144"/>
      <c r="M308" s="149"/>
      <c r="T308" s="150"/>
      <c r="AT308" s="145" t="s">
        <v>192</v>
      </c>
      <c r="AU308" s="145" t="s">
        <v>86</v>
      </c>
      <c r="AV308" s="11" t="s">
        <v>86</v>
      </c>
      <c r="AW308" s="11" t="s">
        <v>37</v>
      </c>
      <c r="AX308" s="11" t="s">
        <v>76</v>
      </c>
      <c r="AY308" s="145" t="s">
        <v>154</v>
      </c>
    </row>
    <row r="309" spans="2:51" s="11" customFormat="1" ht="11.25">
      <c r="B309" s="144"/>
      <c r="D309" s="139" t="s">
        <v>192</v>
      </c>
      <c r="E309" s="145" t="s">
        <v>21</v>
      </c>
      <c r="F309" s="146" t="s">
        <v>972</v>
      </c>
      <c r="H309" s="147">
        <v>4.7839999999999998</v>
      </c>
      <c r="I309" s="148"/>
      <c r="L309" s="144"/>
      <c r="M309" s="149"/>
      <c r="T309" s="150"/>
      <c r="AT309" s="145" t="s">
        <v>192</v>
      </c>
      <c r="AU309" s="145" t="s">
        <v>86</v>
      </c>
      <c r="AV309" s="11" t="s">
        <v>86</v>
      </c>
      <c r="AW309" s="11" t="s">
        <v>37</v>
      </c>
      <c r="AX309" s="11" t="s">
        <v>76</v>
      </c>
      <c r="AY309" s="145" t="s">
        <v>154</v>
      </c>
    </row>
    <row r="310" spans="2:51" s="11" customFormat="1" ht="11.25">
      <c r="B310" s="144"/>
      <c r="D310" s="139" t="s">
        <v>192</v>
      </c>
      <c r="E310" s="145" t="s">
        <v>21</v>
      </c>
      <c r="F310" s="146" t="s">
        <v>973</v>
      </c>
      <c r="H310" s="147">
        <v>1.8720000000000001</v>
      </c>
      <c r="I310" s="148"/>
      <c r="L310" s="144"/>
      <c r="M310" s="149"/>
      <c r="T310" s="150"/>
      <c r="AT310" s="145" t="s">
        <v>192</v>
      </c>
      <c r="AU310" s="145" t="s">
        <v>86</v>
      </c>
      <c r="AV310" s="11" t="s">
        <v>86</v>
      </c>
      <c r="AW310" s="11" t="s">
        <v>37</v>
      </c>
      <c r="AX310" s="11" t="s">
        <v>76</v>
      </c>
      <c r="AY310" s="145" t="s">
        <v>154</v>
      </c>
    </row>
    <row r="311" spans="2:51" s="11" customFormat="1" ht="11.25">
      <c r="B311" s="144"/>
      <c r="D311" s="139" t="s">
        <v>192</v>
      </c>
      <c r="E311" s="145" t="s">
        <v>21</v>
      </c>
      <c r="F311" s="146" t="s">
        <v>974</v>
      </c>
      <c r="H311" s="147">
        <v>1.9239999999999999</v>
      </c>
      <c r="I311" s="148"/>
      <c r="L311" s="144"/>
      <c r="M311" s="149"/>
      <c r="T311" s="150"/>
      <c r="AT311" s="145" t="s">
        <v>192</v>
      </c>
      <c r="AU311" s="145" t="s">
        <v>86</v>
      </c>
      <c r="AV311" s="11" t="s">
        <v>86</v>
      </c>
      <c r="AW311" s="11" t="s">
        <v>37</v>
      </c>
      <c r="AX311" s="11" t="s">
        <v>76</v>
      </c>
      <c r="AY311" s="145" t="s">
        <v>154</v>
      </c>
    </row>
    <row r="312" spans="2:51" s="11" customFormat="1" ht="11.25">
      <c r="B312" s="144"/>
      <c r="D312" s="139" t="s">
        <v>192</v>
      </c>
      <c r="E312" s="145" t="s">
        <v>21</v>
      </c>
      <c r="F312" s="146" t="s">
        <v>975</v>
      </c>
      <c r="H312" s="147">
        <v>0.93600000000000005</v>
      </c>
      <c r="I312" s="148"/>
      <c r="L312" s="144"/>
      <c r="M312" s="149"/>
      <c r="T312" s="150"/>
      <c r="AT312" s="145" t="s">
        <v>192</v>
      </c>
      <c r="AU312" s="145" t="s">
        <v>86</v>
      </c>
      <c r="AV312" s="11" t="s">
        <v>86</v>
      </c>
      <c r="AW312" s="11" t="s">
        <v>37</v>
      </c>
      <c r="AX312" s="11" t="s">
        <v>76</v>
      </c>
      <c r="AY312" s="145" t="s">
        <v>154</v>
      </c>
    </row>
    <row r="313" spans="2:51" s="11" customFormat="1" ht="11.25">
      <c r="B313" s="144"/>
      <c r="D313" s="139" t="s">
        <v>192</v>
      </c>
      <c r="E313" s="145" t="s">
        <v>21</v>
      </c>
      <c r="F313" s="146" t="s">
        <v>976</v>
      </c>
      <c r="H313" s="147">
        <v>3.536</v>
      </c>
      <c r="I313" s="148"/>
      <c r="L313" s="144"/>
      <c r="M313" s="149"/>
      <c r="T313" s="150"/>
      <c r="AT313" s="145" t="s">
        <v>192</v>
      </c>
      <c r="AU313" s="145" t="s">
        <v>86</v>
      </c>
      <c r="AV313" s="11" t="s">
        <v>86</v>
      </c>
      <c r="AW313" s="11" t="s">
        <v>37</v>
      </c>
      <c r="AX313" s="11" t="s">
        <v>76</v>
      </c>
      <c r="AY313" s="145" t="s">
        <v>154</v>
      </c>
    </row>
    <row r="314" spans="2:51" s="11" customFormat="1" ht="11.25">
      <c r="B314" s="144"/>
      <c r="D314" s="139" t="s">
        <v>192</v>
      </c>
      <c r="E314" s="145" t="s">
        <v>21</v>
      </c>
      <c r="F314" s="146" t="s">
        <v>977</v>
      </c>
      <c r="H314" s="147">
        <v>34.128</v>
      </c>
      <c r="I314" s="148"/>
      <c r="L314" s="144"/>
      <c r="M314" s="149"/>
      <c r="T314" s="150"/>
      <c r="AT314" s="145" t="s">
        <v>192</v>
      </c>
      <c r="AU314" s="145" t="s">
        <v>86</v>
      </c>
      <c r="AV314" s="11" t="s">
        <v>86</v>
      </c>
      <c r="AW314" s="11" t="s">
        <v>37</v>
      </c>
      <c r="AX314" s="11" t="s">
        <v>76</v>
      </c>
      <c r="AY314" s="145" t="s">
        <v>154</v>
      </c>
    </row>
    <row r="315" spans="2:51" s="15" customFormat="1" ht="11.25">
      <c r="B315" s="186"/>
      <c r="D315" s="139" t="s">
        <v>192</v>
      </c>
      <c r="E315" s="187" t="s">
        <v>21</v>
      </c>
      <c r="F315" s="188" t="s">
        <v>539</v>
      </c>
      <c r="H315" s="189">
        <v>95.26</v>
      </c>
      <c r="I315" s="190"/>
      <c r="L315" s="186"/>
      <c r="M315" s="191"/>
      <c r="T315" s="192"/>
      <c r="AT315" s="187" t="s">
        <v>192</v>
      </c>
      <c r="AU315" s="187" t="s">
        <v>86</v>
      </c>
      <c r="AV315" s="15" t="s">
        <v>167</v>
      </c>
      <c r="AW315" s="15" t="s">
        <v>37</v>
      </c>
      <c r="AX315" s="15" t="s">
        <v>76</v>
      </c>
      <c r="AY315" s="187" t="s">
        <v>154</v>
      </c>
    </row>
    <row r="316" spans="2:51" s="13" customFormat="1" ht="11.25">
      <c r="B316" s="173"/>
      <c r="D316" s="139" t="s">
        <v>192</v>
      </c>
      <c r="E316" s="174" t="s">
        <v>21</v>
      </c>
      <c r="F316" s="175" t="s">
        <v>978</v>
      </c>
      <c r="H316" s="174" t="s">
        <v>21</v>
      </c>
      <c r="I316" s="176"/>
      <c r="L316" s="173"/>
      <c r="M316" s="177"/>
      <c r="T316" s="178"/>
      <c r="AT316" s="174" t="s">
        <v>192</v>
      </c>
      <c r="AU316" s="174" t="s">
        <v>86</v>
      </c>
      <c r="AV316" s="13" t="s">
        <v>84</v>
      </c>
      <c r="AW316" s="13" t="s">
        <v>37</v>
      </c>
      <c r="AX316" s="13" t="s">
        <v>76</v>
      </c>
      <c r="AY316" s="174" t="s">
        <v>154</v>
      </c>
    </row>
    <row r="317" spans="2:51" s="11" customFormat="1" ht="11.25">
      <c r="B317" s="144"/>
      <c r="D317" s="139" t="s">
        <v>192</v>
      </c>
      <c r="E317" s="145" t="s">
        <v>21</v>
      </c>
      <c r="F317" s="146" t="s">
        <v>979</v>
      </c>
      <c r="H317" s="147">
        <v>578.70000000000005</v>
      </c>
      <c r="I317" s="148"/>
      <c r="L317" s="144"/>
      <c r="M317" s="149"/>
      <c r="T317" s="150"/>
      <c r="AT317" s="145" t="s">
        <v>192</v>
      </c>
      <c r="AU317" s="145" t="s">
        <v>86</v>
      </c>
      <c r="AV317" s="11" t="s">
        <v>86</v>
      </c>
      <c r="AW317" s="11" t="s">
        <v>37</v>
      </c>
      <c r="AX317" s="11" t="s">
        <v>76</v>
      </c>
      <c r="AY317" s="145" t="s">
        <v>154</v>
      </c>
    </row>
    <row r="318" spans="2:51" s="15" customFormat="1" ht="11.25">
      <c r="B318" s="186"/>
      <c r="D318" s="139" t="s">
        <v>192</v>
      </c>
      <c r="E318" s="187" t="s">
        <v>21</v>
      </c>
      <c r="F318" s="188" t="s">
        <v>539</v>
      </c>
      <c r="H318" s="189">
        <v>578.70000000000005</v>
      </c>
      <c r="I318" s="190"/>
      <c r="L318" s="186"/>
      <c r="M318" s="191"/>
      <c r="T318" s="192"/>
      <c r="AT318" s="187" t="s">
        <v>192</v>
      </c>
      <c r="AU318" s="187" t="s">
        <v>86</v>
      </c>
      <c r="AV318" s="15" t="s">
        <v>167</v>
      </c>
      <c r="AW318" s="15" t="s">
        <v>37</v>
      </c>
      <c r="AX318" s="15" t="s">
        <v>76</v>
      </c>
      <c r="AY318" s="187" t="s">
        <v>154</v>
      </c>
    </row>
    <row r="319" spans="2:51" s="13" customFormat="1" ht="11.25">
      <c r="B319" s="173"/>
      <c r="D319" s="139" t="s">
        <v>192</v>
      </c>
      <c r="E319" s="174" t="s">
        <v>21</v>
      </c>
      <c r="F319" s="175" t="s">
        <v>980</v>
      </c>
      <c r="H319" s="174" t="s">
        <v>21</v>
      </c>
      <c r="I319" s="176"/>
      <c r="L319" s="173"/>
      <c r="M319" s="177"/>
      <c r="T319" s="178"/>
      <c r="AT319" s="174" t="s">
        <v>192</v>
      </c>
      <c r="AU319" s="174" t="s">
        <v>86</v>
      </c>
      <c r="AV319" s="13" t="s">
        <v>84</v>
      </c>
      <c r="AW319" s="13" t="s">
        <v>37</v>
      </c>
      <c r="AX319" s="13" t="s">
        <v>76</v>
      </c>
      <c r="AY319" s="174" t="s">
        <v>154</v>
      </c>
    </row>
    <row r="320" spans="2:51" s="11" customFormat="1" ht="11.25">
      <c r="B320" s="144"/>
      <c r="D320" s="139" t="s">
        <v>192</v>
      </c>
      <c r="E320" s="145" t="s">
        <v>21</v>
      </c>
      <c r="F320" s="146" t="s">
        <v>981</v>
      </c>
      <c r="H320" s="147">
        <v>532.62699999999995</v>
      </c>
      <c r="I320" s="148"/>
      <c r="L320" s="144"/>
      <c r="M320" s="149"/>
      <c r="T320" s="150"/>
      <c r="AT320" s="145" t="s">
        <v>192</v>
      </c>
      <c r="AU320" s="145" t="s">
        <v>86</v>
      </c>
      <c r="AV320" s="11" t="s">
        <v>86</v>
      </c>
      <c r="AW320" s="11" t="s">
        <v>37</v>
      </c>
      <c r="AX320" s="11" t="s">
        <v>76</v>
      </c>
      <c r="AY320" s="145" t="s">
        <v>154</v>
      </c>
    </row>
    <row r="321" spans="2:65" s="15" customFormat="1" ht="11.25">
      <c r="B321" s="186"/>
      <c r="D321" s="139" t="s">
        <v>192</v>
      </c>
      <c r="E321" s="187" t="s">
        <v>21</v>
      </c>
      <c r="F321" s="188" t="s">
        <v>539</v>
      </c>
      <c r="H321" s="189">
        <v>532.62699999999995</v>
      </c>
      <c r="I321" s="190"/>
      <c r="L321" s="186"/>
      <c r="M321" s="191"/>
      <c r="T321" s="192"/>
      <c r="AT321" s="187" t="s">
        <v>192</v>
      </c>
      <c r="AU321" s="187" t="s">
        <v>86</v>
      </c>
      <c r="AV321" s="15" t="s">
        <v>167</v>
      </c>
      <c r="AW321" s="15" t="s">
        <v>37</v>
      </c>
      <c r="AX321" s="15" t="s">
        <v>76</v>
      </c>
      <c r="AY321" s="187" t="s">
        <v>154</v>
      </c>
    </row>
    <row r="322" spans="2:65" s="13" customFormat="1" ht="11.25">
      <c r="B322" s="173"/>
      <c r="D322" s="139" t="s">
        <v>192</v>
      </c>
      <c r="E322" s="174" t="s">
        <v>21</v>
      </c>
      <c r="F322" s="175" t="s">
        <v>982</v>
      </c>
      <c r="H322" s="174" t="s">
        <v>21</v>
      </c>
      <c r="I322" s="176"/>
      <c r="L322" s="173"/>
      <c r="M322" s="177"/>
      <c r="T322" s="178"/>
      <c r="AT322" s="174" t="s">
        <v>192</v>
      </c>
      <c r="AU322" s="174" t="s">
        <v>86</v>
      </c>
      <c r="AV322" s="13" t="s">
        <v>84</v>
      </c>
      <c r="AW322" s="13" t="s">
        <v>37</v>
      </c>
      <c r="AX322" s="13" t="s">
        <v>76</v>
      </c>
      <c r="AY322" s="174" t="s">
        <v>154</v>
      </c>
    </row>
    <row r="323" spans="2:65" s="11" customFormat="1" ht="11.25">
      <c r="B323" s="144"/>
      <c r="D323" s="139" t="s">
        <v>192</v>
      </c>
      <c r="E323" s="145" t="s">
        <v>21</v>
      </c>
      <c r="F323" s="146" t="s">
        <v>983</v>
      </c>
      <c r="H323" s="147">
        <v>793.19799999999998</v>
      </c>
      <c r="I323" s="148"/>
      <c r="L323" s="144"/>
      <c r="M323" s="149"/>
      <c r="T323" s="150"/>
      <c r="AT323" s="145" t="s">
        <v>192</v>
      </c>
      <c r="AU323" s="145" t="s">
        <v>86</v>
      </c>
      <c r="AV323" s="11" t="s">
        <v>86</v>
      </c>
      <c r="AW323" s="11" t="s">
        <v>37</v>
      </c>
      <c r="AX323" s="11" t="s">
        <v>76</v>
      </c>
      <c r="AY323" s="145" t="s">
        <v>154</v>
      </c>
    </row>
    <row r="324" spans="2:65" s="11" customFormat="1" ht="11.25">
      <c r="B324" s="144"/>
      <c r="D324" s="139" t="s">
        <v>192</v>
      </c>
      <c r="E324" s="145" t="s">
        <v>21</v>
      </c>
      <c r="F324" s="146" t="s">
        <v>984</v>
      </c>
      <c r="H324" s="147">
        <v>159.72</v>
      </c>
      <c r="I324" s="148"/>
      <c r="L324" s="144"/>
      <c r="M324" s="149"/>
      <c r="T324" s="150"/>
      <c r="AT324" s="145" t="s">
        <v>192</v>
      </c>
      <c r="AU324" s="145" t="s">
        <v>86</v>
      </c>
      <c r="AV324" s="11" t="s">
        <v>86</v>
      </c>
      <c r="AW324" s="11" t="s">
        <v>37</v>
      </c>
      <c r="AX324" s="11" t="s">
        <v>76</v>
      </c>
      <c r="AY324" s="145" t="s">
        <v>154</v>
      </c>
    </row>
    <row r="325" spans="2:65" s="15" customFormat="1" ht="11.25">
      <c r="B325" s="186"/>
      <c r="D325" s="139" t="s">
        <v>192</v>
      </c>
      <c r="E325" s="187" t="s">
        <v>21</v>
      </c>
      <c r="F325" s="188" t="s">
        <v>539</v>
      </c>
      <c r="H325" s="189">
        <v>952.91800000000001</v>
      </c>
      <c r="I325" s="190"/>
      <c r="L325" s="186"/>
      <c r="M325" s="191"/>
      <c r="T325" s="192"/>
      <c r="AT325" s="187" t="s">
        <v>192</v>
      </c>
      <c r="AU325" s="187" t="s">
        <v>86</v>
      </c>
      <c r="AV325" s="15" t="s">
        <v>167</v>
      </c>
      <c r="AW325" s="15" t="s">
        <v>37</v>
      </c>
      <c r="AX325" s="15" t="s">
        <v>76</v>
      </c>
      <c r="AY325" s="187" t="s">
        <v>154</v>
      </c>
    </row>
    <row r="326" spans="2:65" s="13" customFormat="1" ht="11.25">
      <c r="B326" s="173"/>
      <c r="D326" s="139" t="s">
        <v>192</v>
      </c>
      <c r="E326" s="174" t="s">
        <v>21</v>
      </c>
      <c r="F326" s="175" t="s">
        <v>985</v>
      </c>
      <c r="H326" s="174" t="s">
        <v>21</v>
      </c>
      <c r="I326" s="176"/>
      <c r="L326" s="173"/>
      <c r="M326" s="177"/>
      <c r="T326" s="178"/>
      <c r="AT326" s="174" t="s">
        <v>192</v>
      </c>
      <c r="AU326" s="174" t="s">
        <v>86</v>
      </c>
      <c r="AV326" s="13" t="s">
        <v>84</v>
      </c>
      <c r="AW326" s="13" t="s">
        <v>37</v>
      </c>
      <c r="AX326" s="13" t="s">
        <v>76</v>
      </c>
      <c r="AY326" s="174" t="s">
        <v>154</v>
      </c>
    </row>
    <row r="327" spans="2:65" s="11" customFormat="1" ht="11.25">
      <c r="B327" s="144"/>
      <c r="D327" s="139" t="s">
        <v>192</v>
      </c>
      <c r="E327" s="145" t="s">
        <v>21</v>
      </c>
      <c r="F327" s="146" t="s">
        <v>986</v>
      </c>
      <c r="H327" s="147">
        <v>62.997</v>
      </c>
      <c r="I327" s="148"/>
      <c r="L327" s="144"/>
      <c r="M327" s="149"/>
      <c r="T327" s="150"/>
      <c r="AT327" s="145" t="s">
        <v>192</v>
      </c>
      <c r="AU327" s="145" t="s">
        <v>86</v>
      </c>
      <c r="AV327" s="11" t="s">
        <v>86</v>
      </c>
      <c r="AW327" s="11" t="s">
        <v>37</v>
      </c>
      <c r="AX327" s="11" t="s">
        <v>76</v>
      </c>
      <c r="AY327" s="145" t="s">
        <v>154</v>
      </c>
    </row>
    <row r="328" spans="2:65" s="14" customFormat="1" ht="11.25">
      <c r="B328" s="179"/>
      <c r="D328" s="139" t="s">
        <v>192</v>
      </c>
      <c r="E328" s="180" t="s">
        <v>728</v>
      </c>
      <c r="F328" s="181" t="s">
        <v>459</v>
      </c>
      <c r="H328" s="182">
        <v>2243.8409999999999</v>
      </c>
      <c r="I328" s="183"/>
      <c r="L328" s="179"/>
      <c r="M328" s="184"/>
      <c r="T328" s="185"/>
      <c r="AT328" s="180" t="s">
        <v>192</v>
      </c>
      <c r="AU328" s="180" t="s">
        <v>86</v>
      </c>
      <c r="AV328" s="14" t="s">
        <v>153</v>
      </c>
      <c r="AW328" s="14" t="s">
        <v>37</v>
      </c>
      <c r="AX328" s="14" t="s">
        <v>84</v>
      </c>
      <c r="AY328" s="180" t="s">
        <v>154</v>
      </c>
    </row>
    <row r="329" spans="2:65" s="1" customFormat="1" ht="16.5" customHeight="1">
      <c r="B329" s="33"/>
      <c r="C329" s="151" t="s">
        <v>364</v>
      </c>
      <c r="D329" s="151" t="s">
        <v>243</v>
      </c>
      <c r="E329" s="152" t="s">
        <v>987</v>
      </c>
      <c r="F329" s="153" t="s">
        <v>988</v>
      </c>
      <c r="G329" s="154" t="s">
        <v>462</v>
      </c>
      <c r="H329" s="155">
        <v>44.877000000000002</v>
      </c>
      <c r="I329" s="156"/>
      <c r="J329" s="157">
        <f>ROUND(I329*H329,2)</f>
        <v>0</v>
      </c>
      <c r="K329" s="153" t="s">
        <v>447</v>
      </c>
      <c r="L329" s="158"/>
      <c r="M329" s="159" t="s">
        <v>21</v>
      </c>
      <c r="N329" s="160" t="s">
        <v>47</v>
      </c>
      <c r="P329" s="135">
        <f>O329*H329</f>
        <v>0</v>
      </c>
      <c r="Q329" s="135">
        <v>1</v>
      </c>
      <c r="R329" s="135">
        <f>Q329*H329</f>
        <v>44.877000000000002</v>
      </c>
      <c r="S329" s="135">
        <v>0</v>
      </c>
      <c r="T329" s="136">
        <f>S329*H329</f>
        <v>0</v>
      </c>
      <c r="AR329" s="137" t="s">
        <v>335</v>
      </c>
      <c r="AT329" s="137" t="s">
        <v>243</v>
      </c>
      <c r="AU329" s="137" t="s">
        <v>86</v>
      </c>
      <c r="AY329" s="18" t="s">
        <v>154</v>
      </c>
      <c r="BE329" s="138">
        <f>IF(N329="základní",J329,0)</f>
        <v>0</v>
      </c>
      <c r="BF329" s="138">
        <f>IF(N329="snížená",J329,0)</f>
        <v>0</v>
      </c>
      <c r="BG329" s="138">
        <f>IF(N329="zákl. přenesená",J329,0)</f>
        <v>0</v>
      </c>
      <c r="BH329" s="138">
        <f>IF(N329="sníž. přenesená",J329,0)</f>
        <v>0</v>
      </c>
      <c r="BI329" s="138">
        <f>IF(N329="nulová",J329,0)</f>
        <v>0</v>
      </c>
      <c r="BJ329" s="18" t="s">
        <v>84</v>
      </c>
      <c r="BK329" s="138">
        <f>ROUND(I329*H329,2)</f>
        <v>0</v>
      </c>
      <c r="BL329" s="18" t="s">
        <v>242</v>
      </c>
      <c r="BM329" s="137" t="s">
        <v>989</v>
      </c>
    </row>
    <row r="330" spans="2:65" s="1" customFormat="1" ht="11.25">
      <c r="B330" s="33"/>
      <c r="D330" s="139" t="s">
        <v>160</v>
      </c>
      <c r="F330" s="140" t="s">
        <v>988</v>
      </c>
      <c r="I330" s="141"/>
      <c r="L330" s="33"/>
      <c r="M330" s="142"/>
      <c r="T330" s="54"/>
      <c r="AT330" s="18" t="s">
        <v>160</v>
      </c>
      <c r="AU330" s="18" t="s">
        <v>86</v>
      </c>
    </row>
    <row r="331" spans="2:65" s="1" customFormat="1" ht="29.25">
      <c r="B331" s="33"/>
      <c r="D331" s="139" t="s">
        <v>161</v>
      </c>
      <c r="F331" s="143" t="s">
        <v>614</v>
      </c>
      <c r="I331" s="141"/>
      <c r="L331" s="33"/>
      <c r="M331" s="142"/>
      <c r="T331" s="54"/>
      <c r="AT331" s="18" t="s">
        <v>161</v>
      </c>
      <c r="AU331" s="18" t="s">
        <v>86</v>
      </c>
    </row>
    <row r="332" spans="2:65" s="11" customFormat="1" ht="11.25">
      <c r="B332" s="144"/>
      <c r="D332" s="139" t="s">
        <v>192</v>
      </c>
      <c r="E332" s="145" t="s">
        <v>21</v>
      </c>
      <c r="F332" s="146" t="s">
        <v>728</v>
      </c>
      <c r="H332" s="147">
        <v>2243.8409999999999</v>
      </c>
      <c r="I332" s="148"/>
      <c r="L332" s="144"/>
      <c r="M332" s="149"/>
      <c r="T332" s="150"/>
      <c r="AT332" s="145" t="s">
        <v>192</v>
      </c>
      <c r="AU332" s="145" t="s">
        <v>86</v>
      </c>
      <c r="AV332" s="11" t="s">
        <v>86</v>
      </c>
      <c r="AW332" s="11" t="s">
        <v>37</v>
      </c>
      <c r="AX332" s="11" t="s">
        <v>84</v>
      </c>
      <c r="AY332" s="145" t="s">
        <v>154</v>
      </c>
    </row>
    <row r="333" spans="2:65" s="11" customFormat="1" ht="11.25">
      <c r="B333" s="144"/>
      <c r="D333" s="139" t="s">
        <v>192</v>
      </c>
      <c r="F333" s="146" t="s">
        <v>990</v>
      </c>
      <c r="H333" s="147">
        <v>44.877000000000002</v>
      </c>
      <c r="I333" s="148"/>
      <c r="L333" s="144"/>
      <c r="M333" s="149"/>
      <c r="T333" s="150"/>
      <c r="AT333" s="145" t="s">
        <v>192</v>
      </c>
      <c r="AU333" s="145" t="s">
        <v>86</v>
      </c>
      <c r="AV333" s="11" t="s">
        <v>86</v>
      </c>
      <c r="AW333" s="11" t="s">
        <v>4</v>
      </c>
      <c r="AX333" s="11" t="s">
        <v>84</v>
      </c>
      <c r="AY333" s="145" t="s">
        <v>154</v>
      </c>
    </row>
    <row r="334" spans="2:65" s="1" customFormat="1" ht="16.5" customHeight="1">
      <c r="B334" s="33"/>
      <c r="C334" s="126" t="s">
        <v>370</v>
      </c>
      <c r="D334" s="126" t="s">
        <v>155</v>
      </c>
      <c r="E334" s="127" t="s">
        <v>991</v>
      </c>
      <c r="F334" s="128" t="s">
        <v>992</v>
      </c>
      <c r="G334" s="129" t="s">
        <v>414</v>
      </c>
      <c r="H334" s="130">
        <v>2243.8409999999999</v>
      </c>
      <c r="I334" s="131"/>
      <c r="J334" s="132">
        <f>ROUND(I334*H334,2)</f>
        <v>0</v>
      </c>
      <c r="K334" s="128" t="s">
        <v>447</v>
      </c>
      <c r="L334" s="33"/>
      <c r="M334" s="133" t="s">
        <v>21</v>
      </c>
      <c r="N334" s="134" t="s">
        <v>47</v>
      </c>
      <c r="P334" s="135">
        <f>O334*H334</f>
        <v>0</v>
      </c>
      <c r="Q334" s="135">
        <v>0</v>
      </c>
      <c r="R334" s="135">
        <f>Q334*H334</f>
        <v>0</v>
      </c>
      <c r="S334" s="135">
        <v>0</v>
      </c>
      <c r="T334" s="136">
        <f>S334*H334</f>
        <v>0</v>
      </c>
      <c r="AR334" s="137" t="s">
        <v>242</v>
      </c>
      <c r="AT334" s="137" t="s">
        <v>155</v>
      </c>
      <c r="AU334" s="137" t="s">
        <v>86</v>
      </c>
      <c r="AY334" s="18" t="s">
        <v>154</v>
      </c>
      <c r="BE334" s="138">
        <f>IF(N334="základní",J334,0)</f>
        <v>0</v>
      </c>
      <c r="BF334" s="138">
        <f>IF(N334="snížená",J334,0)</f>
        <v>0</v>
      </c>
      <c r="BG334" s="138">
        <f>IF(N334="zákl. přenesená",J334,0)</f>
        <v>0</v>
      </c>
      <c r="BH334" s="138">
        <f>IF(N334="sníž. přenesená",J334,0)</f>
        <v>0</v>
      </c>
      <c r="BI334" s="138">
        <f>IF(N334="nulová",J334,0)</f>
        <v>0</v>
      </c>
      <c r="BJ334" s="18" t="s">
        <v>84</v>
      </c>
      <c r="BK334" s="138">
        <f>ROUND(I334*H334,2)</f>
        <v>0</v>
      </c>
      <c r="BL334" s="18" t="s">
        <v>242</v>
      </c>
      <c r="BM334" s="137" t="s">
        <v>993</v>
      </c>
    </row>
    <row r="335" spans="2:65" s="1" customFormat="1" ht="11.25">
      <c r="B335" s="33"/>
      <c r="D335" s="139" t="s">
        <v>160</v>
      </c>
      <c r="F335" s="140" t="s">
        <v>994</v>
      </c>
      <c r="I335" s="141"/>
      <c r="L335" s="33"/>
      <c r="M335" s="142"/>
      <c r="T335" s="54"/>
      <c r="AT335" s="18" t="s">
        <v>160</v>
      </c>
      <c r="AU335" s="18" t="s">
        <v>86</v>
      </c>
    </row>
    <row r="336" spans="2:65" s="1" customFormat="1" ht="11.25">
      <c r="B336" s="33"/>
      <c r="D336" s="171" t="s">
        <v>450</v>
      </c>
      <c r="F336" s="172" t="s">
        <v>995</v>
      </c>
      <c r="I336" s="141"/>
      <c r="L336" s="33"/>
      <c r="M336" s="142"/>
      <c r="T336" s="54"/>
      <c r="AT336" s="18" t="s">
        <v>450</v>
      </c>
      <c r="AU336" s="18" t="s">
        <v>86</v>
      </c>
    </row>
    <row r="337" spans="2:65" s="1" customFormat="1" ht="29.25">
      <c r="B337" s="33"/>
      <c r="D337" s="139" t="s">
        <v>161</v>
      </c>
      <c r="F337" s="143" t="s">
        <v>614</v>
      </c>
      <c r="I337" s="141"/>
      <c r="L337" s="33"/>
      <c r="M337" s="142"/>
      <c r="T337" s="54"/>
      <c r="AT337" s="18" t="s">
        <v>161</v>
      </c>
      <c r="AU337" s="18" t="s">
        <v>86</v>
      </c>
    </row>
    <row r="338" spans="2:65" s="11" customFormat="1" ht="11.25">
      <c r="B338" s="144"/>
      <c r="D338" s="139" t="s">
        <v>192</v>
      </c>
      <c r="E338" s="145" t="s">
        <v>21</v>
      </c>
      <c r="F338" s="146" t="s">
        <v>728</v>
      </c>
      <c r="H338" s="147">
        <v>2243.8409999999999</v>
      </c>
      <c r="I338" s="148"/>
      <c r="L338" s="144"/>
      <c r="M338" s="149"/>
      <c r="T338" s="150"/>
      <c r="AT338" s="145" t="s">
        <v>192</v>
      </c>
      <c r="AU338" s="145" t="s">
        <v>86</v>
      </c>
      <c r="AV338" s="11" t="s">
        <v>86</v>
      </c>
      <c r="AW338" s="11" t="s">
        <v>37</v>
      </c>
      <c r="AX338" s="11" t="s">
        <v>84</v>
      </c>
      <c r="AY338" s="145" t="s">
        <v>154</v>
      </c>
    </row>
    <row r="339" spans="2:65" s="1" customFormat="1" ht="16.5" customHeight="1">
      <c r="B339" s="33"/>
      <c r="C339" s="151" t="s">
        <v>377</v>
      </c>
      <c r="D339" s="151" t="s">
        <v>243</v>
      </c>
      <c r="E339" s="152" t="s">
        <v>996</v>
      </c>
      <c r="F339" s="153" t="s">
        <v>997</v>
      </c>
      <c r="G339" s="154" t="s">
        <v>628</v>
      </c>
      <c r="H339" s="155">
        <v>1586.396</v>
      </c>
      <c r="I339" s="156"/>
      <c r="J339" s="157">
        <f>ROUND(I339*H339,2)</f>
        <v>0</v>
      </c>
      <c r="K339" s="153" t="s">
        <v>447</v>
      </c>
      <c r="L339" s="158"/>
      <c r="M339" s="159" t="s">
        <v>21</v>
      </c>
      <c r="N339" s="160" t="s">
        <v>47</v>
      </c>
      <c r="P339" s="135">
        <f>O339*H339</f>
        <v>0</v>
      </c>
      <c r="Q339" s="135">
        <v>1E-3</v>
      </c>
      <c r="R339" s="135">
        <f>Q339*H339</f>
        <v>1.5863959999999999</v>
      </c>
      <c r="S339" s="135">
        <v>0</v>
      </c>
      <c r="T339" s="136">
        <f>S339*H339</f>
        <v>0</v>
      </c>
      <c r="AR339" s="137" t="s">
        <v>335</v>
      </c>
      <c r="AT339" s="137" t="s">
        <v>243</v>
      </c>
      <c r="AU339" s="137" t="s">
        <v>86</v>
      </c>
      <c r="AY339" s="18" t="s">
        <v>154</v>
      </c>
      <c r="BE339" s="138">
        <f>IF(N339="základní",J339,0)</f>
        <v>0</v>
      </c>
      <c r="BF339" s="138">
        <f>IF(N339="snížená",J339,0)</f>
        <v>0</v>
      </c>
      <c r="BG339" s="138">
        <f>IF(N339="zákl. přenesená",J339,0)</f>
        <v>0</v>
      </c>
      <c r="BH339" s="138">
        <f>IF(N339="sníž. přenesená",J339,0)</f>
        <v>0</v>
      </c>
      <c r="BI339" s="138">
        <f>IF(N339="nulová",J339,0)</f>
        <v>0</v>
      </c>
      <c r="BJ339" s="18" t="s">
        <v>84</v>
      </c>
      <c r="BK339" s="138">
        <f>ROUND(I339*H339,2)</f>
        <v>0</v>
      </c>
      <c r="BL339" s="18" t="s">
        <v>242</v>
      </c>
      <c r="BM339" s="137" t="s">
        <v>998</v>
      </c>
    </row>
    <row r="340" spans="2:65" s="1" customFormat="1" ht="11.25">
      <c r="B340" s="33"/>
      <c r="D340" s="139" t="s">
        <v>160</v>
      </c>
      <c r="F340" s="140" t="s">
        <v>997</v>
      </c>
      <c r="I340" s="141"/>
      <c r="L340" s="33"/>
      <c r="M340" s="142"/>
      <c r="T340" s="54"/>
      <c r="AT340" s="18" t="s">
        <v>160</v>
      </c>
      <c r="AU340" s="18" t="s">
        <v>86</v>
      </c>
    </row>
    <row r="341" spans="2:65" s="1" customFormat="1" ht="29.25">
      <c r="B341" s="33"/>
      <c r="D341" s="139" t="s">
        <v>161</v>
      </c>
      <c r="F341" s="143" t="s">
        <v>614</v>
      </c>
      <c r="I341" s="141"/>
      <c r="L341" s="33"/>
      <c r="M341" s="142"/>
      <c r="T341" s="54"/>
      <c r="AT341" s="18" t="s">
        <v>161</v>
      </c>
      <c r="AU341" s="18" t="s">
        <v>86</v>
      </c>
    </row>
    <row r="342" spans="2:65" s="11" customFormat="1" ht="11.25">
      <c r="B342" s="144"/>
      <c r="D342" s="139" t="s">
        <v>192</v>
      </c>
      <c r="E342" s="145" t="s">
        <v>21</v>
      </c>
      <c r="F342" s="146" t="s">
        <v>728</v>
      </c>
      <c r="H342" s="147">
        <v>2243.8409999999999</v>
      </c>
      <c r="I342" s="148"/>
      <c r="L342" s="144"/>
      <c r="M342" s="149"/>
      <c r="T342" s="150"/>
      <c r="AT342" s="145" t="s">
        <v>192</v>
      </c>
      <c r="AU342" s="145" t="s">
        <v>86</v>
      </c>
      <c r="AV342" s="11" t="s">
        <v>86</v>
      </c>
      <c r="AW342" s="11" t="s">
        <v>37</v>
      </c>
      <c r="AX342" s="11" t="s">
        <v>84</v>
      </c>
      <c r="AY342" s="145" t="s">
        <v>154</v>
      </c>
    </row>
    <row r="343" spans="2:65" s="11" customFormat="1" ht="11.25">
      <c r="B343" s="144"/>
      <c r="D343" s="139" t="s">
        <v>192</v>
      </c>
      <c r="F343" s="146" t="s">
        <v>999</v>
      </c>
      <c r="H343" s="147">
        <v>1586.396</v>
      </c>
      <c r="I343" s="148"/>
      <c r="L343" s="144"/>
      <c r="M343" s="149"/>
      <c r="T343" s="150"/>
      <c r="AT343" s="145" t="s">
        <v>192</v>
      </c>
      <c r="AU343" s="145" t="s">
        <v>86</v>
      </c>
      <c r="AV343" s="11" t="s">
        <v>86</v>
      </c>
      <c r="AW343" s="11" t="s">
        <v>4</v>
      </c>
      <c r="AX343" s="11" t="s">
        <v>84</v>
      </c>
      <c r="AY343" s="145" t="s">
        <v>154</v>
      </c>
    </row>
    <row r="344" spans="2:65" s="1" customFormat="1" ht="16.5" customHeight="1">
      <c r="B344" s="33"/>
      <c r="C344" s="126" t="s">
        <v>382</v>
      </c>
      <c r="D344" s="126" t="s">
        <v>155</v>
      </c>
      <c r="E344" s="127" t="s">
        <v>1000</v>
      </c>
      <c r="F344" s="128" t="s">
        <v>1001</v>
      </c>
      <c r="G344" s="129" t="s">
        <v>414</v>
      </c>
      <c r="H344" s="130">
        <v>2243.8409999999999</v>
      </c>
      <c r="I344" s="131"/>
      <c r="J344" s="132">
        <f>ROUND(I344*H344,2)</f>
        <v>0</v>
      </c>
      <c r="K344" s="128" t="s">
        <v>21</v>
      </c>
      <c r="L344" s="33"/>
      <c r="M344" s="133" t="s">
        <v>21</v>
      </c>
      <c r="N344" s="134" t="s">
        <v>47</v>
      </c>
      <c r="P344" s="135">
        <f>O344*H344</f>
        <v>0</v>
      </c>
      <c r="Q344" s="135">
        <v>0</v>
      </c>
      <c r="R344" s="135">
        <f>Q344*H344</f>
        <v>0</v>
      </c>
      <c r="S344" s="135">
        <v>0</v>
      </c>
      <c r="T344" s="136">
        <f>S344*H344</f>
        <v>0</v>
      </c>
      <c r="AR344" s="137" t="s">
        <v>242</v>
      </c>
      <c r="AT344" s="137" t="s">
        <v>155</v>
      </c>
      <c r="AU344" s="137" t="s">
        <v>86</v>
      </c>
      <c r="AY344" s="18" t="s">
        <v>154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8" t="s">
        <v>84</v>
      </c>
      <c r="BK344" s="138">
        <f>ROUND(I344*H344,2)</f>
        <v>0</v>
      </c>
      <c r="BL344" s="18" t="s">
        <v>242</v>
      </c>
      <c r="BM344" s="137" t="s">
        <v>1002</v>
      </c>
    </row>
    <row r="345" spans="2:65" s="1" customFormat="1" ht="11.25">
      <c r="B345" s="33"/>
      <c r="D345" s="139" t="s">
        <v>160</v>
      </c>
      <c r="F345" s="140" t="s">
        <v>1003</v>
      </c>
      <c r="I345" s="141"/>
      <c r="L345" s="33"/>
      <c r="M345" s="142"/>
      <c r="T345" s="54"/>
      <c r="AT345" s="18" t="s">
        <v>160</v>
      </c>
      <c r="AU345" s="18" t="s">
        <v>86</v>
      </c>
    </row>
    <row r="346" spans="2:65" s="1" customFormat="1" ht="29.25">
      <c r="B346" s="33"/>
      <c r="D346" s="139" t="s">
        <v>161</v>
      </c>
      <c r="F346" s="143" t="s">
        <v>614</v>
      </c>
      <c r="I346" s="141"/>
      <c r="L346" s="33"/>
      <c r="M346" s="142"/>
      <c r="T346" s="54"/>
      <c r="AT346" s="18" t="s">
        <v>161</v>
      </c>
      <c r="AU346" s="18" t="s">
        <v>86</v>
      </c>
    </row>
    <row r="347" spans="2:65" s="11" customFormat="1" ht="11.25">
      <c r="B347" s="144"/>
      <c r="D347" s="139" t="s">
        <v>192</v>
      </c>
      <c r="E347" s="145" t="s">
        <v>21</v>
      </c>
      <c r="F347" s="146" t="s">
        <v>728</v>
      </c>
      <c r="H347" s="147">
        <v>2243.8409999999999</v>
      </c>
      <c r="I347" s="148"/>
      <c r="L347" s="144"/>
      <c r="M347" s="149"/>
      <c r="T347" s="150"/>
      <c r="AT347" s="145" t="s">
        <v>192</v>
      </c>
      <c r="AU347" s="145" t="s">
        <v>86</v>
      </c>
      <c r="AV347" s="11" t="s">
        <v>86</v>
      </c>
      <c r="AW347" s="11" t="s">
        <v>37</v>
      </c>
      <c r="AX347" s="11" t="s">
        <v>84</v>
      </c>
      <c r="AY347" s="145" t="s">
        <v>154</v>
      </c>
    </row>
    <row r="348" spans="2:65" s="1" customFormat="1" ht="16.5" customHeight="1">
      <c r="B348" s="33"/>
      <c r="C348" s="151" t="s">
        <v>388</v>
      </c>
      <c r="D348" s="151" t="s">
        <v>243</v>
      </c>
      <c r="E348" s="152" t="s">
        <v>1004</v>
      </c>
      <c r="F348" s="153" t="s">
        <v>1005</v>
      </c>
      <c r="G348" s="154" t="s">
        <v>628</v>
      </c>
      <c r="H348" s="155">
        <v>1144.3589999999999</v>
      </c>
      <c r="I348" s="156"/>
      <c r="J348" s="157">
        <f>ROUND(I348*H348,2)</f>
        <v>0</v>
      </c>
      <c r="K348" s="153" t="s">
        <v>447</v>
      </c>
      <c r="L348" s="158"/>
      <c r="M348" s="159" t="s">
        <v>21</v>
      </c>
      <c r="N348" s="160" t="s">
        <v>47</v>
      </c>
      <c r="P348" s="135">
        <f>O348*H348</f>
        <v>0</v>
      </c>
      <c r="Q348" s="135">
        <v>1E-3</v>
      </c>
      <c r="R348" s="135">
        <f>Q348*H348</f>
        <v>1.1443589999999999</v>
      </c>
      <c r="S348" s="135">
        <v>0</v>
      </c>
      <c r="T348" s="136">
        <f>S348*H348</f>
        <v>0</v>
      </c>
      <c r="AR348" s="137" t="s">
        <v>335</v>
      </c>
      <c r="AT348" s="137" t="s">
        <v>243</v>
      </c>
      <c r="AU348" s="137" t="s">
        <v>86</v>
      </c>
      <c r="AY348" s="18" t="s">
        <v>154</v>
      </c>
      <c r="BE348" s="138">
        <f>IF(N348="základní",J348,0)</f>
        <v>0</v>
      </c>
      <c r="BF348" s="138">
        <f>IF(N348="snížená",J348,0)</f>
        <v>0</v>
      </c>
      <c r="BG348" s="138">
        <f>IF(N348="zákl. přenesená",J348,0)</f>
        <v>0</v>
      </c>
      <c r="BH348" s="138">
        <f>IF(N348="sníž. přenesená",J348,0)</f>
        <v>0</v>
      </c>
      <c r="BI348" s="138">
        <f>IF(N348="nulová",J348,0)</f>
        <v>0</v>
      </c>
      <c r="BJ348" s="18" t="s">
        <v>84</v>
      </c>
      <c r="BK348" s="138">
        <f>ROUND(I348*H348,2)</f>
        <v>0</v>
      </c>
      <c r="BL348" s="18" t="s">
        <v>242</v>
      </c>
      <c r="BM348" s="137" t="s">
        <v>1006</v>
      </c>
    </row>
    <row r="349" spans="2:65" s="1" customFormat="1" ht="11.25">
      <c r="B349" s="33"/>
      <c r="D349" s="139" t="s">
        <v>160</v>
      </c>
      <c r="F349" s="140" t="s">
        <v>1005</v>
      </c>
      <c r="I349" s="141"/>
      <c r="L349" s="33"/>
      <c r="M349" s="142"/>
      <c r="T349" s="54"/>
      <c r="AT349" s="18" t="s">
        <v>160</v>
      </c>
      <c r="AU349" s="18" t="s">
        <v>86</v>
      </c>
    </row>
    <row r="350" spans="2:65" s="1" customFormat="1" ht="29.25">
      <c r="B350" s="33"/>
      <c r="D350" s="139" t="s">
        <v>161</v>
      </c>
      <c r="F350" s="143" t="s">
        <v>614</v>
      </c>
      <c r="I350" s="141"/>
      <c r="L350" s="33"/>
      <c r="M350" s="142"/>
      <c r="T350" s="54"/>
      <c r="AT350" s="18" t="s">
        <v>161</v>
      </c>
      <c r="AU350" s="18" t="s">
        <v>86</v>
      </c>
    </row>
    <row r="351" spans="2:65" s="11" customFormat="1" ht="11.25">
      <c r="B351" s="144"/>
      <c r="D351" s="139" t="s">
        <v>192</v>
      </c>
      <c r="E351" s="145" t="s">
        <v>21</v>
      </c>
      <c r="F351" s="146" t="s">
        <v>728</v>
      </c>
      <c r="H351" s="147">
        <v>2243.8409999999999</v>
      </c>
      <c r="I351" s="148"/>
      <c r="L351" s="144"/>
      <c r="M351" s="149"/>
      <c r="T351" s="150"/>
      <c r="AT351" s="145" t="s">
        <v>192</v>
      </c>
      <c r="AU351" s="145" t="s">
        <v>86</v>
      </c>
      <c r="AV351" s="11" t="s">
        <v>86</v>
      </c>
      <c r="AW351" s="11" t="s">
        <v>37</v>
      </c>
      <c r="AX351" s="11" t="s">
        <v>84</v>
      </c>
      <c r="AY351" s="145" t="s">
        <v>154</v>
      </c>
    </row>
    <row r="352" spans="2:65" s="11" customFormat="1" ht="11.25">
      <c r="B352" s="144"/>
      <c r="D352" s="139" t="s">
        <v>192</v>
      </c>
      <c r="F352" s="146" t="s">
        <v>1007</v>
      </c>
      <c r="H352" s="147">
        <v>1144.3589999999999</v>
      </c>
      <c r="I352" s="148"/>
      <c r="L352" s="144"/>
      <c r="M352" s="149"/>
      <c r="T352" s="150"/>
      <c r="AT352" s="145" t="s">
        <v>192</v>
      </c>
      <c r="AU352" s="145" t="s">
        <v>86</v>
      </c>
      <c r="AV352" s="11" t="s">
        <v>86</v>
      </c>
      <c r="AW352" s="11" t="s">
        <v>4</v>
      </c>
      <c r="AX352" s="11" t="s">
        <v>84</v>
      </c>
      <c r="AY352" s="145" t="s">
        <v>154</v>
      </c>
    </row>
    <row r="353" spans="2:65" s="1" customFormat="1" ht="16.5" customHeight="1">
      <c r="B353" s="33"/>
      <c r="C353" s="126" t="s">
        <v>393</v>
      </c>
      <c r="D353" s="126" t="s">
        <v>155</v>
      </c>
      <c r="E353" s="127" t="s">
        <v>1008</v>
      </c>
      <c r="F353" s="128" t="s">
        <v>1009</v>
      </c>
      <c r="G353" s="129" t="s">
        <v>414</v>
      </c>
      <c r="H353" s="130">
        <v>4487.6819999999998</v>
      </c>
      <c r="I353" s="131"/>
      <c r="J353" s="132">
        <f>ROUND(I353*H353,2)</f>
        <v>0</v>
      </c>
      <c r="K353" s="128" t="s">
        <v>21</v>
      </c>
      <c r="L353" s="33"/>
      <c r="M353" s="133" t="s">
        <v>21</v>
      </c>
      <c r="N353" s="134" t="s">
        <v>47</v>
      </c>
      <c r="P353" s="135">
        <f>O353*H353</f>
        <v>0</v>
      </c>
      <c r="Q353" s="135">
        <v>0</v>
      </c>
      <c r="R353" s="135">
        <f>Q353*H353</f>
        <v>0</v>
      </c>
      <c r="S353" s="135">
        <v>0</v>
      </c>
      <c r="T353" s="136">
        <f>S353*H353</f>
        <v>0</v>
      </c>
      <c r="AR353" s="137" t="s">
        <v>242</v>
      </c>
      <c r="AT353" s="137" t="s">
        <v>155</v>
      </c>
      <c r="AU353" s="137" t="s">
        <v>86</v>
      </c>
      <c r="AY353" s="18" t="s">
        <v>154</v>
      </c>
      <c r="BE353" s="138">
        <f>IF(N353="základní",J353,0)</f>
        <v>0</v>
      </c>
      <c r="BF353" s="138">
        <f>IF(N353="snížená",J353,0)</f>
        <v>0</v>
      </c>
      <c r="BG353" s="138">
        <f>IF(N353="zákl. přenesená",J353,0)</f>
        <v>0</v>
      </c>
      <c r="BH353" s="138">
        <f>IF(N353="sníž. přenesená",J353,0)</f>
        <v>0</v>
      </c>
      <c r="BI353" s="138">
        <f>IF(N353="nulová",J353,0)</f>
        <v>0</v>
      </c>
      <c r="BJ353" s="18" t="s">
        <v>84</v>
      </c>
      <c r="BK353" s="138">
        <f>ROUND(I353*H353,2)</f>
        <v>0</v>
      </c>
      <c r="BL353" s="18" t="s">
        <v>242</v>
      </c>
      <c r="BM353" s="137" t="s">
        <v>1010</v>
      </c>
    </row>
    <row r="354" spans="2:65" s="1" customFormat="1" ht="11.25">
      <c r="B354" s="33"/>
      <c r="D354" s="139" t="s">
        <v>160</v>
      </c>
      <c r="F354" s="140" t="s">
        <v>1011</v>
      </c>
      <c r="I354" s="141"/>
      <c r="L354" s="33"/>
      <c r="M354" s="142"/>
      <c r="T354" s="54"/>
      <c r="AT354" s="18" t="s">
        <v>160</v>
      </c>
      <c r="AU354" s="18" t="s">
        <v>86</v>
      </c>
    </row>
    <row r="355" spans="2:65" s="1" customFormat="1" ht="29.25">
      <c r="B355" s="33"/>
      <c r="D355" s="139" t="s">
        <v>161</v>
      </c>
      <c r="F355" s="143" t="s">
        <v>614</v>
      </c>
      <c r="I355" s="141"/>
      <c r="L355" s="33"/>
      <c r="M355" s="142"/>
      <c r="T355" s="54"/>
      <c r="AT355" s="18" t="s">
        <v>161</v>
      </c>
      <c r="AU355" s="18" t="s">
        <v>86</v>
      </c>
    </row>
    <row r="356" spans="2:65" s="11" customFormat="1" ht="11.25">
      <c r="B356" s="144"/>
      <c r="D356" s="139" t="s">
        <v>192</v>
      </c>
      <c r="E356" s="145" t="s">
        <v>21</v>
      </c>
      <c r="F356" s="146" t="s">
        <v>1012</v>
      </c>
      <c r="H356" s="147">
        <v>4487.6819999999998</v>
      </c>
      <c r="I356" s="148"/>
      <c r="L356" s="144"/>
      <c r="M356" s="149"/>
      <c r="T356" s="150"/>
      <c r="AT356" s="145" t="s">
        <v>192</v>
      </c>
      <c r="AU356" s="145" t="s">
        <v>86</v>
      </c>
      <c r="AV356" s="11" t="s">
        <v>86</v>
      </c>
      <c r="AW356" s="11" t="s">
        <v>37</v>
      </c>
      <c r="AX356" s="11" t="s">
        <v>84</v>
      </c>
      <c r="AY356" s="145" t="s">
        <v>154</v>
      </c>
    </row>
    <row r="357" spans="2:65" s="1" customFormat="1" ht="16.5" customHeight="1">
      <c r="B357" s="33"/>
      <c r="C357" s="151" t="s">
        <v>398</v>
      </c>
      <c r="D357" s="151" t="s">
        <v>243</v>
      </c>
      <c r="E357" s="152" t="s">
        <v>1013</v>
      </c>
      <c r="F357" s="153" t="s">
        <v>1014</v>
      </c>
      <c r="G357" s="154" t="s">
        <v>628</v>
      </c>
      <c r="H357" s="155">
        <v>1750.1959999999999</v>
      </c>
      <c r="I357" s="156"/>
      <c r="J357" s="157">
        <f>ROUND(I357*H357,2)</f>
        <v>0</v>
      </c>
      <c r="K357" s="153" t="s">
        <v>447</v>
      </c>
      <c r="L357" s="158"/>
      <c r="M357" s="159" t="s">
        <v>21</v>
      </c>
      <c r="N357" s="160" t="s">
        <v>47</v>
      </c>
      <c r="P357" s="135">
        <f>O357*H357</f>
        <v>0</v>
      </c>
      <c r="Q357" s="135">
        <v>1E-3</v>
      </c>
      <c r="R357" s="135">
        <f>Q357*H357</f>
        <v>1.7501959999999999</v>
      </c>
      <c r="S357" s="135">
        <v>0</v>
      </c>
      <c r="T357" s="136">
        <f>S357*H357</f>
        <v>0</v>
      </c>
      <c r="AR357" s="137" t="s">
        <v>335</v>
      </c>
      <c r="AT357" s="137" t="s">
        <v>243</v>
      </c>
      <c r="AU357" s="137" t="s">
        <v>86</v>
      </c>
      <c r="AY357" s="18" t="s">
        <v>154</v>
      </c>
      <c r="BE357" s="138">
        <f>IF(N357="základní",J357,0)</f>
        <v>0</v>
      </c>
      <c r="BF357" s="138">
        <f>IF(N357="snížená",J357,0)</f>
        <v>0</v>
      </c>
      <c r="BG357" s="138">
        <f>IF(N357="zákl. přenesená",J357,0)</f>
        <v>0</v>
      </c>
      <c r="BH357" s="138">
        <f>IF(N357="sníž. přenesená",J357,0)</f>
        <v>0</v>
      </c>
      <c r="BI357" s="138">
        <f>IF(N357="nulová",J357,0)</f>
        <v>0</v>
      </c>
      <c r="BJ357" s="18" t="s">
        <v>84</v>
      </c>
      <c r="BK357" s="138">
        <f>ROUND(I357*H357,2)</f>
        <v>0</v>
      </c>
      <c r="BL357" s="18" t="s">
        <v>242</v>
      </c>
      <c r="BM357" s="137" t="s">
        <v>1015</v>
      </c>
    </row>
    <row r="358" spans="2:65" s="1" customFormat="1" ht="11.25">
      <c r="B358" s="33"/>
      <c r="D358" s="139" t="s">
        <v>160</v>
      </c>
      <c r="F358" s="140" t="s">
        <v>1014</v>
      </c>
      <c r="I358" s="141"/>
      <c r="L358" s="33"/>
      <c r="M358" s="142"/>
      <c r="T358" s="54"/>
      <c r="AT358" s="18" t="s">
        <v>160</v>
      </c>
      <c r="AU358" s="18" t="s">
        <v>86</v>
      </c>
    </row>
    <row r="359" spans="2:65" s="1" customFormat="1" ht="29.25">
      <c r="B359" s="33"/>
      <c r="D359" s="139" t="s">
        <v>161</v>
      </c>
      <c r="F359" s="143" t="s">
        <v>614</v>
      </c>
      <c r="I359" s="141"/>
      <c r="L359" s="33"/>
      <c r="M359" s="142"/>
      <c r="T359" s="54"/>
      <c r="AT359" s="18" t="s">
        <v>161</v>
      </c>
      <c r="AU359" s="18" t="s">
        <v>86</v>
      </c>
    </row>
    <row r="360" spans="2:65" s="11" customFormat="1" ht="11.25">
      <c r="B360" s="144"/>
      <c r="D360" s="139" t="s">
        <v>192</v>
      </c>
      <c r="E360" s="145" t="s">
        <v>21</v>
      </c>
      <c r="F360" s="146" t="s">
        <v>1016</v>
      </c>
      <c r="H360" s="147">
        <v>4487.6819999999998</v>
      </c>
      <c r="I360" s="148"/>
      <c r="L360" s="144"/>
      <c r="M360" s="149"/>
      <c r="T360" s="150"/>
      <c r="AT360" s="145" t="s">
        <v>192</v>
      </c>
      <c r="AU360" s="145" t="s">
        <v>86</v>
      </c>
      <c r="AV360" s="11" t="s">
        <v>86</v>
      </c>
      <c r="AW360" s="11" t="s">
        <v>37</v>
      </c>
      <c r="AX360" s="11" t="s">
        <v>84</v>
      </c>
      <c r="AY360" s="145" t="s">
        <v>154</v>
      </c>
    </row>
    <row r="361" spans="2:65" s="11" customFormat="1" ht="11.25">
      <c r="B361" s="144"/>
      <c r="D361" s="139" t="s">
        <v>192</v>
      </c>
      <c r="F361" s="146" t="s">
        <v>1017</v>
      </c>
      <c r="H361" s="147">
        <v>1750.1959999999999</v>
      </c>
      <c r="I361" s="148"/>
      <c r="L361" s="144"/>
      <c r="M361" s="149"/>
      <c r="T361" s="150"/>
      <c r="AT361" s="145" t="s">
        <v>192</v>
      </c>
      <c r="AU361" s="145" t="s">
        <v>86</v>
      </c>
      <c r="AV361" s="11" t="s">
        <v>86</v>
      </c>
      <c r="AW361" s="11" t="s">
        <v>4</v>
      </c>
      <c r="AX361" s="11" t="s">
        <v>84</v>
      </c>
      <c r="AY361" s="145" t="s">
        <v>154</v>
      </c>
    </row>
    <row r="362" spans="2:65" s="1" customFormat="1" ht="21.75" customHeight="1">
      <c r="B362" s="33"/>
      <c r="C362" s="126" t="s">
        <v>402</v>
      </c>
      <c r="D362" s="126" t="s">
        <v>155</v>
      </c>
      <c r="E362" s="127" t="s">
        <v>1018</v>
      </c>
      <c r="F362" s="128" t="s">
        <v>1019</v>
      </c>
      <c r="G362" s="129" t="s">
        <v>709</v>
      </c>
      <c r="H362" s="130">
        <v>4</v>
      </c>
      <c r="I362" s="131"/>
      <c r="J362" s="132">
        <f>ROUND(I362*H362,2)</f>
        <v>0</v>
      </c>
      <c r="K362" s="128" t="s">
        <v>21</v>
      </c>
      <c r="L362" s="33"/>
      <c r="M362" s="133" t="s">
        <v>21</v>
      </c>
      <c r="N362" s="134" t="s">
        <v>47</v>
      </c>
      <c r="P362" s="135">
        <f>O362*H362</f>
        <v>0</v>
      </c>
      <c r="Q362" s="135">
        <v>0</v>
      </c>
      <c r="R362" s="135">
        <f>Q362*H362</f>
        <v>0</v>
      </c>
      <c r="S362" s="135">
        <v>0</v>
      </c>
      <c r="T362" s="136">
        <f>S362*H362</f>
        <v>0</v>
      </c>
      <c r="AR362" s="137" t="s">
        <v>242</v>
      </c>
      <c r="AT362" s="137" t="s">
        <v>155</v>
      </c>
      <c r="AU362" s="137" t="s">
        <v>86</v>
      </c>
      <c r="AY362" s="18" t="s">
        <v>154</v>
      </c>
      <c r="BE362" s="138">
        <f>IF(N362="základní",J362,0)</f>
        <v>0</v>
      </c>
      <c r="BF362" s="138">
        <f>IF(N362="snížená",J362,0)</f>
        <v>0</v>
      </c>
      <c r="BG362" s="138">
        <f>IF(N362="zákl. přenesená",J362,0)</f>
        <v>0</v>
      </c>
      <c r="BH362" s="138">
        <f>IF(N362="sníž. přenesená",J362,0)</f>
        <v>0</v>
      </c>
      <c r="BI362" s="138">
        <f>IF(N362="nulová",J362,0)</f>
        <v>0</v>
      </c>
      <c r="BJ362" s="18" t="s">
        <v>84</v>
      </c>
      <c r="BK362" s="138">
        <f>ROUND(I362*H362,2)</f>
        <v>0</v>
      </c>
      <c r="BL362" s="18" t="s">
        <v>242</v>
      </c>
      <c r="BM362" s="137" t="s">
        <v>1020</v>
      </c>
    </row>
    <row r="363" spans="2:65" s="1" customFormat="1" ht="11.25">
      <c r="B363" s="33"/>
      <c r="D363" s="139" t="s">
        <v>160</v>
      </c>
      <c r="F363" s="140" t="s">
        <v>1021</v>
      </c>
      <c r="I363" s="141"/>
      <c r="L363" s="33"/>
      <c r="M363" s="142"/>
      <c r="T363" s="54"/>
      <c r="AT363" s="18" t="s">
        <v>160</v>
      </c>
      <c r="AU363" s="18" t="s">
        <v>86</v>
      </c>
    </row>
    <row r="364" spans="2:65" s="1" customFormat="1" ht="19.5">
      <c r="B364" s="33"/>
      <c r="D364" s="139" t="s">
        <v>161</v>
      </c>
      <c r="F364" s="143" t="s">
        <v>1022</v>
      </c>
      <c r="I364" s="141"/>
      <c r="L364" s="33"/>
      <c r="M364" s="142"/>
      <c r="T364" s="54"/>
      <c r="AT364" s="18" t="s">
        <v>161</v>
      </c>
      <c r="AU364" s="18" t="s">
        <v>86</v>
      </c>
    </row>
    <row r="365" spans="2:65" s="13" customFormat="1" ht="11.25">
      <c r="B365" s="173"/>
      <c r="D365" s="139" t="s">
        <v>192</v>
      </c>
      <c r="E365" s="174" t="s">
        <v>21</v>
      </c>
      <c r="F365" s="175" t="s">
        <v>1023</v>
      </c>
      <c r="H365" s="174" t="s">
        <v>21</v>
      </c>
      <c r="I365" s="176"/>
      <c r="L365" s="173"/>
      <c r="M365" s="177"/>
      <c r="T365" s="178"/>
      <c r="AT365" s="174" t="s">
        <v>192</v>
      </c>
      <c r="AU365" s="174" t="s">
        <v>86</v>
      </c>
      <c r="AV365" s="13" t="s">
        <v>84</v>
      </c>
      <c r="AW365" s="13" t="s">
        <v>37</v>
      </c>
      <c r="AX365" s="13" t="s">
        <v>76</v>
      </c>
      <c r="AY365" s="174" t="s">
        <v>154</v>
      </c>
    </row>
    <row r="366" spans="2:65" s="13" customFormat="1" ht="11.25">
      <c r="B366" s="173"/>
      <c r="D366" s="139" t="s">
        <v>192</v>
      </c>
      <c r="E366" s="174" t="s">
        <v>21</v>
      </c>
      <c r="F366" s="175" t="s">
        <v>1024</v>
      </c>
      <c r="H366" s="174" t="s">
        <v>21</v>
      </c>
      <c r="I366" s="176"/>
      <c r="L366" s="173"/>
      <c r="M366" s="177"/>
      <c r="T366" s="178"/>
      <c r="AT366" s="174" t="s">
        <v>192</v>
      </c>
      <c r="AU366" s="174" t="s">
        <v>86</v>
      </c>
      <c r="AV366" s="13" t="s">
        <v>84</v>
      </c>
      <c r="AW366" s="13" t="s">
        <v>37</v>
      </c>
      <c r="AX366" s="13" t="s">
        <v>76</v>
      </c>
      <c r="AY366" s="174" t="s">
        <v>154</v>
      </c>
    </row>
    <row r="367" spans="2:65" s="11" customFormat="1" ht="11.25">
      <c r="B367" s="144"/>
      <c r="D367" s="139" t="s">
        <v>192</v>
      </c>
      <c r="E367" s="145" t="s">
        <v>21</v>
      </c>
      <c r="F367" s="146" t="s">
        <v>1025</v>
      </c>
      <c r="H367" s="147">
        <v>4</v>
      </c>
      <c r="I367" s="148"/>
      <c r="L367" s="144"/>
      <c r="M367" s="149"/>
      <c r="T367" s="150"/>
      <c r="AT367" s="145" t="s">
        <v>192</v>
      </c>
      <c r="AU367" s="145" t="s">
        <v>86</v>
      </c>
      <c r="AV367" s="11" t="s">
        <v>86</v>
      </c>
      <c r="AW367" s="11" t="s">
        <v>37</v>
      </c>
      <c r="AX367" s="11" t="s">
        <v>76</v>
      </c>
      <c r="AY367" s="145" t="s">
        <v>154</v>
      </c>
    </row>
    <row r="368" spans="2:65" s="14" customFormat="1" ht="11.25">
      <c r="B368" s="179"/>
      <c r="D368" s="139" t="s">
        <v>192</v>
      </c>
      <c r="E368" s="180" t="s">
        <v>722</v>
      </c>
      <c r="F368" s="181" t="s">
        <v>459</v>
      </c>
      <c r="H368" s="182">
        <v>4</v>
      </c>
      <c r="I368" s="183"/>
      <c r="L368" s="179"/>
      <c r="M368" s="184"/>
      <c r="T368" s="185"/>
      <c r="AT368" s="180" t="s">
        <v>192</v>
      </c>
      <c r="AU368" s="180" t="s">
        <v>86</v>
      </c>
      <c r="AV368" s="14" t="s">
        <v>153</v>
      </c>
      <c r="AW368" s="14" t="s">
        <v>37</v>
      </c>
      <c r="AX368" s="14" t="s">
        <v>84</v>
      </c>
      <c r="AY368" s="180" t="s">
        <v>154</v>
      </c>
    </row>
    <row r="369" spans="2:65" s="1" customFormat="1" ht="16.5" customHeight="1">
      <c r="B369" s="33"/>
      <c r="C369" s="126" t="s">
        <v>408</v>
      </c>
      <c r="D369" s="126" t="s">
        <v>155</v>
      </c>
      <c r="E369" s="127" t="s">
        <v>1026</v>
      </c>
      <c r="F369" s="128" t="s">
        <v>1027</v>
      </c>
      <c r="G369" s="129" t="s">
        <v>709</v>
      </c>
      <c r="H369" s="130">
        <v>4</v>
      </c>
      <c r="I369" s="131"/>
      <c r="J369" s="132">
        <f>ROUND(I369*H369,2)</f>
        <v>0</v>
      </c>
      <c r="K369" s="128" t="s">
        <v>21</v>
      </c>
      <c r="L369" s="33"/>
      <c r="M369" s="133" t="s">
        <v>21</v>
      </c>
      <c r="N369" s="134" t="s">
        <v>47</v>
      </c>
      <c r="P369" s="135">
        <f>O369*H369</f>
        <v>0</v>
      </c>
      <c r="Q369" s="135">
        <v>0</v>
      </c>
      <c r="R369" s="135">
        <f>Q369*H369</f>
        <v>0</v>
      </c>
      <c r="S369" s="135">
        <v>0</v>
      </c>
      <c r="T369" s="136">
        <f>S369*H369</f>
        <v>0</v>
      </c>
      <c r="AR369" s="137" t="s">
        <v>242</v>
      </c>
      <c r="AT369" s="137" t="s">
        <v>155</v>
      </c>
      <c r="AU369" s="137" t="s">
        <v>86</v>
      </c>
      <c r="AY369" s="18" t="s">
        <v>154</v>
      </c>
      <c r="BE369" s="138">
        <f>IF(N369="základní",J369,0)</f>
        <v>0</v>
      </c>
      <c r="BF369" s="138">
        <f>IF(N369="snížená",J369,0)</f>
        <v>0</v>
      </c>
      <c r="BG369" s="138">
        <f>IF(N369="zákl. přenesená",J369,0)</f>
        <v>0</v>
      </c>
      <c r="BH369" s="138">
        <f>IF(N369="sníž. přenesená",J369,0)</f>
        <v>0</v>
      </c>
      <c r="BI369" s="138">
        <f>IF(N369="nulová",J369,0)</f>
        <v>0</v>
      </c>
      <c r="BJ369" s="18" t="s">
        <v>84</v>
      </c>
      <c r="BK369" s="138">
        <f>ROUND(I369*H369,2)</f>
        <v>0</v>
      </c>
      <c r="BL369" s="18" t="s">
        <v>242</v>
      </c>
      <c r="BM369" s="137" t="s">
        <v>1028</v>
      </c>
    </row>
    <row r="370" spans="2:65" s="1" customFormat="1" ht="39">
      <c r="B370" s="33"/>
      <c r="D370" s="139" t="s">
        <v>160</v>
      </c>
      <c r="F370" s="140" t="s">
        <v>1029</v>
      </c>
      <c r="I370" s="141"/>
      <c r="L370" s="33"/>
      <c r="M370" s="142"/>
      <c r="T370" s="54"/>
      <c r="AT370" s="18" t="s">
        <v>160</v>
      </c>
      <c r="AU370" s="18" t="s">
        <v>86</v>
      </c>
    </row>
    <row r="371" spans="2:65" s="11" customFormat="1" ht="11.25">
      <c r="B371" s="144"/>
      <c r="D371" s="139" t="s">
        <v>192</v>
      </c>
      <c r="E371" s="145" t="s">
        <v>21</v>
      </c>
      <c r="F371" s="146" t="s">
        <v>722</v>
      </c>
      <c r="H371" s="147">
        <v>4</v>
      </c>
      <c r="I371" s="148"/>
      <c r="L371" s="144"/>
      <c r="M371" s="149"/>
      <c r="T371" s="150"/>
      <c r="AT371" s="145" t="s">
        <v>192</v>
      </c>
      <c r="AU371" s="145" t="s">
        <v>86</v>
      </c>
      <c r="AV371" s="11" t="s">
        <v>86</v>
      </c>
      <c r="AW371" s="11" t="s">
        <v>37</v>
      </c>
      <c r="AX371" s="11" t="s">
        <v>84</v>
      </c>
      <c r="AY371" s="145" t="s">
        <v>154</v>
      </c>
    </row>
    <row r="372" spans="2:65" s="1" customFormat="1" ht="21.75" customHeight="1">
      <c r="B372" s="33"/>
      <c r="C372" s="126" t="s">
        <v>1030</v>
      </c>
      <c r="D372" s="126" t="s">
        <v>155</v>
      </c>
      <c r="E372" s="127" t="s">
        <v>1031</v>
      </c>
      <c r="F372" s="128" t="s">
        <v>1032</v>
      </c>
      <c r="G372" s="129" t="s">
        <v>709</v>
      </c>
      <c r="H372" s="130">
        <v>12</v>
      </c>
      <c r="I372" s="131"/>
      <c r="J372" s="132">
        <f>ROUND(I372*H372,2)</f>
        <v>0</v>
      </c>
      <c r="K372" s="128" t="s">
        <v>21</v>
      </c>
      <c r="L372" s="33"/>
      <c r="M372" s="133" t="s">
        <v>21</v>
      </c>
      <c r="N372" s="134" t="s">
        <v>47</v>
      </c>
      <c r="P372" s="135">
        <f>O372*H372</f>
        <v>0</v>
      </c>
      <c r="Q372" s="135">
        <v>0</v>
      </c>
      <c r="R372" s="135">
        <f>Q372*H372</f>
        <v>0</v>
      </c>
      <c r="S372" s="135">
        <v>0</v>
      </c>
      <c r="T372" s="136">
        <f>S372*H372</f>
        <v>0</v>
      </c>
      <c r="AR372" s="137" t="s">
        <v>242</v>
      </c>
      <c r="AT372" s="137" t="s">
        <v>155</v>
      </c>
      <c r="AU372" s="137" t="s">
        <v>86</v>
      </c>
      <c r="AY372" s="18" t="s">
        <v>154</v>
      </c>
      <c r="BE372" s="138">
        <f>IF(N372="základní",J372,0)</f>
        <v>0</v>
      </c>
      <c r="BF372" s="138">
        <f>IF(N372="snížená",J372,0)</f>
        <v>0</v>
      </c>
      <c r="BG372" s="138">
        <f>IF(N372="zákl. přenesená",J372,0)</f>
        <v>0</v>
      </c>
      <c r="BH372" s="138">
        <f>IF(N372="sníž. přenesená",J372,0)</f>
        <v>0</v>
      </c>
      <c r="BI372" s="138">
        <f>IF(N372="nulová",J372,0)</f>
        <v>0</v>
      </c>
      <c r="BJ372" s="18" t="s">
        <v>84</v>
      </c>
      <c r="BK372" s="138">
        <f>ROUND(I372*H372,2)</f>
        <v>0</v>
      </c>
      <c r="BL372" s="18" t="s">
        <v>242</v>
      </c>
      <c r="BM372" s="137" t="s">
        <v>1033</v>
      </c>
    </row>
    <row r="373" spans="2:65" s="1" customFormat="1" ht="11.25">
      <c r="B373" s="33"/>
      <c r="D373" s="139" t="s">
        <v>160</v>
      </c>
      <c r="F373" s="140" t="s">
        <v>1034</v>
      </c>
      <c r="I373" s="141"/>
      <c r="L373" s="33"/>
      <c r="M373" s="142"/>
      <c r="T373" s="54"/>
      <c r="AT373" s="18" t="s">
        <v>160</v>
      </c>
      <c r="AU373" s="18" t="s">
        <v>86</v>
      </c>
    </row>
    <row r="374" spans="2:65" s="1" customFormat="1" ht="19.5">
      <c r="B374" s="33"/>
      <c r="D374" s="139" t="s">
        <v>161</v>
      </c>
      <c r="F374" s="143" t="s">
        <v>1035</v>
      </c>
      <c r="I374" s="141"/>
      <c r="L374" s="33"/>
      <c r="M374" s="142"/>
      <c r="T374" s="54"/>
      <c r="AT374" s="18" t="s">
        <v>161</v>
      </c>
      <c r="AU374" s="18" t="s">
        <v>86</v>
      </c>
    </row>
    <row r="375" spans="2:65" s="13" customFormat="1" ht="11.25">
      <c r="B375" s="173"/>
      <c r="D375" s="139" t="s">
        <v>192</v>
      </c>
      <c r="E375" s="174" t="s">
        <v>21</v>
      </c>
      <c r="F375" s="175" t="s">
        <v>1023</v>
      </c>
      <c r="H375" s="174" t="s">
        <v>21</v>
      </c>
      <c r="I375" s="176"/>
      <c r="L375" s="173"/>
      <c r="M375" s="177"/>
      <c r="T375" s="178"/>
      <c r="AT375" s="174" t="s">
        <v>192</v>
      </c>
      <c r="AU375" s="174" t="s">
        <v>86</v>
      </c>
      <c r="AV375" s="13" t="s">
        <v>84</v>
      </c>
      <c r="AW375" s="13" t="s">
        <v>37</v>
      </c>
      <c r="AX375" s="13" t="s">
        <v>76</v>
      </c>
      <c r="AY375" s="174" t="s">
        <v>154</v>
      </c>
    </row>
    <row r="376" spans="2:65" s="13" customFormat="1" ht="11.25">
      <c r="B376" s="173"/>
      <c r="D376" s="139" t="s">
        <v>192</v>
      </c>
      <c r="E376" s="174" t="s">
        <v>21</v>
      </c>
      <c r="F376" s="175" t="s">
        <v>1036</v>
      </c>
      <c r="H376" s="174" t="s">
        <v>21</v>
      </c>
      <c r="I376" s="176"/>
      <c r="L376" s="173"/>
      <c r="M376" s="177"/>
      <c r="T376" s="178"/>
      <c r="AT376" s="174" t="s">
        <v>192</v>
      </c>
      <c r="AU376" s="174" t="s">
        <v>86</v>
      </c>
      <c r="AV376" s="13" t="s">
        <v>84</v>
      </c>
      <c r="AW376" s="13" t="s">
        <v>37</v>
      </c>
      <c r="AX376" s="13" t="s">
        <v>76</v>
      </c>
      <c r="AY376" s="174" t="s">
        <v>154</v>
      </c>
    </row>
    <row r="377" spans="2:65" s="11" customFormat="1" ht="11.25">
      <c r="B377" s="144"/>
      <c r="D377" s="139" t="s">
        <v>192</v>
      </c>
      <c r="E377" s="145" t="s">
        <v>21</v>
      </c>
      <c r="F377" s="146" t="s">
        <v>1037</v>
      </c>
      <c r="H377" s="147">
        <v>12</v>
      </c>
      <c r="I377" s="148"/>
      <c r="L377" s="144"/>
      <c r="M377" s="149"/>
      <c r="T377" s="150"/>
      <c r="AT377" s="145" t="s">
        <v>192</v>
      </c>
      <c r="AU377" s="145" t="s">
        <v>86</v>
      </c>
      <c r="AV377" s="11" t="s">
        <v>86</v>
      </c>
      <c r="AW377" s="11" t="s">
        <v>37</v>
      </c>
      <c r="AX377" s="11" t="s">
        <v>76</v>
      </c>
      <c r="AY377" s="145" t="s">
        <v>154</v>
      </c>
    </row>
    <row r="378" spans="2:65" s="14" customFormat="1" ht="11.25">
      <c r="B378" s="179"/>
      <c r="D378" s="139" t="s">
        <v>192</v>
      </c>
      <c r="E378" s="180" t="s">
        <v>724</v>
      </c>
      <c r="F378" s="181" t="s">
        <v>459</v>
      </c>
      <c r="H378" s="182">
        <v>12</v>
      </c>
      <c r="I378" s="183"/>
      <c r="L378" s="179"/>
      <c r="M378" s="184"/>
      <c r="T378" s="185"/>
      <c r="AT378" s="180" t="s">
        <v>192</v>
      </c>
      <c r="AU378" s="180" t="s">
        <v>86</v>
      </c>
      <c r="AV378" s="14" t="s">
        <v>153</v>
      </c>
      <c r="AW378" s="14" t="s">
        <v>37</v>
      </c>
      <c r="AX378" s="14" t="s">
        <v>84</v>
      </c>
      <c r="AY378" s="180" t="s">
        <v>154</v>
      </c>
    </row>
    <row r="379" spans="2:65" s="1" customFormat="1" ht="16.5" customHeight="1">
      <c r="B379" s="33"/>
      <c r="C379" s="126" t="s">
        <v>1038</v>
      </c>
      <c r="D379" s="126" t="s">
        <v>155</v>
      </c>
      <c r="E379" s="127" t="s">
        <v>1039</v>
      </c>
      <c r="F379" s="128" t="s">
        <v>1040</v>
      </c>
      <c r="G379" s="129" t="s">
        <v>709</v>
      </c>
      <c r="H379" s="130">
        <v>12</v>
      </c>
      <c r="I379" s="131"/>
      <c r="J379" s="132">
        <f>ROUND(I379*H379,2)</f>
        <v>0</v>
      </c>
      <c r="K379" s="128" t="s">
        <v>21</v>
      </c>
      <c r="L379" s="33"/>
      <c r="M379" s="133" t="s">
        <v>21</v>
      </c>
      <c r="N379" s="134" t="s">
        <v>47</v>
      </c>
      <c r="P379" s="135">
        <f>O379*H379</f>
        <v>0</v>
      </c>
      <c r="Q379" s="135">
        <v>0</v>
      </c>
      <c r="R379" s="135">
        <f>Q379*H379</f>
        <v>0</v>
      </c>
      <c r="S379" s="135">
        <v>0</v>
      </c>
      <c r="T379" s="136">
        <f>S379*H379</f>
        <v>0</v>
      </c>
      <c r="AR379" s="137" t="s">
        <v>242</v>
      </c>
      <c r="AT379" s="137" t="s">
        <v>155</v>
      </c>
      <c r="AU379" s="137" t="s">
        <v>86</v>
      </c>
      <c r="AY379" s="18" t="s">
        <v>154</v>
      </c>
      <c r="BE379" s="138">
        <f>IF(N379="základní",J379,0)</f>
        <v>0</v>
      </c>
      <c r="BF379" s="138">
        <f>IF(N379="snížená",J379,0)</f>
        <v>0</v>
      </c>
      <c r="BG379" s="138">
        <f>IF(N379="zákl. přenesená",J379,0)</f>
        <v>0</v>
      </c>
      <c r="BH379" s="138">
        <f>IF(N379="sníž. přenesená",J379,0)</f>
        <v>0</v>
      </c>
      <c r="BI379" s="138">
        <f>IF(N379="nulová",J379,0)</f>
        <v>0</v>
      </c>
      <c r="BJ379" s="18" t="s">
        <v>84</v>
      </c>
      <c r="BK379" s="138">
        <f>ROUND(I379*H379,2)</f>
        <v>0</v>
      </c>
      <c r="BL379" s="18" t="s">
        <v>242</v>
      </c>
      <c r="BM379" s="137" t="s">
        <v>1041</v>
      </c>
    </row>
    <row r="380" spans="2:65" s="1" customFormat="1" ht="39">
      <c r="B380" s="33"/>
      <c r="D380" s="139" t="s">
        <v>160</v>
      </c>
      <c r="F380" s="140" t="s">
        <v>1042</v>
      </c>
      <c r="I380" s="141"/>
      <c r="L380" s="33"/>
      <c r="M380" s="142"/>
      <c r="T380" s="54"/>
      <c r="AT380" s="18" t="s">
        <v>160</v>
      </c>
      <c r="AU380" s="18" t="s">
        <v>86</v>
      </c>
    </row>
    <row r="381" spans="2:65" s="11" customFormat="1" ht="11.25">
      <c r="B381" s="144"/>
      <c r="D381" s="139" t="s">
        <v>192</v>
      </c>
      <c r="E381" s="145" t="s">
        <v>21</v>
      </c>
      <c r="F381" s="146" t="s">
        <v>724</v>
      </c>
      <c r="H381" s="147">
        <v>12</v>
      </c>
      <c r="I381" s="148"/>
      <c r="L381" s="144"/>
      <c r="M381" s="149"/>
      <c r="T381" s="150"/>
      <c r="AT381" s="145" t="s">
        <v>192</v>
      </c>
      <c r="AU381" s="145" t="s">
        <v>86</v>
      </c>
      <c r="AV381" s="11" t="s">
        <v>86</v>
      </c>
      <c r="AW381" s="11" t="s">
        <v>37</v>
      </c>
      <c r="AX381" s="11" t="s">
        <v>84</v>
      </c>
      <c r="AY381" s="145" t="s">
        <v>154</v>
      </c>
    </row>
    <row r="382" spans="2:65" s="1" customFormat="1" ht="21.75" customHeight="1">
      <c r="B382" s="33"/>
      <c r="C382" s="126" t="s">
        <v>1043</v>
      </c>
      <c r="D382" s="126" t="s">
        <v>155</v>
      </c>
      <c r="E382" s="127" t="s">
        <v>1044</v>
      </c>
      <c r="F382" s="128" t="s">
        <v>1045</v>
      </c>
      <c r="G382" s="129" t="s">
        <v>709</v>
      </c>
      <c r="H382" s="130">
        <v>16</v>
      </c>
      <c r="I382" s="131"/>
      <c r="J382" s="132">
        <f>ROUND(I382*H382,2)</f>
        <v>0</v>
      </c>
      <c r="K382" s="128" t="s">
        <v>21</v>
      </c>
      <c r="L382" s="33"/>
      <c r="M382" s="133" t="s">
        <v>21</v>
      </c>
      <c r="N382" s="134" t="s">
        <v>47</v>
      </c>
      <c r="P382" s="135">
        <f>O382*H382</f>
        <v>0</v>
      </c>
      <c r="Q382" s="135">
        <v>0</v>
      </c>
      <c r="R382" s="135">
        <f>Q382*H382</f>
        <v>0</v>
      </c>
      <c r="S382" s="135">
        <v>0</v>
      </c>
      <c r="T382" s="136">
        <f>S382*H382</f>
        <v>0</v>
      </c>
      <c r="AR382" s="137" t="s">
        <v>242</v>
      </c>
      <c r="AT382" s="137" t="s">
        <v>155</v>
      </c>
      <c r="AU382" s="137" t="s">
        <v>86</v>
      </c>
      <c r="AY382" s="18" t="s">
        <v>154</v>
      </c>
      <c r="BE382" s="138">
        <f>IF(N382="základní",J382,0)</f>
        <v>0</v>
      </c>
      <c r="BF382" s="138">
        <f>IF(N382="snížená",J382,0)</f>
        <v>0</v>
      </c>
      <c r="BG382" s="138">
        <f>IF(N382="zákl. přenesená",J382,0)</f>
        <v>0</v>
      </c>
      <c r="BH382" s="138">
        <f>IF(N382="sníž. přenesená",J382,0)</f>
        <v>0</v>
      </c>
      <c r="BI382" s="138">
        <f>IF(N382="nulová",J382,0)</f>
        <v>0</v>
      </c>
      <c r="BJ382" s="18" t="s">
        <v>84</v>
      </c>
      <c r="BK382" s="138">
        <f>ROUND(I382*H382,2)</f>
        <v>0</v>
      </c>
      <c r="BL382" s="18" t="s">
        <v>242</v>
      </c>
      <c r="BM382" s="137" t="s">
        <v>1046</v>
      </c>
    </row>
    <row r="383" spans="2:65" s="1" customFormat="1" ht="11.25">
      <c r="B383" s="33"/>
      <c r="D383" s="139" t="s">
        <v>160</v>
      </c>
      <c r="F383" s="140" t="s">
        <v>1047</v>
      </c>
      <c r="I383" s="141"/>
      <c r="L383" s="33"/>
      <c r="M383" s="142"/>
      <c r="T383" s="54"/>
      <c r="AT383" s="18" t="s">
        <v>160</v>
      </c>
      <c r="AU383" s="18" t="s">
        <v>86</v>
      </c>
    </row>
    <row r="384" spans="2:65" s="1" customFormat="1" ht="19.5">
      <c r="B384" s="33"/>
      <c r="D384" s="139" t="s">
        <v>161</v>
      </c>
      <c r="F384" s="143" t="s">
        <v>1048</v>
      </c>
      <c r="I384" s="141"/>
      <c r="L384" s="33"/>
      <c r="M384" s="142"/>
      <c r="T384" s="54"/>
      <c r="AT384" s="18" t="s">
        <v>161</v>
      </c>
      <c r="AU384" s="18" t="s">
        <v>86</v>
      </c>
    </row>
    <row r="385" spans="2:65" s="13" customFormat="1" ht="11.25">
      <c r="B385" s="173"/>
      <c r="D385" s="139" t="s">
        <v>192</v>
      </c>
      <c r="E385" s="174" t="s">
        <v>21</v>
      </c>
      <c r="F385" s="175" t="s">
        <v>1023</v>
      </c>
      <c r="H385" s="174" t="s">
        <v>21</v>
      </c>
      <c r="I385" s="176"/>
      <c r="L385" s="173"/>
      <c r="M385" s="177"/>
      <c r="T385" s="178"/>
      <c r="AT385" s="174" t="s">
        <v>192</v>
      </c>
      <c r="AU385" s="174" t="s">
        <v>86</v>
      </c>
      <c r="AV385" s="13" t="s">
        <v>84</v>
      </c>
      <c r="AW385" s="13" t="s">
        <v>37</v>
      </c>
      <c r="AX385" s="13" t="s">
        <v>76</v>
      </c>
      <c r="AY385" s="174" t="s">
        <v>154</v>
      </c>
    </row>
    <row r="386" spans="2:65" s="13" customFormat="1" ht="11.25">
      <c r="B386" s="173"/>
      <c r="D386" s="139" t="s">
        <v>192</v>
      </c>
      <c r="E386" s="174" t="s">
        <v>21</v>
      </c>
      <c r="F386" s="175" t="s">
        <v>1049</v>
      </c>
      <c r="H386" s="174" t="s">
        <v>21</v>
      </c>
      <c r="I386" s="176"/>
      <c r="L386" s="173"/>
      <c r="M386" s="177"/>
      <c r="T386" s="178"/>
      <c r="AT386" s="174" t="s">
        <v>192</v>
      </c>
      <c r="AU386" s="174" t="s">
        <v>86</v>
      </c>
      <c r="AV386" s="13" t="s">
        <v>84</v>
      </c>
      <c r="AW386" s="13" t="s">
        <v>37</v>
      </c>
      <c r="AX386" s="13" t="s">
        <v>76</v>
      </c>
      <c r="AY386" s="174" t="s">
        <v>154</v>
      </c>
    </row>
    <row r="387" spans="2:65" s="11" customFormat="1" ht="11.25">
      <c r="B387" s="144"/>
      <c r="D387" s="139" t="s">
        <v>192</v>
      </c>
      <c r="E387" s="145" t="s">
        <v>21</v>
      </c>
      <c r="F387" s="146" t="s">
        <v>1050</v>
      </c>
      <c r="H387" s="147">
        <v>16</v>
      </c>
      <c r="I387" s="148"/>
      <c r="L387" s="144"/>
      <c r="M387" s="149"/>
      <c r="T387" s="150"/>
      <c r="AT387" s="145" t="s">
        <v>192</v>
      </c>
      <c r="AU387" s="145" t="s">
        <v>86</v>
      </c>
      <c r="AV387" s="11" t="s">
        <v>86</v>
      </c>
      <c r="AW387" s="11" t="s">
        <v>37</v>
      </c>
      <c r="AX387" s="11" t="s">
        <v>76</v>
      </c>
      <c r="AY387" s="145" t="s">
        <v>154</v>
      </c>
    </row>
    <row r="388" spans="2:65" s="14" customFormat="1" ht="11.25">
      <c r="B388" s="179"/>
      <c r="D388" s="139" t="s">
        <v>192</v>
      </c>
      <c r="E388" s="180" t="s">
        <v>726</v>
      </c>
      <c r="F388" s="181" t="s">
        <v>459</v>
      </c>
      <c r="H388" s="182">
        <v>16</v>
      </c>
      <c r="I388" s="183"/>
      <c r="L388" s="179"/>
      <c r="M388" s="184"/>
      <c r="T388" s="185"/>
      <c r="AT388" s="180" t="s">
        <v>192</v>
      </c>
      <c r="AU388" s="180" t="s">
        <v>86</v>
      </c>
      <c r="AV388" s="14" t="s">
        <v>153</v>
      </c>
      <c r="AW388" s="14" t="s">
        <v>37</v>
      </c>
      <c r="AX388" s="14" t="s">
        <v>84</v>
      </c>
      <c r="AY388" s="180" t="s">
        <v>154</v>
      </c>
    </row>
    <row r="389" spans="2:65" s="1" customFormat="1" ht="16.5" customHeight="1">
      <c r="B389" s="33"/>
      <c r="C389" s="126" t="s">
        <v>1051</v>
      </c>
      <c r="D389" s="126" t="s">
        <v>155</v>
      </c>
      <c r="E389" s="127" t="s">
        <v>1052</v>
      </c>
      <c r="F389" s="128" t="s">
        <v>1053</v>
      </c>
      <c r="G389" s="129" t="s">
        <v>709</v>
      </c>
      <c r="H389" s="130">
        <v>16</v>
      </c>
      <c r="I389" s="131"/>
      <c r="J389" s="132">
        <f>ROUND(I389*H389,2)</f>
        <v>0</v>
      </c>
      <c r="K389" s="128" t="s">
        <v>21</v>
      </c>
      <c r="L389" s="33"/>
      <c r="M389" s="133" t="s">
        <v>21</v>
      </c>
      <c r="N389" s="134" t="s">
        <v>47</v>
      </c>
      <c r="P389" s="135">
        <f>O389*H389</f>
        <v>0</v>
      </c>
      <c r="Q389" s="135">
        <v>0</v>
      </c>
      <c r="R389" s="135">
        <f>Q389*H389</f>
        <v>0</v>
      </c>
      <c r="S389" s="135">
        <v>0</v>
      </c>
      <c r="T389" s="136">
        <f>S389*H389</f>
        <v>0</v>
      </c>
      <c r="AR389" s="137" t="s">
        <v>242</v>
      </c>
      <c r="AT389" s="137" t="s">
        <v>155</v>
      </c>
      <c r="AU389" s="137" t="s">
        <v>86</v>
      </c>
      <c r="AY389" s="18" t="s">
        <v>154</v>
      </c>
      <c r="BE389" s="138">
        <f>IF(N389="základní",J389,0)</f>
        <v>0</v>
      </c>
      <c r="BF389" s="138">
        <f>IF(N389="snížená",J389,0)</f>
        <v>0</v>
      </c>
      <c r="BG389" s="138">
        <f>IF(N389="zákl. přenesená",J389,0)</f>
        <v>0</v>
      </c>
      <c r="BH389" s="138">
        <f>IF(N389="sníž. přenesená",J389,0)</f>
        <v>0</v>
      </c>
      <c r="BI389" s="138">
        <f>IF(N389="nulová",J389,0)</f>
        <v>0</v>
      </c>
      <c r="BJ389" s="18" t="s">
        <v>84</v>
      </c>
      <c r="BK389" s="138">
        <f>ROUND(I389*H389,2)</f>
        <v>0</v>
      </c>
      <c r="BL389" s="18" t="s">
        <v>242</v>
      </c>
      <c r="BM389" s="137" t="s">
        <v>1054</v>
      </c>
    </row>
    <row r="390" spans="2:65" s="1" customFormat="1" ht="39">
      <c r="B390" s="33"/>
      <c r="D390" s="139" t="s">
        <v>160</v>
      </c>
      <c r="F390" s="140" t="s">
        <v>1055</v>
      </c>
      <c r="I390" s="141"/>
      <c r="L390" s="33"/>
      <c r="M390" s="142"/>
      <c r="T390" s="54"/>
      <c r="AT390" s="18" t="s">
        <v>160</v>
      </c>
      <c r="AU390" s="18" t="s">
        <v>86</v>
      </c>
    </row>
    <row r="391" spans="2:65" s="11" customFormat="1" ht="11.25">
      <c r="B391" s="144"/>
      <c r="D391" s="139" t="s">
        <v>192</v>
      </c>
      <c r="E391" s="145" t="s">
        <v>21</v>
      </c>
      <c r="F391" s="146" t="s">
        <v>726</v>
      </c>
      <c r="H391" s="147">
        <v>16</v>
      </c>
      <c r="I391" s="148"/>
      <c r="L391" s="144"/>
      <c r="M391" s="193"/>
      <c r="N391" s="194"/>
      <c r="O391" s="194"/>
      <c r="P391" s="194"/>
      <c r="Q391" s="194"/>
      <c r="R391" s="194"/>
      <c r="S391" s="194"/>
      <c r="T391" s="195"/>
      <c r="AT391" s="145" t="s">
        <v>192</v>
      </c>
      <c r="AU391" s="145" t="s">
        <v>86</v>
      </c>
      <c r="AV391" s="11" t="s">
        <v>86</v>
      </c>
      <c r="AW391" s="11" t="s">
        <v>37</v>
      </c>
      <c r="AX391" s="11" t="s">
        <v>84</v>
      </c>
      <c r="AY391" s="145" t="s">
        <v>154</v>
      </c>
    </row>
    <row r="392" spans="2:65" s="1" customFormat="1" ht="6.95" customHeight="1">
      <c r="B392" s="42"/>
      <c r="C392" s="43"/>
      <c r="D392" s="43"/>
      <c r="E392" s="43"/>
      <c r="F392" s="43"/>
      <c r="G392" s="43"/>
      <c r="H392" s="43"/>
      <c r="I392" s="43"/>
      <c r="J392" s="43"/>
      <c r="K392" s="43"/>
      <c r="L392" s="33"/>
    </row>
  </sheetData>
  <sheetProtection algorithmName="SHA-512" hashValue="Xe7zxfA6u24IedVTM8UWXlapEWg38FYSVMYl7dO55qWnyPz+lZu7hlfPC2NEqp3nIOQn0sq2lFnBmQgtDwXUBg==" saltValue="auCDXpPC5mmHaJcwrCffMykDhMKZYtfSFYF8TbN0/l7fifssaSrr3SlIMEu+IyRYY80woO6CJCmQnxq0r5us6g==" spinCount="100000" sheet="1" objects="1" scenarios="1" formatColumns="0" formatRows="0" autoFilter="0"/>
  <autoFilter ref="C92:K391" xr:uid="{00000000-0009-0000-0000-000005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112" r:id="rId1" xr:uid="{00000000-0004-0000-0500-000000000000}"/>
    <hyperlink ref="F122" r:id="rId2" xr:uid="{00000000-0004-0000-0500-000001000000}"/>
    <hyperlink ref="F150" r:id="rId3" xr:uid="{00000000-0004-0000-0500-000002000000}"/>
    <hyperlink ref="F158" r:id="rId4" xr:uid="{00000000-0004-0000-0500-000003000000}"/>
    <hyperlink ref="F167" r:id="rId5" xr:uid="{00000000-0004-0000-0500-000004000000}"/>
    <hyperlink ref="F240" r:id="rId6" xr:uid="{00000000-0004-0000-0500-000005000000}"/>
    <hyperlink ref="F254" r:id="rId7" xr:uid="{00000000-0004-0000-0500-000006000000}"/>
    <hyperlink ref="F292" r:id="rId8" xr:uid="{00000000-0004-0000-0500-000007000000}"/>
    <hyperlink ref="F296" r:id="rId9" xr:uid="{00000000-0004-0000-0500-000008000000}"/>
    <hyperlink ref="F336" r:id="rId10" xr:uid="{00000000-0004-0000-0500-000009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109</v>
      </c>
      <c r="AZ2" s="164" t="s">
        <v>695</v>
      </c>
      <c r="BA2" s="164" t="s">
        <v>696</v>
      </c>
      <c r="BB2" s="164" t="s">
        <v>628</v>
      </c>
      <c r="BC2" s="164" t="s">
        <v>1056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707</v>
      </c>
      <c r="BA3" s="164" t="s">
        <v>708</v>
      </c>
      <c r="BB3" s="164" t="s">
        <v>709</v>
      </c>
      <c r="BC3" s="164" t="s">
        <v>1057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  <c r="AZ4" s="164" t="s">
        <v>711</v>
      </c>
      <c r="BA4" s="164" t="s">
        <v>711</v>
      </c>
      <c r="BB4" s="164" t="s">
        <v>709</v>
      </c>
      <c r="BC4" s="164" t="s">
        <v>1058</v>
      </c>
      <c r="BD4" s="164" t="s">
        <v>86</v>
      </c>
    </row>
    <row r="5" spans="2:56" ht="6.95" customHeight="1">
      <c r="B5" s="21"/>
      <c r="L5" s="21"/>
      <c r="AZ5" s="164" t="s">
        <v>722</v>
      </c>
      <c r="BA5" s="164" t="s">
        <v>723</v>
      </c>
      <c r="BB5" s="164" t="s">
        <v>709</v>
      </c>
      <c r="BC5" s="164" t="s">
        <v>84</v>
      </c>
      <c r="BD5" s="164" t="s">
        <v>86</v>
      </c>
    </row>
    <row r="6" spans="2:56" ht="12" customHeight="1">
      <c r="B6" s="21"/>
      <c r="D6" s="28" t="s">
        <v>16</v>
      </c>
      <c r="L6" s="21"/>
      <c r="AZ6" s="164" t="s">
        <v>724</v>
      </c>
      <c r="BA6" s="164" t="s">
        <v>725</v>
      </c>
      <c r="BB6" s="164" t="s">
        <v>709</v>
      </c>
      <c r="BC6" s="164" t="s">
        <v>7</v>
      </c>
      <c r="BD6" s="164" t="s">
        <v>86</v>
      </c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  <c r="AZ7" s="164" t="s">
        <v>726</v>
      </c>
      <c r="BA7" s="164" t="s">
        <v>727</v>
      </c>
      <c r="BB7" s="164" t="s">
        <v>709</v>
      </c>
      <c r="BC7" s="164" t="s">
        <v>194</v>
      </c>
      <c r="BD7" s="164" t="s">
        <v>86</v>
      </c>
    </row>
    <row r="8" spans="2:56" ht="12" customHeight="1">
      <c r="B8" s="21"/>
      <c r="D8" s="28" t="s">
        <v>126</v>
      </c>
      <c r="L8" s="21"/>
      <c r="AZ8" s="164" t="s">
        <v>728</v>
      </c>
      <c r="BA8" s="164" t="s">
        <v>728</v>
      </c>
      <c r="BB8" s="164" t="s">
        <v>414</v>
      </c>
      <c r="BC8" s="164" t="s">
        <v>1059</v>
      </c>
      <c r="BD8" s="164" t="s">
        <v>86</v>
      </c>
    </row>
    <row r="9" spans="2:56" s="1" customFormat="1" ht="16.5" customHeight="1">
      <c r="B9" s="33"/>
      <c r="E9" s="330" t="s">
        <v>713</v>
      </c>
      <c r="F9" s="332"/>
      <c r="G9" s="332"/>
      <c r="H9" s="332"/>
      <c r="L9" s="33"/>
      <c r="AZ9" s="164" t="s">
        <v>730</v>
      </c>
      <c r="BA9" s="164" t="s">
        <v>731</v>
      </c>
      <c r="BB9" s="164" t="s">
        <v>628</v>
      </c>
      <c r="BC9" s="164" t="s">
        <v>1060</v>
      </c>
      <c r="BD9" s="164" t="s">
        <v>86</v>
      </c>
    </row>
    <row r="10" spans="2:56" s="1" customFormat="1" ht="12" customHeight="1">
      <c r="B10" s="33"/>
      <c r="D10" s="28" t="s">
        <v>607</v>
      </c>
      <c r="L10" s="33"/>
      <c r="AZ10" s="164" t="s">
        <v>733</v>
      </c>
      <c r="BA10" s="164" t="s">
        <v>734</v>
      </c>
      <c r="BB10" s="164" t="s">
        <v>628</v>
      </c>
      <c r="BC10" s="164" t="s">
        <v>1061</v>
      </c>
      <c r="BD10" s="164" t="s">
        <v>86</v>
      </c>
    </row>
    <row r="11" spans="2:56" s="1" customFormat="1" ht="16.5" customHeight="1">
      <c r="B11" s="33"/>
      <c r="E11" s="294" t="s">
        <v>1062</v>
      </c>
      <c r="F11" s="332"/>
      <c r="G11" s="332"/>
      <c r="H11" s="332"/>
      <c r="L11" s="33"/>
      <c r="AZ11" s="164" t="s">
        <v>1063</v>
      </c>
      <c r="BA11" s="164" t="s">
        <v>1064</v>
      </c>
      <c r="BB11" s="164" t="s">
        <v>628</v>
      </c>
      <c r="BC11" s="164" t="s">
        <v>1065</v>
      </c>
      <c r="BD11" s="164" t="s">
        <v>86</v>
      </c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45677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ROUND((SUM(BE92:BE268)),  2)</f>
        <v>0</v>
      </c>
      <c r="I35" s="94">
        <v>0.21</v>
      </c>
      <c r="J35" s="84">
        <f>ROUND(((SUM(BE92:BE268))*I35),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ROUND((SUM(BF92:BF268)),  2)</f>
        <v>0</v>
      </c>
      <c r="I36" s="94">
        <v>0.12</v>
      </c>
      <c r="J36" s="84">
        <f>ROUND(((SUM(BF92:BF268))*I36),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ROUND((SUM(BG92:BG268)),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ROUND((SUM(BH92:BH268)),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ROUND((SUM(BI92:BI268)),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713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04.2. - Obnova PKO ocelových prvků MPK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45677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J92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12" customFormat="1" ht="19.899999999999999" customHeight="1">
      <c r="B65" s="165"/>
      <c r="D65" s="166" t="s">
        <v>1066</v>
      </c>
      <c r="E65" s="167"/>
      <c r="F65" s="167"/>
      <c r="G65" s="167"/>
      <c r="H65" s="167"/>
      <c r="I65" s="167"/>
      <c r="J65" s="168">
        <f>J94</f>
        <v>0</v>
      </c>
      <c r="L65" s="165"/>
    </row>
    <row r="66" spans="2:12" s="12" customFormat="1" ht="19.899999999999999" customHeight="1">
      <c r="B66" s="165"/>
      <c r="D66" s="166" t="s">
        <v>434</v>
      </c>
      <c r="E66" s="167"/>
      <c r="F66" s="167"/>
      <c r="G66" s="167"/>
      <c r="H66" s="167"/>
      <c r="I66" s="167"/>
      <c r="J66" s="168">
        <f>J120</f>
        <v>0</v>
      </c>
      <c r="L66" s="165"/>
    </row>
    <row r="67" spans="2:12" s="12" customFormat="1" ht="19.899999999999999" customHeight="1">
      <c r="B67" s="165"/>
      <c r="D67" s="166" t="s">
        <v>435</v>
      </c>
      <c r="E67" s="167"/>
      <c r="F67" s="167"/>
      <c r="G67" s="167"/>
      <c r="H67" s="167"/>
      <c r="I67" s="167"/>
      <c r="J67" s="168">
        <f>J126</f>
        <v>0</v>
      </c>
      <c r="L67" s="165"/>
    </row>
    <row r="68" spans="2:12" s="8" customFormat="1" ht="24.95" customHeight="1">
      <c r="B68" s="104"/>
      <c r="D68" s="105" t="s">
        <v>756</v>
      </c>
      <c r="E68" s="106"/>
      <c r="F68" s="106"/>
      <c r="G68" s="106"/>
      <c r="H68" s="106"/>
      <c r="I68" s="106"/>
      <c r="J68" s="107">
        <f>J131</f>
        <v>0</v>
      </c>
      <c r="L68" s="104"/>
    </row>
    <row r="69" spans="2:12" s="12" customFormat="1" ht="19.899999999999999" customHeight="1">
      <c r="B69" s="165"/>
      <c r="D69" s="166" t="s">
        <v>757</v>
      </c>
      <c r="E69" s="167"/>
      <c r="F69" s="167"/>
      <c r="G69" s="167"/>
      <c r="H69" s="167"/>
      <c r="I69" s="167"/>
      <c r="J69" s="168">
        <f>J132</f>
        <v>0</v>
      </c>
      <c r="L69" s="165"/>
    </row>
    <row r="70" spans="2:12" s="12" customFormat="1" ht="19.899999999999999" customHeight="1">
      <c r="B70" s="165"/>
      <c r="D70" s="166" t="s">
        <v>758</v>
      </c>
      <c r="E70" s="167"/>
      <c r="F70" s="167"/>
      <c r="G70" s="167"/>
      <c r="H70" s="167"/>
      <c r="I70" s="167"/>
      <c r="J70" s="168">
        <f>J163</f>
        <v>0</v>
      </c>
      <c r="L70" s="165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138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16.5" customHeight="1">
      <c r="B80" s="33"/>
      <c r="E80" s="330" t="str">
        <f>E7</f>
        <v>VD Štvanice – oprava plavebních komor</v>
      </c>
      <c r="F80" s="331"/>
      <c r="G80" s="331"/>
      <c r="H80" s="331"/>
      <c r="L80" s="33"/>
    </row>
    <row r="81" spans="2:65" ht="12" customHeight="1">
      <c r="B81" s="21"/>
      <c r="C81" s="28" t="s">
        <v>126</v>
      </c>
      <c r="L81" s="21"/>
    </row>
    <row r="82" spans="2:65" s="1" customFormat="1" ht="16.5" customHeight="1">
      <c r="B82" s="33"/>
      <c r="E82" s="330" t="s">
        <v>713</v>
      </c>
      <c r="F82" s="332"/>
      <c r="G82" s="332"/>
      <c r="H82" s="332"/>
      <c r="L82" s="33"/>
    </row>
    <row r="83" spans="2:65" s="1" customFormat="1" ht="12" customHeight="1">
      <c r="B83" s="33"/>
      <c r="C83" s="28" t="s">
        <v>607</v>
      </c>
      <c r="L83" s="33"/>
    </row>
    <row r="84" spans="2:65" s="1" customFormat="1" ht="16.5" customHeight="1">
      <c r="B84" s="33"/>
      <c r="E84" s="294" t="str">
        <f>E11</f>
        <v>04.2. - Obnova PKO ocelových prvků MPK</v>
      </c>
      <c r="F84" s="332"/>
      <c r="G84" s="332"/>
      <c r="H84" s="332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22</v>
      </c>
      <c r="F86" s="26" t="str">
        <f>F14</f>
        <v>Hlavní město Praha</v>
      </c>
      <c r="I86" s="28" t="s">
        <v>24</v>
      </c>
      <c r="J86" s="50">
        <f>IF(J14="","",J14)</f>
        <v>45677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E17</f>
        <v>Povodí Vltavy, státní podnik</v>
      </c>
      <c r="I88" s="28" t="s">
        <v>33</v>
      </c>
      <c r="J88" s="31" t="str">
        <f>E23</f>
        <v>AQUATIS a.s</v>
      </c>
      <c r="L88" s="33"/>
    </row>
    <row r="89" spans="2:65" s="1" customFormat="1" ht="15.2" customHeight="1">
      <c r="B89" s="33"/>
      <c r="C89" s="28" t="s">
        <v>31</v>
      </c>
      <c r="F89" s="26" t="str">
        <f>IF(E20="","",E20)</f>
        <v>Vyplň údaj</v>
      </c>
      <c r="I89" s="28" t="s">
        <v>38</v>
      </c>
      <c r="J89" s="31" t="str">
        <f>E26</f>
        <v>Bc. Aneta Patková</v>
      </c>
      <c r="L89" s="33"/>
    </row>
    <row r="90" spans="2:65" s="1" customFormat="1" ht="10.35" customHeight="1">
      <c r="B90" s="33"/>
      <c r="L90" s="33"/>
    </row>
    <row r="91" spans="2:65" s="9" customFormat="1" ht="29.25" customHeight="1">
      <c r="B91" s="108"/>
      <c r="C91" s="109" t="s">
        <v>139</v>
      </c>
      <c r="D91" s="110" t="s">
        <v>61</v>
      </c>
      <c r="E91" s="110" t="s">
        <v>57</v>
      </c>
      <c r="F91" s="110" t="s">
        <v>58</v>
      </c>
      <c r="G91" s="110" t="s">
        <v>140</v>
      </c>
      <c r="H91" s="110" t="s">
        <v>141</v>
      </c>
      <c r="I91" s="110" t="s">
        <v>142</v>
      </c>
      <c r="J91" s="110" t="s">
        <v>130</v>
      </c>
      <c r="K91" s="111" t="s">
        <v>143</v>
      </c>
      <c r="L91" s="108"/>
      <c r="M91" s="57" t="s">
        <v>21</v>
      </c>
      <c r="N91" s="58" t="s">
        <v>46</v>
      </c>
      <c r="O91" s="58" t="s">
        <v>144</v>
      </c>
      <c r="P91" s="58" t="s">
        <v>145</v>
      </c>
      <c r="Q91" s="58" t="s">
        <v>146</v>
      </c>
      <c r="R91" s="58" t="s">
        <v>147</v>
      </c>
      <c r="S91" s="58" t="s">
        <v>148</v>
      </c>
      <c r="T91" s="59" t="s">
        <v>149</v>
      </c>
    </row>
    <row r="92" spans="2:65" s="1" customFormat="1" ht="22.9" customHeight="1">
      <c r="B92" s="33"/>
      <c r="C92" s="62" t="s">
        <v>150</v>
      </c>
      <c r="J92" s="112">
        <f>BK92</f>
        <v>0</v>
      </c>
      <c r="L92" s="33"/>
      <c r="M92" s="60"/>
      <c r="N92" s="51"/>
      <c r="O92" s="51"/>
      <c r="P92" s="113">
        <f>P93+P131</f>
        <v>0</v>
      </c>
      <c r="Q92" s="51"/>
      <c r="R92" s="113">
        <f>R93+R131</f>
        <v>21.5775465</v>
      </c>
      <c r="S92" s="51"/>
      <c r="T92" s="114">
        <f>T93+T131</f>
        <v>1.86</v>
      </c>
      <c r="AT92" s="18" t="s">
        <v>75</v>
      </c>
      <c r="AU92" s="18" t="s">
        <v>131</v>
      </c>
      <c r="BK92" s="115">
        <f>BK93+BK131</f>
        <v>0</v>
      </c>
    </row>
    <row r="93" spans="2:65" s="10" customFormat="1" ht="25.9" customHeight="1">
      <c r="B93" s="116"/>
      <c r="D93" s="117" t="s">
        <v>75</v>
      </c>
      <c r="E93" s="118" t="s">
        <v>436</v>
      </c>
      <c r="F93" s="118" t="s">
        <v>437</v>
      </c>
      <c r="I93" s="119"/>
      <c r="J93" s="120">
        <f>BK93</f>
        <v>0</v>
      </c>
      <c r="L93" s="116"/>
      <c r="M93" s="121"/>
      <c r="P93" s="122">
        <f>P94+P120+P126</f>
        <v>0</v>
      </c>
      <c r="R93" s="122">
        <f>R94+R120+R126</f>
        <v>5.6919999999999998E-2</v>
      </c>
      <c r="T93" s="123">
        <f>T94+T120+T126</f>
        <v>0</v>
      </c>
      <c r="AR93" s="117" t="s">
        <v>84</v>
      </c>
      <c r="AT93" s="124" t="s">
        <v>75</v>
      </c>
      <c r="AU93" s="124" t="s">
        <v>76</v>
      </c>
      <c r="AY93" s="117" t="s">
        <v>154</v>
      </c>
      <c r="BK93" s="125">
        <f>BK94+BK120+BK126</f>
        <v>0</v>
      </c>
    </row>
    <row r="94" spans="2:65" s="10" customFormat="1" ht="22.9" customHeight="1">
      <c r="B94" s="116"/>
      <c r="D94" s="117" t="s">
        <v>75</v>
      </c>
      <c r="E94" s="169" t="s">
        <v>200</v>
      </c>
      <c r="F94" s="169" t="s">
        <v>1067</v>
      </c>
      <c r="I94" s="119"/>
      <c r="J94" s="170">
        <f>BK94</f>
        <v>0</v>
      </c>
      <c r="L94" s="116"/>
      <c r="M94" s="121"/>
      <c r="P94" s="122">
        <f>SUM(P95:P119)</f>
        <v>0</v>
      </c>
      <c r="R94" s="122">
        <f>SUM(R95:R119)</f>
        <v>5.6919999999999998E-2</v>
      </c>
      <c r="T94" s="123">
        <f>SUM(T95:T119)</f>
        <v>0</v>
      </c>
      <c r="AR94" s="117" t="s">
        <v>84</v>
      </c>
      <c r="AT94" s="124" t="s">
        <v>75</v>
      </c>
      <c r="AU94" s="124" t="s">
        <v>84</v>
      </c>
      <c r="AY94" s="117" t="s">
        <v>154</v>
      </c>
      <c r="BK94" s="125">
        <f>SUM(BK95:BK119)</f>
        <v>0</v>
      </c>
    </row>
    <row r="95" spans="2:65" s="1" customFormat="1" ht="16.5" customHeight="1">
      <c r="B95" s="33"/>
      <c r="C95" s="126" t="s">
        <v>84</v>
      </c>
      <c r="D95" s="126" t="s">
        <v>155</v>
      </c>
      <c r="E95" s="127" t="s">
        <v>769</v>
      </c>
      <c r="F95" s="128" t="s">
        <v>770</v>
      </c>
      <c r="G95" s="129" t="s">
        <v>709</v>
      </c>
      <c r="H95" s="130">
        <v>104</v>
      </c>
      <c r="I95" s="131"/>
      <c r="J95" s="132">
        <f>ROUND(I95*H95,2)</f>
        <v>0</v>
      </c>
      <c r="K95" s="128" t="s">
        <v>447</v>
      </c>
      <c r="L95" s="33"/>
      <c r="M95" s="133" t="s">
        <v>21</v>
      </c>
      <c r="N95" s="134" t="s">
        <v>47</v>
      </c>
      <c r="P95" s="135">
        <f>O95*H95</f>
        <v>0</v>
      </c>
      <c r="Q95" s="135">
        <v>1.0000000000000001E-5</v>
      </c>
      <c r="R95" s="135">
        <f>Q95*H95</f>
        <v>1.0400000000000001E-3</v>
      </c>
      <c r="S95" s="135">
        <v>0</v>
      </c>
      <c r="T95" s="136">
        <f>S95*H95</f>
        <v>0</v>
      </c>
      <c r="AR95" s="137" t="s">
        <v>153</v>
      </c>
      <c r="AT95" s="137" t="s">
        <v>155</v>
      </c>
      <c r="AU95" s="137" t="s">
        <v>86</v>
      </c>
      <c r="AY95" s="18" t="s">
        <v>154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8" t="s">
        <v>84</v>
      </c>
      <c r="BK95" s="138">
        <f>ROUND(I95*H95,2)</f>
        <v>0</v>
      </c>
      <c r="BL95" s="18" t="s">
        <v>153</v>
      </c>
      <c r="BM95" s="137" t="s">
        <v>1068</v>
      </c>
    </row>
    <row r="96" spans="2:65" s="1" customFormat="1" ht="11.25">
      <c r="B96" s="33"/>
      <c r="D96" s="139" t="s">
        <v>160</v>
      </c>
      <c r="F96" s="140" t="s">
        <v>772</v>
      </c>
      <c r="I96" s="141"/>
      <c r="L96" s="33"/>
      <c r="M96" s="142"/>
      <c r="T96" s="54"/>
      <c r="AT96" s="18" t="s">
        <v>160</v>
      </c>
      <c r="AU96" s="18" t="s">
        <v>86</v>
      </c>
    </row>
    <row r="97" spans="2:65" s="1" customFormat="1" ht="11.25">
      <c r="B97" s="33"/>
      <c r="D97" s="171" t="s">
        <v>450</v>
      </c>
      <c r="F97" s="172" t="s">
        <v>773</v>
      </c>
      <c r="I97" s="141"/>
      <c r="L97" s="33"/>
      <c r="M97" s="142"/>
      <c r="T97" s="54"/>
      <c r="AT97" s="18" t="s">
        <v>450</v>
      </c>
      <c r="AU97" s="18" t="s">
        <v>86</v>
      </c>
    </row>
    <row r="98" spans="2:65" s="11" customFormat="1" ht="11.25">
      <c r="B98" s="144"/>
      <c r="D98" s="139" t="s">
        <v>192</v>
      </c>
      <c r="E98" s="145" t="s">
        <v>21</v>
      </c>
      <c r="F98" s="146" t="s">
        <v>707</v>
      </c>
      <c r="H98" s="147">
        <v>104</v>
      </c>
      <c r="I98" s="148"/>
      <c r="L98" s="144"/>
      <c r="M98" s="149"/>
      <c r="T98" s="150"/>
      <c r="AT98" s="145" t="s">
        <v>192</v>
      </c>
      <c r="AU98" s="145" t="s">
        <v>86</v>
      </c>
      <c r="AV98" s="11" t="s">
        <v>86</v>
      </c>
      <c r="AW98" s="11" t="s">
        <v>37</v>
      </c>
      <c r="AX98" s="11" t="s">
        <v>84</v>
      </c>
      <c r="AY98" s="145" t="s">
        <v>154</v>
      </c>
    </row>
    <row r="99" spans="2:65" s="1" customFormat="1" ht="16.5" customHeight="1">
      <c r="B99" s="33"/>
      <c r="C99" s="126" t="s">
        <v>86</v>
      </c>
      <c r="D99" s="126" t="s">
        <v>155</v>
      </c>
      <c r="E99" s="127" t="s">
        <v>774</v>
      </c>
      <c r="F99" s="128" t="s">
        <v>775</v>
      </c>
      <c r="G99" s="129" t="s">
        <v>709</v>
      </c>
      <c r="H99" s="130">
        <v>324</v>
      </c>
      <c r="I99" s="131"/>
      <c r="J99" s="132">
        <f>ROUND(I99*H99,2)</f>
        <v>0</v>
      </c>
      <c r="K99" s="128" t="s">
        <v>21</v>
      </c>
      <c r="L99" s="33"/>
      <c r="M99" s="133" t="s">
        <v>21</v>
      </c>
      <c r="N99" s="134" t="s">
        <v>47</v>
      </c>
      <c r="P99" s="135">
        <f>O99*H99</f>
        <v>0</v>
      </c>
      <c r="Q99" s="135">
        <v>1.0000000000000001E-5</v>
      </c>
      <c r="R99" s="135">
        <f>Q99*H99</f>
        <v>3.2400000000000003E-3</v>
      </c>
      <c r="S99" s="135">
        <v>0</v>
      </c>
      <c r="T99" s="136">
        <f>S99*H99</f>
        <v>0</v>
      </c>
      <c r="AR99" s="137" t="s">
        <v>153</v>
      </c>
      <c r="AT99" s="137" t="s">
        <v>155</v>
      </c>
      <c r="AU99" s="137" t="s">
        <v>86</v>
      </c>
      <c r="AY99" s="18" t="s">
        <v>154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84</v>
      </c>
      <c r="BK99" s="138">
        <f>ROUND(I99*H99,2)</f>
        <v>0</v>
      </c>
      <c r="BL99" s="18" t="s">
        <v>153</v>
      </c>
      <c r="BM99" s="137" t="s">
        <v>1069</v>
      </c>
    </row>
    <row r="100" spans="2:65" s="1" customFormat="1" ht="11.25">
      <c r="B100" s="33"/>
      <c r="D100" s="139" t="s">
        <v>160</v>
      </c>
      <c r="F100" s="140" t="s">
        <v>777</v>
      </c>
      <c r="I100" s="141"/>
      <c r="L100" s="33"/>
      <c r="M100" s="142"/>
      <c r="T100" s="54"/>
      <c r="AT100" s="18" t="s">
        <v>160</v>
      </c>
      <c r="AU100" s="18" t="s">
        <v>86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711</v>
      </c>
      <c r="H101" s="147">
        <v>324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84</v>
      </c>
      <c r="AY101" s="145" t="s">
        <v>154</v>
      </c>
    </row>
    <row r="102" spans="2:65" s="1" customFormat="1" ht="16.5" customHeight="1">
      <c r="B102" s="33"/>
      <c r="C102" s="126" t="s">
        <v>167</v>
      </c>
      <c r="D102" s="126" t="s">
        <v>155</v>
      </c>
      <c r="E102" s="127" t="s">
        <v>782</v>
      </c>
      <c r="F102" s="128" t="s">
        <v>783</v>
      </c>
      <c r="G102" s="129" t="s">
        <v>709</v>
      </c>
      <c r="H102" s="130">
        <v>104</v>
      </c>
      <c r="I102" s="131"/>
      <c r="J102" s="132">
        <f>ROUND(I102*H102,2)</f>
        <v>0</v>
      </c>
      <c r="K102" s="128" t="s">
        <v>447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6.9999999999999994E-5</v>
      </c>
      <c r="R102" s="135">
        <f>Q102*H102</f>
        <v>7.2799999999999991E-3</v>
      </c>
      <c r="S102" s="135">
        <v>0</v>
      </c>
      <c r="T102" s="136">
        <f>S102*H102</f>
        <v>0</v>
      </c>
      <c r="AR102" s="137" t="s">
        <v>153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153</v>
      </c>
      <c r="BM102" s="137" t="s">
        <v>1070</v>
      </c>
    </row>
    <row r="103" spans="2:65" s="1" customFormat="1" ht="11.25">
      <c r="B103" s="33"/>
      <c r="D103" s="139" t="s">
        <v>160</v>
      </c>
      <c r="F103" s="140" t="s">
        <v>785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" customFormat="1" ht="11.25">
      <c r="B104" s="33"/>
      <c r="D104" s="171" t="s">
        <v>450</v>
      </c>
      <c r="F104" s="172" t="s">
        <v>786</v>
      </c>
      <c r="I104" s="141"/>
      <c r="L104" s="33"/>
      <c r="M104" s="142"/>
      <c r="T104" s="54"/>
      <c r="AT104" s="18" t="s">
        <v>450</v>
      </c>
      <c r="AU104" s="18" t="s">
        <v>86</v>
      </c>
    </row>
    <row r="105" spans="2:65" s="13" customFormat="1" ht="11.25">
      <c r="B105" s="173"/>
      <c r="D105" s="139" t="s">
        <v>192</v>
      </c>
      <c r="E105" s="174" t="s">
        <v>21</v>
      </c>
      <c r="F105" s="175" t="s">
        <v>1071</v>
      </c>
      <c r="H105" s="174" t="s">
        <v>21</v>
      </c>
      <c r="I105" s="176"/>
      <c r="L105" s="173"/>
      <c r="M105" s="177"/>
      <c r="T105" s="178"/>
      <c r="AT105" s="174" t="s">
        <v>192</v>
      </c>
      <c r="AU105" s="174" t="s">
        <v>86</v>
      </c>
      <c r="AV105" s="13" t="s">
        <v>84</v>
      </c>
      <c r="AW105" s="13" t="s">
        <v>37</v>
      </c>
      <c r="AX105" s="13" t="s">
        <v>76</v>
      </c>
      <c r="AY105" s="174" t="s">
        <v>154</v>
      </c>
    </row>
    <row r="106" spans="2:65" s="13" customFormat="1" ht="11.25">
      <c r="B106" s="173"/>
      <c r="D106" s="139" t="s">
        <v>192</v>
      </c>
      <c r="E106" s="174" t="s">
        <v>21</v>
      </c>
      <c r="F106" s="175" t="s">
        <v>788</v>
      </c>
      <c r="H106" s="174" t="s">
        <v>21</v>
      </c>
      <c r="I106" s="176"/>
      <c r="L106" s="173"/>
      <c r="M106" s="177"/>
      <c r="T106" s="178"/>
      <c r="AT106" s="174" t="s">
        <v>192</v>
      </c>
      <c r="AU106" s="174" t="s">
        <v>86</v>
      </c>
      <c r="AV106" s="13" t="s">
        <v>84</v>
      </c>
      <c r="AW106" s="13" t="s">
        <v>37</v>
      </c>
      <c r="AX106" s="13" t="s">
        <v>76</v>
      </c>
      <c r="AY106" s="174" t="s">
        <v>154</v>
      </c>
    </row>
    <row r="107" spans="2:65" s="11" customFormat="1" ht="11.25">
      <c r="B107" s="144"/>
      <c r="D107" s="139" t="s">
        <v>192</v>
      </c>
      <c r="E107" s="145" t="s">
        <v>21</v>
      </c>
      <c r="F107" s="146" t="s">
        <v>1072</v>
      </c>
      <c r="H107" s="147">
        <v>64</v>
      </c>
      <c r="I107" s="148"/>
      <c r="L107" s="144"/>
      <c r="M107" s="149"/>
      <c r="T107" s="150"/>
      <c r="AT107" s="145" t="s">
        <v>192</v>
      </c>
      <c r="AU107" s="145" t="s">
        <v>86</v>
      </c>
      <c r="AV107" s="11" t="s">
        <v>86</v>
      </c>
      <c r="AW107" s="11" t="s">
        <v>37</v>
      </c>
      <c r="AX107" s="11" t="s">
        <v>76</v>
      </c>
      <c r="AY107" s="145" t="s">
        <v>154</v>
      </c>
    </row>
    <row r="108" spans="2:65" s="11" customFormat="1" ht="11.25">
      <c r="B108" s="144"/>
      <c r="D108" s="139" t="s">
        <v>192</v>
      </c>
      <c r="E108" s="145" t="s">
        <v>21</v>
      </c>
      <c r="F108" s="146" t="s">
        <v>1073</v>
      </c>
      <c r="H108" s="147">
        <v>24</v>
      </c>
      <c r="I108" s="148"/>
      <c r="L108" s="144"/>
      <c r="M108" s="149"/>
      <c r="T108" s="150"/>
      <c r="AT108" s="145" t="s">
        <v>192</v>
      </c>
      <c r="AU108" s="145" t="s">
        <v>86</v>
      </c>
      <c r="AV108" s="11" t="s">
        <v>86</v>
      </c>
      <c r="AW108" s="11" t="s">
        <v>37</v>
      </c>
      <c r="AX108" s="11" t="s">
        <v>76</v>
      </c>
      <c r="AY108" s="145" t="s">
        <v>154</v>
      </c>
    </row>
    <row r="109" spans="2:65" s="11" customFormat="1" ht="11.25">
      <c r="B109" s="144"/>
      <c r="D109" s="139" t="s">
        <v>192</v>
      </c>
      <c r="E109" s="145" t="s">
        <v>21</v>
      </c>
      <c r="F109" s="146" t="s">
        <v>1074</v>
      </c>
      <c r="H109" s="147">
        <v>16</v>
      </c>
      <c r="I109" s="148"/>
      <c r="L109" s="144"/>
      <c r="M109" s="149"/>
      <c r="T109" s="150"/>
      <c r="AT109" s="145" t="s">
        <v>192</v>
      </c>
      <c r="AU109" s="145" t="s">
        <v>86</v>
      </c>
      <c r="AV109" s="11" t="s">
        <v>86</v>
      </c>
      <c r="AW109" s="11" t="s">
        <v>37</v>
      </c>
      <c r="AX109" s="11" t="s">
        <v>76</v>
      </c>
      <c r="AY109" s="145" t="s">
        <v>154</v>
      </c>
    </row>
    <row r="110" spans="2:65" s="14" customFormat="1" ht="11.25">
      <c r="B110" s="179"/>
      <c r="D110" s="139" t="s">
        <v>192</v>
      </c>
      <c r="E110" s="180" t="s">
        <v>707</v>
      </c>
      <c r="F110" s="181" t="s">
        <v>459</v>
      </c>
      <c r="H110" s="182">
        <v>104</v>
      </c>
      <c r="I110" s="183"/>
      <c r="L110" s="179"/>
      <c r="M110" s="184"/>
      <c r="T110" s="185"/>
      <c r="AT110" s="180" t="s">
        <v>192</v>
      </c>
      <c r="AU110" s="180" t="s">
        <v>86</v>
      </c>
      <c r="AV110" s="14" t="s">
        <v>153</v>
      </c>
      <c r="AW110" s="14" t="s">
        <v>37</v>
      </c>
      <c r="AX110" s="14" t="s">
        <v>84</v>
      </c>
      <c r="AY110" s="180" t="s">
        <v>154</v>
      </c>
    </row>
    <row r="111" spans="2:65" s="1" customFormat="1" ht="16.5" customHeight="1">
      <c r="B111" s="33"/>
      <c r="C111" s="126" t="s">
        <v>153</v>
      </c>
      <c r="D111" s="126" t="s">
        <v>155</v>
      </c>
      <c r="E111" s="127" t="s">
        <v>795</v>
      </c>
      <c r="F111" s="128" t="s">
        <v>796</v>
      </c>
      <c r="G111" s="129" t="s">
        <v>709</v>
      </c>
      <c r="H111" s="130">
        <v>324</v>
      </c>
      <c r="I111" s="131"/>
      <c r="J111" s="132">
        <f>ROUND(I111*H111,2)</f>
        <v>0</v>
      </c>
      <c r="K111" s="128" t="s">
        <v>21</v>
      </c>
      <c r="L111" s="33"/>
      <c r="M111" s="133" t="s">
        <v>21</v>
      </c>
      <c r="N111" s="134" t="s">
        <v>47</v>
      </c>
      <c r="P111" s="135">
        <f>O111*H111</f>
        <v>0</v>
      </c>
      <c r="Q111" s="135">
        <v>1.3999999999999999E-4</v>
      </c>
      <c r="R111" s="135">
        <f>Q111*H111</f>
        <v>4.5359999999999998E-2</v>
      </c>
      <c r="S111" s="135">
        <v>0</v>
      </c>
      <c r="T111" s="136">
        <f>S111*H111</f>
        <v>0</v>
      </c>
      <c r="AR111" s="137" t="s">
        <v>153</v>
      </c>
      <c r="AT111" s="137" t="s">
        <v>155</v>
      </c>
      <c r="AU111" s="137" t="s">
        <v>86</v>
      </c>
      <c r="AY111" s="18" t="s">
        <v>154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84</v>
      </c>
      <c r="BK111" s="138">
        <f>ROUND(I111*H111,2)</f>
        <v>0</v>
      </c>
      <c r="BL111" s="18" t="s">
        <v>153</v>
      </c>
      <c r="BM111" s="137" t="s">
        <v>1075</v>
      </c>
    </row>
    <row r="112" spans="2:65" s="1" customFormat="1" ht="11.25">
      <c r="B112" s="33"/>
      <c r="D112" s="139" t="s">
        <v>160</v>
      </c>
      <c r="F112" s="140" t="s">
        <v>798</v>
      </c>
      <c r="I112" s="141"/>
      <c r="L112" s="33"/>
      <c r="M112" s="142"/>
      <c r="T112" s="54"/>
      <c r="AT112" s="18" t="s">
        <v>160</v>
      </c>
      <c r="AU112" s="18" t="s">
        <v>86</v>
      </c>
    </row>
    <row r="113" spans="2:65" s="13" customFormat="1" ht="11.25">
      <c r="B113" s="173"/>
      <c r="D113" s="139" t="s">
        <v>192</v>
      </c>
      <c r="E113" s="174" t="s">
        <v>21</v>
      </c>
      <c r="F113" s="175" t="s">
        <v>799</v>
      </c>
      <c r="H113" s="174" t="s">
        <v>21</v>
      </c>
      <c r="I113" s="176"/>
      <c r="L113" s="173"/>
      <c r="M113" s="177"/>
      <c r="T113" s="178"/>
      <c r="AT113" s="174" t="s">
        <v>192</v>
      </c>
      <c r="AU113" s="174" t="s">
        <v>86</v>
      </c>
      <c r="AV113" s="13" t="s">
        <v>84</v>
      </c>
      <c r="AW113" s="13" t="s">
        <v>37</v>
      </c>
      <c r="AX113" s="13" t="s">
        <v>76</v>
      </c>
      <c r="AY113" s="174" t="s">
        <v>154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335</v>
      </c>
      <c r="H114" s="147">
        <v>32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76</v>
      </c>
      <c r="AY114" s="145" t="s">
        <v>154</v>
      </c>
    </row>
    <row r="115" spans="2:65" s="13" customFormat="1" ht="11.25">
      <c r="B115" s="173"/>
      <c r="D115" s="139" t="s">
        <v>192</v>
      </c>
      <c r="E115" s="174" t="s">
        <v>21</v>
      </c>
      <c r="F115" s="175" t="s">
        <v>1071</v>
      </c>
      <c r="H115" s="174" t="s">
        <v>21</v>
      </c>
      <c r="I115" s="176"/>
      <c r="L115" s="173"/>
      <c r="M115" s="177"/>
      <c r="T115" s="178"/>
      <c r="AT115" s="174" t="s">
        <v>192</v>
      </c>
      <c r="AU115" s="174" t="s">
        <v>86</v>
      </c>
      <c r="AV115" s="13" t="s">
        <v>84</v>
      </c>
      <c r="AW115" s="13" t="s">
        <v>37</v>
      </c>
      <c r="AX115" s="13" t="s">
        <v>76</v>
      </c>
      <c r="AY115" s="174" t="s">
        <v>154</v>
      </c>
    </row>
    <row r="116" spans="2:65" s="11" customFormat="1" ht="11.25">
      <c r="B116" s="144"/>
      <c r="D116" s="139" t="s">
        <v>192</v>
      </c>
      <c r="E116" s="145" t="s">
        <v>21</v>
      </c>
      <c r="F116" s="146" t="s">
        <v>1076</v>
      </c>
      <c r="H116" s="147">
        <v>160</v>
      </c>
      <c r="I116" s="148"/>
      <c r="L116" s="144"/>
      <c r="M116" s="149"/>
      <c r="T116" s="150"/>
      <c r="AT116" s="145" t="s">
        <v>192</v>
      </c>
      <c r="AU116" s="145" t="s">
        <v>86</v>
      </c>
      <c r="AV116" s="11" t="s">
        <v>86</v>
      </c>
      <c r="AW116" s="11" t="s">
        <v>37</v>
      </c>
      <c r="AX116" s="11" t="s">
        <v>76</v>
      </c>
      <c r="AY116" s="145" t="s">
        <v>154</v>
      </c>
    </row>
    <row r="117" spans="2:65" s="11" customFormat="1" ht="11.25">
      <c r="B117" s="144"/>
      <c r="D117" s="139" t="s">
        <v>192</v>
      </c>
      <c r="E117" s="145" t="s">
        <v>21</v>
      </c>
      <c r="F117" s="146" t="s">
        <v>1077</v>
      </c>
      <c r="H117" s="147">
        <v>84</v>
      </c>
      <c r="I117" s="148"/>
      <c r="L117" s="144"/>
      <c r="M117" s="149"/>
      <c r="T117" s="150"/>
      <c r="AT117" s="145" t="s">
        <v>192</v>
      </c>
      <c r="AU117" s="145" t="s">
        <v>86</v>
      </c>
      <c r="AV117" s="11" t="s">
        <v>86</v>
      </c>
      <c r="AW117" s="11" t="s">
        <v>37</v>
      </c>
      <c r="AX117" s="11" t="s">
        <v>76</v>
      </c>
      <c r="AY117" s="145" t="s">
        <v>154</v>
      </c>
    </row>
    <row r="118" spans="2:65" s="11" customFormat="1" ht="11.25">
      <c r="B118" s="144"/>
      <c r="D118" s="139" t="s">
        <v>192</v>
      </c>
      <c r="E118" s="145" t="s">
        <v>21</v>
      </c>
      <c r="F118" s="146" t="s">
        <v>1078</v>
      </c>
      <c r="H118" s="147">
        <v>48</v>
      </c>
      <c r="I118" s="148"/>
      <c r="L118" s="144"/>
      <c r="M118" s="149"/>
      <c r="T118" s="150"/>
      <c r="AT118" s="145" t="s">
        <v>192</v>
      </c>
      <c r="AU118" s="145" t="s">
        <v>86</v>
      </c>
      <c r="AV118" s="11" t="s">
        <v>86</v>
      </c>
      <c r="AW118" s="11" t="s">
        <v>37</v>
      </c>
      <c r="AX118" s="11" t="s">
        <v>76</v>
      </c>
      <c r="AY118" s="145" t="s">
        <v>154</v>
      </c>
    </row>
    <row r="119" spans="2:65" s="14" customFormat="1" ht="11.25">
      <c r="B119" s="179"/>
      <c r="D119" s="139" t="s">
        <v>192</v>
      </c>
      <c r="E119" s="180" t="s">
        <v>711</v>
      </c>
      <c r="F119" s="181" t="s">
        <v>459</v>
      </c>
      <c r="H119" s="182">
        <v>324</v>
      </c>
      <c r="I119" s="183"/>
      <c r="L119" s="179"/>
      <c r="M119" s="184"/>
      <c r="T119" s="185"/>
      <c r="AT119" s="180" t="s">
        <v>192</v>
      </c>
      <c r="AU119" s="180" t="s">
        <v>86</v>
      </c>
      <c r="AV119" s="14" t="s">
        <v>153</v>
      </c>
      <c r="AW119" s="14" t="s">
        <v>37</v>
      </c>
      <c r="AX119" s="14" t="s">
        <v>84</v>
      </c>
      <c r="AY119" s="180" t="s">
        <v>154</v>
      </c>
    </row>
    <row r="120" spans="2:65" s="10" customFormat="1" ht="22.9" customHeight="1">
      <c r="B120" s="116"/>
      <c r="D120" s="117" t="s">
        <v>75</v>
      </c>
      <c r="E120" s="169" t="s">
        <v>580</v>
      </c>
      <c r="F120" s="169" t="s">
        <v>581</v>
      </c>
      <c r="I120" s="119"/>
      <c r="J120" s="170">
        <f>BK120</f>
        <v>0</v>
      </c>
      <c r="L120" s="116"/>
      <c r="M120" s="121"/>
      <c r="P120" s="122">
        <f>SUM(P121:P125)</f>
        <v>0</v>
      </c>
      <c r="R120" s="122">
        <f>SUM(R121:R125)</f>
        <v>0</v>
      </c>
      <c r="T120" s="123">
        <f>SUM(T121:T125)</f>
        <v>0</v>
      </c>
      <c r="AR120" s="117" t="s">
        <v>84</v>
      </c>
      <c r="AT120" s="124" t="s">
        <v>75</v>
      </c>
      <c r="AU120" s="124" t="s">
        <v>84</v>
      </c>
      <c r="AY120" s="117" t="s">
        <v>154</v>
      </c>
      <c r="BK120" s="125">
        <f>SUM(BK121:BK125)</f>
        <v>0</v>
      </c>
    </row>
    <row r="121" spans="2:65" s="1" customFormat="1" ht="16.5" customHeight="1">
      <c r="B121" s="33"/>
      <c r="C121" s="126" t="s">
        <v>174</v>
      </c>
      <c r="D121" s="126" t="s">
        <v>155</v>
      </c>
      <c r="E121" s="127" t="s">
        <v>831</v>
      </c>
      <c r="F121" s="128" t="s">
        <v>832</v>
      </c>
      <c r="G121" s="129" t="s">
        <v>462</v>
      </c>
      <c r="H121" s="130">
        <v>1.86</v>
      </c>
      <c r="I121" s="131"/>
      <c r="J121" s="132">
        <f>ROUND(I121*H121,2)</f>
        <v>0</v>
      </c>
      <c r="K121" s="128" t="s">
        <v>21</v>
      </c>
      <c r="L121" s="33"/>
      <c r="M121" s="133" t="s">
        <v>21</v>
      </c>
      <c r="N121" s="134" t="s">
        <v>47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153</v>
      </c>
      <c r="AT121" s="137" t="s">
        <v>155</v>
      </c>
      <c r="AU121" s="137" t="s">
        <v>86</v>
      </c>
      <c r="AY121" s="18" t="s">
        <v>154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8" t="s">
        <v>84</v>
      </c>
      <c r="BK121" s="138">
        <f>ROUND(I121*H121,2)</f>
        <v>0</v>
      </c>
      <c r="BL121" s="18" t="s">
        <v>153</v>
      </c>
      <c r="BM121" s="137" t="s">
        <v>1079</v>
      </c>
    </row>
    <row r="122" spans="2:65" s="1" customFormat="1" ht="11.25">
      <c r="B122" s="33"/>
      <c r="D122" s="139" t="s">
        <v>160</v>
      </c>
      <c r="F122" s="140" t="s">
        <v>834</v>
      </c>
      <c r="I122" s="141"/>
      <c r="L122" s="33"/>
      <c r="M122" s="142"/>
      <c r="T122" s="54"/>
      <c r="AT122" s="18" t="s">
        <v>160</v>
      </c>
      <c r="AU122" s="18" t="s">
        <v>86</v>
      </c>
    </row>
    <row r="123" spans="2:65" s="1" customFormat="1" ht="29.25">
      <c r="B123" s="33"/>
      <c r="D123" s="139" t="s">
        <v>161</v>
      </c>
      <c r="F123" s="143" t="s">
        <v>614</v>
      </c>
      <c r="I123" s="141"/>
      <c r="L123" s="33"/>
      <c r="M123" s="142"/>
      <c r="T123" s="54"/>
      <c r="AT123" s="18" t="s">
        <v>161</v>
      </c>
      <c r="AU123" s="18" t="s">
        <v>86</v>
      </c>
    </row>
    <row r="124" spans="2:65" s="11" customFormat="1" ht="11.25">
      <c r="B124" s="144"/>
      <c r="D124" s="139" t="s">
        <v>192</v>
      </c>
      <c r="E124" s="145" t="s">
        <v>21</v>
      </c>
      <c r="F124" s="146" t="s">
        <v>835</v>
      </c>
      <c r="H124" s="147">
        <v>1.86</v>
      </c>
      <c r="I124" s="148"/>
      <c r="L124" s="144"/>
      <c r="M124" s="149"/>
      <c r="T124" s="150"/>
      <c r="AT124" s="145" t="s">
        <v>192</v>
      </c>
      <c r="AU124" s="145" t="s">
        <v>86</v>
      </c>
      <c r="AV124" s="11" t="s">
        <v>86</v>
      </c>
      <c r="AW124" s="11" t="s">
        <v>37</v>
      </c>
      <c r="AX124" s="11" t="s">
        <v>76</v>
      </c>
      <c r="AY124" s="145" t="s">
        <v>154</v>
      </c>
    </row>
    <row r="125" spans="2:65" s="14" customFormat="1" ht="11.25">
      <c r="B125" s="179"/>
      <c r="D125" s="139" t="s">
        <v>192</v>
      </c>
      <c r="E125" s="180" t="s">
        <v>21</v>
      </c>
      <c r="F125" s="181" t="s">
        <v>459</v>
      </c>
      <c r="H125" s="182">
        <v>1.86</v>
      </c>
      <c r="I125" s="183"/>
      <c r="L125" s="179"/>
      <c r="M125" s="184"/>
      <c r="T125" s="185"/>
      <c r="AT125" s="180" t="s">
        <v>192</v>
      </c>
      <c r="AU125" s="180" t="s">
        <v>86</v>
      </c>
      <c r="AV125" s="14" t="s">
        <v>153</v>
      </c>
      <c r="AW125" s="14" t="s">
        <v>37</v>
      </c>
      <c r="AX125" s="14" t="s">
        <v>84</v>
      </c>
      <c r="AY125" s="180" t="s">
        <v>154</v>
      </c>
    </row>
    <row r="126" spans="2:65" s="10" customFormat="1" ht="22.9" customHeight="1">
      <c r="B126" s="116"/>
      <c r="D126" s="117" t="s">
        <v>75</v>
      </c>
      <c r="E126" s="169" t="s">
        <v>590</v>
      </c>
      <c r="F126" s="169" t="s">
        <v>591</v>
      </c>
      <c r="I126" s="119"/>
      <c r="J126" s="170">
        <f>BK126</f>
        <v>0</v>
      </c>
      <c r="L126" s="116"/>
      <c r="M126" s="121"/>
      <c r="P126" s="122">
        <f>SUM(P127:P130)</f>
        <v>0</v>
      </c>
      <c r="R126" s="122">
        <f>SUM(R127:R130)</f>
        <v>0</v>
      </c>
      <c r="T126" s="123">
        <f>SUM(T127:T130)</f>
        <v>0</v>
      </c>
      <c r="AR126" s="117" t="s">
        <v>84</v>
      </c>
      <c r="AT126" s="124" t="s">
        <v>75</v>
      </c>
      <c r="AU126" s="124" t="s">
        <v>84</v>
      </c>
      <c r="AY126" s="117" t="s">
        <v>154</v>
      </c>
      <c r="BK126" s="125">
        <f>SUM(BK127:BK130)</f>
        <v>0</v>
      </c>
    </row>
    <row r="127" spans="2:65" s="1" customFormat="1" ht="16.5" customHeight="1">
      <c r="B127" s="33"/>
      <c r="C127" s="126" t="s">
        <v>178</v>
      </c>
      <c r="D127" s="126" t="s">
        <v>155</v>
      </c>
      <c r="E127" s="127" t="s">
        <v>592</v>
      </c>
      <c r="F127" s="128" t="s">
        <v>593</v>
      </c>
      <c r="G127" s="129" t="s">
        <v>462</v>
      </c>
      <c r="H127" s="130">
        <v>5.7000000000000002E-2</v>
      </c>
      <c r="I127" s="131"/>
      <c r="J127" s="132">
        <f>ROUND(I127*H127,2)</f>
        <v>0</v>
      </c>
      <c r="K127" s="128" t="s">
        <v>447</v>
      </c>
      <c r="L127" s="33"/>
      <c r="M127" s="133" t="s">
        <v>21</v>
      </c>
      <c r="N127" s="134" t="s">
        <v>47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153</v>
      </c>
      <c r="AT127" s="137" t="s">
        <v>155</v>
      </c>
      <c r="AU127" s="137" t="s">
        <v>86</v>
      </c>
      <c r="AY127" s="18" t="s">
        <v>154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8" t="s">
        <v>84</v>
      </c>
      <c r="BK127" s="138">
        <f>ROUND(I127*H127,2)</f>
        <v>0</v>
      </c>
      <c r="BL127" s="18" t="s">
        <v>153</v>
      </c>
      <c r="BM127" s="137" t="s">
        <v>1080</v>
      </c>
    </row>
    <row r="128" spans="2:65" s="1" customFormat="1" ht="11.25">
      <c r="B128" s="33"/>
      <c r="D128" s="139" t="s">
        <v>160</v>
      </c>
      <c r="F128" s="140" t="s">
        <v>595</v>
      </c>
      <c r="I128" s="141"/>
      <c r="L128" s="33"/>
      <c r="M128" s="142"/>
      <c r="T128" s="54"/>
      <c r="AT128" s="18" t="s">
        <v>160</v>
      </c>
      <c r="AU128" s="18" t="s">
        <v>86</v>
      </c>
    </row>
    <row r="129" spans="2:65" s="1" customFormat="1" ht="11.25">
      <c r="B129" s="33"/>
      <c r="D129" s="171" t="s">
        <v>450</v>
      </c>
      <c r="F129" s="172" t="s">
        <v>596</v>
      </c>
      <c r="I129" s="141"/>
      <c r="L129" s="33"/>
      <c r="M129" s="142"/>
      <c r="T129" s="54"/>
      <c r="AT129" s="18" t="s">
        <v>450</v>
      </c>
      <c r="AU129" s="18" t="s">
        <v>86</v>
      </c>
    </row>
    <row r="130" spans="2:65" s="1" customFormat="1" ht="39">
      <c r="B130" s="33"/>
      <c r="D130" s="139" t="s">
        <v>161</v>
      </c>
      <c r="F130" s="143" t="s">
        <v>597</v>
      </c>
      <c r="I130" s="141"/>
      <c r="L130" s="33"/>
      <c r="M130" s="142"/>
      <c r="T130" s="54"/>
      <c r="AT130" s="18" t="s">
        <v>161</v>
      </c>
      <c r="AU130" s="18" t="s">
        <v>86</v>
      </c>
    </row>
    <row r="131" spans="2:65" s="10" customFormat="1" ht="25.9" customHeight="1">
      <c r="B131" s="116"/>
      <c r="D131" s="117" t="s">
        <v>75</v>
      </c>
      <c r="E131" s="118" t="s">
        <v>841</v>
      </c>
      <c r="F131" s="118" t="s">
        <v>842</v>
      </c>
      <c r="I131" s="119"/>
      <c r="J131" s="120">
        <f>BK131</f>
        <v>0</v>
      </c>
      <c r="L131" s="116"/>
      <c r="M131" s="121"/>
      <c r="P131" s="122">
        <f>P132+P163</f>
        <v>0</v>
      </c>
      <c r="R131" s="122">
        <f>R132+R163</f>
        <v>21.520626499999999</v>
      </c>
      <c r="T131" s="123">
        <f>T132+T163</f>
        <v>1.86</v>
      </c>
      <c r="AR131" s="117" t="s">
        <v>86</v>
      </c>
      <c r="AT131" s="124" t="s">
        <v>75</v>
      </c>
      <c r="AU131" s="124" t="s">
        <v>76</v>
      </c>
      <c r="AY131" s="117" t="s">
        <v>154</v>
      </c>
      <c r="BK131" s="125">
        <f>BK132+BK163</f>
        <v>0</v>
      </c>
    </row>
    <row r="132" spans="2:65" s="10" customFormat="1" ht="22.9" customHeight="1">
      <c r="B132" s="116"/>
      <c r="D132" s="117" t="s">
        <v>75</v>
      </c>
      <c r="E132" s="169" t="s">
        <v>843</v>
      </c>
      <c r="F132" s="169" t="s">
        <v>844</v>
      </c>
      <c r="I132" s="119"/>
      <c r="J132" s="170">
        <f>BK132</f>
        <v>0</v>
      </c>
      <c r="L132" s="116"/>
      <c r="M132" s="121"/>
      <c r="P132" s="122">
        <f>SUM(P133:P162)</f>
        <v>0</v>
      </c>
      <c r="R132" s="122">
        <f>SUM(R133:R162)</f>
        <v>1.3185585</v>
      </c>
      <c r="T132" s="123">
        <f>SUM(T133:T162)</f>
        <v>1.86</v>
      </c>
      <c r="AR132" s="117" t="s">
        <v>86</v>
      </c>
      <c r="AT132" s="124" t="s">
        <v>75</v>
      </c>
      <c r="AU132" s="124" t="s">
        <v>84</v>
      </c>
      <c r="AY132" s="117" t="s">
        <v>154</v>
      </c>
      <c r="BK132" s="125">
        <f>SUM(BK133:BK162)</f>
        <v>0</v>
      </c>
    </row>
    <row r="133" spans="2:65" s="1" customFormat="1" ht="16.5" customHeight="1">
      <c r="B133" s="33"/>
      <c r="C133" s="126" t="s">
        <v>186</v>
      </c>
      <c r="D133" s="126" t="s">
        <v>155</v>
      </c>
      <c r="E133" s="127" t="s">
        <v>901</v>
      </c>
      <c r="F133" s="128" t="s">
        <v>902</v>
      </c>
      <c r="G133" s="129" t="s">
        <v>628</v>
      </c>
      <c r="H133" s="130">
        <v>1255.77</v>
      </c>
      <c r="I133" s="131"/>
      <c r="J133" s="132">
        <f>ROUND(I133*H133,2)</f>
        <v>0</v>
      </c>
      <c r="K133" s="128" t="s">
        <v>447</v>
      </c>
      <c r="L133" s="33"/>
      <c r="M133" s="133" t="s">
        <v>21</v>
      </c>
      <c r="N133" s="134" t="s">
        <v>47</v>
      </c>
      <c r="P133" s="135">
        <f>O133*H133</f>
        <v>0</v>
      </c>
      <c r="Q133" s="135">
        <v>5.0000000000000002E-5</v>
      </c>
      <c r="R133" s="135">
        <f>Q133*H133</f>
        <v>6.2788499999999997E-2</v>
      </c>
      <c r="S133" s="135">
        <v>0</v>
      </c>
      <c r="T133" s="136">
        <f>S133*H133</f>
        <v>0</v>
      </c>
      <c r="AR133" s="137" t="s">
        <v>242</v>
      </c>
      <c r="AT133" s="137" t="s">
        <v>155</v>
      </c>
      <c r="AU133" s="137" t="s">
        <v>86</v>
      </c>
      <c r="AY133" s="18" t="s">
        <v>154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8" t="s">
        <v>84</v>
      </c>
      <c r="BK133" s="138">
        <f>ROUND(I133*H133,2)</f>
        <v>0</v>
      </c>
      <c r="BL133" s="18" t="s">
        <v>242</v>
      </c>
      <c r="BM133" s="137" t="s">
        <v>1081</v>
      </c>
    </row>
    <row r="134" spans="2:65" s="1" customFormat="1" ht="11.25">
      <c r="B134" s="33"/>
      <c r="D134" s="139" t="s">
        <v>160</v>
      </c>
      <c r="F134" s="140" t="s">
        <v>904</v>
      </c>
      <c r="I134" s="141"/>
      <c r="L134" s="33"/>
      <c r="M134" s="142"/>
      <c r="T134" s="54"/>
      <c r="AT134" s="18" t="s">
        <v>160</v>
      </c>
      <c r="AU134" s="18" t="s">
        <v>86</v>
      </c>
    </row>
    <row r="135" spans="2:65" s="1" customFormat="1" ht="11.25">
      <c r="B135" s="33"/>
      <c r="D135" s="171" t="s">
        <v>450</v>
      </c>
      <c r="F135" s="172" t="s">
        <v>905</v>
      </c>
      <c r="I135" s="141"/>
      <c r="L135" s="33"/>
      <c r="M135" s="142"/>
      <c r="T135" s="54"/>
      <c r="AT135" s="18" t="s">
        <v>450</v>
      </c>
      <c r="AU135" s="18" t="s">
        <v>86</v>
      </c>
    </row>
    <row r="136" spans="2:65" s="11" customFormat="1" ht="11.25">
      <c r="B136" s="144"/>
      <c r="D136" s="139" t="s">
        <v>192</v>
      </c>
      <c r="E136" s="145" t="s">
        <v>21</v>
      </c>
      <c r="F136" s="146" t="s">
        <v>730</v>
      </c>
      <c r="H136" s="147">
        <v>665.52</v>
      </c>
      <c r="I136" s="148"/>
      <c r="L136" s="144"/>
      <c r="M136" s="149"/>
      <c r="T136" s="150"/>
      <c r="AT136" s="145" t="s">
        <v>192</v>
      </c>
      <c r="AU136" s="145" t="s">
        <v>86</v>
      </c>
      <c r="AV136" s="11" t="s">
        <v>86</v>
      </c>
      <c r="AW136" s="11" t="s">
        <v>37</v>
      </c>
      <c r="AX136" s="11" t="s">
        <v>76</v>
      </c>
      <c r="AY136" s="145" t="s">
        <v>154</v>
      </c>
    </row>
    <row r="137" spans="2:65" s="11" customFormat="1" ht="11.25">
      <c r="B137" s="144"/>
      <c r="D137" s="139" t="s">
        <v>192</v>
      </c>
      <c r="E137" s="145" t="s">
        <v>21</v>
      </c>
      <c r="F137" s="146" t="s">
        <v>733</v>
      </c>
      <c r="H137" s="147">
        <v>379.65</v>
      </c>
      <c r="I137" s="148"/>
      <c r="L137" s="144"/>
      <c r="M137" s="149"/>
      <c r="T137" s="150"/>
      <c r="AT137" s="145" t="s">
        <v>192</v>
      </c>
      <c r="AU137" s="145" t="s">
        <v>86</v>
      </c>
      <c r="AV137" s="11" t="s">
        <v>86</v>
      </c>
      <c r="AW137" s="11" t="s">
        <v>37</v>
      </c>
      <c r="AX137" s="11" t="s">
        <v>76</v>
      </c>
      <c r="AY137" s="145" t="s">
        <v>154</v>
      </c>
    </row>
    <row r="138" spans="2:65" s="11" customFormat="1" ht="11.25">
      <c r="B138" s="144"/>
      <c r="D138" s="139" t="s">
        <v>192</v>
      </c>
      <c r="E138" s="145" t="s">
        <v>21</v>
      </c>
      <c r="F138" s="146" t="s">
        <v>1063</v>
      </c>
      <c r="H138" s="147">
        <v>210.6</v>
      </c>
      <c r="I138" s="148"/>
      <c r="L138" s="144"/>
      <c r="M138" s="149"/>
      <c r="T138" s="150"/>
      <c r="AT138" s="145" t="s">
        <v>192</v>
      </c>
      <c r="AU138" s="145" t="s">
        <v>86</v>
      </c>
      <c r="AV138" s="11" t="s">
        <v>86</v>
      </c>
      <c r="AW138" s="11" t="s">
        <v>37</v>
      </c>
      <c r="AX138" s="11" t="s">
        <v>76</v>
      </c>
      <c r="AY138" s="145" t="s">
        <v>154</v>
      </c>
    </row>
    <row r="139" spans="2:65" s="14" customFormat="1" ht="11.25">
      <c r="B139" s="179"/>
      <c r="D139" s="139" t="s">
        <v>192</v>
      </c>
      <c r="E139" s="180" t="s">
        <v>21</v>
      </c>
      <c r="F139" s="181" t="s">
        <v>459</v>
      </c>
      <c r="H139" s="182">
        <v>1255.77</v>
      </c>
      <c r="I139" s="183"/>
      <c r="L139" s="179"/>
      <c r="M139" s="184"/>
      <c r="T139" s="185"/>
      <c r="AT139" s="180" t="s">
        <v>192</v>
      </c>
      <c r="AU139" s="180" t="s">
        <v>86</v>
      </c>
      <c r="AV139" s="14" t="s">
        <v>153</v>
      </c>
      <c r="AW139" s="14" t="s">
        <v>37</v>
      </c>
      <c r="AX139" s="14" t="s">
        <v>84</v>
      </c>
      <c r="AY139" s="180" t="s">
        <v>154</v>
      </c>
    </row>
    <row r="140" spans="2:65" s="1" customFormat="1" ht="16.5" customHeight="1">
      <c r="B140" s="33"/>
      <c r="C140" s="151" t="s">
        <v>194</v>
      </c>
      <c r="D140" s="151" t="s">
        <v>243</v>
      </c>
      <c r="E140" s="152" t="s">
        <v>866</v>
      </c>
      <c r="F140" s="153" t="s">
        <v>867</v>
      </c>
      <c r="G140" s="154" t="s">
        <v>628</v>
      </c>
      <c r="H140" s="155">
        <v>665.52</v>
      </c>
      <c r="I140" s="156"/>
      <c r="J140" s="157">
        <f>ROUND(I140*H140,2)</f>
        <v>0</v>
      </c>
      <c r="K140" s="153" t="s">
        <v>21</v>
      </c>
      <c r="L140" s="158"/>
      <c r="M140" s="159" t="s">
        <v>21</v>
      </c>
      <c r="N140" s="160" t="s">
        <v>47</v>
      </c>
      <c r="P140" s="135">
        <f>O140*H140</f>
        <v>0</v>
      </c>
      <c r="Q140" s="135">
        <v>1E-3</v>
      </c>
      <c r="R140" s="135">
        <f>Q140*H140</f>
        <v>0.66552</v>
      </c>
      <c r="S140" s="135">
        <v>0</v>
      </c>
      <c r="T140" s="136">
        <f>S140*H140</f>
        <v>0</v>
      </c>
      <c r="AR140" s="137" t="s">
        <v>335</v>
      </c>
      <c r="AT140" s="137" t="s">
        <v>243</v>
      </c>
      <c r="AU140" s="137" t="s">
        <v>86</v>
      </c>
      <c r="AY140" s="18" t="s">
        <v>154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8" t="s">
        <v>84</v>
      </c>
      <c r="BK140" s="138">
        <f>ROUND(I140*H140,2)</f>
        <v>0</v>
      </c>
      <c r="BL140" s="18" t="s">
        <v>242</v>
      </c>
      <c r="BM140" s="137" t="s">
        <v>1082</v>
      </c>
    </row>
    <row r="141" spans="2:65" s="1" customFormat="1" ht="19.5">
      <c r="B141" s="33"/>
      <c r="D141" s="139" t="s">
        <v>160</v>
      </c>
      <c r="F141" s="140" t="s">
        <v>1083</v>
      </c>
      <c r="I141" s="141"/>
      <c r="L141" s="33"/>
      <c r="M141" s="142"/>
      <c r="T141" s="54"/>
      <c r="AT141" s="18" t="s">
        <v>160</v>
      </c>
      <c r="AU141" s="18" t="s">
        <v>86</v>
      </c>
    </row>
    <row r="142" spans="2:65" s="13" customFormat="1" ht="11.25">
      <c r="B142" s="173"/>
      <c r="D142" s="139" t="s">
        <v>192</v>
      </c>
      <c r="E142" s="174" t="s">
        <v>21</v>
      </c>
      <c r="F142" s="175" t="s">
        <v>787</v>
      </c>
      <c r="H142" s="174" t="s">
        <v>21</v>
      </c>
      <c r="I142" s="176"/>
      <c r="L142" s="173"/>
      <c r="M142" s="177"/>
      <c r="T142" s="178"/>
      <c r="AT142" s="174" t="s">
        <v>192</v>
      </c>
      <c r="AU142" s="174" t="s">
        <v>86</v>
      </c>
      <c r="AV142" s="13" t="s">
        <v>84</v>
      </c>
      <c r="AW142" s="13" t="s">
        <v>37</v>
      </c>
      <c r="AX142" s="13" t="s">
        <v>76</v>
      </c>
      <c r="AY142" s="174" t="s">
        <v>154</v>
      </c>
    </row>
    <row r="143" spans="2:65" s="11" customFormat="1" ht="11.25">
      <c r="B143" s="144"/>
      <c r="D143" s="139" t="s">
        <v>192</v>
      </c>
      <c r="E143" s="145" t="s">
        <v>730</v>
      </c>
      <c r="F143" s="146" t="s">
        <v>1084</v>
      </c>
      <c r="H143" s="147">
        <v>665.52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84</v>
      </c>
      <c r="AY143" s="145" t="s">
        <v>154</v>
      </c>
    </row>
    <row r="144" spans="2:65" s="1" customFormat="1" ht="16.5" customHeight="1">
      <c r="B144" s="33"/>
      <c r="C144" s="151" t="s">
        <v>200</v>
      </c>
      <c r="D144" s="151" t="s">
        <v>243</v>
      </c>
      <c r="E144" s="152" t="s">
        <v>871</v>
      </c>
      <c r="F144" s="153" t="s">
        <v>872</v>
      </c>
      <c r="G144" s="154" t="s">
        <v>628</v>
      </c>
      <c r="H144" s="155">
        <v>379.65</v>
      </c>
      <c r="I144" s="156"/>
      <c r="J144" s="157">
        <f>ROUND(I144*H144,2)</f>
        <v>0</v>
      </c>
      <c r="K144" s="153" t="s">
        <v>21</v>
      </c>
      <c r="L144" s="158"/>
      <c r="M144" s="159" t="s">
        <v>21</v>
      </c>
      <c r="N144" s="160" t="s">
        <v>47</v>
      </c>
      <c r="P144" s="135">
        <f>O144*H144</f>
        <v>0</v>
      </c>
      <c r="Q144" s="135">
        <v>1E-3</v>
      </c>
      <c r="R144" s="135">
        <f>Q144*H144</f>
        <v>0.37964999999999999</v>
      </c>
      <c r="S144" s="135">
        <v>0</v>
      </c>
      <c r="T144" s="136">
        <f>S144*H144</f>
        <v>0</v>
      </c>
      <c r="AR144" s="137" t="s">
        <v>335</v>
      </c>
      <c r="AT144" s="137" t="s">
        <v>243</v>
      </c>
      <c r="AU144" s="137" t="s">
        <v>86</v>
      </c>
      <c r="AY144" s="18" t="s">
        <v>154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84</v>
      </c>
      <c r="BK144" s="138">
        <f>ROUND(I144*H144,2)</f>
        <v>0</v>
      </c>
      <c r="BL144" s="18" t="s">
        <v>242</v>
      </c>
      <c r="BM144" s="137" t="s">
        <v>1085</v>
      </c>
    </row>
    <row r="145" spans="2:65" s="1" customFormat="1" ht="19.5">
      <c r="B145" s="33"/>
      <c r="D145" s="139" t="s">
        <v>160</v>
      </c>
      <c r="F145" s="140" t="s">
        <v>1086</v>
      </c>
      <c r="I145" s="141"/>
      <c r="L145" s="33"/>
      <c r="M145" s="142"/>
      <c r="T145" s="54"/>
      <c r="AT145" s="18" t="s">
        <v>160</v>
      </c>
      <c r="AU145" s="18" t="s">
        <v>86</v>
      </c>
    </row>
    <row r="146" spans="2:65" s="13" customFormat="1" ht="11.25">
      <c r="B146" s="173"/>
      <c r="D146" s="139" t="s">
        <v>192</v>
      </c>
      <c r="E146" s="174" t="s">
        <v>21</v>
      </c>
      <c r="F146" s="175" t="s">
        <v>875</v>
      </c>
      <c r="H146" s="174" t="s">
        <v>21</v>
      </c>
      <c r="I146" s="176"/>
      <c r="L146" s="173"/>
      <c r="M146" s="177"/>
      <c r="T146" s="178"/>
      <c r="AT146" s="174" t="s">
        <v>192</v>
      </c>
      <c r="AU146" s="174" t="s">
        <v>86</v>
      </c>
      <c r="AV146" s="13" t="s">
        <v>84</v>
      </c>
      <c r="AW146" s="13" t="s">
        <v>37</v>
      </c>
      <c r="AX146" s="13" t="s">
        <v>76</v>
      </c>
      <c r="AY146" s="174" t="s">
        <v>154</v>
      </c>
    </row>
    <row r="147" spans="2:65" s="11" customFormat="1" ht="11.25">
      <c r="B147" s="144"/>
      <c r="D147" s="139" t="s">
        <v>192</v>
      </c>
      <c r="E147" s="145" t="s">
        <v>733</v>
      </c>
      <c r="F147" s="146" t="s">
        <v>1087</v>
      </c>
      <c r="H147" s="147">
        <v>379.65</v>
      </c>
      <c r="I147" s="148"/>
      <c r="L147" s="144"/>
      <c r="M147" s="149"/>
      <c r="T147" s="150"/>
      <c r="AT147" s="145" t="s">
        <v>192</v>
      </c>
      <c r="AU147" s="145" t="s">
        <v>86</v>
      </c>
      <c r="AV147" s="11" t="s">
        <v>86</v>
      </c>
      <c r="AW147" s="11" t="s">
        <v>37</v>
      </c>
      <c r="AX147" s="11" t="s">
        <v>84</v>
      </c>
      <c r="AY147" s="145" t="s">
        <v>154</v>
      </c>
    </row>
    <row r="148" spans="2:65" s="1" customFormat="1" ht="16.5" customHeight="1">
      <c r="B148" s="33"/>
      <c r="C148" s="151" t="s">
        <v>206</v>
      </c>
      <c r="D148" s="151" t="s">
        <v>243</v>
      </c>
      <c r="E148" s="152" t="s">
        <v>1088</v>
      </c>
      <c r="F148" s="153" t="s">
        <v>1089</v>
      </c>
      <c r="G148" s="154" t="s">
        <v>628</v>
      </c>
      <c r="H148" s="155">
        <v>210.6</v>
      </c>
      <c r="I148" s="156"/>
      <c r="J148" s="157">
        <f>ROUND(I148*H148,2)</f>
        <v>0</v>
      </c>
      <c r="K148" s="153" t="s">
        <v>21</v>
      </c>
      <c r="L148" s="158"/>
      <c r="M148" s="159" t="s">
        <v>21</v>
      </c>
      <c r="N148" s="160" t="s">
        <v>47</v>
      </c>
      <c r="P148" s="135">
        <f>O148*H148</f>
        <v>0</v>
      </c>
      <c r="Q148" s="135">
        <v>1E-3</v>
      </c>
      <c r="R148" s="135">
        <f>Q148*H148</f>
        <v>0.21060000000000001</v>
      </c>
      <c r="S148" s="135">
        <v>0</v>
      </c>
      <c r="T148" s="136">
        <f>S148*H148</f>
        <v>0</v>
      </c>
      <c r="AR148" s="137" t="s">
        <v>335</v>
      </c>
      <c r="AT148" s="137" t="s">
        <v>243</v>
      </c>
      <c r="AU148" s="137" t="s">
        <v>86</v>
      </c>
      <c r="AY148" s="18" t="s">
        <v>154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84</v>
      </c>
      <c r="BK148" s="138">
        <f>ROUND(I148*H148,2)</f>
        <v>0</v>
      </c>
      <c r="BL148" s="18" t="s">
        <v>242</v>
      </c>
      <c r="BM148" s="137" t="s">
        <v>1090</v>
      </c>
    </row>
    <row r="149" spans="2:65" s="1" customFormat="1" ht="19.5">
      <c r="B149" s="33"/>
      <c r="D149" s="139" t="s">
        <v>160</v>
      </c>
      <c r="F149" s="140" t="s">
        <v>1091</v>
      </c>
      <c r="I149" s="141"/>
      <c r="L149" s="33"/>
      <c r="M149" s="142"/>
      <c r="T149" s="54"/>
      <c r="AT149" s="18" t="s">
        <v>160</v>
      </c>
      <c r="AU149" s="18" t="s">
        <v>86</v>
      </c>
    </row>
    <row r="150" spans="2:65" s="13" customFormat="1" ht="11.25">
      <c r="B150" s="173"/>
      <c r="D150" s="139" t="s">
        <v>192</v>
      </c>
      <c r="E150" s="174" t="s">
        <v>21</v>
      </c>
      <c r="F150" s="175" t="s">
        <v>1092</v>
      </c>
      <c r="H150" s="174" t="s">
        <v>21</v>
      </c>
      <c r="I150" s="176"/>
      <c r="L150" s="173"/>
      <c r="M150" s="177"/>
      <c r="T150" s="178"/>
      <c r="AT150" s="174" t="s">
        <v>192</v>
      </c>
      <c r="AU150" s="174" t="s">
        <v>86</v>
      </c>
      <c r="AV150" s="13" t="s">
        <v>84</v>
      </c>
      <c r="AW150" s="13" t="s">
        <v>37</v>
      </c>
      <c r="AX150" s="13" t="s">
        <v>76</v>
      </c>
      <c r="AY150" s="174" t="s">
        <v>154</v>
      </c>
    </row>
    <row r="151" spans="2:65" s="11" customFormat="1" ht="11.25">
      <c r="B151" s="144"/>
      <c r="D151" s="139" t="s">
        <v>192</v>
      </c>
      <c r="E151" s="145" t="s">
        <v>1063</v>
      </c>
      <c r="F151" s="146" t="s">
        <v>1093</v>
      </c>
      <c r="H151" s="147">
        <v>210.6</v>
      </c>
      <c r="I151" s="148"/>
      <c r="L151" s="144"/>
      <c r="M151" s="149"/>
      <c r="T151" s="150"/>
      <c r="AT151" s="145" t="s">
        <v>192</v>
      </c>
      <c r="AU151" s="145" t="s">
        <v>86</v>
      </c>
      <c r="AV151" s="11" t="s">
        <v>86</v>
      </c>
      <c r="AW151" s="11" t="s">
        <v>37</v>
      </c>
      <c r="AX151" s="11" t="s">
        <v>84</v>
      </c>
      <c r="AY151" s="145" t="s">
        <v>154</v>
      </c>
    </row>
    <row r="152" spans="2:65" s="1" customFormat="1" ht="16.5" customHeight="1">
      <c r="B152" s="33"/>
      <c r="C152" s="126" t="s">
        <v>212</v>
      </c>
      <c r="D152" s="126" t="s">
        <v>155</v>
      </c>
      <c r="E152" s="127" t="s">
        <v>936</v>
      </c>
      <c r="F152" s="128" t="s">
        <v>937</v>
      </c>
      <c r="G152" s="129" t="s">
        <v>628</v>
      </c>
      <c r="H152" s="130">
        <v>1860</v>
      </c>
      <c r="I152" s="131"/>
      <c r="J152" s="132">
        <f>ROUND(I152*H152,2)</f>
        <v>0</v>
      </c>
      <c r="K152" s="128" t="s">
        <v>21</v>
      </c>
      <c r="L152" s="33"/>
      <c r="M152" s="133" t="s">
        <v>21</v>
      </c>
      <c r="N152" s="134" t="s">
        <v>47</v>
      </c>
      <c r="P152" s="135">
        <f>O152*H152</f>
        <v>0</v>
      </c>
      <c r="Q152" s="135">
        <v>0</v>
      </c>
      <c r="R152" s="135">
        <f>Q152*H152</f>
        <v>0</v>
      </c>
      <c r="S152" s="135">
        <v>1E-3</v>
      </c>
      <c r="T152" s="136">
        <f>S152*H152</f>
        <v>1.86</v>
      </c>
      <c r="AR152" s="137" t="s">
        <v>242</v>
      </c>
      <c r="AT152" s="137" t="s">
        <v>155</v>
      </c>
      <c r="AU152" s="137" t="s">
        <v>86</v>
      </c>
      <c r="AY152" s="18" t="s">
        <v>154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8" t="s">
        <v>84</v>
      </c>
      <c r="BK152" s="138">
        <f>ROUND(I152*H152,2)</f>
        <v>0</v>
      </c>
      <c r="BL152" s="18" t="s">
        <v>242</v>
      </c>
      <c r="BM152" s="137" t="s">
        <v>1094</v>
      </c>
    </row>
    <row r="153" spans="2:65" s="1" customFormat="1" ht="11.25">
      <c r="B153" s="33"/>
      <c r="D153" s="139" t="s">
        <v>160</v>
      </c>
      <c r="F153" s="140" t="s">
        <v>939</v>
      </c>
      <c r="I153" s="141"/>
      <c r="L153" s="33"/>
      <c r="M153" s="142"/>
      <c r="T153" s="54"/>
      <c r="AT153" s="18" t="s">
        <v>160</v>
      </c>
      <c r="AU153" s="18" t="s">
        <v>86</v>
      </c>
    </row>
    <row r="154" spans="2:65" s="1" customFormat="1" ht="29.25">
      <c r="B154" s="33"/>
      <c r="D154" s="139" t="s">
        <v>161</v>
      </c>
      <c r="F154" s="143" t="s">
        <v>614</v>
      </c>
      <c r="I154" s="141"/>
      <c r="L154" s="33"/>
      <c r="M154" s="142"/>
      <c r="T154" s="54"/>
      <c r="AT154" s="18" t="s">
        <v>161</v>
      </c>
      <c r="AU154" s="18" t="s">
        <v>86</v>
      </c>
    </row>
    <row r="155" spans="2:65" s="13" customFormat="1" ht="11.25">
      <c r="B155" s="173"/>
      <c r="D155" s="139" t="s">
        <v>192</v>
      </c>
      <c r="E155" s="174" t="s">
        <v>21</v>
      </c>
      <c r="F155" s="175" t="s">
        <v>942</v>
      </c>
      <c r="H155" s="174" t="s">
        <v>21</v>
      </c>
      <c r="I155" s="176"/>
      <c r="L155" s="173"/>
      <c r="M155" s="177"/>
      <c r="T155" s="178"/>
      <c r="AT155" s="174" t="s">
        <v>192</v>
      </c>
      <c r="AU155" s="174" t="s">
        <v>86</v>
      </c>
      <c r="AV155" s="13" t="s">
        <v>84</v>
      </c>
      <c r="AW155" s="13" t="s">
        <v>37</v>
      </c>
      <c r="AX155" s="13" t="s">
        <v>76</v>
      </c>
      <c r="AY155" s="174" t="s">
        <v>154</v>
      </c>
    </row>
    <row r="156" spans="2:65" s="11" customFormat="1" ht="11.25">
      <c r="B156" s="144"/>
      <c r="D156" s="139" t="s">
        <v>192</v>
      </c>
      <c r="E156" s="145" t="s">
        <v>21</v>
      </c>
      <c r="F156" s="146" t="s">
        <v>1095</v>
      </c>
      <c r="H156" s="147">
        <v>1008</v>
      </c>
      <c r="I156" s="148"/>
      <c r="L156" s="144"/>
      <c r="M156" s="149"/>
      <c r="T156" s="150"/>
      <c r="AT156" s="145" t="s">
        <v>192</v>
      </c>
      <c r="AU156" s="145" t="s">
        <v>86</v>
      </c>
      <c r="AV156" s="11" t="s">
        <v>86</v>
      </c>
      <c r="AW156" s="11" t="s">
        <v>37</v>
      </c>
      <c r="AX156" s="11" t="s">
        <v>76</v>
      </c>
      <c r="AY156" s="145" t="s">
        <v>154</v>
      </c>
    </row>
    <row r="157" spans="2:65" s="11" customFormat="1" ht="11.25">
      <c r="B157" s="144"/>
      <c r="D157" s="139" t="s">
        <v>192</v>
      </c>
      <c r="E157" s="145" t="s">
        <v>21</v>
      </c>
      <c r="F157" s="146" t="s">
        <v>1096</v>
      </c>
      <c r="H157" s="147">
        <v>552</v>
      </c>
      <c r="I157" s="148"/>
      <c r="L157" s="144"/>
      <c r="M157" s="149"/>
      <c r="T157" s="150"/>
      <c r="AT157" s="145" t="s">
        <v>192</v>
      </c>
      <c r="AU157" s="145" t="s">
        <v>86</v>
      </c>
      <c r="AV157" s="11" t="s">
        <v>86</v>
      </c>
      <c r="AW157" s="11" t="s">
        <v>37</v>
      </c>
      <c r="AX157" s="11" t="s">
        <v>76</v>
      </c>
      <c r="AY157" s="145" t="s">
        <v>154</v>
      </c>
    </row>
    <row r="158" spans="2:65" s="11" customFormat="1" ht="11.25">
      <c r="B158" s="144"/>
      <c r="D158" s="139" t="s">
        <v>192</v>
      </c>
      <c r="E158" s="145" t="s">
        <v>21</v>
      </c>
      <c r="F158" s="146" t="s">
        <v>1097</v>
      </c>
      <c r="H158" s="147">
        <v>300</v>
      </c>
      <c r="I158" s="148"/>
      <c r="L158" s="144"/>
      <c r="M158" s="149"/>
      <c r="T158" s="150"/>
      <c r="AT158" s="145" t="s">
        <v>192</v>
      </c>
      <c r="AU158" s="145" t="s">
        <v>86</v>
      </c>
      <c r="AV158" s="11" t="s">
        <v>86</v>
      </c>
      <c r="AW158" s="11" t="s">
        <v>37</v>
      </c>
      <c r="AX158" s="11" t="s">
        <v>76</v>
      </c>
      <c r="AY158" s="145" t="s">
        <v>154</v>
      </c>
    </row>
    <row r="159" spans="2:65" s="14" customFormat="1" ht="11.25">
      <c r="B159" s="179"/>
      <c r="D159" s="139" t="s">
        <v>192</v>
      </c>
      <c r="E159" s="180" t="s">
        <v>695</v>
      </c>
      <c r="F159" s="181" t="s">
        <v>459</v>
      </c>
      <c r="H159" s="182">
        <v>1860</v>
      </c>
      <c r="I159" s="183"/>
      <c r="L159" s="179"/>
      <c r="M159" s="184"/>
      <c r="T159" s="185"/>
      <c r="AT159" s="180" t="s">
        <v>192</v>
      </c>
      <c r="AU159" s="180" t="s">
        <v>86</v>
      </c>
      <c r="AV159" s="14" t="s">
        <v>153</v>
      </c>
      <c r="AW159" s="14" t="s">
        <v>37</v>
      </c>
      <c r="AX159" s="14" t="s">
        <v>84</v>
      </c>
      <c r="AY159" s="180" t="s">
        <v>154</v>
      </c>
    </row>
    <row r="160" spans="2:65" s="1" customFormat="1" ht="16.5" customHeight="1">
      <c r="B160" s="33"/>
      <c r="C160" s="126" t="s">
        <v>8</v>
      </c>
      <c r="D160" s="126" t="s">
        <v>155</v>
      </c>
      <c r="E160" s="127" t="s">
        <v>952</v>
      </c>
      <c r="F160" s="128" t="s">
        <v>953</v>
      </c>
      <c r="G160" s="129" t="s">
        <v>462</v>
      </c>
      <c r="H160" s="130">
        <v>1.319</v>
      </c>
      <c r="I160" s="131"/>
      <c r="J160" s="132">
        <f>ROUND(I160*H160,2)</f>
        <v>0</v>
      </c>
      <c r="K160" s="128" t="s">
        <v>447</v>
      </c>
      <c r="L160" s="33"/>
      <c r="M160" s="133" t="s">
        <v>21</v>
      </c>
      <c r="N160" s="134" t="s">
        <v>47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242</v>
      </c>
      <c r="AT160" s="137" t="s">
        <v>155</v>
      </c>
      <c r="AU160" s="137" t="s">
        <v>86</v>
      </c>
      <c r="AY160" s="18" t="s">
        <v>154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8" t="s">
        <v>84</v>
      </c>
      <c r="BK160" s="138">
        <f>ROUND(I160*H160,2)</f>
        <v>0</v>
      </c>
      <c r="BL160" s="18" t="s">
        <v>242</v>
      </c>
      <c r="BM160" s="137" t="s">
        <v>1098</v>
      </c>
    </row>
    <row r="161" spans="2:65" s="1" customFormat="1" ht="19.5">
      <c r="B161" s="33"/>
      <c r="D161" s="139" t="s">
        <v>160</v>
      </c>
      <c r="F161" s="140" t="s">
        <v>955</v>
      </c>
      <c r="I161" s="141"/>
      <c r="L161" s="33"/>
      <c r="M161" s="142"/>
      <c r="T161" s="54"/>
      <c r="AT161" s="18" t="s">
        <v>160</v>
      </c>
      <c r="AU161" s="18" t="s">
        <v>86</v>
      </c>
    </row>
    <row r="162" spans="2:65" s="1" customFormat="1" ht="11.25">
      <c r="B162" s="33"/>
      <c r="D162" s="171" t="s">
        <v>450</v>
      </c>
      <c r="F162" s="172" t="s">
        <v>956</v>
      </c>
      <c r="I162" s="141"/>
      <c r="L162" s="33"/>
      <c r="M162" s="142"/>
      <c r="T162" s="54"/>
      <c r="AT162" s="18" t="s">
        <v>450</v>
      </c>
      <c r="AU162" s="18" t="s">
        <v>86</v>
      </c>
    </row>
    <row r="163" spans="2:65" s="10" customFormat="1" ht="22.9" customHeight="1">
      <c r="B163" s="116"/>
      <c r="D163" s="117" t="s">
        <v>75</v>
      </c>
      <c r="E163" s="169" t="s">
        <v>957</v>
      </c>
      <c r="F163" s="169" t="s">
        <v>958</v>
      </c>
      <c r="I163" s="119"/>
      <c r="J163" s="170">
        <f>BK163</f>
        <v>0</v>
      </c>
      <c r="L163" s="116"/>
      <c r="M163" s="121"/>
      <c r="P163" s="122">
        <f>SUM(P164:P268)</f>
        <v>0</v>
      </c>
      <c r="R163" s="122">
        <f>SUM(R164:R268)</f>
        <v>20.202067999999997</v>
      </c>
      <c r="T163" s="123">
        <f>SUM(T164:T268)</f>
        <v>0</v>
      </c>
      <c r="AR163" s="117" t="s">
        <v>86</v>
      </c>
      <c r="AT163" s="124" t="s">
        <v>75</v>
      </c>
      <c r="AU163" s="124" t="s">
        <v>84</v>
      </c>
      <c r="AY163" s="117" t="s">
        <v>154</v>
      </c>
      <c r="BK163" s="125">
        <f>SUM(BK164:BK268)</f>
        <v>0</v>
      </c>
    </row>
    <row r="164" spans="2:65" s="1" customFormat="1" ht="16.5" customHeight="1">
      <c r="B164" s="33"/>
      <c r="C164" s="126" t="s">
        <v>223</v>
      </c>
      <c r="D164" s="126" t="s">
        <v>155</v>
      </c>
      <c r="E164" s="127" t="s">
        <v>959</v>
      </c>
      <c r="F164" s="128" t="s">
        <v>960</v>
      </c>
      <c r="G164" s="129" t="s">
        <v>414</v>
      </c>
      <c r="H164" s="130">
        <v>918.41099999999994</v>
      </c>
      <c r="I164" s="131"/>
      <c r="J164" s="132">
        <f>ROUND(I164*H164,2)</f>
        <v>0</v>
      </c>
      <c r="K164" s="128" t="s">
        <v>447</v>
      </c>
      <c r="L164" s="33"/>
      <c r="M164" s="133" t="s">
        <v>21</v>
      </c>
      <c r="N164" s="134" t="s">
        <v>47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242</v>
      </c>
      <c r="AT164" s="137" t="s">
        <v>155</v>
      </c>
      <c r="AU164" s="137" t="s">
        <v>86</v>
      </c>
      <c r="AY164" s="18" t="s">
        <v>154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84</v>
      </c>
      <c r="BK164" s="138">
        <f>ROUND(I164*H164,2)</f>
        <v>0</v>
      </c>
      <c r="BL164" s="18" t="s">
        <v>242</v>
      </c>
      <c r="BM164" s="137" t="s">
        <v>1099</v>
      </c>
    </row>
    <row r="165" spans="2:65" s="1" customFormat="1" ht="11.25">
      <c r="B165" s="33"/>
      <c r="D165" s="139" t="s">
        <v>160</v>
      </c>
      <c r="F165" s="140" t="s">
        <v>962</v>
      </c>
      <c r="I165" s="141"/>
      <c r="L165" s="33"/>
      <c r="M165" s="142"/>
      <c r="T165" s="54"/>
      <c r="AT165" s="18" t="s">
        <v>160</v>
      </c>
      <c r="AU165" s="18" t="s">
        <v>86</v>
      </c>
    </row>
    <row r="166" spans="2:65" s="1" customFormat="1" ht="11.25">
      <c r="B166" s="33"/>
      <c r="D166" s="171" t="s">
        <v>450</v>
      </c>
      <c r="F166" s="172" t="s">
        <v>963</v>
      </c>
      <c r="I166" s="141"/>
      <c r="L166" s="33"/>
      <c r="M166" s="142"/>
      <c r="T166" s="54"/>
      <c r="AT166" s="18" t="s">
        <v>450</v>
      </c>
      <c r="AU166" s="18" t="s">
        <v>86</v>
      </c>
    </row>
    <row r="167" spans="2:65" s="1" customFormat="1" ht="29.25">
      <c r="B167" s="33"/>
      <c r="D167" s="139" t="s">
        <v>161</v>
      </c>
      <c r="F167" s="143" t="s">
        <v>614</v>
      </c>
      <c r="I167" s="141"/>
      <c r="L167" s="33"/>
      <c r="M167" s="142"/>
      <c r="T167" s="54"/>
      <c r="AT167" s="18" t="s">
        <v>161</v>
      </c>
      <c r="AU167" s="18" t="s">
        <v>86</v>
      </c>
    </row>
    <row r="168" spans="2:65" s="13" customFormat="1" ht="11.25">
      <c r="B168" s="173"/>
      <c r="D168" s="139" t="s">
        <v>192</v>
      </c>
      <c r="E168" s="174" t="s">
        <v>21</v>
      </c>
      <c r="F168" s="175" t="s">
        <v>484</v>
      </c>
      <c r="H168" s="174" t="s">
        <v>21</v>
      </c>
      <c r="I168" s="176"/>
      <c r="L168" s="173"/>
      <c r="M168" s="177"/>
      <c r="T168" s="178"/>
      <c r="AT168" s="174" t="s">
        <v>192</v>
      </c>
      <c r="AU168" s="174" t="s">
        <v>86</v>
      </c>
      <c r="AV168" s="13" t="s">
        <v>84</v>
      </c>
      <c r="AW168" s="13" t="s">
        <v>37</v>
      </c>
      <c r="AX168" s="13" t="s">
        <v>76</v>
      </c>
      <c r="AY168" s="174" t="s">
        <v>154</v>
      </c>
    </row>
    <row r="169" spans="2:65" s="13" customFormat="1" ht="11.25">
      <c r="B169" s="173"/>
      <c r="D169" s="139" t="s">
        <v>192</v>
      </c>
      <c r="E169" s="174" t="s">
        <v>21</v>
      </c>
      <c r="F169" s="175" t="s">
        <v>964</v>
      </c>
      <c r="H169" s="174" t="s">
        <v>21</v>
      </c>
      <c r="I169" s="176"/>
      <c r="L169" s="173"/>
      <c r="M169" s="177"/>
      <c r="T169" s="178"/>
      <c r="AT169" s="174" t="s">
        <v>192</v>
      </c>
      <c r="AU169" s="174" t="s">
        <v>86</v>
      </c>
      <c r="AV169" s="13" t="s">
        <v>84</v>
      </c>
      <c r="AW169" s="13" t="s">
        <v>37</v>
      </c>
      <c r="AX169" s="13" t="s">
        <v>76</v>
      </c>
      <c r="AY169" s="174" t="s">
        <v>154</v>
      </c>
    </row>
    <row r="170" spans="2:65" s="11" customFormat="1" ht="11.25">
      <c r="B170" s="144"/>
      <c r="D170" s="139" t="s">
        <v>192</v>
      </c>
      <c r="E170" s="145" t="s">
        <v>21</v>
      </c>
      <c r="F170" s="146" t="s">
        <v>1100</v>
      </c>
      <c r="H170" s="147">
        <v>8.4580000000000002</v>
      </c>
      <c r="I170" s="148"/>
      <c r="L170" s="144"/>
      <c r="M170" s="149"/>
      <c r="T170" s="150"/>
      <c r="AT170" s="145" t="s">
        <v>192</v>
      </c>
      <c r="AU170" s="145" t="s">
        <v>86</v>
      </c>
      <c r="AV170" s="11" t="s">
        <v>86</v>
      </c>
      <c r="AW170" s="11" t="s">
        <v>37</v>
      </c>
      <c r="AX170" s="11" t="s">
        <v>76</v>
      </c>
      <c r="AY170" s="145" t="s">
        <v>154</v>
      </c>
    </row>
    <row r="171" spans="2:65" s="11" customFormat="1" ht="11.25">
      <c r="B171" s="144"/>
      <c r="D171" s="139" t="s">
        <v>192</v>
      </c>
      <c r="E171" s="145" t="s">
        <v>21</v>
      </c>
      <c r="F171" s="146" t="s">
        <v>1101</v>
      </c>
      <c r="H171" s="147">
        <v>6</v>
      </c>
      <c r="I171" s="148"/>
      <c r="L171" s="144"/>
      <c r="M171" s="149"/>
      <c r="T171" s="150"/>
      <c r="AT171" s="145" t="s">
        <v>192</v>
      </c>
      <c r="AU171" s="145" t="s">
        <v>86</v>
      </c>
      <c r="AV171" s="11" t="s">
        <v>86</v>
      </c>
      <c r="AW171" s="11" t="s">
        <v>37</v>
      </c>
      <c r="AX171" s="11" t="s">
        <v>76</v>
      </c>
      <c r="AY171" s="145" t="s">
        <v>154</v>
      </c>
    </row>
    <row r="172" spans="2:65" s="15" customFormat="1" ht="11.25">
      <c r="B172" s="186"/>
      <c r="D172" s="139" t="s">
        <v>192</v>
      </c>
      <c r="E172" s="187" t="s">
        <v>21</v>
      </c>
      <c r="F172" s="188" t="s">
        <v>539</v>
      </c>
      <c r="H172" s="189">
        <v>14.458</v>
      </c>
      <c r="I172" s="190"/>
      <c r="L172" s="186"/>
      <c r="M172" s="191"/>
      <c r="T172" s="192"/>
      <c r="AT172" s="187" t="s">
        <v>192</v>
      </c>
      <c r="AU172" s="187" t="s">
        <v>86</v>
      </c>
      <c r="AV172" s="15" t="s">
        <v>167</v>
      </c>
      <c r="AW172" s="15" t="s">
        <v>37</v>
      </c>
      <c r="AX172" s="15" t="s">
        <v>76</v>
      </c>
      <c r="AY172" s="187" t="s">
        <v>154</v>
      </c>
    </row>
    <row r="173" spans="2:65" s="13" customFormat="1" ht="11.25">
      <c r="B173" s="173"/>
      <c r="D173" s="139" t="s">
        <v>192</v>
      </c>
      <c r="E173" s="174" t="s">
        <v>21</v>
      </c>
      <c r="F173" s="175" t="s">
        <v>967</v>
      </c>
      <c r="H173" s="174" t="s">
        <v>21</v>
      </c>
      <c r="I173" s="176"/>
      <c r="L173" s="173"/>
      <c r="M173" s="177"/>
      <c r="T173" s="178"/>
      <c r="AT173" s="174" t="s">
        <v>192</v>
      </c>
      <c r="AU173" s="174" t="s">
        <v>86</v>
      </c>
      <c r="AV173" s="13" t="s">
        <v>84</v>
      </c>
      <c r="AW173" s="13" t="s">
        <v>37</v>
      </c>
      <c r="AX173" s="13" t="s">
        <v>76</v>
      </c>
      <c r="AY173" s="174" t="s">
        <v>154</v>
      </c>
    </row>
    <row r="174" spans="2:65" s="11" customFormat="1" ht="11.25">
      <c r="B174" s="144"/>
      <c r="D174" s="139" t="s">
        <v>192</v>
      </c>
      <c r="E174" s="145" t="s">
        <v>21</v>
      </c>
      <c r="F174" s="146" t="s">
        <v>1102</v>
      </c>
      <c r="H174" s="147">
        <v>76.540000000000006</v>
      </c>
      <c r="I174" s="148"/>
      <c r="L174" s="144"/>
      <c r="M174" s="149"/>
      <c r="T174" s="150"/>
      <c r="AT174" s="145" t="s">
        <v>192</v>
      </c>
      <c r="AU174" s="145" t="s">
        <v>86</v>
      </c>
      <c r="AV174" s="11" t="s">
        <v>86</v>
      </c>
      <c r="AW174" s="11" t="s">
        <v>37</v>
      </c>
      <c r="AX174" s="11" t="s">
        <v>76</v>
      </c>
      <c r="AY174" s="145" t="s">
        <v>154</v>
      </c>
    </row>
    <row r="175" spans="2:65" s="15" customFormat="1" ht="11.25">
      <c r="B175" s="186"/>
      <c r="D175" s="139" t="s">
        <v>192</v>
      </c>
      <c r="E175" s="187" t="s">
        <v>21</v>
      </c>
      <c r="F175" s="188" t="s">
        <v>539</v>
      </c>
      <c r="H175" s="189">
        <v>76.540000000000006</v>
      </c>
      <c r="I175" s="190"/>
      <c r="L175" s="186"/>
      <c r="M175" s="191"/>
      <c r="T175" s="192"/>
      <c r="AT175" s="187" t="s">
        <v>192</v>
      </c>
      <c r="AU175" s="187" t="s">
        <v>86</v>
      </c>
      <c r="AV175" s="15" t="s">
        <v>167</v>
      </c>
      <c r="AW175" s="15" t="s">
        <v>37</v>
      </c>
      <c r="AX175" s="15" t="s">
        <v>76</v>
      </c>
      <c r="AY175" s="187" t="s">
        <v>154</v>
      </c>
    </row>
    <row r="176" spans="2:65" s="13" customFormat="1" ht="11.25">
      <c r="B176" s="173"/>
      <c r="D176" s="139" t="s">
        <v>192</v>
      </c>
      <c r="E176" s="174" t="s">
        <v>21</v>
      </c>
      <c r="F176" s="175" t="s">
        <v>969</v>
      </c>
      <c r="H176" s="174" t="s">
        <v>21</v>
      </c>
      <c r="I176" s="176"/>
      <c r="L176" s="173"/>
      <c r="M176" s="177"/>
      <c r="T176" s="178"/>
      <c r="AT176" s="174" t="s">
        <v>192</v>
      </c>
      <c r="AU176" s="174" t="s">
        <v>86</v>
      </c>
      <c r="AV176" s="13" t="s">
        <v>84</v>
      </c>
      <c r="AW176" s="13" t="s">
        <v>37</v>
      </c>
      <c r="AX176" s="13" t="s">
        <v>76</v>
      </c>
      <c r="AY176" s="174" t="s">
        <v>154</v>
      </c>
    </row>
    <row r="177" spans="2:51" s="11" customFormat="1" ht="11.25">
      <c r="B177" s="144"/>
      <c r="D177" s="139" t="s">
        <v>192</v>
      </c>
      <c r="E177" s="145" t="s">
        <v>21</v>
      </c>
      <c r="F177" s="146" t="s">
        <v>1103</v>
      </c>
      <c r="H177" s="147">
        <v>26.207999999999998</v>
      </c>
      <c r="I177" s="148"/>
      <c r="L177" s="144"/>
      <c r="M177" s="149"/>
      <c r="T177" s="150"/>
      <c r="AT177" s="145" t="s">
        <v>192</v>
      </c>
      <c r="AU177" s="145" t="s">
        <v>86</v>
      </c>
      <c r="AV177" s="11" t="s">
        <v>86</v>
      </c>
      <c r="AW177" s="11" t="s">
        <v>37</v>
      </c>
      <c r="AX177" s="11" t="s">
        <v>76</v>
      </c>
      <c r="AY177" s="145" t="s">
        <v>154</v>
      </c>
    </row>
    <row r="178" spans="2:51" s="11" customFormat="1" ht="11.25">
      <c r="B178" s="144"/>
      <c r="D178" s="139" t="s">
        <v>192</v>
      </c>
      <c r="E178" s="145" t="s">
        <v>21</v>
      </c>
      <c r="F178" s="146" t="s">
        <v>1104</v>
      </c>
      <c r="H178" s="147">
        <v>14.352</v>
      </c>
      <c r="I178" s="148"/>
      <c r="L178" s="144"/>
      <c r="M178" s="149"/>
      <c r="T178" s="150"/>
      <c r="AT178" s="145" t="s">
        <v>192</v>
      </c>
      <c r="AU178" s="145" t="s">
        <v>86</v>
      </c>
      <c r="AV178" s="11" t="s">
        <v>86</v>
      </c>
      <c r="AW178" s="11" t="s">
        <v>37</v>
      </c>
      <c r="AX178" s="11" t="s">
        <v>76</v>
      </c>
      <c r="AY178" s="145" t="s">
        <v>154</v>
      </c>
    </row>
    <row r="179" spans="2:51" s="11" customFormat="1" ht="11.25">
      <c r="B179" s="144"/>
      <c r="D179" s="139" t="s">
        <v>192</v>
      </c>
      <c r="E179" s="145" t="s">
        <v>21</v>
      </c>
      <c r="F179" s="146" t="s">
        <v>1105</v>
      </c>
      <c r="H179" s="147">
        <v>3.7440000000000002</v>
      </c>
      <c r="I179" s="148"/>
      <c r="L179" s="144"/>
      <c r="M179" s="149"/>
      <c r="T179" s="150"/>
      <c r="AT179" s="145" t="s">
        <v>192</v>
      </c>
      <c r="AU179" s="145" t="s">
        <v>86</v>
      </c>
      <c r="AV179" s="11" t="s">
        <v>86</v>
      </c>
      <c r="AW179" s="11" t="s">
        <v>37</v>
      </c>
      <c r="AX179" s="11" t="s">
        <v>76</v>
      </c>
      <c r="AY179" s="145" t="s">
        <v>154</v>
      </c>
    </row>
    <row r="180" spans="2:51" s="15" customFormat="1" ht="11.25">
      <c r="B180" s="186"/>
      <c r="D180" s="139" t="s">
        <v>192</v>
      </c>
      <c r="E180" s="187" t="s">
        <v>21</v>
      </c>
      <c r="F180" s="188" t="s">
        <v>539</v>
      </c>
      <c r="H180" s="189">
        <v>44.304000000000002</v>
      </c>
      <c r="I180" s="190"/>
      <c r="L180" s="186"/>
      <c r="M180" s="191"/>
      <c r="T180" s="192"/>
      <c r="AT180" s="187" t="s">
        <v>192</v>
      </c>
      <c r="AU180" s="187" t="s">
        <v>86</v>
      </c>
      <c r="AV180" s="15" t="s">
        <v>167</v>
      </c>
      <c r="AW180" s="15" t="s">
        <v>37</v>
      </c>
      <c r="AX180" s="15" t="s">
        <v>76</v>
      </c>
      <c r="AY180" s="187" t="s">
        <v>154</v>
      </c>
    </row>
    <row r="181" spans="2:51" s="13" customFormat="1" ht="11.25">
      <c r="B181" s="173"/>
      <c r="D181" s="139" t="s">
        <v>192</v>
      </c>
      <c r="E181" s="174" t="s">
        <v>21</v>
      </c>
      <c r="F181" s="175" t="s">
        <v>978</v>
      </c>
      <c r="H181" s="174" t="s">
        <v>21</v>
      </c>
      <c r="I181" s="176"/>
      <c r="L181" s="173"/>
      <c r="M181" s="177"/>
      <c r="T181" s="178"/>
      <c r="AT181" s="174" t="s">
        <v>192</v>
      </c>
      <c r="AU181" s="174" t="s">
        <v>86</v>
      </c>
      <c r="AV181" s="13" t="s">
        <v>84</v>
      </c>
      <c r="AW181" s="13" t="s">
        <v>37</v>
      </c>
      <c r="AX181" s="13" t="s">
        <v>76</v>
      </c>
      <c r="AY181" s="174" t="s">
        <v>154</v>
      </c>
    </row>
    <row r="182" spans="2:51" s="11" customFormat="1" ht="11.25">
      <c r="B182" s="144"/>
      <c r="D182" s="139" t="s">
        <v>192</v>
      </c>
      <c r="E182" s="145" t="s">
        <v>21</v>
      </c>
      <c r="F182" s="146" t="s">
        <v>1106</v>
      </c>
      <c r="H182" s="147">
        <v>227.65</v>
      </c>
      <c r="I182" s="148"/>
      <c r="L182" s="144"/>
      <c r="M182" s="149"/>
      <c r="T182" s="150"/>
      <c r="AT182" s="145" t="s">
        <v>192</v>
      </c>
      <c r="AU182" s="145" t="s">
        <v>86</v>
      </c>
      <c r="AV182" s="11" t="s">
        <v>86</v>
      </c>
      <c r="AW182" s="11" t="s">
        <v>37</v>
      </c>
      <c r="AX182" s="11" t="s">
        <v>76</v>
      </c>
      <c r="AY182" s="145" t="s">
        <v>154</v>
      </c>
    </row>
    <row r="183" spans="2:51" s="15" customFormat="1" ht="11.25">
      <c r="B183" s="186"/>
      <c r="D183" s="139" t="s">
        <v>192</v>
      </c>
      <c r="E183" s="187" t="s">
        <v>21</v>
      </c>
      <c r="F183" s="188" t="s">
        <v>539</v>
      </c>
      <c r="H183" s="189">
        <v>227.65</v>
      </c>
      <c r="I183" s="190"/>
      <c r="L183" s="186"/>
      <c r="M183" s="191"/>
      <c r="T183" s="192"/>
      <c r="AT183" s="187" t="s">
        <v>192</v>
      </c>
      <c r="AU183" s="187" t="s">
        <v>86</v>
      </c>
      <c r="AV183" s="15" t="s">
        <v>167</v>
      </c>
      <c r="AW183" s="15" t="s">
        <v>37</v>
      </c>
      <c r="AX183" s="15" t="s">
        <v>76</v>
      </c>
      <c r="AY183" s="187" t="s">
        <v>154</v>
      </c>
    </row>
    <row r="184" spans="2:51" s="13" customFormat="1" ht="11.25">
      <c r="B184" s="173"/>
      <c r="D184" s="139" t="s">
        <v>192</v>
      </c>
      <c r="E184" s="174" t="s">
        <v>21</v>
      </c>
      <c r="F184" s="175" t="s">
        <v>1107</v>
      </c>
      <c r="H184" s="174" t="s">
        <v>21</v>
      </c>
      <c r="I184" s="176"/>
      <c r="L184" s="173"/>
      <c r="M184" s="177"/>
      <c r="T184" s="178"/>
      <c r="AT184" s="174" t="s">
        <v>192</v>
      </c>
      <c r="AU184" s="174" t="s">
        <v>86</v>
      </c>
      <c r="AV184" s="13" t="s">
        <v>84</v>
      </c>
      <c r="AW184" s="13" t="s">
        <v>37</v>
      </c>
      <c r="AX184" s="13" t="s">
        <v>76</v>
      </c>
      <c r="AY184" s="174" t="s">
        <v>154</v>
      </c>
    </row>
    <row r="185" spans="2:51" s="11" customFormat="1" ht="11.25">
      <c r="B185" s="144"/>
      <c r="D185" s="139" t="s">
        <v>192</v>
      </c>
      <c r="E185" s="145" t="s">
        <v>21</v>
      </c>
      <c r="F185" s="146" t="s">
        <v>1108</v>
      </c>
      <c r="H185" s="147">
        <v>29.44</v>
      </c>
      <c r="I185" s="148"/>
      <c r="L185" s="144"/>
      <c r="M185" s="149"/>
      <c r="T185" s="150"/>
      <c r="AT185" s="145" t="s">
        <v>192</v>
      </c>
      <c r="AU185" s="145" t="s">
        <v>86</v>
      </c>
      <c r="AV185" s="11" t="s">
        <v>86</v>
      </c>
      <c r="AW185" s="11" t="s">
        <v>37</v>
      </c>
      <c r="AX185" s="11" t="s">
        <v>76</v>
      </c>
      <c r="AY185" s="145" t="s">
        <v>154</v>
      </c>
    </row>
    <row r="186" spans="2:51" s="11" customFormat="1" ht="11.25">
      <c r="B186" s="144"/>
      <c r="D186" s="139" t="s">
        <v>192</v>
      </c>
      <c r="E186" s="145" t="s">
        <v>21</v>
      </c>
      <c r="F186" s="146" t="s">
        <v>1109</v>
      </c>
      <c r="H186" s="147">
        <v>14.4</v>
      </c>
      <c r="I186" s="148"/>
      <c r="L186" s="144"/>
      <c r="M186" s="149"/>
      <c r="T186" s="150"/>
      <c r="AT186" s="145" t="s">
        <v>192</v>
      </c>
      <c r="AU186" s="145" t="s">
        <v>86</v>
      </c>
      <c r="AV186" s="11" t="s">
        <v>86</v>
      </c>
      <c r="AW186" s="11" t="s">
        <v>37</v>
      </c>
      <c r="AX186" s="11" t="s">
        <v>76</v>
      </c>
      <c r="AY186" s="145" t="s">
        <v>154</v>
      </c>
    </row>
    <row r="187" spans="2:51" s="15" customFormat="1" ht="11.25">
      <c r="B187" s="186"/>
      <c r="D187" s="139" t="s">
        <v>192</v>
      </c>
      <c r="E187" s="187" t="s">
        <v>21</v>
      </c>
      <c r="F187" s="188" t="s">
        <v>539</v>
      </c>
      <c r="H187" s="189">
        <v>43.84</v>
      </c>
      <c r="I187" s="190"/>
      <c r="L187" s="186"/>
      <c r="M187" s="191"/>
      <c r="T187" s="192"/>
      <c r="AT187" s="187" t="s">
        <v>192</v>
      </c>
      <c r="AU187" s="187" t="s">
        <v>86</v>
      </c>
      <c r="AV187" s="15" t="s">
        <v>167</v>
      </c>
      <c r="AW187" s="15" t="s">
        <v>37</v>
      </c>
      <c r="AX187" s="15" t="s">
        <v>76</v>
      </c>
      <c r="AY187" s="187" t="s">
        <v>154</v>
      </c>
    </row>
    <row r="188" spans="2:51" s="13" customFormat="1" ht="11.25">
      <c r="B188" s="173"/>
      <c r="D188" s="139" t="s">
        <v>192</v>
      </c>
      <c r="E188" s="174" t="s">
        <v>21</v>
      </c>
      <c r="F188" s="175" t="s">
        <v>1110</v>
      </c>
      <c r="H188" s="174" t="s">
        <v>21</v>
      </c>
      <c r="I188" s="176"/>
      <c r="L188" s="173"/>
      <c r="M188" s="177"/>
      <c r="T188" s="178"/>
      <c r="AT188" s="174" t="s">
        <v>192</v>
      </c>
      <c r="AU188" s="174" t="s">
        <v>86</v>
      </c>
      <c r="AV188" s="13" t="s">
        <v>84</v>
      </c>
      <c r="AW188" s="13" t="s">
        <v>37</v>
      </c>
      <c r="AX188" s="13" t="s">
        <v>76</v>
      </c>
      <c r="AY188" s="174" t="s">
        <v>154</v>
      </c>
    </row>
    <row r="189" spans="2:51" s="11" customFormat="1" ht="11.25">
      <c r="B189" s="144"/>
      <c r="D189" s="139" t="s">
        <v>192</v>
      </c>
      <c r="E189" s="145" t="s">
        <v>21</v>
      </c>
      <c r="F189" s="146" t="s">
        <v>1111</v>
      </c>
      <c r="H189" s="147">
        <v>2.5920000000000001</v>
      </c>
      <c r="I189" s="148"/>
      <c r="L189" s="144"/>
      <c r="M189" s="149"/>
      <c r="T189" s="150"/>
      <c r="AT189" s="145" t="s">
        <v>192</v>
      </c>
      <c r="AU189" s="145" t="s">
        <v>86</v>
      </c>
      <c r="AV189" s="11" t="s">
        <v>86</v>
      </c>
      <c r="AW189" s="11" t="s">
        <v>37</v>
      </c>
      <c r="AX189" s="11" t="s">
        <v>76</v>
      </c>
      <c r="AY189" s="145" t="s">
        <v>154</v>
      </c>
    </row>
    <row r="190" spans="2:51" s="11" customFormat="1" ht="11.25">
      <c r="B190" s="144"/>
      <c r="D190" s="139" t="s">
        <v>192</v>
      </c>
      <c r="E190" s="145" t="s">
        <v>21</v>
      </c>
      <c r="F190" s="146" t="s">
        <v>1112</v>
      </c>
      <c r="H190" s="147">
        <v>0.16</v>
      </c>
      <c r="I190" s="148"/>
      <c r="L190" s="144"/>
      <c r="M190" s="149"/>
      <c r="T190" s="150"/>
      <c r="AT190" s="145" t="s">
        <v>192</v>
      </c>
      <c r="AU190" s="145" t="s">
        <v>86</v>
      </c>
      <c r="AV190" s="11" t="s">
        <v>86</v>
      </c>
      <c r="AW190" s="11" t="s">
        <v>37</v>
      </c>
      <c r="AX190" s="11" t="s">
        <v>76</v>
      </c>
      <c r="AY190" s="145" t="s">
        <v>154</v>
      </c>
    </row>
    <row r="191" spans="2:51" s="11" customFormat="1" ht="11.25">
      <c r="B191" s="144"/>
      <c r="D191" s="139" t="s">
        <v>192</v>
      </c>
      <c r="E191" s="145" t="s">
        <v>21</v>
      </c>
      <c r="F191" s="146" t="s">
        <v>1113</v>
      </c>
      <c r="H191" s="147">
        <v>6.08</v>
      </c>
      <c r="I191" s="148"/>
      <c r="L191" s="144"/>
      <c r="M191" s="149"/>
      <c r="T191" s="150"/>
      <c r="AT191" s="145" t="s">
        <v>192</v>
      </c>
      <c r="AU191" s="145" t="s">
        <v>86</v>
      </c>
      <c r="AV191" s="11" t="s">
        <v>86</v>
      </c>
      <c r="AW191" s="11" t="s">
        <v>37</v>
      </c>
      <c r="AX191" s="11" t="s">
        <v>76</v>
      </c>
      <c r="AY191" s="145" t="s">
        <v>154</v>
      </c>
    </row>
    <row r="192" spans="2:51" s="15" customFormat="1" ht="11.25">
      <c r="B192" s="186"/>
      <c r="D192" s="139" t="s">
        <v>192</v>
      </c>
      <c r="E192" s="187" t="s">
        <v>21</v>
      </c>
      <c r="F192" s="188" t="s">
        <v>539</v>
      </c>
      <c r="H192" s="189">
        <v>8.8320000000000007</v>
      </c>
      <c r="I192" s="190"/>
      <c r="L192" s="186"/>
      <c r="M192" s="191"/>
      <c r="T192" s="192"/>
      <c r="AT192" s="187" t="s">
        <v>192</v>
      </c>
      <c r="AU192" s="187" t="s">
        <v>86</v>
      </c>
      <c r="AV192" s="15" t="s">
        <v>167</v>
      </c>
      <c r="AW192" s="15" t="s">
        <v>37</v>
      </c>
      <c r="AX192" s="15" t="s">
        <v>76</v>
      </c>
      <c r="AY192" s="187" t="s">
        <v>154</v>
      </c>
    </row>
    <row r="193" spans="2:65" s="13" customFormat="1" ht="11.25">
      <c r="B193" s="173"/>
      <c r="D193" s="139" t="s">
        <v>192</v>
      </c>
      <c r="E193" s="174" t="s">
        <v>21</v>
      </c>
      <c r="F193" s="175" t="s">
        <v>1114</v>
      </c>
      <c r="H193" s="174" t="s">
        <v>21</v>
      </c>
      <c r="I193" s="176"/>
      <c r="L193" s="173"/>
      <c r="M193" s="177"/>
      <c r="T193" s="178"/>
      <c r="AT193" s="174" t="s">
        <v>192</v>
      </c>
      <c r="AU193" s="174" t="s">
        <v>86</v>
      </c>
      <c r="AV193" s="13" t="s">
        <v>84</v>
      </c>
      <c r="AW193" s="13" t="s">
        <v>37</v>
      </c>
      <c r="AX193" s="13" t="s">
        <v>76</v>
      </c>
      <c r="AY193" s="174" t="s">
        <v>154</v>
      </c>
    </row>
    <row r="194" spans="2:65" s="11" customFormat="1" ht="11.25">
      <c r="B194" s="144"/>
      <c r="D194" s="139" t="s">
        <v>192</v>
      </c>
      <c r="E194" s="145" t="s">
        <v>21</v>
      </c>
      <c r="F194" s="146" t="s">
        <v>1115</v>
      </c>
      <c r="H194" s="147">
        <v>133.48400000000001</v>
      </c>
      <c r="I194" s="148"/>
      <c r="L194" s="144"/>
      <c r="M194" s="149"/>
      <c r="T194" s="150"/>
      <c r="AT194" s="145" t="s">
        <v>192</v>
      </c>
      <c r="AU194" s="145" t="s">
        <v>86</v>
      </c>
      <c r="AV194" s="11" t="s">
        <v>86</v>
      </c>
      <c r="AW194" s="11" t="s">
        <v>37</v>
      </c>
      <c r="AX194" s="11" t="s">
        <v>76</v>
      </c>
      <c r="AY194" s="145" t="s">
        <v>154</v>
      </c>
    </row>
    <row r="195" spans="2:65" s="11" customFormat="1" ht="11.25">
      <c r="B195" s="144"/>
      <c r="D195" s="139" t="s">
        <v>192</v>
      </c>
      <c r="E195" s="145" t="s">
        <v>21</v>
      </c>
      <c r="F195" s="146" t="s">
        <v>1116</v>
      </c>
      <c r="H195" s="147">
        <v>96.24</v>
      </c>
      <c r="I195" s="148"/>
      <c r="L195" s="144"/>
      <c r="M195" s="149"/>
      <c r="T195" s="150"/>
      <c r="AT195" s="145" t="s">
        <v>192</v>
      </c>
      <c r="AU195" s="145" t="s">
        <v>86</v>
      </c>
      <c r="AV195" s="11" t="s">
        <v>86</v>
      </c>
      <c r="AW195" s="11" t="s">
        <v>37</v>
      </c>
      <c r="AX195" s="11" t="s">
        <v>76</v>
      </c>
      <c r="AY195" s="145" t="s">
        <v>154</v>
      </c>
    </row>
    <row r="196" spans="2:65" s="15" customFormat="1" ht="11.25">
      <c r="B196" s="186"/>
      <c r="D196" s="139" t="s">
        <v>192</v>
      </c>
      <c r="E196" s="187" t="s">
        <v>21</v>
      </c>
      <c r="F196" s="188" t="s">
        <v>539</v>
      </c>
      <c r="H196" s="189">
        <v>229.72399999999999</v>
      </c>
      <c r="I196" s="190"/>
      <c r="L196" s="186"/>
      <c r="M196" s="191"/>
      <c r="T196" s="192"/>
      <c r="AT196" s="187" t="s">
        <v>192</v>
      </c>
      <c r="AU196" s="187" t="s">
        <v>86</v>
      </c>
      <c r="AV196" s="15" t="s">
        <v>167</v>
      </c>
      <c r="AW196" s="15" t="s">
        <v>37</v>
      </c>
      <c r="AX196" s="15" t="s">
        <v>76</v>
      </c>
      <c r="AY196" s="187" t="s">
        <v>154</v>
      </c>
    </row>
    <row r="197" spans="2:65" s="13" customFormat="1" ht="11.25">
      <c r="B197" s="173"/>
      <c r="D197" s="139" t="s">
        <v>192</v>
      </c>
      <c r="E197" s="174" t="s">
        <v>21</v>
      </c>
      <c r="F197" s="175" t="s">
        <v>1117</v>
      </c>
      <c r="H197" s="174" t="s">
        <v>21</v>
      </c>
      <c r="I197" s="176"/>
      <c r="L197" s="173"/>
      <c r="M197" s="177"/>
      <c r="T197" s="178"/>
      <c r="AT197" s="174" t="s">
        <v>192</v>
      </c>
      <c r="AU197" s="174" t="s">
        <v>86</v>
      </c>
      <c r="AV197" s="13" t="s">
        <v>84</v>
      </c>
      <c r="AW197" s="13" t="s">
        <v>37</v>
      </c>
      <c r="AX197" s="13" t="s">
        <v>76</v>
      </c>
      <c r="AY197" s="174" t="s">
        <v>154</v>
      </c>
    </row>
    <row r="198" spans="2:65" s="11" customFormat="1" ht="11.25">
      <c r="B198" s="144"/>
      <c r="D198" s="139" t="s">
        <v>192</v>
      </c>
      <c r="E198" s="145" t="s">
        <v>21</v>
      </c>
      <c r="F198" s="146" t="s">
        <v>1118</v>
      </c>
      <c r="H198" s="147">
        <v>37.44</v>
      </c>
      <c r="I198" s="148"/>
      <c r="L198" s="144"/>
      <c r="M198" s="149"/>
      <c r="T198" s="150"/>
      <c r="AT198" s="145" t="s">
        <v>192</v>
      </c>
      <c r="AU198" s="145" t="s">
        <v>86</v>
      </c>
      <c r="AV198" s="11" t="s">
        <v>86</v>
      </c>
      <c r="AW198" s="11" t="s">
        <v>37</v>
      </c>
      <c r="AX198" s="11" t="s">
        <v>76</v>
      </c>
      <c r="AY198" s="145" t="s">
        <v>154</v>
      </c>
    </row>
    <row r="199" spans="2:65" s="11" customFormat="1" ht="11.25">
      <c r="B199" s="144"/>
      <c r="D199" s="139" t="s">
        <v>192</v>
      </c>
      <c r="E199" s="145" t="s">
        <v>21</v>
      </c>
      <c r="F199" s="146" t="s">
        <v>1119</v>
      </c>
      <c r="H199" s="147">
        <v>170.52</v>
      </c>
      <c r="I199" s="148"/>
      <c r="L199" s="144"/>
      <c r="M199" s="149"/>
      <c r="T199" s="150"/>
      <c r="AT199" s="145" t="s">
        <v>192</v>
      </c>
      <c r="AU199" s="145" t="s">
        <v>86</v>
      </c>
      <c r="AV199" s="11" t="s">
        <v>86</v>
      </c>
      <c r="AW199" s="11" t="s">
        <v>37</v>
      </c>
      <c r="AX199" s="11" t="s">
        <v>76</v>
      </c>
      <c r="AY199" s="145" t="s">
        <v>154</v>
      </c>
    </row>
    <row r="200" spans="2:65" s="15" customFormat="1" ht="11.25">
      <c r="B200" s="186"/>
      <c r="D200" s="139" t="s">
        <v>192</v>
      </c>
      <c r="E200" s="187" t="s">
        <v>21</v>
      </c>
      <c r="F200" s="188" t="s">
        <v>539</v>
      </c>
      <c r="H200" s="189">
        <v>207.96</v>
      </c>
      <c r="I200" s="190"/>
      <c r="L200" s="186"/>
      <c r="M200" s="191"/>
      <c r="T200" s="192"/>
      <c r="AT200" s="187" t="s">
        <v>192</v>
      </c>
      <c r="AU200" s="187" t="s">
        <v>86</v>
      </c>
      <c r="AV200" s="15" t="s">
        <v>167</v>
      </c>
      <c r="AW200" s="15" t="s">
        <v>37</v>
      </c>
      <c r="AX200" s="15" t="s">
        <v>76</v>
      </c>
      <c r="AY200" s="187" t="s">
        <v>154</v>
      </c>
    </row>
    <row r="201" spans="2:65" s="13" customFormat="1" ht="11.25">
      <c r="B201" s="173"/>
      <c r="D201" s="139" t="s">
        <v>192</v>
      </c>
      <c r="E201" s="174" t="s">
        <v>21</v>
      </c>
      <c r="F201" s="175" t="s">
        <v>1120</v>
      </c>
      <c r="H201" s="174" t="s">
        <v>21</v>
      </c>
      <c r="I201" s="176"/>
      <c r="L201" s="173"/>
      <c r="M201" s="177"/>
      <c r="T201" s="178"/>
      <c r="AT201" s="174" t="s">
        <v>192</v>
      </c>
      <c r="AU201" s="174" t="s">
        <v>86</v>
      </c>
      <c r="AV201" s="13" t="s">
        <v>84</v>
      </c>
      <c r="AW201" s="13" t="s">
        <v>37</v>
      </c>
      <c r="AX201" s="13" t="s">
        <v>76</v>
      </c>
      <c r="AY201" s="174" t="s">
        <v>154</v>
      </c>
    </row>
    <row r="202" spans="2:65" s="11" customFormat="1" ht="11.25">
      <c r="B202" s="144"/>
      <c r="D202" s="139" t="s">
        <v>192</v>
      </c>
      <c r="E202" s="145" t="s">
        <v>21</v>
      </c>
      <c r="F202" s="146" t="s">
        <v>1121</v>
      </c>
      <c r="H202" s="147">
        <v>7.1829999999999998</v>
      </c>
      <c r="I202" s="148"/>
      <c r="L202" s="144"/>
      <c r="M202" s="149"/>
      <c r="T202" s="150"/>
      <c r="AT202" s="145" t="s">
        <v>192</v>
      </c>
      <c r="AU202" s="145" t="s">
        <v>86</v>
      </c>
      <c r="AV202" s="11" t="s">
        <v>86</v>
      </c>
      <c r="AW202" s="11" t="s">
        <v>37</v>
      </c>
      <c r="AX202" s="11" t="s">
        <v>76</v>
      </c>
      <c r="AY202" s="145" t="s">
        <v>154</v>
      </c>
    </row>
    <row r="203" spans="2:65" s="11" customFormat="1" ht="11.25">
      <c r="B203" s="144"/>
      <c r="D203" s="139" t="s">
        <v>192</v>
      </c>
      <c r="E203" s="145" t="s">
        <v>21</v>
      </c>
      <c r="F203" s="146" t="s">
        <v>1122</v>
      </c>
      <c r="H203" s="147">
        <v>57.92</v>
      </c>
      <c r="I203" s="148"/>
      <c r="L203" s="144"/>
      <c r="M203" s="149"/>
      <c r="T203" s="150"/>
      <c r="AT203" s="145" t="s">
        <v>192</v>
      </c>
      <c r="AU203" s="145" t="s">
        <v>86</v>
      </c>
      <c r="AV203" s="11" t="s">
        <v>86</v>
      </c>
      <c r="AW203" s="11" t="s">
        <v>37</v>
      </c>
      <c r="AX203" s="11" t="s">
        <v>76</v>
      </c>
      <c r="AY203" s="145" t="s">
        <v>154</v>
      </c>
    </row>
    <row r="204" spans="2:65" s="15" customFormat="1" ht="11.25">
      <c r="B204" s="186"/>
      <c r="D204" s="139" t="s">
        <v>192</v>
      </c>
      <c r="E204" s="187" t="s">
        <v>21</v>
      </c>
      <c r="F204" s="188" t="s">
        <v>539</v>
      </c>
      <c r="H204" s="189">
        <v>65.102999999999994</v>
      </c>
      <c r="I204" s="190"/>
      <c r="L204" s="186"/>
      <c r="M204" s="191"/>
      <c r="T204" s="192"/>
      <c r="AT204" s="187" t="s">
        <v>192</v>
      </c>
      <c r="AU204" s="187" t="s">
        <v>86</v>
      </c>
      <c r="AV204" s="15" t="s">
        <v>167</v>
      </c>
      <c r="AW204" s="15" t="s">
        <v>37</v>
      </c>
      <c r="AX204" s="15" t="s">
        <v>76</v>
      </c>
      <c r="AY204" s="187" t="s">
        <v>154</v>
      </c>
    </row>
    <row r="205" spans="2:65" s="14" customFormat="1" ht="11.25">
      <c r="B205" s="179"/>
      <c r="D205" s="139" t="s">
        <v>192</v>
      </c>
      <c r="E205" s="180" t="s">
        <v>728</v>
      </c>
      <c r="F205" s="181" t="s">
        <v>459</v>
      </c>
      <c r="H205" s="182">
        <v>918.41099999999994</v>
      </c>
      <c r="I205" s="183"/>
      <c r="L205" s="179"/>
      <c r="M205" s="184"/>
      <c r="T205" s="185"/>
      <c r="AT205" s="180" t="s">
        <v>192</v>
      </c>
      <c r="AU205" s="180" t="s">
        <v>86</v>
      </c>
      <c r="AV205" s="14" t="s">
        <v>153</v>
      </c>
      <c r="AW205" s="14" t="s">
        <v>37</v>
      </c>
      <c r="AX205" s="14" t="s">
        <v>84</v>
      </c>
      <c r="AY205" s="180" t="s">
        <v>154</v>
      </c>
    </row>
    <row r="206" spans="2:65" s="1" customFormat="1" ht="16.5" customHeight="1">
      <c r="B206" s="33"/>
      <c r="C206" s="151" t="s">
        <v>229</v>
      </c>
      <c r="D206" s="151" t="s">
        <v>243</v>
      </c>
      <c r="E206" s="152" t="s">
        <v>987</v>
      </c>
      <c r="F206" s="153" t="s">
        <v>988</v>
      </c>
      <c r="G206" s="154" t="s">
        <v>462</v>
      </c>
      <c r="H206" s="155">
        <v>18.367999999999999</v>
      </c>
      <c r="I206" s="156"/>
      <c r="J206" s="157">
        <f>ROUND(I206*H206,2)</f>
        <v>0</v>
      </c>
      <c r="K206" s="153" t="s">
        <v>447</v>
      </c>
      <c r="L206" s="158"/>
      <c r="M206" s="159" t="s">
        <v>21</v>
      </c>
      <c r="N206" s="160" t="s">
        <v>47</v>
      </c>
      <c r="P206" s="135">
        <f>O206*H206</f>
        <v>0</v>
      </c>
      <c r="Q206" s="135">
        <v>1</v>
      </c>
      <c r="R206" s="135">
        <f>Q206*H206</f>
        <v>18.367999999999999</v>
      </c>
      <c r="S206" s="135">
        <v>0</v>
      </c>
      <c r="T206" s="136">
        <f>S206*H206</f>
        <v>0</v>
      </c>
      <c r="AR206" s="137" t="s">
        <v>335</v>
      </c>
      <c r="AT206" s="137" t="s">
        <v>243</v>
      </c>
      <c r="AU206" s="137" t="s">
        <v>86</v>
      </c>
      <c r="AY206" s="18" t="s">
        <v>154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8" t="s">
        <v>84</v>
      </c>
      <c r="BK206" s="138">
        <f>ROUND(I206*H206,2)</f>
        <v>0</v>
      </c>
      <c r="BL206" s="18" t="s">
        <v>242</v>
      </c>
      <c r="BM206" s="137" t="s">
        <v>1123</v>
      </c>
    </row>
    <row r="207" spans="2:65" s="1" customFormat="1" ht="11.25">
      <c r="B207" s="33"/>
      <c r="D207" s="139" t="s">
        <v>160</v>
      </c>
      <c r="F207" s="140" t="s">
        <v>988</v>
      </c>
      <c r="I207" s="141"/>
      <c r="L207" s="33"/>
      <c r="M207" s="142"/>
      <c r="T207" s="54"/>
      <c r="AT207" s="18" t="s">
        <v>160</v>
      </c>
      <c r="AU207" s="18" t="s">
        <v>86</v>
      </c>
    </row>
    <row r="208" spans="2:65" s="1" customFormat="1" ht="29.25">
      <c r="B208" s="33"/>
      <c r="D208" s="139" t="s">
        <v>161</v>
      </c>
      <c r="F208" s="143" t="s">
        <v>614</v>
      </c>
      <c r="I208" s="141"/>
      <c r="L208" s="33"/>
      <c r="M208" s="142"/>
      <c r="T208" s="54"/>
      <c r="AT208" s="18" t="s">
        <v>161</v>
      </c>
      <c r="AU208" s="18" t="s">
        <v>86</v>
      </c>
    </row>
    <row r="209" spans="2:65" s="11" customFormat="1" ht="11.25">
      <c r="B209" s="144"/>
      <c r="D209" s="139" t="s">
        <v>192</v>
      </c>
      <c r="E209" s="145" t="s">
        <v>21</v>
      </c>
      <c r="F209" s="146" t="s">
        <v>728</v>
      </c>
      <c r="H209" s="147">
        <v>918.41099999999994</v>
      </c>
      <c r="I209" s="148"/>
      <c r="L209" s="144"/>
      <c r="M209" s="149"/>
      <c r="T209" s="150"/>
      <c r="AT209" s="145" t="s">
        <v>192</v>
      </c>
      <c r="AU209" s="145" t="s">
        <v>86</v>
      </c>
      <c r="AV209" s="11" t="s">
        <v>86</v>
      </c>
      <c r="AW209" s="11" t="s">
        <v>37</v>
      </c>
      <c r="AX209" s="11" t="s">
        <v>84</v>
      </c>
      <c r="AY209" s="145" t="s">
        <v>154</v>
      </c>
    </row>
    <row r="210" spans="2:65" s="11" customFormat="1" ht="11.25">
      <c r="B210" s="144"/>
      <c r="D210" s="139" t="s">
        <v>192</v>
      </c>
      <c r="F210" s="146" t="s">
        <v>1124</v>
      </c>
      <c r="H210" s="147">
        <v>18.367999999999999</v>
      </c>
      <c r="I210" s="148"/>
      <c r="L210" s="144"/>
      <c r="M210" s="149"/>
      <c r="T210" s="150"/>
      <c r="AT210" s="145" t="s">
        <v>192</v>
      </c>
      <c r="AU210" s="145" t="s">
        <v>86</v>
      </c>
      <c r="AV210" s="11" t="s">
        <v>86</v>
      </c>
      <c r="AW210" s="11" t="s">
        <v>4</v>
      </c>
      <c r="AX210" s="11" t="s">
        <v>84</v>
      </c>
      <c r="AY210" s="145" t="s">
        <v>154</v>
      </c>
    </row>
    <row r="211" spans="2:65" s="1" customFormat="1" ht="16.5" customHeight="1">
      <c r="B211" s="33"/>
      <c r="C211" s="126" t="s">
        <v>235</v>
      </c>
      <c r="D211" s="126" t="s">
        <v>155</v>
      </c>
      <c r="E211" s="127" t="s">
        <v>991</v>
      </c>
      <c r="F211" s="128" t="s">
        <v>992</v>
      </c>
      <c r="G211" s="129" t="s">
        <v>414</v>
      </c>
      <c r="H211" s="130">
        <v>918.41099999999994</v>
      </c>
      <c r="I211" s="131"/>
      <c r="J211" s="132">
        <f>ROUND(I211*H211,2)</f>
        <v>0</v>
      </c>
      <c r="K211" s="128" t="s">
        <v>447</v>
      </c>
      <c r="L211" s="33"/>
      <c r="M211" s="133" t="s">
        <v>21</v>
      </c>
      <c r="N211" s="134" t="s">
        <v>47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242</v>
      </c>
      <c r="AT211" s="137" t="s">
        <v>155</v>
      </c>
      <c r="AU211" s="137" t="s">
        <v>86</v>
      </c>
      <c r="AY211" s="18" t="s">
        <v>154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84</v>
      </c>
      <c r="BK211" s="138">
        <f>ROUND(I211*H211,2)</f>
        <v>0</v>
      </c>
      <c r="BL211" s="18" t="s">
        <v>242</v>
      </c>
      <c r="BM211" s="137" t="s">
        <v>1125</v>
      </c>
    </row>
    <row r="212" spans="2:65" s="1" customFormat="1" ht="11.25">
      <c r="B212" s="33"/>
      <c r="D212" s="139" t="s">
        <v>160</v>
      </c>
      <c r="F212" s="140" t="s">
        <v>994</v>
      </c>
      <c r="I212" s="141"/>
      <c r="L212" s="33"/>
      <c r="M212" s="142"/>
      <c r="T212" s="54"/>
      <c r="AT212" s="18" t="s">
        <v>160</v>
      </c>
      <c r="AU212" s="18" t="s">
        <v>86</v>
      </c>
    </row>
    <row r="213" spans="2:65" s="1" customFormat="1" ht="11.25">
      <c r="B213" s="33"/>
      <c r="D213" s="171" t="s">
        <v>450</v>
      </c>
      <c r="F213" s="172" t="s">
        <v>995</v>
      </c>
      <c r="I213" s="141"/>
      <c r="L213" s="33"/>
      <c r="M213" s="142"/>
      <c r="T213" s="54"/>
      <c r="AT213" s="18" t="s">
        <v>450</v>
      </c>
      <c r="AU213" s="18" t="s">
        <v>86</v>
      </c>
    </row>
    <row r="214" spans="2:65" s="1" customFormat="1" ht="29.25">
      <c r="B214" s="33"/>
      <c r="D214" s="139" t="s">
        <v>161</v>
      </c>
      <c r="F214" s="143" t="s">
        <v>614</v>
      </c>
      <c r="I214" s="141"/>
      <c r="L214" s="33"/>
      <c r="M214" s="142"/>
      <c r="T214" s="54"/>
      <c r="AT214" s="18" t="s">
        <v>161</v>
      </c>
      <c r="AU214" s="18" t="s">
        <v>86</v>
      </c>
    </row>
    <row r="215" spans="2:65" s="11" customFormat="1" ht="11.25">
      <c r="B215" s="144"/>
      <c r="D215" s="139" t="s">
        <v>192</v>
      </c>
      <c r="E215" s="145" t="s">
        <v>21</v>
      </c>
      <c r="F215" s="146" t="s">
        <v>728</v>
      </c>
      <c r="H215" s="147">
        <v>918.41099999999994</v>
      </c>
      <c r="I215" s="148"/>
      <c r="L215" s="144"/>
      <c r="M215" s="149"/>
      <c r="T215" s="150"/>
      <c r="AT215" s="145" t="s">
        <v>192</v>
      </c>
      <c r="AU215" s="145" t="s">
        <v>86</v>
      </c>
      <c r="AV215" s="11" t="s">
        <v>86</v>
      </c>
      <c r="AW215" s="11" t="s">
        <v>37</v>
      </c>
      <c r="AX215" s="11" t="s">
        <v>84</v>
      </c>
      <c r="AY215" s="145" t="s">
        <v>154</v>
      </c>
    </row>
    <row r="216" spans="2:65" s="1" customFormat="1" ht="16.5" customHeight="1">
      <c r="B216" s="33"/>
      <c r="C216" s="151" t="s">
        <v>242</v>
      </c>
      <c r="D216" s="151" t="s">
        <v>243</v>
      </c>
      <c r="E216" s="152" t="s">
        <v>996</v>
      </c>
      <c r="F216" s="153" t="s">
        <v>997</v>
      </c>
      <c r="G216" s="154" t="s">
        <v>628</v>
      </c>
      <c r="H216" s="155">
        <v>649.31700000000001</v>
      </c>
      <c r="I216" s="156"/>
      <c r="J216" s="157">
        <f>ROUND(I216*H216,2)</f>
        <v>0</v>
      </c>
      <c r="K216" s="153" t="s">
        <v>447</v>
      </c>
      <c r="L216" s="158"/>
      <c r="M216" s="159" t="s">
        <v>21</v>
      </c>
      <c r="N216" s="160" t="s">
        <v>47</v>
      </c>
      <c r="P216" s="135">
        <f>O216*H216</f>
        <v>0</v>
      </c>
      <c r="Q216" s="135">
        <v>1E-3</v>
      </c>
      <c r="R216" s="135">
        <f>Q216*H216</f>
        <v>0.64931700000000003</v>
      </c>
      <c r="S216" s="135">
        <v>0</v>
      </c>
      <c r="T216" s="136">
        <f>S216*H216</f>
        <v>0</v>
      </c>
      <c r="AR216" s="137" t="s">
        <v>335</v>
      </c>
      <c r="AT216" s="137" t="s">
        <v>243</v>
      </c>
      <c r="AU216" s="137" t="s">
        <v>86</v>
      </c>
      <c r="AY216" s="18" t="s">
        <v>154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8" t="s">
        <v>84</v>
      </c>
      <c r="BK216" s="138">
        <f>ROUND(I216*H216,2)</f>
        <v>0</v>
      </c>
      <c r="BL216" s="18" t="s">
        <v>242</v>
      </c>
      <c r="BM216" s="137" t="s">
        <v>1126</v>
      </c>
    </row>
    <row r="217" spans="2:65" s="1" customFormat="1" ht="11.25">
      <c r="B217" s="33"/>
      <c r="D217" s="139" t="s">
        <v>160</v>
      </c>
      <c r="F217" s="140" t="s">
        <v>997</v>
      </c>
      <c r="I217" s="141"/>
      <c r="L217" s="33"/>
      <c r="M217" s="142"/>
      <c r="T217" s="54"/>
      <c r="AT217" s="18" t="s">
        <v>160</v>
      </c>
      <c r="AU217" s="18" t="s">
        <v>86</v>
      </c>
    </row>
    <row r="218" spans="2:65" s="1" customFormat="1" ht="29.25">
      <c r="B218" s="33"/>
      <c r="D218" s="139" t="s">
        <v>161</v>
      </c>
      <c r="F218" s="143" t="s">
        <v>614</v>
      </c>
      <c r="I218" s="141"/>
      <c r="L218" s="33"/>
      <c r="M218" s="142"/>
      <c r="T218" s="54"/>
      <c r="AT218" s="18" t="s">
        <v>161</v>
      </c>
      <c r="AU218" s="18" t="s">
        <v>86</v>
      </c>
    </row>
    <row r="219" spans="2:65" s="11" customFormat="1" ht="11.25">
      <c r="B219" s="144"/>
      <c r="D219" s="139" t="s">
        <v>192</v>
      </c>
      <c r="E219" s="145" t="s">
        <v>21</v>
      </c>
      <c r="F219" s="146" t="s">
        <v>728</v>
      </c>
      <c r="H219" s="147">
        <v>918.41099999999994</v>
      </c>
      <c r="I219" s="148"/>
      <c r="L219" s="144"/>
      <c r="M219" s="149"/>
      <c r="T219" s="150"/>
      <c r="AT219" s="145" t="s">
        <v>192</v>
      </c>
      <c r="AU219" s="145" t="s">
        <v>86</v>
      </c>
      <c r="AV219" s="11" t="s">
        <v>86</v>
      </c>
      <c r="AW219" s="11" t="s">
        <v>37</v>
      </c>
      <c r="AX219" s="11" t="s">
        <v>84</v>
      </c>
      <c r="AY219" s="145" t="s">
        <v>154</v>
      </c>
    </row>
    <row r="220" spans="2:65" s="11" customFormat="1" ht="11.25">
      <c r="B220" s="144"/>
      <c r="D220" s="139" t="s">
        <v>192</v>
      </c>
      <c r="F220" s="146" t="s">
        <v>1127</v>
      </c>
      <c r="H220" s="147">
        <v>649.31700000000001</v>
      </c>
      <c r="I220" s="148"/>
      <c r="L220" s="144"/>
      <c r="M220" s="149"/>
      <c r="T220" s="150"/>
      <c r="AT220" s="145" t="s">
        <v>192</v>
      </c>
      <c r="AU220" s="145" t="s">
        <v>86</v>
      </c>
      <c r="AV220" s="11" t="s">
        <v>86</v>
      </c>
      <c r="AW220" s="11" t="s">
        <v>4</v>
      </c>
      <c r="AX220" s="11" t="s">
        <v>84</v>
      </c>
      <c r="AY220" s="145" t="s">
        <v>154</v>
      </c>
    </row>
    <row r="221" spans="2:65" s="1" customFormat="1" ht="16.5" customHeight="1">
      <c r="B221" s="33"/>
      <c r="C221" s="126" t="s">
        <v>250</v>
      </c>
      <c r="D221" s="126" t="s">
        <v>155</v>
      </c>
      <c r="E221" s="127" t="s">
        <v>1000</v>
      </c>
      <c r="F221" s="128" t="s">
        <v>1001</v>
      </c>
      <c r="G221" s="129" t="s">
        <v>414</v>
      </c>
      <c r="H221" s="130">
        <v>918.41099999999994</v>
      </c>
      <c r="I221" s="131"/>
      <c r="J221" s="132">
        <f>ROUND(I221*H221,2)</f>
        <v>0</v>
      </c>
      <c r="K221" s="128" t="s">
        <v>21</v>
      </c>
      <c r="L221" s="33"/>
      <c r="M221" s="133" t="s">
        <v>21</v>
      </c>
      <c r="N221" s="134" t="s">
        <v>47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242</v>
      </c>
      <c r="AT221" s="137" t="s">
        <v>155</v>
      </c>
      <c r="AU221" s="137" t="s">
        <v>86</v>
      </c>
      <c r="AY221" s="18" t="s">
        <v>154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8" t="s">
        <v>84</v>
      </c>
      <c r="BK221" s="138">
        <f>ROUND(I221*H221,2)</f>
        <v>0</v>
      </c>
      <c r="BL221" s="18" t="s">
        <v>242</v>
      </c>
      <c r="BM221" s="137" t="s">
        <v>1128</v>
      </c>
    </row>
    <row r="222" spans="2:65" s="1" customFormat="1" ht="11.25">
      <c r="B222" s="33"/>
      <c r="D222" s="139" t="s">
        <v>160</v>
      </c>
      <c r="F222" s="140" t="s">
        <v>1003</v>
      </c>
      <c r="I222" s="141"/>
      <c r="L222" s="33"/>
      <c r="M222" s="142"/>
      <c r="T222" s="54"/>
      <c r="AT222" s="18" t="s">
        <v>160</v>
      </c>
      <c r="AU222" s="18" t="s">
        <v>86</v>
      </c>
    </row>
    <row r="223" spans="2:65" s="1" customFormat="1" ht="29.25">
      <c r="B223" s="33"/>
      <c r="D223" s="139" t="s">
        <v>161</v>
      </c>
      <c r="F223" s="143" t="s">
        <v>614</v>
      </c>
      <c r="I223" s="141"/>
      <c r="L223" s="33"/>
      <c r="M223" s="142"/>
      <c r="T223" s="54"/>
      <c r="AT223" s="18" t="s">
        <v>161</v>
      </c>
      <c r="AU223" s="18" t="s">
        <v>86</v>
      </c>
    </row>
    <row r="224" spans="2:65" s="11" customFormat="1" ht="11.25">
      <c r="B224" s="144"/>
      <c r="D224" s="139" t="s">
        <v>192</v>
      </c>
      <c r="E224" s="145" t="s">
        <v>21</v>
      </c>
      <c r="F224" s="146" t="s">
        <v>728</v>
      </c>
      <c r="H224" s="147">
        <v>918.41099999999994</v>
      </c>
      <c r="I224" s="148"/>
      <c r="L224" s="144"/>
      <c r="M224" s="149"/>
      <c r="T224" s="150"/>
      <c r="AT224" s="145" t="s">
        <v>192</v>
      </c>
      <c r="AU224" s="145" t="s">
        <v>86</v>
      </c>
      <c r="AV224" s="11" t="s">
        <v>86</v>
      </c>
      <c r="AW224" s="11" t="s">
        <v>37</v>
      </c>
      <c r="AX224" s="11" t="s">
        <v>84</v>
      </c>
      <c r="AY224" s="145" t="s">
        <v>154</v>
      </c>
    </row>
    <row r="225" spans="2:65" s="1" customFormat="1" ht="16.5" customHeight="1">
      <c r="B225" s="33"/>
      <c r="C225" s="151" t="s">
        <v>257</v>
      </c>
      <c r="D225" s="151" t="s">
        <v>243</v>
      </c>
      <c r="E225" s="152" t="s">
        <v>1004</v>
      </c>
      <c r="F225" s="153" t="s">
        <v>1005</v>
      </c>
      <c r="G225" s="154" t="s">
        <v>628</v>
      </c>
      <c r="H225" s="155">
        <v>468.39</v>
      </c>
      <c r="I225" s="156"/>
      <c r="J225" s="157">
        <f>ROUND(I225*H225,2)</f>
        <v>0</v>
      </c>
      <c r="K225" s="153" t="s">
        <v>447</v>
      </c>
      <c r="L225" s="158"/>
      <c r="M225" s="159" t="s">
        <v>21</v>
      </c>
      <c r="N225" s="160" t="s">
        <v>47</v>
      </c>
      <c r="P225" s="135">
        <f>O225*H225</f>
        <v>0</v>
      </c>
      <c r="Q225" s="135">
        <v>1E-3</v>
      </c>
      <c r="R225" s="135">
        <f>Q225*H225</f>
        <v>0.46838999999999997</v>
      </c>
      <c r="S225" s="135">
        <v>0</v>
      </c>
      <c r="T225" s="136">
        <f>S225*H225</f>
        <v>0</v>
      </c>
      <c r="AR225" s="137" t="s">
        <v>335</v>
      </c>
      <c r="AT225" s="137" t="s">
        <v>243</v>
      </c>
      <c r="AU225" s="137" t="s">
        <v>86</v>
      </c>
      <c r="AY225" s="18" t="s">
        <v>154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8" t="s">
        <v>84</v>
      </c>
      <c r="BK225" s="138">
        <f>ROUND(I225*H225,2)</f>
        <v>0</v>
      </c>
      <c r="BL225" s="18" t="s">
        <v>242</v>
      </c>
      <c r="BM225" s="137" t="s">
        <v>1129</v>
      </c>
    </row>
    <row r="226" spans="2:65" s="1" customFormat="1" ht="11.25">
      <c r="B226" s="33"/>
      <c r="D226" s="139" t="s">
        <v>160</v>
      </c>
      <c r="F226" s="140" t="s">
        <v>1005</v>
      </c>
      <c r="I226" s="141"/>
      <c r="L226" s="33"/>
      <c r="M226" s="142"/>
      <c r="T226" s="54"/>
      <c r="AT226" s="18" t="s">
        <v>160</v>
      </c>
      <c r="AU226" s="18" t="s">
        <v>86</v>
      </c>
    </row>
    <row r="227" spans="2:65" s="1" customFormat="1" ht="39">
      <c r="B227" s="33"/>
      <c r="D227" s="139" t="s">
        <v>161</v>
      </c>
      <c r="F227" s="143" t="s">
        <v>1130</v>
      </c>
      <c r="I227" s="141"/>
      <c r="L227" s="33"/>
      <c r="M227" s="142"/>
      <c r="T227" s="54"/>
      <c r="AT227" s="18" t="s">
        <v>161</v>
      </c>
      <c r="AU227" s="18" t="s">
        <v>86</v>
      </c>
    </row>
    <row r="228" spans="2:65" s="11" customFormat="1" ht="11.25">
      <c r="B228" s="144"/>
      <c r="D228" s="139" t="s">
        <v>192</v>
      </c>
      <c r="E228" s="145" t="s">
        <v>21</v>
      </c>
      <c r="F228" s="146" t="s">
        <v>728</v>
      </c>
      <c r="H228" s="147">
        <v>918.41099999999994</v>
      </c>
      <c r="I228" s="148"/>
      <c r="L228" s="144"/>
      <c r="M228" s="149"/>
      <c r="T228" s="150"/>
      <c r="AT228" s="145" t="s">
        <v>192</v>
      </c>
      <c r="AU228" s="145" t="s">
        <v>86</v>
      </c>
      <c r="AV228" s="11" t="s">
        <v>86</v>
      </c>
      <c r="AW228" s="11" t="s">
        <v>37</v>
      </c>
      <c r="AX228" s="11" t="s">
        <v>84</v>
      </c>
      <c r="AY228" s="145" t="s">
        <v>154</v>
      </c>
    </row>
    <row r="229" spans="2:65" s="11" customFormat="1" ht="11.25">
      <c r="B229" s="144"/>
      <c r="D229" s="139" t="s">
        <v>192</v>
      </c>
      <c r="F229" s="146" t="s">
        <v>1131</v>
      </c>
      <c r="H229" s="147">
        <v>468.39</v>
      </c>
      <c r="I229" s="148"/>
      <c r="L229" s="144"/>
      <c r="M229" s="149"/>
      <c r="T229" s="150"/>
      <c r="AT229" s="145" t="s">
        <v>192</v>
      </c>
      <c r="AU229" s="145" t="s">
        <v>86</v>
      </c>
      <c r="AV229" s="11" t="s">
        <v>86</v>
      </c>
      <c r="AW229" s="11" t="s">
        <v>4</v>
      </c>
      <c r="AX229" s="11" t="s">
        <v>84</v>
      </c>
      <c r="AY229" s="145" t="s">
        <v>154</v>
      </c>
    </row>
    <row r="230" spans="2:65" s="1" customFormat="1" ht="16.5" customHeight="1">
      <c r="B230" s="33"/>
      <c r="C230" s="126" t="s">
        <v>263</v>
      </c>
      <c r="D230" s="126" t="s">
        <v>155</v>
      </c>
      <c r="E230" s="127" t="s">
        <v>1008</v>
      </c>
      <c r="F230" s="128" t="s">
        <v>1009</v>
      </c>
      <c r="G230" s="129" t="s">
        <v>414</v>
      </c>
      <c r="H230" s="130">
        <v>1836.8219999999999</v>
      </c>
      <c r="I230" s="131"/>
      <c r="J230" s="132">
        <f>ROUND(I230*H230,2)</f>
        <v>0</v>
      </c>
      <c r="K230" s="128" t="s">
        <v>21</v>
      </c>
      <c r="L230" s="33"/>
      <c r="M230" s="133" t="s">
        <v>21</v>
      </c>
      <c r="N230" s="134" t="s">
        <v>47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242</v>
      </c>
      <c r="AT230" s="137" t="s">
        <v>155</v>
      </c>
      <c r="AU230" s="137" t="s">
        <v>86</v>
      </c>
      <c r="AY230" s="18" t="s">
        <v>154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8" t="s">
        <v>84</v>
      </c>
      <c r="BK230" s="138">
        <f>ROUND(I230*H230,2)</f>
        <v>0</v>
      </c>
      <c r="BL230" s="18" t="s">
        <v>242</v>
      </c>
      <c r="BM230" s="137" t="s">
        <v>1132</v>
      </c>
    </row>
    <row r="231" spans="2:65" s="1" customFormat="1" ht="11.25">
      <c r="B231" s="33"/>
      <c r="D231" s="139" t="s">
        <v>160</v>
      </c>
      <c r="F231" s="140" t="s">
        <v>1011</v>
      </c>
      <c r="I231" s="141"/>
      <c r="L231" s="33"/>
      <c r="M231" s="142"/>
      <c r="T231" s="54"/>
      <c r="AT231" s="18" t="s">
        <v>160</v>
      </c>
      <c r="AU231" s="18" t="s">
        <v>86</v>
      </c>
    </row>
    <row r="232" spans="2:65" s="1" customFormat="1" ht="29.25">
      <c r="B232" s="33"/>
      <c r="D232" s="139" t="s">
        <v>161</v>
      </c>
      <c r="F232" s="143" t="s">
        <v>614</v>
      </c>
      <c r="I232" s="141"/>
      <c r="L232" s="33"/>
      <c r="M232" s="142"/>
      <c r="T232" s="54"/>
      <c r="AT232" s="18" t="s">
        <v>161</v>
      </c>
      <c r="AU232" s="18" t="s">
        <v>86</v>
      </c>
    </row>
    <row r="233" spans="2:65" s="11" customFormat="1" ht="11.25">
      <c r="B233" s="144"/>
      <c r="D233" s="139" t="s">
        <v>192</v>
      </c>
      <c r="E233" s="145" t="s">
        <v>21</v>
      </c>
      <c r="F233" s="146" t="s">
        <v>1012</v>
      </c>
      <c r="H233" s="147">
        <v>1836.8219999999999</v>
      </c>
      <c r="I233" s="148"/>
      <c r="L233" s="144"/>
      <c r="M233" s="149"/>
      <c r="T233" s="150"/>
      <c r="AT233" s="145" t="s">
        <v>192</v>
      </c>
      <c r="AU233" s="145" t="s">
        <v>86</v>
      </c>
      <c r="AV233" s="11" t="s">
        <v>86</v>
      </c>
      <c r="AW233" s="11" t="s">
        <v>37</v>
      </c>
      <c r="AX233" s="11" t="s">
        <v>84</v>
      </c>
      <c r="AY233" s="145" t="s">
        <v>154</v>
      </c>
    </row>
    <row r="234" spans="2:65" s="1" customFormat="1" ht="16.5" customHeight="1">
      <c r="B234" s="33"/>
      <c r="C234" s="151" t="s">
        <v>268</v>
      </c>
      <c r="D234" s="151" t="s">
        <v>243</v>
      </c>
      <c r="E234" s="152" t="s">
        <v>1013</v>
      </c>
      <c r="F234" s="153" t="s">
        <v>1014</v>
      </c>
      <c r="G234" s="154" t="s">
        <v>628</v>
      </c>
      <c r="H234" s="155">
        <v>716.36099999999999</v>
      </c>
      <c r="I234" s="156"/>
      <c r="J234" s="157">
        <f>ROUND(I234*H234,2)</f>
        <v>0</v>
      </c>
      <c r="K234" s="153" t="s">
        <v>447</v>
      </c>
      <c r="L234" s="158"/>
      <c r="M234" s="159" t="s">
        <v>21</v>
      </c>
      <c r="N234" s="160" t="s">
        <v>47</v>
      </c>
      <c r="P234" s="135">
        <f>O234*H234</f>
        <v>0</v>
      </c>
      <c r="Q234" s="135">
        <v>1E-3</v>
      </c>
      <c r="R234" s="135">
        <f>Q234*H234</f>
        <v>0.71636100000000003</v>
      </c>
      <c r="S234" s="135">
        <v>0</v>
      </c>
      <c r="T234" s="136">
        <f>S234*H234</f>
        <v>0</v>
      </c>
      <c r="AR234" s="137" t="s">
        <v>335</v>
      </c>
      <c r="AT234" s="137" t="s">
        <v>243</v>
      </c>
      <c r="AU234" s="137" t="s">
        <v>86</v>
      </c>
      <c r="AY234" s="18" t="s">
        <v>154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8" t="s">
        <v>84</v>
      </c>
      <c r="BK234" s="138">
        <f>ROUND(I234*H234,2)</f>
        <v>0</v>
      </c>
      <c r="BL234" s="18" t="s">
        <v>242</v>
      </c>
      <c r="BM234" s="137" t="s">
        <v>1133</v>
      </c>
    </row>
    <row r="235" spans="2:65" s="1" customFormat="1" ht="11.25">
      <c r="B235" s="33"/>
      <c r="D235" s="139" t="s">
        <v>160</v>
      </c>
      <c r="F235" s="140" t="s">
        <v>1014</v>
      </c>
      <c r="I235" s="141"/>
      <c r="L235" s="33"/>
      <c r="M235" s="142"/>
      <c r="T235" s="54"/>
      <c r="AT235" s="18" t="s">
        <v>160</v>
      </c>
      <c r="AU235" s="18" t="s">
        <v>86</v>
      </c>
    </row>
    <row r="236" spans="2:65" s="1" customFormat="1" ht="29.25">
      <c r="B236" s="33"/>
      <c r="D236" s="139" t="s">
        <v>161</v>
      </c>
      <c r="F236" s="143" t="s">
        <v>614</v>
      </c>
      <c r="I236" s="141"/>
      <c r="L236" s="33"/>
      <c r="M236" s="142"/>
      <c r="T236" s="54"/>
      <c r="AT236" s="18" t="s">
        <v>161</v>
      </c>
      <c r="AU236" s="18" t="s">
        <v>86</v>
      </c>
    </row>
    <row r="237" spans="2:65" s="11" customFormat="1" ht="11.25">
      <c r="B237" s="144"/>
      <c r="D237" s="139" t="s">
        <v>192</v>
      </c>
      <c r="E237" s="145" t="s">
        <v>21</v>
      </c>
      <c r="F237" s="146" t="s">
        <v>1016</v>
      </c>
      <c r="H237" s="147">
        <v>1836.8219999999999</v>
      </c>
      <c r="I237" s="148"/>
      <c r="L237" s="144"/>
      <c r="M237" s="149"/>
      <c r="T237" s="150"/>
      <c r="AT237" s="145" t="s">
        <v>192</v>
      </c>
      <c r="AU237" s="145" t="s">
        <v>86</v>
      </c>
      <c r="AV237" s="11" t="s">
        <v>86</v>
      </c>
      <c r="AW237" s="11" t="s">
        <v>37</v>
      </c>
      <c r="AX237" s="11" t="s">
        <v>84</v>
      </c>
      <c r="AY237" s="145" t="s">
        <v>154</v>
      </c>
    </row>
    <row r="238" spans="2:65" s="11" customFormat="1" ht="11.25">
      <c r="B238" s="144"/>
      <c r="D238" s="139" t="s">
        <v>192</v>
      </c>
      <c r="F238" s="146" t="s">
        <v>1134</v>
      </c>
      <c r="H238" s="147">
        <v>716.36099999999999</v>
      </c>
      <c r="I238" s="148"/>
      <c r="L238" s="144"/>
      <c r="M238" s="149"/>
      <c r="T238" s="150"/>
      <c r="AT238" s="145" t="s">
        <v>192</v>
      </c>
      <c r="AU238" s="145" t="s">
        <v>86</v>
      </c>
      <c r="AV238" s="11" t="s">
        <v>86</v>
      </c>
      <c r="AW238" s="11" t="s">
        <v>4</v>
      </c>
      <c r="AX238" s="11" t="s">
        <v>84</v>
      </c>
      <c r="AY238" s="145" t="s">
        <v>154</v>
      </c>
    </row>
    <row r="239" spans="2:65" s="1" customFormat="1" ht="21.75" customHeight="1">
      <c r="B239" s="33"/>
      <c r="C239" s="126" t="s">
        <v>7</v>
      </c>
      <c r="D239" s="126" t="s">
        <v>155</v>
      </c>
      <c r="E239" s="127" t="s">
        <v>1018</v>
      </c>
      <c r="F239" s="128" t="s">
        <v>1019</v>
      </c>
      <c r="G239" s="129" t="s">
        <v>709</v>
      </c>
      <c r="H239" s="130">
        <v>1</v>
      </c>
      <c r="I239" s="131"/>
      <c r="J239" s="132">
        <f>ROUND(I239*H239,2)</f>
        <v>0</v>
      </c>
      <c r="K239" s="128" t="s">
        <v>21</v>
      </c>
      <c r="L239" s="33"/>
      <c r="M239" s="133" t="s">
        <v>21</v>
      </c>
      <c r="N239" s="134" t="s">
        <v>47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242</v>
      </c>
      <c r="AT239" s="137" t="s">
        <v>155</v>
      </c>
      <c r="AU239" s="137" t="s">
        <v>86</v>
      </c>
      <c r="AY239" s="18" t="s">
        <v>154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8" t="s">
        <v>84</v>
      </c>
      <c r="BK239" s="138">
        <f>ROUND(I239*H239,2)</f>
        <v>0</v>
      </c>
      <c r="BL239" s="18" t="s">
        <v>242</v>
      </c>
      <c r="BM239" s="137" t="s">
        <v>1135</v>
      </c>
    </row>
    <row r="240" spans="2:65" s="1" customFormat="1" ht="11.25">
      <c r="B240" s="33"/>
      <c r="D240" s="139" t="s">
        <v>160</v>
      </c>
      <c r="F240" s="140" t="s">
        <v>1021</v>
      </c>
      <c r="I240" s="141"/>
      <c r="L240" s="33"/>
      <c r="M240" s="142"/>
      <c r="T240" s="54"/>
      <c r="AT240" s="18" t="s">
        <v>160</v>
      </c>
      <c r="AU240" s="18" t="s">
        <v>86</v>
      </c>
    </row>
    <row r="241" spans="2:65" s="1" customFormat="1" ht="19.5">
      <c r="B241" s="33"/>
      <c r="D241" s="139" t="s">
        <v>161</v>
      </c>
      <c r="F241" s="143" t="s">
        <v>1022</v>
      </c>
      <c r="I241" s="141"/>
      <c r="L241" s="33"/>
      <c r="M241" s="142"/>
      <c r="T241" s="54"/>
      <c r="AT241" s="18" t="s">
        <v>161</v>
      </c>
      <c r="AU241" s="18" t="s">
        <v>86</v>
      </c>
    </row>
    <row r="242" spans="2:65" s="13" customFormat="1" ht="11.25">
      <c r="B242" s="173"/>
      <c r="D242" s="139" t="s">
        <v>192</v>
      </c>
      <c r="E242" s="174" t="s">
        <v>21</v>
      </c>
      <c r="F242" s="175" t="s">
        <v>1136</v>
      </c>
      <c r="H242" s="174" t="s">
        <v>21</v>
      </c>
      <c r="I242" s="176"/>
      <c r="L242" s="173"/>
      <c r="M242" s="177"/>
      <c r="T242" s="178"/>
      <c r="AT242" s="174" t="s">
        <v>192</v>
      </c>
      <c r="AU242" s="174" t="s">
        <v>86</v>
      </c>
      <c r="AV242" s="13" t="s">
        <v>84</v>
      </c>
      <c r="AW242" s="13" t="s">
        <v>37</v>
      </c>
      <c r="AX242" s="13" t="s">
        <v>76</v>
      </c>
      <c r="AY242" s="174" t="s">
        <v>154</v>
      </c>
    </row>
    <row r="243" spans="2:65" s="13" customFormat="1" ht="11.25">
      <c r="B243" s="173"/>
      <c r="D243" s="139" t="s">
        <v>192</v>
      </c>
      <c r="E243" s="174" t="s">
        <v>21</v>
      </c>
      <c r="F243" s="175" t="s">
        <v>1024</v>
      </c>
      <c r="H243" s="174" t="s">
        <v>21</v>
      </c>
      <c r="I243" s="176"/>
      <c r="L243" s="173"/>
      <c r="M243" s="177"/>
      <c r="T243" s="178"/>
      <c r="AT243" s="174" t="s">
        <v>192</v>
      </c>
      <c r="AU243" s="174" t="s">
        <v>86</v>
      </c>
      <c r="AV243" s="13" t="s">
        <v>84</v>
      </c>
      <c r="AW243" s="13" t="s">
        <v>37</v>
      </c>
      <c r="AX243" s="13" t="s">
        <v>76</v>
      </c>
      <c r="AY243" s="174" t="s">
        <v>154</v>
      </c>
    </row>
    <row r="244" spans="2:65" s="11" customFormat="1" ht="11.25">
      <c r="B244" s="144"/>
      <c r="D244" s="139" t="s">
        <v>192</v>
      </c>
      <c r="E244" s="145" t="s">
        <v>21</v>
      </c>
      <c r="F244" s="146" t="s">
        <v>1137</v>
      </c>
      <c r="H244" s="147">
        <v>1</v>
      </c>
      <c r="I244" s="148"/>
      <c r="L244" s="144"/>
      <c r="M244" s="149"/>
      <c r="T244" s="150"/>
      <c r="AT244" s="145" t="s">
        <v>192</v>
      </c>
      <c r="AU244" s="145" t="s">
        <v>86</v>
      </c>
      <c r="AV244" s="11" t="s">
        <v>86</v>
      </c>
      <c r="AW244" s="11" t="s">
        <v>37</v>
      </c>
      <c r="AX244" s="11" t="s">
        <v>76</v>
      </c>
      <c r="AY244" s="145" t="s">
        <v>154</v>
      </c>
    </row>
    <row r="245" spans="2:65" s="14" customFormat="1" ht="11.25">
      <c r="B245" s="179"/>
      <c r="D245" s="139" t="s">
        <v>192</v>
      </c>
      <c r="E245" s="180" t="s">
        <v>722</v>
      </c>
      <c r="F245" s="181" t="s">
        <v>459</v>
      </c>
      <c r="H245" s="182">
        <v>1</v>
      </c>
      <c r="I245" s="183"/>
      <c r="L245" s="179"/>
      <c r="M245" s="184"/>
      <c r="T245" s="185"/>
      <c r="AT245" s="180" t="s">
        <v>192</v>
      </c>
      <c r="AU245" s="180" t="s">
        <v>86</v>
      </c>
      <c r="AV245" s="14" t="s">
        <v>153</v>
      </c>
      <c r="AW245" s="14" t="s">
        <v>37</v>
      </c>
      <c r="AX245" s="14" t="s">
        <v>84</v>
      </c>
      <c r="AY245" s="180" t="s">
        <v>154</v>
      </c>
    </row>
    <row r="246" spans="2:65" s="1" customFormat="1" ht="16.5" customHeight="1">
      <c r="B246" s="33"/>
      <c r="C246" s="126" t="s">
        <v>277</v>
      </c>
      <c r="D246" s="126" t="s">
        <v>155</v>
      </c>
      <c r="E246" s="127" t="s">
        <v>1026</v>
      </c>
      <c r="F246" s="128" t="s">
        <v>1027</v>
      </c>
      <c r="G246" s="129" t="s">
        <v>709</v>
      </c>
      <c r="H246" s="130">
        <v>1</v>
      </c>
      <c r="I246" s="131"/>
      <c r="J246" s="132">
        <f>ROUND(I246*H246,2)</f>
        <v>0</v>
      </c>
      <c r="K246" s="128" t="s">
        <v>21</v>
      </c>
      <c r="L246" s="33"/>
      <c r="M246" s="133" t="s">
        <v>21</v>
      </c>
      <c r="N246" s="134" t="s">
        <v>47</v>
      </c>
      <c r="P246" s="135">
        <f>O246*H246</f>
        <v>0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242</v>
      </c>
      <c r="AT246" s="137" t="s">
        <v>155</v>
      </c>
      <c r="AU246" s="137" t="s">
        <v>86</v>
      </c>
      <c r="AY246" s="18" t="s">
        <v>154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8" t="s">
        <v>84</v>
      </c>
      <c r="BK246" s="138">
        <f>ROUND(I246*H246,2)</f>
        <v>0</v>
      </c>
      <c r="BL246" s="18" t="s">
        <v>242</v>
      </c>
      <c r="BM246" s="137" t="s">
        <v>1138</v>
      </c>
    </row>
    <row r="247" spans="2:65" s="1" customFormat="1" ht="39">
      <c r="B247" s="33"/>
      <c r="D247" s="139" t="s">
        <v>160</v>
      </c>
      <c r="F247" s="140" t="s">
        <v>1029</v>
      </c>
      <c r="I247" s="141"/>
      <c r="L247" s="33"/>
      <c r="M247" s="142"/>
      <c r="T247" s="54"/>
      <c r="AT247" s="18" t="s">
        <v>160</v>
      </c>
      <c r="AU247" s="18" t="s">
        <v>86</v>
      </c>
    </row>
    <row r="248" spans="2:65" s="11" customFormat="1" ht="11.25">
      <c r="B248" s="144"/>
      <c r="D248" s="139" t="s">
        <v>192</v>
      </c>
      <c r="E248" s="145" t="s">
        <v>21</v>
      </c>
      <c r="F248" s="146" t="s">
        <v>722</v>
      </c>
      <c r="H248" s="147">
        <v>1</v>
      </c>
      <c r="I248" s="148"/>
      <c r="L248" s="144"/>
      <c r="M248" s="149"/>
      <c r="T248" s="150"/>
      <c r="AT248" s="145" t="s">
        <v>192</v>
      </c>
      <c r="AU248" s="145" t="s">
        <v>86</v>
      </c>
      <c r="AV248" s="11" t="s">
        <v>86</v>
      </c>
      <c r="AW248" s="11" t="s">
        <v>37</v>
      </c>
      <c r="AX248" s="11" t="s">
        <v>84</v>
      </c>
      <c r="AY248" s="145" t="s">
        <v>154</v>
      </c>
    </row>
    <row r="249" spans="2:65" s="1" customFormat="1" ht="21.75" customHeight="1">
      <c r="B249" s="33"/>
      <c r="C249" s="126" t="s">
        <v>283</v>
      </c>
      <c r="D249" s="126" t="s">
        <v>155</v>
      </c>
      <c r="E249" s="127" t="s">
        <v>1031</v>
      </c>
      <c r="F249" s="128" t="s">
        <v>1032</v>
      </c>
      <c r="G249" s="129" t="s">
        <v>709</v>
      </c>
      <c r="H249" s="130">
        <v>21</v>
      </c>
      <c r="I249" s="131"/>
      <c r="J249" s="132">
        <f>ROUND(I249*H249,2)</f>
        <v>0</v>
      </c>
      <c r="K249" s="128" t="s">
        <v>21</v>
      </c>
      <c r="L249" s="33"/>
      <c r="M249" s="133" t="s">
        <v>21</v>
      </c>
      <c r="N249" s="134" t="s">
        <v>47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242</v>
      </c>
      <c r="AT249" s="137" t="s">
        <v>155</v>
      </c>
      <c r="AU249" s="137" t="s">
        <v>86</v>
      </c>
      <c r="AY249" s="18" t="s">
        <v>154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8" t="s">
        <v>84</v>
      </c>
      <c r="BK249" s="138">
        <f>ROUND(I249*H249,2)</f>
        <v>0</v>
      </c>
      <c r="BL249" s="18" t="s">
        <v>242</v>
      </c>
      <c r="BM249" s="137" t="s">
        <v>1139</v>
      </c>
    </row>
    <row r="250" spans="2:65" s="1" customFormat="1" ht="11.25">
      <c r="B250" s="33"/>
      <c r="D250" s="139" t="s">
        <v>160</v>
      </c>
      <c r="F250" s="140" t="s">
        <v>1034</v>
      </c>
      <c r="I250" s="141"/>
      <c r="L250" s="33"/>
      <c r="M250" s="142"/>
      <c r="T250" s="54"/>
      <c r="AT250" s="18" t="s">
        <v>160</v>
      </c>
      <c r="AU250" s="18" t="s">
        <v>86</v>
      </c>
    </row>
    <row r="251" spans="2:65" s="1" customFormat="1" ht="19.5">
      <c r="B251" s="33"/>
      <c r="D251" s="139" t="s">
        <v>161</v>
      </c>
      <c r="F251" s="143" t="s">
        <v>1035</v>
      </c>
      <c r="I251" s="141"/>
      <c r="L251" s="33"/>
      <c r="M251" s="142"/>
      <c r="T251" s="54"/>
      <c r="AT251" s="18" t="s">
        <v>161</v>
      </c>
      <c r="AU251" s="18" t="s">
        <v>86</v>
      </c>
    </row>
    <row r="252" spans="2:65" s="13" customFormat="1" ht="11.25">
      <c r="B252" s="173"/>
      <c r="D252" s="139" t="s">
        <v>192</v>
      </c>
      <c r="E252" s="174" t="s">
        <v>21</v>
      </c>
      <c r="F252" s="175" t="s">
        <v>1136</v>
      </c>
      <c r="H252" s="174" t="s">
        <v>21</v>
      </c>
      <c r="I252" s="176"/>
      <c r="L252" s="173"/>
      <c r="M252" s="177"/>
      <c r="T252" s="178"/>
      <c r="AT252" s="174" t="s">
        <v>192</v>
      </c>
      <c r="AU252" s="174" t="s">
        <v>86</v>
      </c>
      <c r="AV252" s="13" t="s">
        <v>84</v>
      </c>
      <c r="AW252" s="13" t="s">
        <v>37</v>
      </c>
      <c r="AX252" s="13" t="s">
        <v>76</v>
      </c>
      <c r="AY252" s="174" t="s">
        <v>154</v>
      </c>
    </row>
    <row r="253" spans="2:65" s="13" customFormat="1" ht="11.25">
      <c r="B253" s="173"/>
      <c r="D253" s="139" t="s">
        <v>192</v>
      </c>
      <c r="E253" s="174" t="s">
        <v>21</v>
      </c>
      <c r="F253" s="175" t="s">
        <v>1036</v>
      </c>
      <c r="H253" s="174" t="s">
        <v>21</v>
      </c>
      <c r="I253" s="176"/>
      <c r="L253" s="173"/>
      <c r="M253" s="177"/>
      <c r="T253" s="178"/>
      <c r="AT253" s="174" t="s">
        <v>192</v>
      </c>
      <c r="AU253" s="174" t="s">
        <v>86</v>
      </c>
      <c r="AV253" s="13" t="s">
        <v>84</v>
      </c>
      <c r="AW253" s="13" t="s">
        <v>37</v>
      </c>
      <c r="AX253" s="13" t="s">
        <v>76</v>
      </c>
      <c r="AY253" s="174" t="s">
        <v>154</v>
      </c>
    </row>
    <row r="254" spans="2:65" s="11" customFormat="1" ht="11.25">
      <c r="B254" s="144"/>
      <c r="D254" s="139" t="s">
        <v>192</v>
      </c>
      <c r="E254" s="145" t="s">
        <v>21</v>
      </c>
      <c r="F254" s="146" t="s">
        <v>1140</v>
      </c>
      <c r="H254" s="147">
        <v>21</v>
      </c>
      <c r="I254" s="148"/>
      <c r="L254" s="144"/>
      <c r="M254" s="149"/>
      <c r="T254" s="150"/>
      <c r="AT254" s="145" t="s">
        <v>192</v>
      </c>
      <c r="AU254" s="145" t="s">
        <v>86</v>
      </c>
      <c r="AV254" s="11" t="s">
        <v>86</v>
      </c>
      <c r="AW254" s="11" t="s">
        <v>37</v>
      </c>
      <c r="AX254" s="11" t="s">
        <v>76</v>
      </c>
      <c r="AY254" s="145" t="s">
        <v>154</v>
      </c>
    </row>
    <row r="255" spans="2:65" s="14" customFormat="1" ht="11.25">
      <c r="B255" s="179"/>
      <c r="D255" s="139" t="s">
        <v>192</v>
      </c>
      <c r="E255" s="180" t="s">
        <v>724</v>
      </c>
      <c r="F255" s="181" t="s">
        <v>459</v>
      </c>
      <c r="H255" s="182">
        <v>21</v>
      </c>
      <c r="I255" s="183"/>
      <c r="L255" s="179"/>
      <c r="M255" s="184"/>
      <c r="T255" s="185"/>
      <c r="AT255" s="180" t="s">
        <v>192</v>
      </c>
      <c r="AU255" s="180" t="s">
        <v>86</v>
      </c>
      <c r="AV255" s="14" t="s">
        <v>153</v>
      </c>
      <c r="AW255" s="14" t="s">
        <v>37</v>
      </c>
      <c r="AX255" s="14" t="s">
        <v>84</v>
      </c>
      <c r="AY255" s="180" t="s">
        <v>154</v>
      </c>
    </row>
    <row r="256" spans="2:65" s="1" customFormat="1" ht="16.5" customHeight="1">
      <c r="B256" s="33"/>
      <c r="C256" s="126" t="s">
        <v>287</v>
      </c>
      <c r="D256" s="126" t="s">
        <v>155</v>
      </c>
      <c r="E256" s="127" t="s">
        <v>1039</v>
      </c>
      <c r="F256" s="128" t="s">
        <v>1040</v>
      </c>
      <c r="G256" s="129" t="s">
        <v>709</v>
      </c>
      <c r="H256" s="130">
        <v>21</v>
      </c>
      <c r="I256" s="131"/>
      <c r="J256" s="132">
        <f>ROUND(I256*H256,2)</f>
        <v>0</v>
      </c>
      <c r="K256" s="128" t="s">
        <v>21</v>
      </c>
      <c r="L256" s="33"/>
      <c r="M256" s="133" t="s">
        <v>21</v>
      </c>
      <c r="N256" s="134" t="s">
        <v>47</v>
      </c>
      <c r="P256" s="135">
        <f>O256*H256</f>
        <v>0</v>
      </c>
      <c r="Q256" s="135">
        <v>0</v>
      </c>
      <c r="R256" s="135">
        <f>Q256*H256</f>
        <v>0</v>
      </c>
      <c r="S256" s="135">
        <v>0</v>
      </c>
      <c r="T256" s="136">
        <f>S256*H256</f>
        <v>0</v>
      </c>
      <c r="AR256" s="137" t="s">
        <v>242</v>
      </c>
      <c r="AT256" s="137" t="s">
        <v>155</v>
      </c>
      <c r="AU256" s="137" t="s">
        <v>86</v>
      </c>
      <c r="AY256" s="18" t="s">
        <v>154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8" t="s">
        <v>84</v>
      </c>
      <c r="BK256" s="138">
        <f>ROUND(I256*H256,2)</f>
        <v>0</v>
      </c>
      <c r="BL256" s="18" t="s">
        <v>242</v>
      </c>
      <c r="BM256" s="137" t="s">
        <v>1141</v>
      </c>
    </row>
    <row r="257" spans="2:65" s="1" customFormat="1" ht="39">
      <c r="B257" s="33"/>
      <c r="D257" s="139" t="s">
        <v>160</v>
      </c>
      <c r="F257" s="140" t="s">
        <v>1042</v>
      </c>
      <c r="I257" s="141"/>
      <c r="L257" s="33"/>
      <c r="M257" s="142"/>
      <c r="T257" s="54"/>
      <c r="AT257" s="18" t="s">
        <v>160</v>
      </c>
      <c r="AU257" s="18" t="s">
        <v>86</v>
      </c>
    </row>
    <row r="258" spans="2:65" s="11" customFormat="1" ht="11.25">
      <c r="B258" s="144"/>
      <c r="D258" s="139" t="s">
        <v>192</v>
      </c>
      <c r="E258" s="145" t="s">
        <v>21</v>
      </c>
      <c r="F258" s="146" t="s">
        <v>724</v>
      </c>
      <c r="H258" s="147">
        <v>21</v>
      </c>
      <c r="I258" s="148"/>
      <c r="L258" s="144"/>
      <c r="M258" s="149"/>
      <c r="T258" s="150"/>
      <c r="AT258" s="145" t="s">
        <v>192</v>
      </c>
      <c r="AU258" s="145" t="s">
        <v>86</v>
      </c>
      <c r="AV258" s="11" t="s">
        <v>86</v>
      </c>
      <c r="AW258" s="11" t="s">
        <v>37</v>
      </c>
      <c r="AX258" s="11" t="s">
        <v>84</v>
      </c>
      <c r="AY258" s="145" t="s">
        <v>154</v>
      </c>
    </row>
    <row r="259" spans="2:65" s="1" customFormat="1" ht="21.75" customHeight="1">
      <c r="B259" s="33"/>
      <c r="C259" s="126" t="s">
        <v>292</v>
      </c>
      <c r="D259" s="126" t="s">
        <v>155</v>
      </c>
      <c r="E259" s="127" t="s">
        <v>1044</v>
      </c>
      <c r="F259" s="128" t="s">
        <v>1045</v>
      </c>
      <c r="G259" s="129" t="s">
        <v>709</v>
      </c>
      <c r="H259" s="130">
        <v>8</v>
      </c>
      <c r="I259" s="131"/>
      <c r="J259" s="132">
        <f>ROUND(I259*H259,2)</f>
        <v>0</v>
      </c>
      <c r="K259" s="128" t="s">
        <v>21</v>
      </c>
      <c r="L259" s="33"/>
      <c r="M259" s="133" t="s">
        <v>21</v>
      </c>
      <c r="N259" s="134" t="s">
        <v>47</v>
      </c>
      <c r="P259" s="135">
        <f>O259*H259</f>
        <v>0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242</v>
      </c>
      <c r="AT259" s="137" t="s">
        <v>155</v>
      </c>
      <c r="AU259" s="137" t="s">
        <v>86</v>
      </c>
      <c r="AY259" s="18" t="s">
        <v>154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8" t="s">
        <v>84</v>
      </c>
      <c r="BK259" s="138">
        <f>ROUND(I259*H259,2)</f>
        <v>0</v>
      </c>
      <c r="BL259" s="18" t="s">
        <v>242</v>
      </c>
      <c r="BM259" s="137" t="s">
        <v>1142</v>
      </c>
    </row>
    <row r="260" spans="2:65" s="1" customFormat="1" ht="11.25">
      <c r="B260" s="33"/>
      <c r="D260" s="139" t="s">
        <v>160</v>
      </c>
      <c r="F260" s="140" t="s">
        <v>1047</v>
      </c>
      <c r="I260" s="141"/>
      <c r="L260" s="33"/>
      <c r="M260" s="142"/>
      <c r="T260" s="54"/>
      <c r="AT260" s="18" t="s">
        <v>160</v>
      </c>
      <c r="AU260" s="18" t="s">
        <v>86</v>
      </c>
    </row>
    <row r="261" spans="2:65" s="1" customFormat="1" ht="19.5">
      <c r="B261" s="33"/>
      <c r="D261" s="139" t="s">
        <v>161</v>
      </c>
      <c r="F261" s="143" t="s">
        <v>1048</v>
      </c>
      <c r="I261" s="141"/>
      <c r="L261" s="33"/>
      <c r="M261" s="142"/>
      <c r="T261" s="54"/>
      <c r="AT261" s="18" t="s">
        <v>161</v>
      </c>
      <c r="AU261" s="18" t="s">
        <v>86</v>
      </c>
    </row>
    <row r="262" spans="2:65" s="13" customFormat="1" ht="11.25">
      <c r="B262" s="173"/>
      <c r="D262" s="139" t="s">
        <v>192</v>
      </c>
      <c r="E262" s="174" t="s">
        <v>21</v>
      </c>
      <c r="F262" s="175" t="s">
        <v>1143</v>
      </c>
      <c r="H262" s="174" t="s">
        <v>21</v>
      </c>
      <c r="I262" s="176"/>
      <c r="L262" s="173"/>
      <c r="M262" s="177"/>
      <c r="T262" s="178"/>
      <c r="AT262" s="174" t="s">
        <v>192</v>
      </c>
      <c r="AU262" s="174" t="s">
        <v>86</v>
      </c>
      <c r="AV262" s="13" t="s">
        <v>84</v>
      </c>
      <c r="AW262" s="13" t="s">
        <v>37</v>
      </c>
      <c r="AX262" s="13" t="s">
        <v>76</v>
      </c>
      <c r="AY262" s="174" t="s">
        <v>154</v>
      </c>
    </row>
    <row r="263" spans="2:65" s="13" customFormat="1" ht="11.25">
      <c r="B263" s="173"/>
      <c r="D263" s="139" t="s">
        <v>192</v>
      </c>
      <c r="E263" s="174" t="s">
        <v>21</v>
      </c>
      <c r="F263" s="175" t="s">
        <v>1049</v>
      </c>
      <c r="H263" s="174" t="s">
        <v>21</v>
      </c>
      <c r="I263" s="176"/>
      <c r="L263" s="173"/>
      <c r="M263" s="177"/>
      <c r="T263" s="178"/>
      <c r="AT263" s="174" t="s">
        <v>192</v>
      </c>
      <c r="AU263" s="174" t="s">
        <v>86</v>
      </c>
      <c r="AV263" s="13" t="s">
        <v>84</v>
      </c>
      <c r="AW263" s="13" t="s">
        <v>37</v>
      </c>
      <c r="AX263" s="13" t="s">
        <v>76</v>
      </c>
      <c r="AY263" s="174" t="s">
        <v>154</v>
      </c>
    </row>
    <row r="264" spans="2:65" s="11" customFormat="1" ht="11.25">
      <c r="B264" s="144"/>
      <c r="D264" s="139" t="s">
        <v>192</v>
      </c>
      <c r="E264" s="145" t="s">
        <v>21</v>
      </c>
      <c r="F264" s="146" t="s">
        <v>1144</v>
      </c>
      <c r="H264" s="147">
        <v>8</v>
      </c>
      <c r="I264" s="148"/>
      <c r="L264" s="144"/>
      <c r="M264" s="149"/>
      <c r="T264" s="150"/>
      <c r="AT264" s="145" t="s">
        <v>192</v>
      </c>
      <c r="AU264" s="145" t="s">
        <v>86</v>
      </c>
      <c r="AV264" s="11" t="s">
        <v>86</v>
      </c>
      <c r="AW264" s="11" t="s">
        <v>37</v>
      </c>
      <c r="AX264" s="11" t="s">
        <v>76</v>
      </c>
      <c r="AY264" s="145" t="s">
        <v>154</v>
      </c>
    </row>
    <row r="265" spans="2:65" s="14" customFormat="1" ht="11.25">
      <c r="B265" s="179"/>
      <c r="D265" s="139" t="s">
        <v>192</v>
      </c>
      <c r="E265" s="180" t="s">
        <v>726</v>
      </c>
      <c r="F265" s="181" t="s">
        <v>459</v>
      </c>
      <c r="H265" s="182">
        <v>8</v>
      </c>
      <c r="I265" s="183"/>
      <c r="L265" s="179"/>
      <c r="M265" s="184"/>
      <c r="T265" s="185"/>
      <c r="AT265" s="180" t="s">
        <v>192</v>
      </c>
      <c r="AU265" s="180" t="s">
        <v>86</v>
      </c>
      <c r="AV265" s="14" t="s">
        <v>153</v>
      </c>
      <c r="AW265" s="14" t="s">
        <v>37</v>
      </c>
      <c r="AX265" s="14" t="s">
        <v>84</v>
      </c>
      <c r="AY265" s="180" t="s">
        <v>154</v>
      </c>
    </row>
    <row r="266" spans="2:65" s="1" customFormat="1" ht="16.5" customHeight="1">
      <c r="B266" s="33"/>
      <c r="C266" s="126" t="s">
        <v>297</v>
      </c>
      <c r="D266" s="126" t="s">
        <v>155</v>
      </c>
      <c r="E266" s="127" t="s">
        <v>1052</v>
      </c>
      <c r="F266" s="128" t="s">
        <v>1053</v>
      </c>
      <c r="G266" s="129" t="s">
        <v>709</v>
      </c>
      <c r="H266" s="130">
        <v>8</v>
      </c>
      <c r="I266" s="131"/>
      <c r="J266" s="132">
        <f>ROUND(I266*H266,2)</f>
        <v>0</v>
      </c>
      <c r="K266" s="128" t="s">
        <v>21</v>
      </c>
      <c r="L266" s="33"/>
      <c r="M266" s="133" t="s">
        <v>21</v>
      </c>
      <c r="N266" s="134" t="s">
        <v>47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242</v>
      </c>
      <c r="AT266" s="137" t="s">
        <v>155</v>
      </c>
      <c r="AU266" s="137" t="s">
        <v>86</v>
      </c>
      <c r="AY266" s="18" t="s">
        <v>154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8" t="s">
        <v>84</v>
      </c>
      <c r="BK266" s="138">
        <f>ROUND(I266*H266,2)</f>
        <v>0</v>
      </c>
      <c r="BL266" s="18" t="s">
        <v>242</v>
      </c>
      <c r="BM266" s="137" t="s">
        <v>1145</v>
      </c>
    </row>
    <row r="267" spans="2:65" s="1" customFormat="1" ht="39">
      <c r="B267" s="33"/>
      <c r="D267" s="139" t="s">
        <v>160</v>
      </c>
      <c r="F267" s="140" t="s">
        <v>1055</v>
      </c>
      <c r="I267" s="141"/>
      <c r="L267" s="33"/>
      <c r="M267" s="142"/>
      <c r="T267" s="54"/>
      <c r="AT267" s="18" t="s">
        <v>160</v>
      </c>
      <c r="AU267" s="18" t="s">
        <v>86</v>
      </c>
    </row>
    <row r="268" spans="2:65" s="11" customFormat="1" ht="11.25">
      <c r="B268" s="144"/>
      <c r="D268" s="139" t="s">
        <v>192</v>
      </c>
      <c r="E268" s="145" t="s">
        <v>21</v>
      </c>
      <c r="F268" s="146" t="s">
        <v>726</v>
      </c>
      <c r="H268" s="147">
        <v>8</v>
      </c>
      <c r="I268" s="148"/>
      <c r="L268" s="144"/>
      <c r="M268" s="193"/>
      <c r="N268" s="194"/>
      <c r="O268" s="194"/>
      <c r="P268" s="194"/>
      <c r="Q268" s="194"/>
      <c r="R268" s="194"/>
      <c r="S268" s="194"/>
      <c r="T268" s="195"/>
      <c r="AT268" s="145" t="s">
        <v>192</v>
      </c>
      <c r="AU268" s="145" t="s">
        <v>86</v>
      </c>
      <c r="AV268" s="11" t="s">
        <v>86</v>
      </c>
      <c r="AW268" s="11" t="s">
        <v>37</v>
      </c>
      <c r="AX268" s="11" t="s">
        <v>84</v>
      </c>
      <c r="AY268" s="145" t="s">
        <v>154</v>
      </c>
    </row>
    <row r="269" spans="2:65" s="1" customFormat="1" ht="6.95" customHeight="1">
      <c r="B269" s="42"/>
      <c r="C269" s="43"/>
      <c r="D269" s="43"/>
      <c r="E269" s="43"/>
      <c r="F269" s="43"/>
      <c r="G269" s="43"/>
      <c r="H269" s="43"/>
      <c r="I269" s="43"/>
      <c r="J269" s="43"/>
      <c r="K269" s="43"/>
      <c r="L269" s="33"/>
    </row>
  </sheetData>
  <sheetProtection algorithmName="SHA-512" hashValue="ZnpJ5C8jz39oEuHJDRc6Jq8LkUNt+ELGiFNxw4joIgP41u4JKsH61yb34jvq6DVbJkJ7aoPAKH+T+lxP9ofCRg==" saltValue="5vyKeuEEjIawSSbrsXvwRpZNbQiP2rnauBTPPyquYUXfjcaErElx0NkZ58nOlESLmZMvMppmVQvxrqXk8yanPw==" spinCount="100000" sheet="1" objects="1" scenarios="1" formatColumns="0" formatRows="0" autoFilter="0"/>
  <autoFilter ref="C91:K268" xr:uid="{00000000-0009-0000-0000-000006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600-000000000000}"/>
    <hyperlink ref="F104" r:id="rId2" xr:uid="{00000000-0004-0000-0600-000001000000}"/>
    <hyperlink ref="F129" r:id="rId3" xr:uid="{00000000-0004-0000-0600-000002000000}"/>
    <hyperlink ref="F135" r:id="rId4" xr:uid="{00000000-0004-0000-0600-000003000000}"/>
    <hyperlink ref="F162" r:id="rId5" xr:uid="{00000000-0004-0000-0600-000004000000}"/>
    <hyperlink ref="F166" r:id="rId6" xr:uid="{00000000-0004-0000-0600-000005000000}"/>
    <hyperlink ref="F213" r:id="rId7" xr:uid="{00000000-0004-0000-0600-000006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8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115</v>
      </c>
      <c r="AZ2" s="164" t="s">
        <v>604</v>
      </c>
      <c r="BA2" s="164" t="s">
        <v>604</v>
      </c>
      <c r="BB2" s="164" t="s">
        <v>414</v>
      </c>
      <c r="BC2" s="164" t="s">
        <v>1146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3"/>
      <c r="E9" s="330" t="s">
        <v>1147</v>
      </c>
      <c r="F9" s="332"/>
      <c r="G9" s="332"/>
      <c r="H9" s="332"/>
      <c r="L9" s="33"/>
    </row>
    <row r="10" spans="2:56" s="1" customFormat="1" ht="12" customHeight="1">
      <c r="B10" s="33"/>
      <c r="D10" s="28" t="s">
        <v>607</v>
      </c>
      <c r="L10" s="33"/>
    </row>
    <row r="11" spans="2:56" s="1" customFormat="1" ht="16.5" customHeight="1">
      <c r="B11" s="33"/>
      <c r="E11" s="294" t="s">
        <v>1148</v>
      </c>
      <c r="F11" s="332"/>
      <c r="G11" s="332"/>
      <c r="H11" s="332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45677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ROUND((SUM(BE89:BE154)),  2)</f>
        <v>0</v>
      </c>
      <c r="I35" s="94">
        <v>0.21</v>
      </c>
      <c r="J35" s="84">
        <f>ROUND(((SUM(BE89:BE154))*I35),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ROUND((SUM(BF89:BF154)),  2)</f>
        <v>0</v>
      </c>
      <c r="I36" s="94">
        <v>0.12</v>
      </c>
      <c r="J36" s="84">
        <f>ROUND(((SUM(BF89:BF154))*I36),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ROUND((SUM(BG89:BG154)),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ROUND((SUM(BH89:BH154)),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ROUND((SUM(BI89:BI154)),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1147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>05.1. - Lokální reprofilace betonu obtoků MPK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45677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J89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12" customFormat="1" ht="19.899999999999999" customHeight="1">
      <c r="B65" s="165"/>
      <c r="D65" s="166" t="s">
        <v>433</v>
      </c>
      <c r="E65" s="167"/>
      <c r="F65" s="167"/>
      <c r="G65" s="167"/>
      <c r="H65" s="167"/>
      <c r="I65" s="167"/>
      <c r="J65" s="168">
        <f>J91</f>
        <v>0</v>
      </c>
      <c r="L65" s="165"/>
    </row>
    <row r="66" spans="2:12" s="12" customFormat="1" ht="19.899999999999999" customHeight="1">
      <c r="B66" s="165"/>
      <c r="D66" s="166" t="s">
        <v>434</v>
      </c>
      <c r="E66" s="167"/>
      <c r="F66" s="167"/>
      <c r="G66" s="167"/>
      <c r="H66" s="167"/>
      <c r="I66" s="167"/>
      <c r="J66" s="168">
        <f>J144</f>
        <v>0</v>
      </c>
      <c r="L66" s="165"/>
    </row>
    <row r="67" spans="2:12" s="12" customFormat="1" ht="19.899999999999999" customHeight="1">
      <c r="B67" s="165"/>
      <c r="D67" s="166" t="s">
        <v>435</v>
      </c>
      <c r="E67" s="167"/>
      <c r="F67" s="167"/>
      <c r="G67" s="167"/>
      <c r="H67" s="167"/>
      <c r="I67" s="167"/>
      <c r="J67" s="168">
        <f>J150</f>
        <v>0</v>
      </c>
      <c r="L67" s="165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138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30" t="str">
        <f>E7</f>
        <v>VD Štvanice – oprava plavebních komor</v>
      </c>
      <c r="F77" s="331"/>
      <c r="G77" s="331"/>
      <c r="H77" s="331"/>
      <c r="L77" s="33"/>
    </row>
    <row r="78" spans="2:12" ht="12" customHeight="1">
      <c r="B78" s="21"/>
      <c r="C78" s="28" t="s">
        <v>126</v>
      </c>
      <c r="L78" s="21"/>
    </row>
    <row r="79" spans="2:12" s="1" customFormat="1" ht="16.5" customHeight="1">
      <c r="B79" s="33"/>
      <c r="E79" s="330" t="s">
        <v>1147</v>
      </c>
      <c r="F79" s="332"/>
      <c r="G79" s="332"/>
      <c r="H79" s="332"/>
      <c r="L79" s="33"/>
    </row>
    <row r="80" spans="2:12" s="1" customFormat="1" ht="12" customHeight="1">
      <c r="B80" s="33"/>
      <c r="C80" s="28" t="s">
        <v>607</v>
      </c>
      <c r="L80" s="33"/>
    </row>
    <row r="81" spans="2:65" s="1" customFormat="1" ht="16.5" customHeight="1">
      <c r="B81" s="33"/>
      <c r="E81" s="294" t="str">
        <f>E11</f>
        <v>05.1. - Lokální reprofilace betonu obtoků MPK</v>
      </c>
      <c r="F81" s="332"/>
      <c r="G81" s="332"/>
      <c r="H81" s="33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Hlavní město Praha</v>
      </c>
      <c r="I83" s="28" t="s">
        <v>24</v>
      </c>
      <c r="J83" s="50">
        <f>IF(J14="","",J14)</f>
        <v>45677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Povodí Vltavy, státní podnik</v>
      </c>
      <c r="I85" s="28" t="s">
        <v>33</v>
      </c>
      <c r="J85" s="31" t="str">
        <f>E23</f>
        <v>AQUATIS a.s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8"/>
      <c r="C88" s="109" t="s">
        <v>139</v>
      </c>
      <c r="D88" s="110" t="s">
        <v>61</v>
      </c>
      <c r="E88" s="110" t="s">
        <v>57</v>
      </c>
      <c r="F88" s="110" t="s">
        <v>58</v>
      </c>
      <c r="G88" s="110" t="s">
        <v>140</v>
      </c>
      <c r="H88" s="110" t="s">
        <v>141</v>
      </c>
      <c r="I88" s="110" t="s">
        <v>142</v>
      </c>
      <c r="J88" s="110" t="s">
        <v>130</v>
      </c>
      <c r="K88" s="111" t="s">
        <v>143</v>
      </c>
      <c r="L88" s="108"/>
      <c r="M88" s="57" t="s">
        <v>21</v>
      </c>
      <c r="N88" s="58" t="s">
        <v>46</v>
      </c>
      <c r="O88" s="58" t="s">
        <v>144</v>
      </c>
      <c r="P88" s="58" t="s">
        <v>145</v>
      </c>
      <c r="Q88" s="58" t="s">
        <v>146</v>
      </c>
      <c r="R88" s="58" t="s">
        <v>147</v>
      </c>
      <c r="S88" s="58" t="s">
        <v>148</v>
      </c>
      <c r="T88" s="59" t="s">
        <v>149</v>
      </c>
    </row>
    <row r="89" spans="2:65" s="1" customFormat="1" ht="22.9" customHeight="1">
      <c r="B89" s="33"/>
      <c r="C89" s="62" t="s">
        <v>150</v>
      </c>
      <c r="J89" s="112">
        <f>BK89</f>
        <v>0</v>
      </c>
      <c r="L89" s="33"/>
      <c r="M89" s="60"/>
      <c r="N89" s="51"/>
      <c r="O89" s="51"/>
      <c r="P89" s="113">
        <f>P90</f>
        <v>0</v>
      </c>
      <c r="Q89" s="51"/>
      <c r="R89" s="113">
        <f>R90</f>
        <v>19.745100000000001</v>
      </c>
      <c r="S89" s="51"/>
      <c r="T89" s="114">
        <f>T90</f>
        <v>22.05</v>
      </c>
      <c r="AT89" s="18" t="s">
        <v>75</v>
      </c>
      <c r="AU89" s="18" t="s">
        <v>131</v>
      </c>
      <c r="BK89" s="115">
        <f>BK90</f>
        <v>0</v>
      </c>
    </row>
    <row r="90" spans="2:65" s="10" customFormat="1" ht="25.9" customHeight="1">
      <c r="B90" s="116"/>
      <c r="D90" s="117" t="s">
        <v>75</v>
      </c>
      <c r="E90" s="118" t="s">
        <v>436</v>
      </c>
      <c r="F90" s="118" t="s">
        <v>437</v>
      </c>
      <c r="I90" s="119"/>
      <c r="J90" s="120">
        <f>BK90</f>
        <v>0</v>
      </c>
      <c r="L90" s="116"/>
      <c r="M90" s="121"/>
      <c r="P90" s="122">
        <f>P91+P144+P150</f>
        <v>0</v>
      </c>
      <c r="R90" s="122">
        <f>R91+R144+R150</f>
        <v>19.745100000000001</v>
      </c>
      <c r="T90" s="123">
        <f>T91+T144+T150</f>
        <v>22.05</v>
      </c>
      <c r="AR90" s="117" t="s">
        <v>84</v>
      </c>
      <c r="AT90" s="124" t="s">
        <v>75</v>
      </c>
      <c r="AU90" s="124" t="s">
        <v>76</v>
      </c>
      <c r="AY90" s="117" t="s">
        <v>154</v>
      </c>
      <c r="BK90" s="125">
        <f>BK91+BK144+BK150</f>
        <v>0</v>
      </c>
    </row>
    <row r="91" spans="2:65" s="10" customFormat="1" ht="22.9" customHeight="1">
      <c r="B91" s="116"/>
      <c r="D91" s="117" t="s">
        <v>75</v>
      </c>
      <c r="E91" s="169" t="s">
        <v>200</v>
      </c>
      <c r="F91" s="169" t="s">
        <v>518</v>
      </c>
      <c r="I91" s="119"/>
      <c r="J91" s="170">
        <f>BK91</f>
        <v>0</v>
      </c>
      <c r="L91" s="116"/>
      <c r="M91" s="121"/>
      <c r="P91" s="122">
        <f>SUM(P92:P143)</f>
        <v>0</v>
      </c>
      <c r="R91" s="122">
        <f>SUM(R92:R143)</f>
        <v>19.745100000000001</v>
      </c>
      <c r="T91" s="123">
        <f>SUM(T92:T143)</f>
        <v>22.05</v>
      </c>
      <c r="AR91" s="117" t="s">
        <v>84</v>
      </c>
      <c r="AT91" s="124" t="s">
        <v>75</v>
      </c>
      <c r="AU91" s="124" t="s">
        <v>84</v>
      </c>
      <c r="AY91" s="117" t="s">
        <v>154</v>
      </c>
      <c r="BK91" s="125">
        <f>SUM(BK92:BK143)</f>
        <v>0</v>
      </c>
    </row>
    <row r="92" spans="2:65" s="1" customFormat="1" ht="16.5" customHeight="1">
      <c r="B92" s="33"/>
      <c r="C92" s="126" t="s">
        <v>84</v>
      </c>
      <c r="D92" s="126" t="s">
        <v>155</v>
      </c>
      <c r="E92" s="127" t="s">
        <v>1149</v>
      </c>
      <c r="F92" s="128" t="s">
        <v>1150</v>
      </c>
      <c r="G92" s="129" t="s">
        <v>414</v>
      </c>
      <c r="H92" s="130">
        <v>90</v>
      </c>
      <c r="I92" s="131"/>
      <c r="J92" s="132">
        <f>ROUND(I92*H92,2)</f>
        <v>0</v>
      </c>
      <c r="K92" s="128" t="s">
        <v>447</v>
      </c>
      <c r="L92" s="33"/>
      <c r="M92" s="133" t="s">
        <v>21</v>
      </c>
      <c r="N92" s="134" t="s">
        <v>47</v>
      </c>
      <c r="P92" s="135">
        <f>O92*H92</f>
        <v>0</v>
      </c>
      <c r="Q92" s="135">
        <v>0</v>
      </c>
      <c r="R92" s="135">
        <f>Q92*H92</f>
        <v>0</v>
      </c>
      <c r="S92" s="135">
        <v>0.245</v>
      </c>
      <c r="T92" s="136">
        <f>S92*H92</f>
        <v>22.05</v>
      </c>
      <c r="AR92" s="137" t="s">
        <v>153</v>
      </c>
      <c r="AT92" s="137" t="s">
        <v>155</v>
      </c>
      <c r="AU92" s="137" t="s">
        <v>86</v>
      </c>
      <c r="AY92" s="18" t="s">
        <v>154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84</v>
      </c>
      <c r="BK92" s="138">
        <f>ROUND(I92*H92,2)</f>
        <v>0</v>
      </c>
      <c r="BL92" s="18" t="s">
        <v>153</v>
      </c>
      <c r="BM92" s="137" t="s">
        <v>1151</v>
      </c>
    </row>
    <row r="93" spans="2:65" s="1" customFormat="1" ht="11.25">
      <c r="B93" s="33"/>
      <c r="D93" s="139" t="s">
        <v>160</v>
      </c>
      <c r="F93" s="140" t="s">
        <v>1152</v>
      </c>
      <c r="I93" s="141"/>
      <c r="L93" s="33"/>
      <c r="M93" s="142"/>
      <c r="T93" s="54"/>
      <c r="AT93" s="18" t="s">
        <v>160</v>
      </c>
      <c r="AU93" s="18" t="s">
        <v>86</v>
      </c>
    </row>
    <row r="94" spans="2:65" s="1" customFormat="1" ht="11.25">
      <c r="B94" s="33"/>
      <c r="D94" s="171" t="s">
        <v>450</v>
      </c>
      <c r="F94" s="172" t="s">
        <v>1153</v>
      </c>
      <c r="I94" s="141"/>
      <c r="L94" s="33"/>
      <c r="M94" s="142"/>
      <c r="T94" s="54"/>
      <c r="AT94" s="18" t="s">
        <v>450</v>
      </c>
      <c r="AU94" s="18" t="s">
        <v>86</v>
      </c>
    </row>
    <row r="95" spans="2:65" s="1" customFormat="1" ht="29.25">
      <c r="B95" s="33"/>
      <c r="D95" s="139" t="s">
        <v>161</v>
      </c>
      <c r="F95" s="143" t="s">
        <v>614</v>
      </c>
      <c r="I95" s="141"/>
      <c r="L95" s="33"/>
      <c r="M95" s="142"/>
      <c r="T95" s="54"/>
      <c r="AT95" s="18" t="s">
        <v>161</v>
      </c>
      <c r="AU95" s="18" t="s">
        <v>86</v>
      </c>
    </row>
    <row r="96" spans="2:65" s="13" customFormat="1" ht="11.25">
      <c r="B96" s="173"/>
      <c r="D96" s="139" t="s">
        <v>192</v>
      </c>
      <c r="E96" s="174" t="s">
        <v>21</v>
      </c>
      <c r="F96" s="175" t="s">
        <v>817</v>
      </c>
      <c r="H96" s="174" t="s">
        <v>21</v>
      </c>
      <c r="I96" s="176"/>
      <c r="L96" s="173"/>
      <c r="M96" s="177"/>
      <c r="T96" s="178"/>
      <c r="AT96" s="174" t="s">
        <v>192</v>
      </c>
      <c r="AU96" s="174" t="s">
        <v>86</v>
      </c>
      <c r="AV96" s="13" t="s">
        <v>84</v>
      </c>
      <c r="AW96" s="13" t="s">
        <v>37</v>
      </c>
      <c r="AX96" s="13" t="s">
        <v>76</v>
      </c>
      <c r="AY96" s="174" t="s">
        <v>154</v>
      </c>
    </row>
    <row r="97" spans="2:65" s="11" customFormat="1" ht="11.25">
      <c r="B97" s="144"/>
      <c r="D97" s="139" t="s">
        <v>192</v>
      </c>
      <c r="E97" s="145" t="s">
        <v>21</v>
      </c>
      <c r="F97" s="146" t="s">
        <v>1154</v>
      </c>
      <c r="H97" s="147">
        <v>90</v>
      </c>
      <c r="I97" s="148"/>
      <c r="L97" s="144"/>
      <c r="M97" s="149"/>
      <c r="T97" s="150"/>
      <c r="AT97" s="145" t="s">
        <v>192</v>
      </c>
      <c r="AU97" s="145" t="s">
        <v>86</v>
      </c>
      <c r="AV97" s="11" t="s">
        <v>86</v>
      </c>
      <c r="AW97" s="11" t="s">
        <v>37</v>
      </c>
      <c r="AX97" s="11" t="s">
        <v>76</v>
      </c>
      <c r="AY97" s="145" t="s">
        <v>154</v>
      </c>
    </row>
    <row r="98" spans="2:65" s="14" customFormat="1" ht="11.25">
      <c r="B98" s="179"/>
      <c r="D98" s="139" t="s">
        <v>192</v>
      </c>
      <c r="E98" s="180" t="s">
        <v>604</v>
      </c>
      <c r="F98" s="181" t="s">
        <v>459</v>
      </c>
      <c r="H98" s="182">
        <v>90</v>
      </c>
      <c r="I98" s="183"/>
      <c r="L98" s="179"/>
      <c r="M98" s="184"/>
      <c r="T98" s="185"/>
      <c r="AT98" s="180" t="s">
        <v>192</v>
      </c>
      <c r="AU98" s="180" t="s">
        <v>86</v>
      </c>
      <c r="AV98" s="14" t="s">
        <v>153</v>
      </c>
      <c r="AW98" s="14" t="s">
        <v>37</v>
      </c>
      <c r="AX98" s="14" t="s">
        <v>84</v>
      </c>
      <c r="AY98" s="180" t="s">
        <v>154</v>
      </c>
    </row>
    <row r="99" spans="2:65" s="1" customFormat="1" ht="16.5" customHeight="1">
      <c r="B99" s="33"/>
      <c r="C99" s="126" t="s">
        <v>86</v>
      </c>
      <c r="D99" s="126" t="s">
        <v>155</v>
      </c>
      <c r="E99" s="127" t="s">
        <v>820</v>
      </c>
      <c r="F99" s="128" t="s">
        <v>821</v>
      </c>
      <c r="G99" s="129" t="s">
        <v>414</v>
      </c>
      <c r="H99" s="130">
        <v>90</v>
      </c>
      <c r="I99" s="131"/>
      <c r="J99" s="132">
        <f>ROUND(I99*H99,2)</f>
        <v>0</v>
      </c>
      <c r="K99" s="128" t="s">
        <v>447</v>
      </c>
      <c r="L99" s="33"/>
      <c r="M99" s="133" t="s">
        <v>21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153</v>
      </c>
      <c r="AT99" s="137" t="s">
        <v>155</v>
      </c>
      <c r="AU99" s="137" t="s">
        <v>86</v>
      </c>
      <c r="AY99" s="18" t="s">
        <v>154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84</v>
      </c>
      <c r="BK99" s="138">
        <f>ROUND(I99*H99,2)</f>
        <v>0</v>
      </c>
      <c r="BL99" s="18" t="s">
        <v>153</v>
      </c>
      <c r="BM99" s="137" t="s">
        <v>1155</v>
      </c>
    </row>
    <row r="100" spans="2:65" s="1" customFormat="1" ht="11.25">
      <c r="B100" s="33"/>
      <c r="D100" s="139" t="s">
        <v>160</v>
      </c>
      <c r="F100" s="140" t="s">
        <v>823</v>
      </c>
      <c r="I100" s="141"/>
      <c r="L100" s="33"/>
      <c r="M100" s="142"/>
      <c r="T100" s="54"/>
      <c r="AT100" s="18" t="s">
        <v>160</v>
      </c>
      <c r="AU100" s="18" t="s">
        <v>86</v>
      </c>
    </row>
    <row r="101" spans="2:65" s="1" customFormat="1" ht="11.25">
      <c r="B101" s="33"/>
      <c r="D101" s="171" t="s">
        <v>450</v>
      </c>
      <c r="F101" s="172" t="s">
        <v>824</v>
      </c>
      <c r="I101" s="141"/>
      <c r="L101" s="33"/>
      <c r="M101" s="142"/>
      <c r="T101" s="54"/>
      <c r="AT101" s="18" t="s">
        <v>450</v>
      </c>
      <c r="AU101" s="18" t="s">
        <v>86</v>
      </c>
    </row>
    <row r="102" spans="2:65" s="1" customFormat="1" ht="29.25">
      <c r="B102" s="33"/>
      <c r="D102" s="139" t="s">
        <v>161</v>
      </c>
      <c r="F102" s="143" t="s">
        <v>614</v>
      </c>
      <c r="I102" s="141"/>
      <c r="L102" s="33"/>
      <c r="M102" s="142"/>
      <c r="T102" s="54"/>
      <c r="AT102" s="18" t="s">
        <v>161</v>
      </c>
      <c r="AU102" s="18" t="s">
        <v>86</v>
      </c>
    </row>
    <row r="103" spans="2:65" s="11" customFormat="1" ht="11.25">
      <c r="B103" s="144"/>
      <c r="D103" s="139" t="s">
        <v>192</v>
      </c>
      <c r="E103" s="145" t="s">
        <v>21</v>
      </c>
      <c r="F103" s="146" t="s">
        <v>604</v>
      </c>
      <c r="H103" s="147">
        <v>90</v>
      </c>
      <c r="I103" s="148"/>
      <c r="L103" s="144"/>
      <c r="M103" s="149"/>
      <c r="T103" s="150"/>
      <c r="AT103" s="145" t="s">
        <v>192</v>
      </c>
      <c r="AU103" s="145" t="s">
        <v>86</v>
      </c>
      <c r="AV103" s="11" t="s">
        <v>86</v>
      </c>
      <c r="AW103" s="11" t="s">
        <v>37</v>
      </c>
      <c r="AX103" s="11" t="s">
        <v>84</v>
      </c>
      <c r="AY103" s="145" t="s">
        <v>154</v>
      </c>
    </row>
    <row r="104" spans="2:65" s="1" customFormat="1" ht="16.5" customHeight="1">
      <c r="B104" s="33"/>
      <c r="C104" s="126" t="s">
        <v>167</v>
      </c>
      <c r="D104" s="126" t="s">
        <v>155</v>
      </c>
      <c r="E104" s="127" t="s">
        <v>573</v>
      </c>
      <c r="F104" s="128" t="s">
        <v>574</v>
      </c>
      <c r="G104" s="129" t="s">
        <v>414</v>
      </c>
      <c r="H104" s="130">
        <v>90</v>
      </c>
      <c r="I104" s="131"/>
      <c r="J104" s="132">
        <f>ROUND(I104*H104,2)</f>
        <v>0</v>
      </c>
      <c r="K104" s="128" t="s">
        <v>447</v>
      </c>
      <c r="L104" s="33"/>
      <c r="M104" s="133" t="s">
        <v>21</v>
      </c>
      <c r="N104" s="134" t="s">
        <v>47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153</v>
      </c>
      <c r="AT104" s="137" t="s">
        <v>155</v>
      </c>
      <c r="AU104" s="137" t="s">
        <v>86</v>
      </c>
      <c r="AY104" s="18" t="s">
        <v>154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8" t="s">
        <v>84</v>
      </c>
      <c r="BK104" s="138">
        <f>ROUND(I104*H104,2)</f>
        <v>0</v>
      </c>
      <c r="BL104" s="18" t="s">
        <v>153</v>
      </c>
      <c r="BM104" s="137" t="s">
        <v>1156</v>
      </c>
    </row>
    <row r="105" spans="2:65" s="1" customFormat="1" ht="11.25">
      <c r="B105" s="33"/>
      <c r="D105" s="139" t="s">
        <v>160</v>
      </c>
      <c r="F105" s="140" t="s">
        <v>574</v>
      </c>
      <c r="I105" s="141"/>
      <c r="L105" s="33"/>
      <c r="M105" s="142"/>
      <c r="T105" s="54"/>
      <c r="AT105" s="18" t="s">
        <v>160</v>
      </c>
      <c r="AU105" s="18" t="s">
        <v>86</v>
      </c>
    </row>
    <row r="106" spans="2:65" s="1" customFormat="1" ht="11.25">
      <c r="B106" s="33"/>
      <c r="D106" s="171" t="s">
        <v>450</v>
      </c>
      <c r="F106" s="172" t="s">
        <v>576</v>
      </c>
      <c r="I106" s="141"/>
      <c r="L106" s="33"/>
      <c r="M106" s="142"/>
      <c r="T106" s="54"/>
      <c r="AT106" s="18" t="s">
        <v>450</v>
      </c>
      <c r="AU106" s="18" t="s">
        <v>86</v>
      </c>
    </row>
    <row r="107" spans="2:65" s="1" customFormat="1" ht="29.25">
      <c r="B107" s="33"/>
      <c r="D107" s="139" t="s">
        <v>161</v>
      </c>
      <c r="F107" s="143" t="s">
        <v>614</v>
      </c>
      <c r="I107" s="141"/>
      <c r="L107" s="33"/>
      <c r="M107" s="142"/>
      <c r="T107" s="54"/>
      <c r="AT107" s="18" t="s">
        <v>161</v>
      </c>
      <c r="AU107" s="18" t="s">
        <v>86</v>
      </c>
    </row>
    <row r="108" spans="2:65" s="11" customFormat="1" ht="11.25">
      <c r="B108" s="144"/>
      <c r="D108" s="139" t="s">
        <v>192</v>
      </c>
      <c r="E108" s="145" t="s">
        <v>21</v>
      </c>
      <c r="F108" s="146" t="s">
        <v>604</v>
      </c>
      <c r="H108" s="147">
        <v>90</v>
      </c>
      <c r="I108" s="148"/>
      <c r="L108" s="144"/>
      <c r="M108" s="149"/>
      <c r="T108" s="150"/>
      <c r="AT108" s="145" t="s">
        <v>192</v>
      </c>
      <c r="AU108" s="145" t="s">
        <v>86</v>
      </c>
      <c r="AV108" s="11" t="s">
        <v>86</v>
      </c>
      <c r="AW108" s="11" t="s">
        <v>37</v>
      </c>
      <c r="AX108" s="11" t="s">
        <v>84</v>
      </c>
      <c r="AY108" s="145" t="s">
        <v>154</v>
      </c>
    </row>
    <row r="109" spans="2:65" s="1" customFormat="1" ht="16.5" customHeight="1">
      <c r="B109" s="33"/>
      <c r="C109" s="126" t="s">
        <v>153</v>
      </c>
      <c r="D109" s="126" t="s">
        <v>155</v>
      </c>
      <c r="E109" s="127" t="s">
        <v>826</v>
      </c>
      <c r="F109" s="128" t="s">
        <v>827</v>
      </c>
      <c r="G109" s="129" t="s">
        <v>414</v>
      </c>
      <c r="H109" s="130">
        <v>90</v>
      </c>
      <c r="I109" s="131"/>
      <c r="J109" s="132">
        <f>ROUND(I109*H109,2)</f>
        <v>0</v>
      </c>
      <c r="K109" s="128" t="s">
        <v>447</v>
      </c>
      <c r="L109" s="33"/>
      <c r="M109" s="133" t="s">
        <v>21</v>
      </c>
      <c r="N109" s="134" t="s">
        <v>47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153</v>
      </c>
      <c r="AT109" s="137" t="s">
        <v>155</v>
      </c>
      <c r="AU109" s="137" t="s">
        <v>86</v>
      </c>
      <c r="AY109" s="18" t="s">
        <v>154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8" t="s">
        <v>84</v>
      </c>
      <c r="BK109" s="138">
        <f>ROUND(I109*H109,2)</f>
        <v>0</v>
      </c>
      <c r="BL109" s="18" t="s">
        <v>153</v>
      </c>
      <c r="BM109" s="137" t="s">
        <v>1157</v>
      </c>
    </row>
    <row r="110" spans="2:65" s="1" customFormat="1" ht="11.25">
      <c r="B110" s="33"/>
      <c r="D110" s="139" t="s">
        <v>160</v>
      </c>
      <c r="F110" s="140" t="s">
        <v>829</v>
      </c>
      <c r="I110" s="141"/>
      <c r="L110" s="33"/>
      <c r="M110" s="142"/>
      <c r="T110" s="54"/>
      <c r="AT110" s="18" t="s">
        <v>160</v>
      </c>
      <c r="AU110" s="18" t="s">
        <v>86</v>
      </c>
    </row>
    <row r="111" spans="2:65" s="1" customFormat="1" ht="11.25">
      <c r="B111" s="33"/>
      <c r="D111" s="171" t="s">
        <v>450</v>
      </c>
      <c r="F111" s="172" t="s">
        <v>830</v>
      </c>
      <c r="I111" s="141"/>
      <c r="L111" s="33"/>
      <c r="M111" s="142"/>
      <c r="T111" s="54"/>
      <c r="AT111" s="18" t="s">
        <v>450</v>
      </c>
      <c r="AU111" s="18" t="s">
        <v>86</v>
      </c>
    </row>
    <row r="112" spans="2:65" s="1" customFormat="1" ht="29.25">
      <c r="B112" s="33"/>
      <c r="D112" s="139" t="s">
        <v>161</v>
      </c>
      <c r="F112" s="143" t="s">
        <v>614</v>
      </c>
      <c r="I112" s="141"/>
      <c r="L112" s="33"/>
      <c r="M112" s="142"/>
      <c r="T112" s="54"/>
      <c r="AT112" s="18" t="s">
        <v>161</v>
      </c>
      <c r="AU112" s="18" t="s">
        <v>86</v>
      </c>
    </row>
    <row r="113" spans="2:65" s="11" customFormat="1" ht="11.25">
      <c r="B113" s="144"/>
      <c r="D113" s="139" t="s">
        <v>192</v>
      </c>
      <c r="E113" s="145" t="s">
        <v>21</v>
      </c>
      <c r="F113" s="146" t="s">
        <v>604</v>
      </c>
      <c r="H113" s="147">
        <v>90</v>
      </c>
      <c r="I113" s="148"/>
      <c r="L113" s="144"/>
      <c r="M113" s="149"/>
      <c r="T113" s="150"/>
      <c r="AT113" s="145" t="s">
        <v>192</v>
      </c>
      <c r="AU113" s="145" t="s">
        <v>86</v>
      </c>
      <c r="AV113" s="11" t="s">
        <v>86</v>
      </c>
      <c r="AW113" s="11" t="s">
        <v>37</v>
      </c>
      <c r="AX113" s="11" t="s">
        <v>84</v>
      </c>
      <c r="AY113" s="145" t="s">
        <v>154</v>
      </c>
    </row>
    <row r="114" spans="2:65" s="1" customFormat="1" ht="16.5" customHeight="1">
      <c r="B114" s="33"/>
      <c r="C114" s="126" t="s">
        <v>174</v>
      </c>
      <c r="D114" s="126" t="s">
        <v>155</v>
      </c>
      <c r="E114" s="127" t="s">
        <v>1158</v>
      </c>
      <c r="F114" s="128" t="s">
        <v>1159</v>
      </c>
      <c r="G114" s="129" t="s">
        <v>414</v>
      </c>
      <c r="H114" s="130">
        <v>90</v>
      </c>
      <c r="I114" s="131"/>
      <c r="J114" s="132">
        <f>ROUND(I114*H114,2)</f>
        <v>0</v>
      </c>
      <c r="K114" s="128" t="s">
        <v>447</v>
      </c>
      <c r="L114" s="33"/>
      <c r="M114" s="133" t="s">
        <v>21</v>
      </c>
      <c r="N114" s="134" t="s">
        <v>47</v>
      </c>
      <c r="P114" s="135">
        <f>O114*H114</f>
        <v>0</v>
      </c>
      <c r="Q114" s="135">
        <v>0.21102000000000001</v>
      </c>
      <c r="R114" s="135">
        <f>Q114*H114</f>
        <v>18.991800000000001</v>
      </c>
      <c r="S114" s="135">
        <v>0</v>
      </c>
      <c r="T114" s="136">
        <f>S114*H114</f>
        <v>0</v>
      </c>
      <c r="AR114" s="137" t="s">
        <v>153</v>
      </c>
      <c r="AT114" s="137" t="s">
        <v>155</v>
      </c>
      <c r="AU114" s="137" t="s">
        <v>86</v>
      </c>
      <c r="AY114" s="18" t="s">
        <v>154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84</v>
      </c>
      <c r="BK114" s="138">
        <f>ROUND(I114*H114,2)</f>
        <v>0</v>
      </c>
      <c r="BL114" s="18" t="s">
        <v>153</v>
      </c>
      <c r="BM114" s="137" t="s">
        <v>1160</v>
      </c>
    </row>
    <row r="115" spans="2:65" s="1" customFormat="1" ht="11.25">
      <c r="B115" s="33"/>
      <c r="D115" s="139" t="s">
        <v>160</v>
      </c>
      <c r="F115" s="140" t="s">
        <v>1161</v>
      </c>
      <c r="I115" s="141"/>
      <c r="L115" s="33"/>
      <c r="M115" s="142"/>
      <c r="T115" s="54"/>
      <c r="AT115" s="18" t="s">
        <v>160</v>
      </c>
      <c r="AU115" s="18" t="s">
        <v>86</v>
      </c>
    </row>
    <row r="116" spans="2:65" s="1" customFormat="1" ht="11.25">
      <c r="B116" s="33"/>
      <c r="D116" s="171" t="s">
        <v>450</v>
      </c>
      <c r="F116" s="172" t="s">
        <v>1162</v>
      </c>
      <c r="I116" s="141"/>
      <c r="L116" s="33"/>
      <c r="M116" s="142"/>
      <c r="T116" s="54"/>
      <c r="AT116" s="18" t="s">
        <v>450</v>
      </c>
      <c r="AU116" s="18" t="s">
        <v>86</v>
      </c>
    </row>
    <row r="117" spans="2:65" s="1" customFormat="1" ht="29.25">
      <c r="B117" s="33"/>
      <c r="D117" s="139" t="s">
        <v>161</v>
      </c>
      <c r="F117" s="143" t="s">
        <v>614</v>
      </c>
      <c r="I117" s="141"/>
      <c r="L117" s="33"/>
      <c r="M117" s="142"/>
      <c r="T117" s="54"/>
      <c r="AT117" s="18" t="s">
        <v>161</v>
      </c>
      <c r="AU117" s="18" t="s">
        <v>86</v>
      </c>
    </row>
    <row r="118" spans="2:65" s="11" customFormat="1" ht="11.25">
      <c r="B118" s="144"/>
      <c r="D118" s="139" t="s">
        <v>192</v>
      </c>
      <c r="E118" s="145" t="s">
        <v>21</v>
      </c>
      <c r="F118" s="146" t="s">
        <v>604</v>
      </c>
      <c r="H118" s="147">
        <v>90</v>
      </c>
      <c r="I118" s="148"/>
      <c r="L118" s="144"/>
      <c r="M118" s="149"/>
      <c r="T118" s="150"/>
      <c r="AT118" s="145" t="s">
        <v>192</v>
      </c>
      <c r="AU118" s="145" t="s">
        <v>86</v>
      </c>
      <c r="AV118" s="11" t="s">
        <v>86</v>
      </c>
      <c r="AW118" s="11" t="s">
        <v>37</v>
      </c>
      <c r="AX118" s="11" t="s">
        <v>84</v>
      </c>
      <c r="AY118" s="145" t="s">
        <v>154</v>
      </c>
    </row>
    <row r="119" spans="2:65" s="1" customFormat="1" ht="16.5" customHeight="1">
      <c r="B119" s="33"/>
      <c r="C119" s="126" t="s">
        <v>178</v>
      </c>
      <c r="D119" s="126" t="s">
        <v>155</v>
      </c>
      <c r="E119" s="127" t="s">
        <v>1163</v>
      </c>
      <c r="F119" s="128" t="s">
        <v>1164</v>
      </c>
      <c r="G119" s="129" t="s">
        <v>414</v>
      </c>
      <c r="H119" s="130">
        <v>90</v>
      </c>
      <c r="I119" s="131"/>
      <c r="J119" s="132">
        <f>ROUND(I119*H119,2)</f>
        <v>0</v>
      </c>
      <c r="K119" s="128" t="s">
        <v>447</v>
      </c>
      <c r="L119" s="33"/>
      <c r="M119" s="133" t="s">
        <v>21</v>
      </c>
      <c r="N119" s="134" t="s">
        <v>47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153</v>
      </c>
      <c r="AT119" s="137" t="s">
        <v>155</v>
      </c>
      <c r="AU119" s="137" t="s">
        <v>86</v>
      </c>
      <c r="AY119" s="18" t="s">
        <v>154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8" t="s">
        <v>84</v>
      </c>
      <c r="BK119" s="138">
        <f>ROUND(I119*H119,2)</f>
        <v>0</v>
      </c>
      <c r="BL119" s="18" t="s">
        <v>153</v>
      </c>
      <c r="BM119" s="137" t="s">
        <v>1165</v>
      </c>
    </row>
    <row r="120" spans="2:65" s="1" customFormat="1" ht="11.25">
      <c r="B120" s="33"/>
      <c r="D120" s="139" t="s">
        <v>160</v>
      </c>
      <c r="F120" s="140" t="s">
        <v>1166</v>
      </c>
      <c r="I120" s="141"/>
      <c r="L120" s="33"/>
      <c r="M120" s="142"/>
      <c r="T120" s="54"/>
      <c r="AT120" s="18" t="s">
        <v>160</v>
      </c>
      <c r="AU120" s="18" t="s">
        <v>86</v>
      </c>
    </row>
    <row r="121" spans="2:65" s="1" customFormat="1" ht="11.25">
      <c r="B121" s="33"/>
      <c r="D121" s="171" t="s">
        <v>450</v>
      </c>
      <c r="F121" s="172" t="s">
        <v>1167</v>
      </c>
      <c r="I121" s="141"/>
      <c r="L121" s="33"/>
      <c r="M121" s="142"/>
      <c r="T121" s="54"/>
      <c r="AT121" s="18" t="s">
        <v>450</v>
      </c>
      <c r="AU121" s="18" t="s">
        <v>86</v>
      </c>
    </row>
    <row r="122" spans="2:65" s="1" customFormat="1" ht="29.25">
      <c r="B122" s="33"/>
      <c r="D122" s="139" t="s">
        <v>161</v>
      </c>
      <c r="F122" s="143" t="s">
        <v>614</v>
      </c>
      <c r="I122" s="141"/>
      <c r="L122" s="33"/>
      <c r="M122" s="142"/>
      <c r="T122" s="54"/>
      <c r="AT122" s="18" t="s">
        <v>161</v>
      </c>
      <c r="AU122" s="18" t="s">
        <v>86</v>
      </c>
    </row>
    <row r="123" spans="2:65" s="11" customFormat="1" ht="11.25">
      <c r="B123" s="144"/>
      <c r="D123" s="139" t="s">
        <v>192</v>
      </c>
      <c r="E123" s="145" t="s">
        <v>21</v>
      </c>
      <c r="F123" s="146" t="s">
        <v>604</v>
      </c>
      <c r="H123" s="147">
        <v>90</v>
      </c>
      <c r="I123" s="148"/>
      <c r="L123" s="144"/>
      <c r="M123" s="149"/>
      <c r="T123" s="150"/>
      <c r="AT123" s="145" t="s">
        <v>192</v>
      </c>
      <c r="AU123" s="145" t="s">
        <v>86</v>
      </c>
      <c r="AV123" s="11" t="s">
        <v>86</v>
      </c>
      <c r="AW123" s="11" t="s">
        <v>37</v>
      </c>
      <c r="AX123" s="11" t="s">
        <v>84</v>
      </c>
      <c r="AY123" s="145" t="s">
        <v>154</v>
      </c>
    </row>
    <row r="124" spans="2:65" s="1" customFormat="1" ht="16.5" customHeight="1">
      <c r="B124" s="33"/>
      <c r="C124" s="126" t="s">
        <v>186</v>
      </c>
      <c r="D124" s="126" t="s">
        <v>155</v>
      </c>
      <c r="E124" s="127" t="s">
        <v>1168</v>
      </c>
      <c r="F124" s="128" t="s">
        <v>1169</v>
      </c>
      <c r="G124" s="129" t="s">
        <v>414</v>
      </c>
      <c r="H124" s="130">
        <v>90</v>
      </c>
      <c r="I124" s="131"/>
      <c r="J124" s="132">
        <f>ROUND(I124*H124,2)</f>
        <v>0</v>
      </c>
      <c r="K124" s="128" t="s">
        <v>447</v>
      </c>
      <c r="L124" s="33"/>
      <c r="M124" s="133" t="s">
        <v>21</v>
      </c>
      <c r="N124" s="134" t="s">
        <v>47</v>
      </c>
      <c r="P124" s="135">
        <f>O124*H124</f>
        <v>0</v>
      </c>
      <c r="Q124" s="135">
        <v>4.2700000000000004E-3</v>
      </c>
      <c r="R124" s="135">
        <f>Q124*H124</f>
        <v>0.38430000000000003</v>
      </c>
      <c r="S124" s="135">
        <v>0</v>
      </c>
      <c r="T124" s="136">
        <f>S124*H124</f>
        <v>0</v>
      </c>
      <c r="AR124" s="137" t="s">
        <v>153</v>
      </c>
      <c r="AT124" s="137" t="s">
        <v>155</v>
      </c>
      <c r="AU124" s="137" t="s">
        <v>86</v>
      </c>
      <c r="AY124" s="18" t="s">
        <v>154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84</v>
      </c>
      <c r="BK124" s="138">
        <f>ROUND(I124*H124,2)</f>
        <v>0</v>
      </c>
      <c r="BL124" s="18" t="s">
        <v>153</v>
      </c>
      <c r="BM124" s="137" t="s">
        <v>1170</v>
      </c>
    </row>
    <row r="125" spans="2:65" s="1" customFormat="1" ht="11.25">
      <c r="B125" s="33"/>
      <c r="D125" s="139" t="s">
        <v>160</v>
      </c>
      <c r="F125" s="140" t="s">
        <v>1171</v>
      </c>
      <c r="I125" s="141"/>
      <c r="L125" s="33"/>
      <c r="M125" s="142"/>
      <c r="T125" s="54"/>
      <c r="AT125" s="18" t="s">
        <v>160</v>
      </c>
      <c r="AU125" s="18" t="s">
        <v>86</v>
      </c>
    </row>
    <row r="126" spans="2:65" s="1" customFormat="1" ht="11.25">
      <c r="B126" s="33"/>
      <c r="D126" s="171" t="s">
        <v>450</v>
      </c>
      <c r="F126" s="172" t="s">
        <v>1172</v>
      </c>
      <c r="I126" s="141"/>
      <c r="L126" s="33"/>
      <c r="M126" s="142"/>
      <c r="T126" s="54"/>
      <c r="AT126" s="18" t="s">
        <v>450</v>
      </c>
      <c r="AU126" s="18" t="s">
        <v>86</v>
      </c>
    </row>
    <row r="127" spans="2:65" s="1" customFormat="1" ht="29.25">
      <c r="B127" s="33"/>
      <c r="D127" s="139" t="s">
        <v>161</v>
      </c>
      <c r="F127" s="143" t="s">
        <v>614</v>
      </c>
      <c r="I127" s="141"/>
      <c r="L127" s="33"/>
      <c r="M127" s="142"/>
      <c r="T127" s="54"/>
      <c r="AT127" s="18" t="s">
        <v>161</v>
      </c>
      <c r="AU127" s="18" t="s">
        <v>86</v>
      </c>
    </row>
    <row r="128" spans="2:65" s="11" customFormat="1" ht="11.25">
      <c r="B128" s="144"/>
      <c r="D128" s="139" t="s">
        <v>192</v>
      </c>
      <c r="E128" s="145" t="s">
        <v>21</v>
      </c>
      <c r="F128" s="146" t="s">
        <v>604</v>
      </c>
      <c r="H128" s="147">
        <v>90</v>
      </c>
      <c r="I128" s="148"/>
      <c r="L128" s="144"/>
      <c r="M128" s="149"/>
      <c r="T128" s="150"/>
      <c r="AT128" s="145" t="s">
        <v>192</v>
      </c>
      <c r="AU128" s="145" t="s">
        <v>86</v>
      </c>
      <c r="AV128" s="11" t="s">
        <v>86</v>
      </c>
      <c r="AW128" s="11" t="s">
        <v>37</v>
      </c>
      <c r="AX128" s="11" t="s">
        <v>84</v>
      </c>
      <c r="AY128" s="145" t="s">
        <v>154</v>
      </c>
    </row>
    <row r="129" spans="2:65" s="1" customFormat="1" ht="16.5" customHeight="1">
      <c r="B129" s="33"/>
      <c r="C129" s="126" t="s">
        <v>194</v>
      </c>
      <c r="D129" s="126" t="s">
        <v>155</v>
      </c>
      <c r="E129" s="127" t="s">
        <v>1173</v>
      </c>
      <c r="F129" s="128" t="s">
        <v>1174</v>
      </c>
      <c r="G129" s="129" t="s">
        <v>414</v>
      </c>
      <c r="H129" s="130">
        <v>90</v>
      </c>
      <c r="I129" s="131"/>
      <c r="J129" s="132">
        <f>ROUND(I129*H129,2)</f>
        <v>0</v>
      </c>
      <c r="K129" s="128" t="s">
        <v>447</v>
      </c>
      <c r="L129" s="33"/>
      <c r="M129" s="133" t="s">
        <v>21</v>
      </c>
      <c r="N129" s="134" t="s">
        <v>47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153</v>
      </c>
      <c r="AT129" s="137" t="s">
        <v>155</v>
      </c>
      <c r="AU129" s="137" t="s">
        <v>86</v>
      </c>
      <c r="AY129" s="18" t="s">
        <v>154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84</v>
      </c>
      <c r="BK129" s="138">
        <f>ROUND(I129*H129,2)</f>
        <v>0</v>
      </c>
      <c r="BL129" s="18" t="s">
        <v>153</v>
      </c>
      <c r="BM129" s="137" t="s">
        <v>1175</v>
      </c>
    </row>
    <row r="130" spans="2:65" s="1" customFormat="1" ht="11.25">
      <c r="B130" s="33"/>
      <c r="D130" s="139" t="s">
        <v>160</v>
      </c>
      <c r="F130" s="140" t="s">
        <v>1176</v>
      </c>
      <c r="I130" s="141"/>
      <c r="L130" s="33"/>
      <c r="M130" s="142"/>
      <c r="T130" s="54"/>
      <c r="AT130" s="18" t="s">
        <v>160</v>
      </c>
      <c r="AU130" s="18" t="s">
        <v>86</v>
      </c>
    </row>
    <row r="131" spans="2:65" s="1" customFormat="1" ht="11.25">
      <c r="B131" s="33"/>
      <c r="D131" s="171" t="s">
        <v>450</v>
      </c>
      <c r="F131" s="172" t="s">
        <v>1177</v>
      </c>
      <c r="I131" s="141"/>
      <c r="L131" s="33"/>
      <c r="M131" s="142"/>
      <c r="T131" s="54"/>
      <c r="AT131" s="18" t="s">
        <v>450</v>
      </c>
      <c r="AU131" s="18" t="s">
        <v>86</v>
      </c>
    </row>
    <row r="132" spans="2:65" s="1" customFormat="1" ht="29.25">
      <c r="B132" s="33"/>
      <c r="D132" s="139" t="s">
        <v>161</v>
      </c>
      <c r="F132" s="143" t="s">
        <v>614</v>
      </c>
      <c r="I132" s="141"/>
      <c r="L132" s="33"/>
      <c r="M132" s="142"/>
      <c r="T132" s="54"/>
      <c r="AT132" s="18" t="s">
        <v>161</v>
      </c>
      <c r="AU132" s="18" t="s">
        <v>86</v>
      </c>
    </row>
    <row r="133" spans="2:65" s="11" customFormat="1" ht="11.25">
      <c r="B133" s="144"/>
      <c r="D133" s="139" t="s">
        <v>192</v>
      </c>
      <c r="E133" s="145" t="s">
        <v>21</v>
      </c>
      <c r="F133" s="146" t="s">
        <v>604</v>
      </c>
      <c r="H133" s="147">
        <v>90</v>
      </c>
      <c r="I133" s="148"/>
      <c r="L133" s="144"/>
      <c r="M133" s="149"/>
      <c r="T133" s="150"/>
      <c r="AT133" s="145" t="s">
        <v>192</v>
      </c>
      <c r="AU133" s="145" t="s">
        <v>86</v>
      </c>
      <c r="AV133" s="11" t="s">
        <v>86</v>
      </c>
      <c r="AW133" s="11" t="s">
        <v>37</v>
      </c>
      <c r="AX133" s="11" t="s">
        <v>84</v>
      </c>
      <c r="AY133" s="145" t="s">
        <v>154</v>
      </c>
    </row>
    <row r="134" spans="2:65" s="1" customFormat="1" ht="16.5" customHeight="1">
      <c r="B134" s="33"/>
      <c r="C134" s="126" t="s">
        <v>200</v>
      </c>
      <c r="D134" s="126" t="s">
        <v>155</v>
      </c>
      <c r="E134" s="127" t="s">
        <v>1178</v>
      </c>
      <c r="F134" s="128" t="s">
        <v>1179</v>
      </c>
      <c r="G134" s="129" t="s">
        <v>414</v>
      </c>
      <c r="H134" s="130">
        <v>90</v>
      </c>
      <c r="I134" s="131"/>
      <c r="J134" s="132">
        <f>ROUND(I134*H134,2)</f>
        <v>0</v>
      </c>
      <c r="K134" s="128" t="s">
        <v>447</v>
      </c>
      <c r="L134" s="33"/>
      <c r="M134" s="133" t="s">
        <v>21</v>
      </c>
      <c r="N134" s="134" t="s">
        <v>47</v>
      </c>
      <c r="P134" s="135">
        <f>O134*H134</f>
        <v>0</v>
      </c>
      <c r="Q134" s="135">
        <v>4.1000000000000003E-3</v>
      </c>
      <c r="R134" s="135">
        <f>Q134*H134</f>
        <v>0.36900000000000005</v>
      </c>
      <c r="S134" s="135">
        <v>0</v>
      </c>
      <c r="T134" s="136">
        <f>S134*H134</f>
        <v>0</v>
      </c>
      <c r="AR134" s="137" t="s">
        <v>153</v>
      </c>
      <c r="AT134" s="137" t="s">
        <v>155</v>
      </c>
      <c r="AU134" s="137" t="s">
        <v>86</v>
      </c>
      <c r="AY134" s="18" t="s">
        <v>154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84</v>
      </c>
      <c r="BK134" s="138">
        <f>ROUND(I134*H134,2)</f>
        <v>0</v>
      </c>
      <c r="BL134" s="18" t="s">
        <v>153</v>
      </c>
      <c r="BM134" s="137" t="s">
        <v>1180</v>
      </c>
    </row>
    <row r="135" spans="2:65" s="1" customFormat="1" ht="11.25">
      <c r="B135" s="33"/>
      <c r="D135" s="139" t="s">
        <v>160</v>
      </c>
      <c r="F135" s="140" t="s">
        <v>1181</v>
      </c>
      <c r="I135" s="141"/>
      <c r="L135" s="33"/>
      <c r="M135" s="142"/>
      <c r="T135" s="54"/>
      <c r="AT135" s="18" t="s">
        <v>160</v>
      </c>
      <c r="AU135" s="18" t="s">
        <v>86</v>
      </c>
    </row>
    <row r="136" spans="2:65" s="1" customFormat="1" ht="11.25">
      <c r="B136" s="33"/>
      <c r="D136" s="171" t="s">
        <v>450</v>
      </c>
      <c r="F136" s="172" t="s">
        <v>1182</v>
      </c>
      <c r="I136" s="141"/>
      <c r="L136" s="33"/>
      <c r="M136" s="142"/>
      <c r="T136" s="54"/>
      <c r="AT136" s="18" t="s">
        <v>450</v>
      </c>
      <c r="AU136" s="18" t="s">
        <v>86</v>
      </c>
    </row>
    <row r="137" spans="2:65" s="1" customFormat="1" ht="29.25">
      <c r="B137" s="33"/>
      <c r="D137" s="139" t="s">
        <v>161</v>
      </c>
      <c r="F137" s="143" t="s">
        <v>614</v>
      </c>
      <c r="I137" s="141"/>
      <c r="L137" s="33"/>
      <c r="M137" s="142"/>
      <c r="T137" s="54"/>
      <c r="AT137" s="18" t="s">
        <v>161</v>
      </c>
      <c r="AU137" s="18" t="s">
        <v>86</v>
      </c>
    </row>
    <row r="138" spans="2:65" s="11" customFormat="1" ht="11.25">
      <c r="B138" s="144"/>
      <c r="D138" s="139" t="s">
        <v>192</v>
      </c>
      <c r="E138" s="145" t="s">
        <v>21</v>
      </c>
      <c r="F138" s="146" t="s">
        <v>604</v>
      </c>
      <c r="H138" s="147">
        <v>90</v>
      </c>
      <c r="I138" s="148"/>
      <c r="L138" s="144"/>
      <c r="M138" s="149"/>
      <c r="T138" s="150"/>
      <c r="AT138" s="145" t="s">
        <v>192</v>
      </c>
      <c r="AU138" s="145" t="s">
        <v>86</v>
      </c>
      <c r="AV138" s="11" t="s">
        <v>86</v>
      </c>
      <c r="AW138" s="11" t="s">
        <v>37</v>
      </c>
      <c r="AX138" s="11" t="s">
        <v>84</v>
      </c>
      <c r="AY138" s="145" t="s">
        <v>154</v>
      </c>
    </row>
    <row r="139" spans="2:65" s="1" customFormat="1" ht="16.5" customHeight="1">
      <c r="B139" s="33"/>
      <c r="C139" s="126" t="s">
        <v>206</v>
      </c>
      <c r="D139" s="126" t="s">
        <v>155</v>
      </c>
      <c r="E139" s="127" t="s">
        <v>1183</v>
      </c>
      <c r="F139" s="128" t="s">
        <v>1184</v>
      </c>
      <c r="G139" s="129" t="s">
        <v>414</v>
      </c>
      <c r="H139" s="130">
        <v>90</v>
      </c>
      <c r="I139" s="131"/>
      <c r="J139" s="132">
        <f>ROUND(I139*H139,2)</f>
        <v>0</v>
      </c>
      <c r="K139" s="128" t="s">
        <v>447</v>
      </c>
      <c r="L139" s="33"/>
      <c r="M139" s="133" t="s">
        <v>21</v>
      </c>
      <c r="N139" s="134" t="s">
        <v>47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153</v>
      </c>
      <c r="AT139" s="137" t="s">
        <v>155</v>
      </c>
      <c r="AU139" s="137" t="s">
        <v>86</v>
      </c>
      <c r="AY139" s="18" t="s">
        <v>154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8" t="s">
        <v>84</v>
      </c>
      <c r="BK139" s="138">
        <f>ROUND(I139*H139,2)</f>
        <v>0</v>
      </c>
      <c r="BL139" s="18" t="s">
        <v>153</v>
      </c>
      <c r="BM139" s="137" t="s">
        <v>1185</v>
      </c>
    </row>
    <row r="140" spans="2:65" s="1" customFormat="1" ht="11.25">
      <c r="B140" s="33"/>
      <c r="D140" s="139" t="s">
        <v>160</v>
      </c>
      <c r="F140" s="140" t="s">
        <v>1186</v>
      </c>
      <c r="I140" s="141"/>
      <c r="L140" s="33"/>
      <c r="M140" s="142"/>
      <c r="T140" s="54"/>
      <c r="AT140" s="18" t="s">
        <v>160</v>
      </c>
      <c r="AU140" s="18" t="s">
        <v>86</v>
      </c>
    </row>
    <row r="141" spans="2:65" s="1" customFormat="1" ht="11.25">
      <c r="B141" s="33"/>
      <c r="D141" s="171" t="s">
        <v>450</v>
      </c>
      <c r="F141" s="172" t="s">
        <v>1187</v>
      </c>
      <c r="I141" s="141"/>
      <c r="L141" s="33"/>
      <c r="M141" s="142"/>
      <c r="T141" s="54"/>
      <c r="AT141" s="18" t="s">
        <v>450</v>
      </c>
      <c r="AU141" s="18" t="s">
        <v>86</v>
      </c>
    </row>
    <row r="142" spans="2:65" s="1" customFormat="1" ht="29.25">
      <c r="B142" s="33"/>
      <c r="D142" s="139" t="s">
        <v>161</v>
      </c>
      <c r="F142" s="143" t="s">
        <v>614</v>
      </c>
      <c r="I142" s="141"/>
      <c r="L142" s="33"/>
      <c r="M142" s="142"/>
      <c r="T142" s="54"/>
      <c r="AT142" s="18" t="s">
        <v>161</v>
      </c>
      <c r="AU142" s="18" t="s">
        <v>86</v>
      </c>
    </row>
    <row r="143" spans="2:65" s="11" customFormat="1" ht="11.25">
      <c r="B143" s="144"/>
      <c r="D143" s="139" t="s">
        <v>192</v>
      </c>
      <c r="E143" s="145" t="s">
        <v>21</v>
      </c>
      <c r="F143" s="146" t="s">
        <v>604</v>
      </c>
      <c r="H143" s="147">
        <v>90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84</v>
      </c>
      <c r="AY143" s="145" t="s">
        <v>154</v>
      </c>
    </row>
    <row r="144" spans="2:65" s="10" customFormat="1" ht="22.9" customHeight="1">
      <c r="B144" s="116"/>
      <c r="D144" s="117" t="s">
        <v>75</v>
      </c>
      <c r="E144" s="169" t="s">
        <v>580</v>
      </c>
      <c r="F144" s="169" t="s">
        <v>581</v>
      </c>
      <c r="I144" s="119"/>
      <c r="J144" s="170">
        <f>BK144</f>
        <v>0</v>
      </c>
      <c r="L144" s="116"/>
      <c r="M144" s="121"/>
      <c r="P144" s="122">
        <f>SUM(P145:P149)</f>
        <v>0</v>
      </c>
      <c r="R144" s="122">
        <f>SUM(R145:R149)</f>
        <v>0</v>
      </c>
      <c r="T144" s="123">
        <f>SUM(T145:T149)</f>
        <v>0</v>
      </c>
      <c r="AR144" s="117" t="s">
        <v>84</v>
      </c>
      <c r="AT144" s="124" t="s">
        <v>75</v>
      </c>
      <c r="AU144" s="124" t="s">
        <v>84</v>
      </c>
      <c r="AY144" s="117" t="s">
        <v>154</v>
      </c>
      <c r="BK144" s="125">
        <f>SUM(BK145:BK149)</f>
        <v>0</v>
      </c>
    </row>
    <row r="145" spans="2:65" s="1" customFormat="1" ht="16.5" customHeight="1">
      <c r="B145" s="33"/>
      <c r="C145" s="126" t="s">
        <v>212</v>
      </c>
      <c r="D145" s="126" t="s">
        <v>155</v>
      </c>
      <c r="E145" s="127" t="s">
        <v>582</v>
      </c>
      <c r="F145" s="128" t="s">
        <v>583</v>
      </c>
      <c r="G145" s="129" t="s">
        <v>462</v>
      </c>
      <c r="H145" s="130">
        <v>22.05</v>
      </c>
      <c r="I145" s="131"/>
      <c r="J145" s="132">
        <f>ROUND(I145*H145,2)</f>
        <v>0</v>
      </c>
      <c r="K145" s="128" t="s">
        <v>21</v>
      </c>
      <c r="L145" s="33"/>
      <c r="M145" s="133" t="s">
        <v>21</v>
      </c>
      <c r="N145" s="134" t="s">
        <v>47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153</v>
      </c>
      <c r="AT145" s="137" t="s">
        <v>155</v>
      </c>
      <c r="AU145" s="137" t="s">
        <v>86</v>
      </c>
      <c r="AY145" s="18" t="s">
        <v>154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153</v>
      </c>
      <c r="BM145" s="137" t="s">
        <v>1188</v>
      </c>
    </row>
    <row r="146" spans="2:65" s="1" customFormat="1" ht="48.75">
      <c r="B146" s="33"/>
      <c r="D146" s="139" t="s">
        <v>160</v>
      </c>
      <c r="F146" s="140" t="s">
        <v>585</v>
      </c>
      <c r="I146" s="141"/>
      <c r="L146" s="33"/>
      <c r="M146" s="142"/>
      <c r="T146" s="54"/>
      <c r="AT146" s="18" t="s">
        <v>160</v>
      </c>
      <c r="AU146" s="18" t="s">
        <v>86</v>
      </c>
    </row>
    <row r="147" spans="2:65" s="1" customFormat="1" ht="29.25">
      <c r="B147" s="33"/>
      <c r="D147" s="139" t="s">
        <v>161</v>
      </c>
      <c r="F147" s="143" t="s">
        <v>614</v>
      </c>
      <c r="I147" s="141"/>
      <c r="L147" s="33"/>
      <c r="M147" s="142"/>
      <c r="T147" s="54"/>
      <c r="AT147" s="18" t="s">
        <v>161</v>
      </c>
      <c r="AU147" s="18" t="s">
        <v>86</v>
      </c>
    </row>
    <row r="148" spans="2:65" s="13" customFormat="1" ht="11.25">
      <c r="B148" s="173"/>
      <c r="D148" s="139" t="s">
        <v>192</v>
      </c>
      <c r="E148" s="174" t="s">
        <v>21</v>
      </c>
      <c r="F148" s="175" t="s">
        <v>586</v>
      </c>
      <c r="H148" s="174" t="s">
        <v>21</v>
      </c>
      <c r="I148" s="176"/>
      <c r="L148" s="173"/>
      <c r="M148" s="177"/>
      <c r="T148" s="178"/>
      <c r="AT148" s="174" t="s">
        <v>192</v>
      </c>
      <c r="AU148" s="174" t="s">
        <v>86</v>
      </c>
      <c r="AV148" s="13" t="s">
        <v>84</v>
      </c>
      <c r="AW148" s="13" t="s">
        <v>37</v>
      </c>
      <c r="AX148" s="13" t="s">
        <v>76</v>
      </c>
      <c r="AY148" s="174" t="s">
        <v>154</v>
      </c>
    </row>
    <row r="149" spans="2:65" s="11" customFormat="1" ht="11.25">
      <c r="B149" s="144"/>
      <c r="D149" s="139" t="s">
        <v>192</v>
      </c>
      <c r="E149" s="145" t="s">
        <v>21</v>
      </c>
      <c r="F149" s="146" t="s">
        <v>1189</v>
      </c>
      <c r="H149" s="147">
        <v>22.05</v>
      </c>
      <c r="I149" s="148"/>
      <c r="L149" s="144"/>
      <c r="M149" s="149"/>
      <c r="T149" s="150"/>
      <c r="AT149" s="145" t="s">
        <v>192</v>
      </c>
      <c r="AU149" s="145" t="s">
        <v>86</v>
      </c>
      <c r="AV149" s="11" t="s">
        <v>86</v>
      </c>
      <c r="AW149" s="11" t="s">
        <v>37</v>
      </c>
      <c r="AX149" s="11" t="s">
        <v>84</v>
      </c>
      <c r="AY149" s="145" t="s">
        <v>154</v>
      </c>
    </row>
    <row r="150" spans="2:65" s="10" customFormat="1" ht="22.9" customHeight="1">
      <c r="B150" s="116"/>
      <c r="D150" s="117" t="s">
        <v>75</v>
      </c>
      <c r="E150" s="169" t="s">
        <v>590</v>
      </c>
      <c r="F150" s="169" t="s">
        <v>591</v>
      </c>
      <c r="I150" s="119"/>
      <c r="J150" s="170">
        <f>BK150</f>
        <v>0</v>
      </c>
      <c r="L150" s="116"/>
      <c r="M150" s="121"/>
      <c r="P150" s="122">
        <f>SUM(P151:P154)</f>
        <v>0</v>
      </c>
      <c r="R150" s="122">
        <f>SUM(R151:R154)</f>
        <v>0</v>
      </c>
      <c r="T150" s="123">
        <f>SUM(T151:T154)</f>
        <v>0</v>
      </c>
      <c r="AR150" s="117" t="s">
        <v>84</v>
      </c>
      <c r="AT150" s="124" t="s">
        <v>75</v>
      </c>
      <c r="AU150" s="124" t="s">
        <v>84</v>
      </c>
      <c r="AY150" s="117" t="s">
        <v>154</v>
      </c>
      <c r="BK150" s="125">
        <f>SUM(BK151:BK154)</f>
        <v>0</v>
      </c>
    </row>
    <row r="151" spans="2:65" s="1" customFormat="1" ht="16.5" customHeight="1">
      <c r="B151" s="33"/>
      <c r="C151" s="126" t="s">
        <v>8</v>
      </c>
      <c r="D151" s="126" t="s">
        <v>155</v>
      </c>
      <c r="E151" s="127" t="s">
        <v>1190</v>
      </c>
      <c r="F151" s="128" t="s">
        <v>1191</v>
      </c>
      <c r="G151" s="129" t="s">
        <v>462</v>
      </c>
      <c r="H151" s="130">
        <v>19.745000000000001</v>
      </c>
      <c r="I151" s="131"/>
      <c r="J151" s="132">
        <f>ROUND(I151*H151,2)</f>
        <v>0</v>
      </c>
      <c r="K151" s="128" t="s">
        <v>447</v>
      </c>
      <c r="L151" s="33"/>
      <c r="M151" s="133" t="s">
        <v>21</v>
      </c>
      <c r="N151" s="134" t="s">
        <v>47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153</v>
      </c>
      <c r="AT151" s="137" t="s">
        <v>155</v>
      </c>
      <c r="AU151" s="137" t="s">
        <v>86</v>
      </c>
      <c r="AY151" s="18" t="s">
        <v>154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8" t="s">
        <v>84</v>
      </c>
      <c r="BK151" s="138">
        <f>ROUND(I151*H151,2)</f>
        <v>0</v>
      </c>
      <c r="BL151" s="18" t="s">
        <v>153</v>
      </c>
      <c r="BM151" s="137" t="s">
        <v>1192</v>
      </c>
    </row>
    <row r="152" spans="2:65" s="1" customFormat="1" ht="19.5">
      <c r="B152" s="33"/>
      <c r="D152" s="139" t="s">
        <v>160</v>
      </c>
      <c r="F152" s="140" t="s">
        <v>1193</v>
      </c>
      <c r="I152" s="141"/>
      <c r="L152" s="33"/>
      <c r="M152" s="142"/>
      <c r="T152" s="54"/>
      <c r="AT152" s="18" t="s">
        <v>160</v>
      </c>
      <c r="AU152" s="18" t="s">
        <v>86</v>
      </c>
    </row>
    <row r="153" spans="2:65" s="1" customFormat="1" ht="11.25">
      <c r="B153" s="33"/>
      <c r="D153" s="171" t="s">
        <v>450</v>
      </c>
      <c r="F153" s="172" t="s">
        <v>1194</v>
      </c>
      <c r="I153" s="141"/>
      <c r="L153" s="33"/>
      <c r="M153" s="142"/>
      <c r="T153" s="54"/>
      <c r="AT153" s="18" t="s">
        <v>450</v>
      </c>
      <c r="AU153" s="18" t="s">
        <v>86</v>
      </c>
    </row>
    <row r="154" spans="2:65" s="1" customFormat="1" ht="48.75">
      <c r="B154" s="33"/>
      <c r="D154" s="139" t="s">
        <v>161</v>
      </c>
      <c r="F154" s="143" t="s">
        <v>668</v>
      </c>
      <c r="I154" s="141"/>
      <c r="L154" s="33"/>
      <c r="M154" s="161"/>
      <c r="N154" s="162"/>
      <c r="O154" s="162"/>
      <c r="P154" s="162"/>
      <c r="Q154" s="162"/>
      <c r="R154" s="162"/>
      <c r="S154" s="162"/>
      <c r="T154" s="163"/>
      <c r="AT154" s="18" t="s">
        <v>161</v>
      </c>
      <c r="AU154" s="18" t="s">
        <v>86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G2Wy5tu0CV+1d1ClZ45y2ae5YiEycjyN31Ilr5erq+W03Xnd26hyg6aKMLPFkLauuNYG3LP8hVN/PRt2nH4DLA==" saltValue="ZYId3MoVqiAE6Bg5LwiQOdr8RCtwLaXTtBmV3SSVpYAsXkjEaLJZdPwsrVCLwwtNFYGC6ny16eWPjle63S0B4g==" spinCount="100000" sheet="1" objects="1" scenarios="1" formatColumns="0" formatRows="0" autoFilter="0"/>
  <autoFilter ref="C88:K154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700-000000000000}"/>
    <hyperlink ref="F101" r:id="rId2" xr:uid="{00000000-0004-0000-0700-000001000000}"/>
    <hyperlink ref="F106" r:id="rId3" xr:uid="{00000000-0004-0000-0700-000002000000}"/>
    <hyperlink ref="F111" r:id="rId4" xr:uid="{00000000-0004-0000-0700-000003000000}"/>
    <hyperlink ref="F116" r:id="rId5" xr:uid="{00000000-0004-0000-0700-000004000000}"/>
    <hyperlink ref="F121" r:id="rId6" xr:uid="{00000000-0004-0000-0700-000005000000}"/>
    <hyperlink ref="F126" r:id="rId7" xr:uid="{00000000-0004-0000-0700-000006000000}"/>
    <hyperlink ref="F131" r:id="rId8" xr:uid="{00000000-0004-0000-0700-000007000000}"/>
    <hyperlink ref="F136" r:id="rId9" xr:uid="{00000000-0004-0000-0700-000008000000}"/>
    <hyperlink ref="F141" r:id="rId10" xr:uid="{00000000-0004-0000-0700-000009000000}"/>
    <hyperlink ref="F153" r:id="rId11" xr:uid="{00000000-0004-0000-0700-00000A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2"/>
  <headerFooter>
    <oddFooter>&amp;CStrana &amp;P z &amp;N</oddFooter>
  </headerFooter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118</v>
      </c>
      <c r="AZ2" s="164" t="s">
        <v>601</v>
      </c>
      <c r="BA2" s="164" t="s">
        <v>601</v>
      </c>
      <c r="BB2" s="164" t="s">
        <v>602</v>
      </c>
      <c r="BC2" s="164" t="s">
        <v>1195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64" t="s">
        <v>604</v>
      </c>
      <c r="BA3" s="164" t="s">
        <v>604</v>
      </c>
      <c r="BB3" s="164" t="s">
        <v>414</v>
      </c>
      <c r="BC3" s="164" t="s">
        <v>1196</v>
      </c>
      <c r="BD3" s="164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3"/>
      <c r="E9" s="330" t="s">
        <v>1147</v>
      </c>
      <c r="F9" s="332"/>
      <c r="G9" s="332"/>
      <c r="H9" s="332"/>
      <c r="L9" s="33"/>
    </row>
    <row r="10" spans="2:56" s="1" customFormat="1" ht="12" customHeight="1">
      <c r="B10" s="33"/>
      <c r="D10" s="28" t="s">
        <v>607</v>
      </c>
      <c r="L10" s="33"/>
    </row>
    <row r="11" spans="2:56" s="1" customFormat="1" ht="16.5" customHeight="1">
      <c r="B11" s="33"/>
      <c r="E11" s="294" t="s">
        <v>1197</v>
      </c>
      <c r="F11" s="332"/>
      <c r="G11" s="332"/>
      <c r="H11" s="332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>
        <f>'Rekapitulace stavby'!AN8</f>
        <v>45677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3" t="str">
        <f>'Rekapitulace stavby'!E14</f>
        <v>Vyplň údaj</v>
      </c>
      <c r="F20" s="300"/>
      <c r="G20" s="300"/>
      <c r="H20" s="300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21</v>
      </c>
      <c r="L25" s="33"/>
    </row>
    <row r="26" spans="2:12" s="1" customFormat="1" ht="18" customHeight="1">
      <c r="B26" s="33"/>
      <c r="E26" s="26" t="s">
        <v>39</v>
      </c>
      <c r="I26" s="28" t="s">
        <v>29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2"/>
      <c r="E29" s="305" t="s">
        <v>21</v>
      </c>
      <c r="F29" s="305"/>
      <c r="G29" s="305"/>
      <c r="H29" s="305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42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ROUND((SUM(BE90:BE184)),  2)</f>
        <v>0</v>
      </c>
      <c r="I35" s="94">
        <v>0.21</v>
      </c>
      <c r="J35" s="84">
        <f>ROUND(((SUM(BE90:BE184))*I35),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ROUND((SUM(BF90:BF184)),  2)</f>
        <v>0</v>
      </c>
      <c r="I36" s="94">
        <v>0.12</v>
      </c>
      <c r="J36" s="84">
        <f>ROUND(((SUM(BF90:BF184))*I36),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ROUND((SUM(BG90:BG184)),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ROUND((SUM(BH90:BH184)),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ROUND((SUM(BI90:BI184)),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52</v>
      </c>
      <c r="E41" s="55"/>
      <c r="F41" s="55"/>
      <c r="G41" s="97" t="s">
        <v>53</v>
      </c>
      <c r="H41" s="98" t="s">
        <v>54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30" t="str">
        <f>E7</f>
        <v>VD Štvanice – oprava plavebních komor</v>
      </c>
      <c r="F50" s="331"/>
      <c r="G50" s="331"/>
      <c r="H50" s="331"/>
      <c r="L50" s="33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3"/>
      <c r="E52" s="330" t="s">
        <v>1147</v>
      </c>
      <c r="F52" s="332"/>
      <c r="G52" s="332"/>
      <c r="H52" s="332"/>
      <c r="L52" s="33"/>
    </row>
    <row r="53" spans="2:47" s="1" customFormat="1" ht="12" customHeight="1">
      <c r="B53" s="33"/>
      <c r="C53" s="28" t="s">
        <v>607</v>
      </c>
      <c r="L53" s="33"/>
    </row>
    <row r="54" spans="2:47" s="1" customFormat="1" ht="16.5" customHeight="1">
      <c r="B54" s="33"/>
      <c r="E54" s="294" t="str">
        <f>E11</f>
        <v xml:space="preserve">05.2. - Lokální sanace trhlin obtoků MPK </v>
      </c>
      <c r="F54" s="332"/>
      <c r="G54" s="332"/>
      <c r="H54" s="332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>
        <f>IF(J14="","",J14)</f>
        <v>45677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129</v>
      </c>
      <c r="D61" s="95"/>
      <c r="E61" s="95"/>
      <c r="F61" s="95"/>
      <c r="G61" s="95"/>
      <c r="H61" s="95"/>
      <c r="I61" s="95"/>
      <c r="J61" s="102" t="s">
        <v>130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74</v>
      </c>
      <c r="J63" s="64">
        <f>J90</f>
        <v>0</v>
      </c>
      <c r="L63" s="33"/>
      <c r="AU63" s="18" t="s">
        <v>131</v>
      </c>
    </row>
    <row r="64" spans="2:47" s="8" customFormat="1" ht="24.95" customHeight="1">
      <c r="B64" s="104"/>
      <c r="D64" s="105" t="s">
        <v>429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12" customFormat="1" ht="19.899999999999999" customHeight="1">
      <c r="B65" s="165"/>
      <c r="D65" s="166" t="s">
        <v>431</v>
      </c>
      <c r="E65" s="167"/>
      <c r="F65" s="167"/>
      <c r="G65" s="167"/>
      <c r="H65" s="167"/>
      <c r="I65" s="167"/>
      <c r="J65" s="168">
        <f>J92</f>
        <v>0</v>
      </c>
      <c r="L65" s="165"/>
    </row>
    <row r="66" spans="2:12" s="12" customFormat="1" ht="19.899999999999999" customHeight="1">
      <c r="B66" s="165"/>
      <c r="D66" s="166" t="s">
        <v>433</v>
      </c>
      <c r="E66" s="167"/>
      <c r="F66" s="167"/>
      <c r="G66" s="167"/>
      <c r="H66" s="167"/>
      <c r="I66" s="167"/>
      <c r="J66" s="168">
        <f>J116</f>
        <v>0</v>
      </c>
      <c r="L66" s="165"/>
    </row>
    <row r="67" spans="2:12" s="12" customFormat="1" ht="19.899999999999999" customHeight="1">
      <c r="B67" s="165"/>
      <c r="D67" s="166" t="s">
        <v>434</v>
      </c>
      <c r="E67" s="167"/>
      <c r="F67" s="167"/>
      <c r="G67" s="167"/>
      <c r="H67" s="167"/>
      <c r="I67" s="167"/>
      <c r="J67" s="168">
        <f>J174</f>
        <v>0</v>
      </c>
      <c r="L67" s="165"/>
    </row>
    <row r="68" spans="2:12" s="12" customFormat="1" ht="19.899999999999999" customHeight="1">
      <c r="B68" s="165"/>
      <c r="D68" s="166" t="s">
        <v>435</v>
      </c>
      <c r="E68" s="167"/>
      <c r="F68" s="167"/>
      <c r="G68" s="167"/>
      <c r="H68" s="167"/>
      <c r="I68" s="167"/>
      <c r="J68" s="168">
        <f>J180</f>
        <v>0</v>
      </c>
      <c r="L68" s="165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138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30" t="str">
        <f>E7</f>
        <v>VD Štvanice – oprava plavebních komor</v>
      </c>
      <c r="F78" s="331"/>
      <c r="G78" s="331"/>
      <c r="H78" s="331"/>
      <c r="L78" s="33"/>
    </row>
    <row r="79" spans="2:12" ht="12" customHeight="1">
      <c r="B79" s="21"/>
      <c r="C79" s="28" t="s">
        <v>126</v>
      </c>
      <c r="L79" s="21"/>
    </row>
    <row r="80" spans="2:12" s="1" customFormat="1" ht="16.5" customHeight="1">
      <c r="B80" s="33"/>
      <c r="E80" s="330" t="s">
        <v>1147</v>
      </c>
      <c r="F80" s="332"/>
      <c r="G80" s="332"/>
      <c r="H80" s="332"/>
      <c r="L80" s="33"/>
    </row>
    <row r="81" spans="2:65" s="1" customFormat="1" ht="12" customHeight="1">
      <c r="B81" s="33"/>
      <c r="C81" s="28" t="s">
        <v>607</v>
      </c>
      <c r="L81" s="33"/>
    </row>
    <row r="82" spans="2:65" s="1" customFormat="1" ht="16.5" customHeight="1">
      <c r="B82" s="33"/>
      <c r="E82" s="294" t="str">
        <f>E11</f>
        <v xml:space="preserve">05.2. - Lokální sanace trhlin obtoků MPK </v>
      </c>
      <c r="F82" s="332"/>
      <c r="G82" s="332"/>
      <c r="H82" s="332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Hlavní město Praha</v>
      </c>
      <c r="I84" s="28" t="s">
        <v>24</v>
      </c>
      <c r="J84" s="50">
        <f>IF(J14="","",J14)</f>
        <v>45677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>Povodí Vltavy, státní podnik</v>
      </c>
      <c r="I86" s="28" t="s">
        <v>33</v>
      </c>
      <c r="J86" s="31" t="str">
        <f>E23</f>
        <v>AQUATIS a.s</v>
      </c>
      <c r="L86" s="33"/>
    </row>
    <row r="87" spans="2:65" s="1" customFormat="1" ht="15.2" customHeight="1">
      <c r="B87" s="33"/>
      <c r="C87" s="28" t="s">
        <v>31</v>
      </c>
      <c r="F87" s="26" t="str">
        <f>IF(E20="","",E20)</f>
        <v>Vyplň údaj</v>
      </c>
      <c r="I87" s="28" t="s">
        <v>38</v>
      </c>
      <c r="J87" s="31" t="str">
        <f>E26</f>
        <v>Bc. Aneta Patková</v>
      </c>
      <c r="L87" s="33"/>
    </row>
    <row r="88" spans="2:65" s="1" customFormat="1" ht="10.35" customHeight="1">
      <c r="B88" s="33"/>
      <c r="L88" s="33"/>
    </row>
    <row r="89" spans="2:65" s="9" customFormat="1" ht="29.25" customHeight="1">
      <c r="B89" s="108"/>
      <c r="C89" s="109" t="s">
        <v>139</v>
      </c>
      <c r="D89" s="110" t="s">
        <v>61</v>
      </c>
      <c r="E89" s="110" t="s">
        <v>57</v>
      </c>
      <c r="F89" s="110" t="s">
        <v>58</v>
      </c>
      <c r="G89" s="110" t="s">
        <v>140</v>
      </c>
      <c r="H89" s="110" t="s">
        <v>141</v>
      </c>
      <c r="I89" s="110" t="s">
        <v>142</v>
      </c>
      <c r="J89" s="110" t="s">
        <v>130</v>
      </c>
      <c r="K89" s="111" t="s">
        <v>143</v>
      </c>
      <c r="L89" s="108"/>
      <c r="M89" s="57" t="s">
        <v>21</v>
      </c>
      <c r="N89" s="58" t="s">
        <v>46</v>
      </c>
      <c r="O89" s="58" t="s">
        <v>144</v>
      </c>
      <c r="P89" s="58" t="s">
        <v>145</v>
      </c>
      <c r="Q89" s="58" t="s">
        <v>146</v>
      </c>
      <c r="R89" s="58" t="s">
        <v>147</v>
      </c>
      <c r="S89" s="58" t="s">
        <v>148</v>
      </c>
      <c r="T89" s="59" t="s">
        <v>149</v>
      </c>
    </row>
    <row r="90" spans="2:65" s="1" customFormat="1" ht="22.9" customHeight="1">
      <c r="B90" s="33"/>
      <c r="C90" s="62" t="s">
        <v>150</v>
      </c>
      <c r="J90" s="112">
        <f>BK90</f>
        <v>0</v>
      </c>
      <c r="L90" s="33"/>
      <c r="M90" s="60"/>
      <c r="N90" s="51"/>
      <c r="O90" s="51"/>
      <c r="P90" s="113">
        <f>P91</f>
        <v>0</v>
      </c>
      <c r="Q90" s="51"/>
      <c r="R90" s="113">
        <f>R91</f>
        <v>6.282080000000001E-2</v>
      </c>
      <c r="S90" s="51"/>
      <c r="T90" s="114">
        <f>T91</f>
        <v>4.4000000000000004E-2</v>
      </c>
      <c r="AT90" s="18" t="s">
        <v>75</v>
      </c>
      <c r="AU90" s="18" t="s">
        <v>131</v>
      </c>
      <c r="BK90" s="115">
        <f>BK91</f>
        <v>0</v>
      </c>
    </row>
    <row r="91" spans="2:65" s="10" customFormat="1" ht="25.9" customHeight="1">
      <c r="B91" s="116"/>
      <c r="D91" s="117" t="s">
        <v>75</v>
      </c>
      <c r="E91" s="118" t="s">
        <v>436</v>
      </c>
      <c r="F91" s="118" t="s">
        <v>437</v>
      </c>
      <c r="I91" s="119"/>
      <c r="J91" s="120">
        <f>BK91</f>
        <v>0</v>
      </c>
      <c r="L91" s="116"/>
      <c r="M91" s="121"/>
      <c r="P91" s="122">
        <f>P92+P116+P174+P180</f>
        <v>0</v>
      </c>
      <c r="R91" s="122">
        <f>R92+R116+R174+R180</f>
        <v>6.282080000000001E-2</v>
      </c>
      <c r="T91" s="123">
        <f>T92+T116+T174+T180</f>
        <v>4.4000000000000004E-2</v>
      </c>
      <c r="AR91" s="117" t="s">
        <v>84</v>
      </c>
      <c r="AT91" s="124" t="s">
        <v>75</v>
      </c>
      <c r="AU91" s="124" t="s">
        <v>76</v>
      </c>
      <c r="AY91" s="117" t="s">
        <v>154</v>
      </c>
      <c r="BK91" s="125">
        <f>BK92+BK116+BK174+BK180</f>
        <v>0</v>
      </c>
    </row>
    <row r="92" spans="2:65" s="10" customFormat="1" ht="22.9" customHeight="1">
      <c r="B92" s="116"/>
      <c r="D92" s="117" t="s">
        <v>75</v>
      </c>
      <c r="E92" s="169" t="s">
        <v>86</v>
      </c>
      <c r="F92" s="169" t="s">
        <v>444</v>
      </c>
      <c r="I92" s="119"/>
      <c r="J92" s="170">
        <f>BK92</f>
        <v>0</v>
      </c>
      <c r="L92" s="116"/>
      <c r="M92" s="121"/>
      <c r="P92" s="122">
        <f>SUM(P93:P115)</f>
        <v>0</v>
      </c>
      <c r="R92" s="122">
        <f>SUM(R93:R115)</f>
        <v>1.7268800000000001E-2</v>
      </c>
      <c r="T92" s="123">
        <f>SUM(T93:T115)</f>
        <v>0</v>
      </c>
      <c r="AR92" s="117" t="s">
        <v>84</v>
      </c>
      <c r="AT92" s="124" t="s">
        <v>75</v>
      </c>
      <c r="AU92" s="124" t="s">
        <v>84</v>
      </c>
      <c r="AY92" s="117" t="s">
        <v>154</v>
      </c>
      <c r="BK92" s="125">
        <f>SUM(BK93:BK115)</f>
        <v>0</v>
      </c>
    </row>
    <row r="93" spans="2:65" s="1" customFormat="1" ht="16.5" customHeight="1">
      <c r="B93" s="33"/>
      <c r="C93" s="126" t="s">
        <v>84</v>
      </c>
      <c r="D93" s="126" t="s">
        <v>155</v>
      </c>
      <c r="E93" s="127" t="s">
        <v>609</v>
      </c>
      <c r="F93" s="128" t="s">
        <v>610</v>
      </c>
      <c r="G93" s="129" t="s">
        <v>421</v>
      </c>
      <c r="H93" s="130">
        <v>100.4</v>
      </c>
      <c r="I93" s="131"/>
      <c r="J93" s="132">
        <f>ROUND(I93*H93,2)</f>
        <v>0</v>
      </c>
      <c r="K93" s="128" t="s">
        <v>447</v>
      </c>
      <c r="L93" s="33"/>
      <c r="M93" s="133" t="s">
        <v>21</v>
      </c>
      <c r="N93" s="134" t="s">
        <v>47</v>
      </c>
      <c r="P93" s="135">
        <f>O93*H93</f>
        <v>0</v>
      </c>
      <c r="Q93" s="135">
        <v>1.3999999999999999E-4</v>
      </c>
      <c r="R93" s="135">
        <f>Q93*H93</f>
        <v>1.4055999999999999E-2</v>
      </c>
      <c r="S93" s="135">
        <v>0</v>
      </c>
      <c r="T93" s="136">
        <f>S93*H93</f>
        <v>0</v>
      </c>
      <c r="AR93" s="137" t="s">
        <v>153</v>
      </c>
      <c r="AT93" s="137" t="s">
        <v>155</v>
      </c>
      <c r="AU93" s="137" t="s">
        <v>86</v>
      </c>
      <c r="AY93" s="18" t="s">
        <v>154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8" t="s">
        <v>84</v>
      </c>
      <c r="BK93" s="138">
        <f>ROUND(I93*H93,2)</f>
        <v>0</v>
      </c>
      <c r="BL93" s="18" t="s">
        <v>153</v>
      </c>
      <c r="BM93" s="137" t="s">
        <v>1198</v>
      </c>
    </row>
    <row r="94" spans="2:65" s="1" customFormat="1" ht="19.5">
      <c r="B94" s="33"/>
      <c r="D94" s="139" t="s">
        <v>160</v>
      </c>
      <c r="F94" s="140" t="s">
        <v>612</v>
      </c>
      <c r="I94" s="141"/>
      <c r="L94" s="33"/>
      <c r="M94" s="142"/>
      <c r="T94" s="54"/>
      <c r="AT94" s="18" t="s">
        <v>160</v>
      </c>
      <c r="AU94" s="18" t="s">
        <v>86</v>
      </c>
    </row>
    <row r="95" spans="2:65" s="1" customFormat="1" ht="11.25">
      <c r="B95" s="33"/>
      <c r="D95" s="171" t="s">
        <v>450</v>
      </c>
      <c r="F95" s="172" t="s">
        <v>613</v>
      </c>
      <c r="I95" s="141"/>
      <c r="L95" s="33"/>
      <c r="M95" s="142"/>
      <c r="T95" s="54"/>
      <c r="AT95" s="18" t="s">
        <v>450</v>
      </c>
      <c r="AU95" s="18" t="s">
        <v>86</v>
      </c>
    </row>
    <row r="96" spans="2:65" s="1" customFormat="1" ht="29.25">
      <c r="B96" s="33"/>
      <c r="D96" s="139" t="s">
        <v>161</v>
      </c>
      <c r="F96" s="143" t="s">
        <v>614</v>
      </c>
      <c r="I96" s="141"/>
      <c r="L96" s="33"/>
      <c r="M96" s="142"/>
      <c r="T96" s="54"/>
      <c r="AT96" s="18" t="s">
        <v>161</v>
      </c>
      <c r="AU96" s="18" t="s">
        <v>86</v>
      </c>
    </row>
    <row r="97" spans="2:65" s="11" customFormat="1" ht="11.25">
      <c r="B97" s="144"/>
      <c r="D97" s="139" t="s">
        <v>192</v>
      </c>
      <c r="E97" s="145" t="s">
        <v>21</v>
      </c>
      <c r="F97" s="146" t="s">
        <v>615</v>
      </c>
      <c r="H97" s="147">
        <v>100.4</v>
      </c>
      <c r="I97" s="148"/>
      <c r="L97" s="144"/>
      <c r="M97" s="149"/>
      <c r="T97" s="150"/>
      <c r="AT97" s="145" t="s">
        <v>192</v>
      </c>
      <c r="AU97" s="145" t="s">
        <v>86</v>
      </c>
      <c r="AV97" s="11" t="s">
        <v>86</v>
      </c>
      <c r="AW97" s="11" t="s">
        <v>37</v>
      </c>
      <c r="AX97" s="11" t="s">
        <v>84</v>
      </c>
      <c r="AY97" s="145" t="s">
        <v>154</v>
      </c>
    </row>
    <row r="98" spans="2:65" s="1" customFormat="1" ht="16.5" customHeight="1">
      <c r="B98" s="33"/>
      <c r="C98" s="126" t="s">
        <v>86</v>
      </c>
      <c r="D98" s="126" t="s">
        <v>155</v>
      </c>
      <c r="E98" s="127" t="s">
        <v>616</v>
      </c>
      <c r="F98" s="128" t="s">
        <v>617</v>
      </c>
      <c r="G98" s="129" t="s">
        <v>602</v>
      </c>
      <c r="H98" s="130">
        <v>251</v>
      </c>
      <c r="I98" s="131"/>
      <c r="J98" s="132">
        <f>ROUND(I98*H98,2)</f>
        <v>0</v>
      </c>
      <c r="K98" s="128" t="s">
        <v>21</v>
      </c>
      <c r="L98" s="33"/>
      <c r="M98" s="133" t="s">
        <v>21</v>
      </c>
      <c r="N98" s="134" t="s">
        <v>47</v>
      </c>
      <c r="P98" s="135">
        <f>O98*H98</f>
        <v>0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153</v>
      </c>
      <c r="AT98" s="137" t="s">
        <v>155</v>
      </c>
      <c r="AU98" s="137" t="s">
        <v>86</v>
      </c>
      <c r="AY98" s="18" t="s">
        <v>154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8" t="s">
        <v>84</v>
      </c>
      <c r="BK98" s="138">
        <f>ROUND(I98*H98,2)</f>
        <v>0</v>
      </c>
      <c r="BL98" s="18" t="s">
        <v>153</v>
      </c>
      <c r="BM98" s="137" t="s">
        <v>1199</v>
      </c>
    </row>
    <row r="99" spans="2:65" s="1" customFormat="1" ht="11.25">
      <c r="B99" s="33"/>
      <c r="D99" s="139" t="s">
        <v>160</v>
      </c>
      <c r="F99" s="140" t="s">
        <v>617</v>
      </c>
      <c r="I99" s="141"/>
      <c r="L99" s="33"/>
      <c r="M99" s="142"/>
      <c r="T99" s="54"/>
      <c r="AT99" s="18" t="s">
        <v>160</v>
      </c>
      <c r="AU99" s="18" t="s">
        <v>86</v>
      </c>
    </row>
    <row r="100" spans="2:65" s="1" customFormat="1" ht="29.25">
      <c r="B100" s="33"/>
      <c r="D100" s="139" t="s">
        <v>161</v>
      </c>
      <c r="F100" s="143" t="s">
        <v>614</v>
      </c>
      <c r="I100" s="141"/>
      <c r="L100" s="33"/>
      <c r="M100" s="142"/>
      <c r="T100" s="54"/>
      <c r="AT100" s="18" t="s">
        <v>161</v>
      </c>
      <c r="AU100" s="18" t="s">
        <v>86</v>
      </c>
    </row>
    <row r="101" spans="2:65" s="11" customFormat="1" ht="11.25">
      <c r="B101" s="144"/>
      <c r="D101" s="139" t="s">
        <v>192</v>
      </c>
      <c r="E101" s="145" t="s">
        <v>21</v>
      </c>
      <c r="F101" s="146" t="s">
        <v>601</v>
      </c>
      <c r="H101" s="147">
        <v>251</v>
      </c>
      <c r="I101" s="148"/>
      <c r="L101" s="144"/>
      <c r="M101" s="149"/>
      <c r="T101" s="150"/>
      <c r="AT101" s="145" t="s">
        <v>192</v>
      </c>
      <c r="AU101" s="145" t="s">
        <v>86</v>
      </c>
      <c r="AV101" s="11" t="s">
        <v>86</v>
      </c>
      <c r="AW101" s="11" t="s">
        <v>37</v>
      </c>
      <c r="AX101" s="11" t="s">
        <v>84</v>
      </c>
      <c r="AY101" s="145" t="s">
        <v>154</v>
      </c>
    </row>
    <row r="102" spans="2:65" s="1" customFormat="1" ht="16.5" customHeight="1">
      <c r="B102" s="33"/>
      <c r="C102" s="126" t="s">
        <v>167</v>
      </c>
      <c r="D102" s="126" t="s">
        <v>155</v>
      </c>
      <c r="E102" s="127" t="s">
        <v>619</v>
      </c>
      <c r="F102" s="128" t="s">
        <v>620</v>
      </c>
      <c r="G102" s="129" t="s">
        <v>621</v>
      </c>
      <c r="H102" s="130">
        <v>80.319999999999993</v>
      </c>
      <c r="I102" s="131"/>
      <c r="J102" s="132">
        <f>ROUND(I102*H102,2)</f>
        <v>0</v>
      </c>
      <c r="K102" s="128" t="s">
        <v>447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4.0000000000000003E-5</v>
      </c>
      <c r="R102" s="135">
        <f>Q102*H102</f>
        <v>3.2128E-3</v>
      </c>
      <c r="S102" s="135">
        <v>0</v>
      </c>
      <c r="T102" s="136">
        <f>S102*H102</f>
        <v>0</v>
      </c>
      <c r="AR102" s="137" t="s">
        <v>153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153</v>
      </c>
      <c r="BM102" s="137" t="s">
        <v>1200</v>
      </c>
    </row>
    <row r="103" spans="2:65" s="1" customFormat="1" ht="11.25">
      <c r="B103" s="33"/>
      <c r="D103" s="139" t="s">
        <v>160</v>
      </c>
      <c r="F103" s="140" t="s">
        <v>623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" customFormat="1" ht="11.25">
      <c r="B104" s="33"/>
      <c r="D104" s="171" t="s">
        <v>450</v>
      </c>
      <c r="F104" s="172" t="s">
        <v>624</v>
      </c>
      <c r="I104" s="141"/>
      <c r="L104" s="33"/>
      <c r="M104" s="142"/>
      <c r="T104" s="54"/>
      <c r="AT104" s="18" t="s">
        <v>450</v>
      </c>
      <c r="AU104" s="18" t="s">
        <v>86</v>
      </c>
    </row>
    <row r="105" spans="2:65" s="1" customFormat="1" ht="29.25">
      <c r="B105" s="33"/>
      <c r="D105" s="139" t="s">
        <v>161</v>
      </c>
      <c r="F105" s="143" t="s">
        <v>614</v>
      </c>
      <c r="I105" s="141"/>
      <c r="L105" s="33"/>
      <c r="M105" s="142"/>
      <c r="T105" s="54"/>
      <c r="AT105" s="18" t="s">
        <v>161</v>
      </c>
      <c r="AU105" s="18" t="s">
        <v>86</v>
      </c>
    </row>
    <row r="106" spans="2:65" s="11" customFormat="1" ht="11.25">
      <c r="B106" s="144"/>
      <c r="D106" s="139" t="s">
        <v>192</v>
      </c>
      <c r="E106" s="145" t="s">
        <v>21</v>
      </c>
      <c r="F106" s="146" t="s">
        <v>625</v>
      </c>
      <c r="H106" s="147">
        <v>80.319999999999993</v>
      </c>
      <c r="I106" s="148"/>
      <c r="L106" s="144"/>
      <c r="M106" s="149"/>
      <c r="T106" s="150"/>
      <c r="AT106" s="145" t="s">
        <v>192</v>
      </c>
      <c r="AU106" s="145" t="s">
        <v>86</v>
      </c>
      <c r="AV106" s="11" t="s">
        <v>86</v>
      </c>
      <c r="AW106" s="11" t="s">
        <v>37</v>
      </c>
      <c r="AX106" s="11" t="s">
        <v>84</v>
      </c>
      <c r="AY106" s="145" t="s">
        <v>154</v>
      </c>
    </row>
    <row r="107" spans="2:65" s="1" customFormat="1" ht="16.5" customHeight="1">
      <c r="B107" s="33"/>
      <c r="C107" s="151" t="s">
        <v>153</v>
      </c>
      <c r="D107" s="151" t="s">
        <v>243</v>
      </c>
      <c r="E107" s="152" t="s">
        <v>1201</v>
      </c>
      <c r="F107" s="153" t="s">
        <v>1202</v>
      </c>
      <c r="G107" s="154" t="s">
        <v>628</v>
      </c>
      <c r="H107" s="155">
        <v>100.4</v>
      </c>
      <c r="I107" s="156"/>
      <c r="J107" s="157">
        <f>ROUND(I107*H107,2)</f>
        <v>0</v>
      </c>
      <c r="K107" s="153" t="s">
        <v>21</v>
      </c>
      <c r="L107" s="158"/>
      <c r="M107" s="159" t="s">
        <v>21</v>
      </c>
      <c r="N107" s="160" t="s">
        <v>47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194</v>
      </c>
      <c r="AT107" s="137" t="s">
        <v>243</v>
      </c>
      <c r="AU107" s="137" t="s">
        <v>86</v>
      </c>
      <c r="AY107" s="18" t="s">
        <v>154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8" t="s">
        <v>84</v>
      </c>
      <c r="BK107" s="138">
        <f>ROUND(I107*H107,2)</f>
        <v>0</v>
      </c>
      <c r="BL107" s="18" t="s">
        <v>153</v>
      </c>
      <c r="BM107" s="137" t="s">
        <v>1203</v>
      </c>
    </row>
    <row r="108" spans="2:65" s="1" customFormat="1" ht="19.5">
      <c r="B108" s="33"/>
      <c r="D108" s="139" t="s">
        <v>160</v>
      </c>
      <c r="F108" s="140" t="s">
        <v>1204</v>
      </c>
      <c r="I108" s="141"/>
      <c r="L108" s="33"/>
      <c r="M108" s="142"/>
      <c r="T108" s="54"/>
      <c r="AT108" s="18" t="s">
        <v>160</v>
      </c>
      <c r="AU108" s="18" t="s">
        <v>86</v>
      </c>
    </row>
    <row r="109" spans="2:65" s="1" customFormat="1" ht="29.25">
      <c r="B109" s="33"/>
      <c r="D109" s="139" t="s">
        <v>161</v>
      </c>
      <c r="F109" s="143" t="s">
        <v>1205</v>
      </c>
      <c r="I109" s="141"/>
      <c r="L109" s="33"/>
      <c r="M109" s="142"/>
      <c r="T109" s="54"/>
      <c r="AT109" s="18" t="s">
        <v>161</v>
      </c>
      <c r="AU109" s="18" t="s">
        <v>86</v>
      </c>
    </row>
    <row r="110" spans="2:65" s="11" customFormat="1" ht="11.25">
      <c r="B110" s="144"/>
      <c r="D110" s="139" t="s">
        <v>192</v>
      </c>
      <c r="E110" s="145" t="s">
        <v>21</v>
      </c>
      <c r="F110" s="146" t="s">
        <v>630</v>
      </c>
      <c r="H110" s="147">
        <v>100.4</v>
      </c>
      <c r="I110" s="148"/>
      <c r="L110" s="144"/>
      <c r="M110" s="149"/>
      <c r="T110" s="150"/>
      <c r="AT110" s="145" t="s">
        <v>192</v>
      </c>
      <c r="AU110" s="145" t="s">
        <v>86</v>
      </c>
      <c r="AV110" s="11" t="s">
        <v>86</v>
      </c>
      <c r="AW110" s="11" t="s">
        <v>37</v>
      </c>
      <c r="AX110" s="11" t="s">
        <v>84</v>
      </c>
      <c r="AY110" s="145" t="s">
        <v>154</v>
      </c>
    </row>
    <row r="111" spans="2:65" s="1" customFormat="1" ht="16.5" customHeight="1">
      <c r="B111" s="33"/>
      <c r="C111" s="126" t="s">
        <v>174</v>
      </c>
      <c r="D111" s="126" t="s">
        <v>155</v>
      </c>
      <c r="E111" s="127" t="s">
        <v>631</v>
      </c>
      <c r="F111" s="128" t="s">
        <v>632</v>
      </c>
      <c r="G111" s="129" t="s">
        <v>602</v>
      </c>
      <c r="H111" s="130">
        <v>251</v>
      </c>
      <c r="I111" s="131"/>
      <c r="J111" s="132">
        <f>ROUND(I111*H111,2)</f>
        <v>0</v>
      </c>
      <c r="K111" s="128" t="s">
        <v>21</v>
      </c>
      <c r="L111" s="33"/>
      <c r="M111" s="133" t="s">
        <v>21</v>
      </c>
      <c r="N111" s="134" t="s">
        <v>47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153</v>
      </c>
      <c r="AT111" s="137" t="s">
        <v>155</v>
      </c>
      <c r="AU111" s="137" t="s">
        <v>86</v>
      </c>
      <c r="AY111" s="18" t="s">
        <v>154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84</v>
      </c>
      <c r="BK111" s="138">
        <f>ROUND(I111*H111,2)</f>
        <v>0</v>
      </c>
      <c r="BL111" s="18" t="s">
        <v>153</v>
      </c>
      <c r="BM111" s="137" t="s">
        <v>1206</v>
      </c>
    </row>
    <row r="112" spans="2:65" s="1" customFormat="1" ht="11.25">
      <c r="B112" s="33"/>
      <c r="D112" s="139" t="s">
        <v>160</v>
      </c>
      <c r="F112" s="140" t="s">
        <v>632</v>
      </c>
      <c r="I112" s="141"/>
      <c r="L112" s="33"/>
      <c r="M112" s="142"/>
      <c r="T112" s="54"/>
      <c r="AT112" s="18" t="s">
        <v>160</v>
      </c>
      <c r="AU112" s="18" t="s">
        <v>86</v>
      </c>
    </row>
    <row r="113" spans="2:65" s="1" customFormat="1" ht="29.25">
      <c r="B113" s="33"/>
      <c r="D113" s="139" t="s">
        <v>161</v>
      </c>
      <c r="F113" s="143" t="s">
        <v>1205</v>
      </c>
      <c r="I113" s="141"/>
      <c r="L113" s="33"/>
      <c r="M113" s="142"/>
      <c r="T113" s="54"/>
      <c r="AT113" s="18" t="s">
        <v>161</v>
      </c>
      <c r="AU113" s="18" t="s">
        <v>86</v>
      </c>
    </row>
    <row r="114" spans="2:65" s="13" customFormat="1" ht="11.25">
      <c r="B114" s="173"/>
      <c r="D114" s="139" t="s">
        <v>192</v>
      </c>
      <c r="E114" s="174" t="s">
        <v>21</v>
      </c>
      <c r="F114" s="175" t="s">
        <v>634</v>
      </c>
      <c r="H114" s="174" t="s">
        <v>21</v>
      </c>
      <c r="I114" s="176"/>
      <c r="L114" s="173"/>
      <c r="M114" s="177"/>
      <c r="T114" s="178"/>
      <c r="AT114" s="174" t="s">
        <v>192</v>
      </c>
      <c r="AU114" s="174" t="s">
        <v>86</v>
      </c>
      <c r="AV114" s="13" t="s">
        <v>84</v>
      </c>
      <c r="AW114" s="13" t="s">
        <v>37</v>
      </c>
      <c r="AX114" s="13" t="s">
        <v>76</v>
      </c>
      <c r="AY114" s="174" t="s">
        <v>154</v>
      </c>
    </row>
    <row r="115" spans="2:65" s="11" customFormat="1" ht="11.25">
      <c r="B115" s="144"/>
      <c r="D115" s="139" t="s">
        <v>192</v>
      </c>
      <c r="E115" s="145" t="s">
        <v>601</v>
      </c>
      <c r="F115" s="146" t="s">
        <v>1207</v>
      </c>
      <c r="H115" s="147">
        <v>251</v>
      </c>
      <c r="I115" s="148"/>
      <c r="L115" s="144"/>
      <c r="M115" s="149"/>
      <c r="T115" s="150"/>
      <c r="AT115" s="145" t="s">
        <v>192</v>
      </c>
      <c r="AU115" s="145" t="s">
        <v>86</v>
      </c>
      <c r="AV115" s="11" t="s">
        <v>86</v>
      </c>
      <c r="AW115" s="11" t="s">
        <v>37</v>
      </c>
      <c r="AX115" s="11" t="s">
        <v>84</v>
      </c>
      <c r="AY115" s="145" t="s">
        <v>154</v>
      </c>
    </row>
    <row r="116" spans="2:65" s="10" customFormat="1" ht="22.9" customHeight="1">
      <c r="B116" s="116"/>
      <c r="D116" s="117" t="s">
        <v>75</v>
      </c>
      <c r="E116" s="169" t="s">
        <v>200</v>
      </c>
      <c r="F116" s="169" t="s">
        <v>518</v>
      </c>
      <c r="I116" s="119"/>
      <c r="J116" s="170">
        <f>BK116</f>
        <v>0</v>
      </c>
      <c r="L116" s="116"/>
      <c r="M116" s="121"/>
      <c r="P116" s="122">
        <f>SUM(P117:P173)</f>
        <v>0</v>
      </c>
      <c r="R116" s="122">
        <f>SUM(R117:R173)</f>
        <v>4.5552000000000009E-2</v>
      </c>
      <c r="T116" s="123">
        <f>SUM(T117:T173)</f>
        <v>4.4000000000000004E-2</v>
      </c>
      <c r="AR116" s="117" t="s">
        <v>84</v>
      </c>
      <c r="AT116" s="124" t="s">
        <v>75</v>
      </c>
      <c r="AU116" s="124" t="s">
        <v>84</v>
      </c>
      <c r="AY116" s="117" t="s">
        <v>154</v>
      </c>
      <c r="BK116" s="125">
        <f>SUM(BK117:BK173)</f>
        <v>0</v>
      </c>
    </row>
    <row r="117" spans="2:65" s="1" customFormat="1" ht="16.5" customHeight="1">
      <c r="B117" s="33"/>
      <c r="C117" s="126" t="s">
        <v>178</v>
      </c>
      <c r="D117" s="126" t="s">
        <v>155</v>
      </c>
      <c r="E117" s="127" t="s">
        <v>1208</v>
      </c>
      <c r="F117" s="128" t="s">
        <v>1209</v>
      </c>
      <c r="G117" s="129" t="s">
        <v>414</v>
      </c>
      <c r="H117" s="130">
        <v>0.4</v>
      </c>
      <c r="I117" s="131"/>
      <c r="J117" s="132">
        <f>ROUND(I117*H117,2)</f>
        <v>0</v>
      </c>
      <c r="K117" s="128" t="s">
        <v>447</v>
      </c>
      <c r="L117" s="33"/>
      <c r="M117" s="133" t="s">
        <v>21</v>
      </c>
      <c r="N117" s="134" t="s">
        <v>47</v>
      </c>
      <c r="P117" s="135">
        <f>O117*H117</f>
        <v>0</v>
      </c>
      <c r="Q117" s="135">
        <v>0</v>
      </c>
      <c r="R117" s="135">
        <f>Q117*H117</f>
        <v>0</v>
      </c>
      <c r="S117" s="135">
        <v>0.11</v>
      </c>
      <c r="T117" s="136">
        <f>S117*H117</f>
        <v>4.4000000000000004E-2</v>
      </c>
      <c r="AR117" s="137" t="s">
        <v>153</v>
      </c>
      <c r="AT117" s="137" t="s">
        <v>155</v>
      </c>
      <c r="AU117" s="137" t="s">
        <v>86</v>
      </c>
      <c r="AY117" s="18" t="s">
        <v>154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84</v>
      </c>
      <c r="BK117" s="138">
        <f>ROUND(I117*H117,2)</f>
        <v>0</v>
      </c>
      <c r="BL117" s="18" t="s">
        <v>153</v>
      </c>
      <c r="BM117" s="137" t="s">
        <v>1210</v>
      </c>
    </row>
    <row r="118" spans="2:65" s="1" customFormat="1" ht="11.25">
      <c r="B118" s="33"/>
      <c r="D118" s="139" t="s">
        <v>160</v>
      </c>
      <c r="F118" s="140" t="s">
        <v>1211</v>
      </c>
      <c r="I118" s="141"/>
      <c r="L118" s="33"/>
      <c r="M118" s="142"/>
      <c r="T118" s="54"/>
      <c r="AT118" s="18" t="s">
        <v>160</v>
      </c>
      <c r="AU118" s="18" t="s">
        <v>86</v>
      </c>
    </row>
    <row r="119" spans="2:65" s="1" customFormat="1" ht="11.25">
      <c r="B119" s="33"/>
      <c r="D119" s="171" t="s">
        <v>450</v>
      </c>
      <c r="F119" s="172" t="s">
        <v>1212</v>
      </c>
      <c r="I119" s="141"/>
      <c r="L119" s="33"/>
      <c r="M119" s="142"/>
      <c r="T119" s="54"/>
      <c r="AT119" s="18" t="s">
        <v>450</v>
      </c>
      <c r="AU119" s="18" t="s">
        <v>86</v>
      </c>
    </row>
    <row r="120" spans="2:65" s="1" customFormat="1" ht="29.25">
      <c r="B120" s="33"/>
      <c r="D120" s="139" t="s">
        <v>161</v>
      </c>
      <c r="F120" s="143" t="s">
        <v>1205</v>
      </c>
      <c r="I120" s="141"/>
      <c r="L120" s="33"/>
      <c r="M120" s="142"/>
      <c r="T120" s="54"/>
      <c r="AT120" s="18" t="s">
        <v>161</v>
      </c>
      <c r="AU120" s="18" t="s">
        <v>86</v>
      </c>
    </row>
    <row r="121" spans="2:65" s="13" customFormat="1" ht="11.25">
      <c r="B121" s="173"/>
      <c r="D121" s="139" t="s">
        <v>192</v>
      </c>
      <c r="E121" s="174" t="s">
        <v>21</v>
      </c>
      <c r="F121" s="175" t="s">
        <v>817</v>
      </c>
      <c r="H121" s="174" t="s">
        <v>21</v>
      </c>
      <c r="I121" s="176"/>
      <c r="L121" s="173"/>
      <c r="M121" s="177"/>
      <c r="T121" s="178"/>
      <c r="AT121" s="174" t="s">
        <v>192</v>
      </c>
      <c r="AU121" s="174" t="s">
        <v>86</v>
      </c>
      <c r="AV121" s="13" t="s">
        <v>84</v>
      </c>
      <c r="AW121" s="13" t="s">
        <v>37</v>
      </c>
      <c r="AX121" s="13" t="s">
        <v>76</v>
      </c>
      <c r="AY121" s="174" t="s">
        <v>154</v>
      </c>
    </row>
    <row r="122" spans="2:65" s="11" customFormat="1" ht="11.25">
      <c r="B122" s="144"/>
      <c r="D122" s="139" t="s">
        <v>192</v>
      </c>
      <c r="E122" s="145" t="s">
        <v>21</v>
      </c>
      <c r="F122" s="146" t="s">
        <v>1213</v>
      </c>
      <c r="H122" s="147">
        <v>0.4</v>
      </c>
      <c r="I122" s="148"/>
      <c r="L122" s="144"/>
      <c r="M122" s="149"/>
      <c r="T122" s="150"/>
      <c r="AT122" s="145" t="s">
        <v>192</v>
      </c>
      <c r="AU122" s="145" t="s">
        <v>86</v>
      </c>
      <c r="AV122" s="11" t="s">
        <v>86</v>
      </c>
      <c r="AW122" s="11" t="s">
        <v>37</v>
      </c>
      <c r="AX122" s="11" t="s">
        <v>76</v>
      </c>
      <c r="AY122" s="145" t="s">
        <v>154</v>
      </c>
    </row>
    <row r="123" spans="2:65" s="14" customFormat="1" ht="11.25">
      <c r="B123" s="179"/>
      <c r="D123" s="139" t="s">
        <v>192</v>
      </c>
      <c r="E123" s="180" t="s">
        <v>604</v>
      </c>
      <c r="F123" s="181" t="s">
        <v>459</v>
      </c>
      <c r="H123" s="182">
        <v>0.4</v>
      </c>
      <c r="I123" s="183"/>
      <c r="L123" s="179"/>
      <c r="M123" s="184"/>
      <c r="T123" s="185"/>
      <c r="AT123" s="180" t="s">
        <v>192</v>
      </c>
      <c r="AU123" s="180" t="s">
        <v>86</v>
      </c>
      <c r="AV123" s="14" t="s">
        <v>153</v>
      </c>
      <c r="AW123" s="14" t="s">
        <v>37</v>
      </c>
      <c r="AX123" s="14" t="s">
        <v>84</v>
      </c>
      <c r="AY123" s="180" t="s">
        <v>154</v>
      </c>
    </row>
    <row r="124" spans="2:65" s="1" customFormat="1" ht="16.5" customHeight="1">
      <c r="B124" s="33"/>
      <c r="C124" s="126" t="s">
        <v>186</v>
      </c>
      <c r="D124" s="126" t="s">
        <v>155</v>
      </c>
      <c r="E124" s="127" t="s">
        <v>820</v>
      </c>
      <c r="F124" s="128" t="s">
        <v>821</v>
      </c>
      <c r="G124" s="129" t="s">
        <v>414</v>
      </c>
      <c r="H124" s="130">
        <v>0.4</v>
      </c>
      <c r="I124" s="131"/>
      <c r="J124" s="132">
        <f>ROUND(I124*H124,2)</f>
        <v>0</v>
      </c>
      <c r="K124" s="128" t="s">
        <v>447</v>
      </c>
      <c r="L124" s="33"/>
      <c r="M124" s="133" t="s">
        <v>21</v>
      </c>
      <c r="N124" s="134" t="s">
        <v>47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153</v>
      </c>
      <c r="AT124" s="137" t="s">
        <v>155</v>
      </c>
      <c r="AU124" s="137" t="s">
        <v>86</v>
      </c>
      <c r="AY124" s="18" t="s">
        <v>154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84</v>
      </c>
      <c r="BK124" s="138">
        <f>ROUND(I124*H124,2)</f>
        <v>0</v>
      </c>
      <c r="BL124" s="18" t="s">
        <v>153</v>
      </c>
      <c r="BM124" s="137" t="s">
        <v>1214</v>
      </c>
    </row>
    <row r="125" spans="2:65" s="1" customFormat="1" ht="11.25">
      <c r="B125" s="33"/>
      <c r="D125" s="139" t="s">
        <v>160</v>
      </c>
      <c r="F125" s="140" t="s">
        <v>823</v>
      </c>
      <c r="I125" s="141"/>
      <c r="L125" s="33"/>
      <c r="M125" s="142"/>
      <c r="T125" s="54"/>
      <c r="AT125" s="18" t="s">
        <v>160</v>
      </c>
      <c r="AU125" s="18" t="s">
        <v>86</v>
      </c>
    </row>
    <row r="126" spans="2:65" s="1" customFormat="1" ht="11.25">
      <c r="B126" s="33"/>
      <c r="D126" s="171" t="s">
        <v>450</v>
      </c>
      <c r="F126" s="172" t="s">
        <v>824</v>
      </c>
      <c r="I126" s="141"/>
      <c r="L126" s="33"/>
      <c r="M126" s="142"/>
      <c r="T126" s="54"/>
      <c r="AT126" s="18" t="s">
        <v>450</v>
      </c>
      <c r="AU126" s="18" t="s">
        <v>86</v>
      </c>
    </row>
    <row r="127" spans="2:65" s="1" customFormat="1" ht="29.25">
      <c r="B127" s="33"/>
      <c r="D127" s="139" t="s">
        <v>161</v>
      </c>
      <c r="F127" s="143" t="s">
        <v>1205</v>
      </c>
      <c r="I127" s="141"/>
      <c r="L127" s="33"/>
      <c r="M127" s="142"/>
      <c r="T127" s="54"/>
      <c r="AT127" s="18" t="s">
        <v>161</v>
      </c>
      <c r="AU127" s="18" t="s">
        <v>86</v>
      </c>
    </row>
    <row r="128" spans="2:65" s="11" customFormat="1" ht="11.25">
      <c r="B128" s="144"/>
      <c r="D128" s="139" t="s">
        <v>192</v>
      </c>
      <c r="E128" s="145" t="s">
        <v>21</v>
      </c>
      <c r="F128" s="146" t="s">
        <v>604</v>
      </c>
      <c r="H128" s="147">
        <v>0.4</v>
      </c>
      <c r="I128" s="148"/>
      <c r="L128" s="144"/>
      <c r="M128" s="149"/>
      <c r="T128" s="150"/>
      <c r="AT128" s="145" t="s">
        <v>192</v>
      </c>
      <c r="AU128" s="145" t="s">
        <v>86</v>
      </c>
      <c r="AV128" s="11" t="s">
        <v>86</v>
      </c>
      <c r="AW128" s="11" t="s">
        <v>37</v>
      </c>
      <c r="AX128" s="11" t="s">
        <v>84</v>
      </c>
      <c r="AY128" s="145" t="s">
        <v>154</v>
      </c>
    </row>
    <row r="129" spans="2:65" s="1" customFormat="1" ht="16.5" customHeight="1">
      <c r="B129" s="33"/>
      <c r="C129" s="126" t="s">
        <v>194</v>
      </c>
      <c r="D129" s="126" t="s">
        <v>155</v>
      </c>
      <c r="E129" s="127" t="s">
        <v>1215</v>
      </c>
      <c r="F129" s="128" t="s">
        <v>1216</v>
      </c>
      <c r="G129" s="129" t="s">
        <v>414</v>
      </c>
      <c r="H129" s="130">
        <v>0.4</v>
      </c>
      <c r="I129" s="131"/>
      <c r="J129" s="132">
        <f>ROUND(I129*H129,2)</f>
        <v>0</v>
      </c>
      <c r="K129" s="128" t="s">
        <v>447</v>
      </c>
      <c r="L129" s="33"/>
      <c r="M129" s="133" t="s">
        <v>21</v>
      </c>
      <c r="N129" s="134" t="s">
        <v>47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153</v>
      </c>
      <c r="AT129" s="137" t="s">
        <v>155</v>
      </c>
      <c r="AU129" s="137" t="s">
        <v>86</v>
      </c>
      <c r="AY129" s="18" t="s">
        <v>154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84</v>
      </c>
      <c r="BK129" s="138">
        <f>ROUND(I129*H129,2)</f>
        <v>0</v>
      </c>
      <c r="BL129" s="18" t="s">
        <v>153</v>
      </c>
      <c r="BM129" s="137" t="s">
        <v>1217</v>
      </c>
    </row>
    <row r="130" spans="2:65" s="1" customFormat="1" ht="11.25">
      <c r="B130" s="33"/>
      <c r="D130" s="139" t="s">
        <v>160</v>
      </c>
      <c r="F130" s="140" t="s">
        <v>1218</v>
      </c>
      <c r="I130" s="141"/>
      <c r="L130" s="33"/>
      <c r="M130" s="142"/>
      <c r="T130" s="54"/>
      <c r="AT130" s="18" t="s">
        <v>160</v>
      </c>
      <c r="AU130" s="18" t="s">
        <v>86</v>
      </c>
    </row>
    <row r="131" spans="2:65" s="1" customFormat="1" ht="11.25">
      <c r="B131" s="33"/>
      <c r="D131" s="171" t="s">
        <v>450</v>
      </c>
      <c r="F131" s="172" t="s">
        <v>1219</v>
      </c>
      <c r="I131" s="141"/>
      <c r="L131" s="33"/>
      <c r="M131" s="142"/>
      <c r="T131" s="54"/>
      <c r="AT131" s="18" t="s">
        <v>450</v>
      </c>
      <c r="AU131" s="18" t="s">
        <v>86</v>
      </c>
    </row>
    <row r="132" spans="2:65" s="1" customFormat="1" ht="29.25">
      <c r="B132" s="33"/>
      <c r="D132" s="139" t="s">
        <v>161</v>
      </c>
      <c r="F132" s="143" t="s">
        <v>1205</v>
      </c>
      <c r="I132" s="141"/>
      <c r="L132" s="33"/>
      <c r="M132" s="142"/>
      <c r="T132" s="54"/>
      <c r="AT132" s="18" t="s">
        <v>161</v>
      </c>
      <c r="AU132" s="18" t="s">
        <v>86</v>
      </c>
    </row>
    <row r="133" spans="2:65" s="11" customFormat="1" ht="11.25">
      <c r="B133" s="144"/>
      <c r="D133" s="139" t="s">
        <v>192</v>
      </c>
      <c r="E133" s="145" t="s">
        <v>21</v>
      </c>
      <c r="F133" s="146" t="s">
        <v>604</v>
      </c>
      <c r="H133" s="147">
        <v>0.4</v>
      </c>
      <c r="I133" s="148"/>
      <c r="L133" s="144"/>
      <c r="M133" s="149"/>
      <c r="T133" s="150"/>
      <c r="AT133" s="145" t="s">
        <v>192</v>
      </c>
      <c r="AU133" s="145" t="s">
        <v>86</v>
      </c>
      <c r="AV133" s="11" t="s">
        <v>86</v>
      </c>
      <c r="AW133" s="11" t="s">
        <v>37</v>
      </c>
      <c r="AX133" s="11" t="s">
        <v>84</v>
      </c>
      <c r="AY133" s="145" t="s">
        <v>154</v>
      </c>
    </row>
    <row r="134" spans="2:65" s="1" customFormat="1" ht="16.5" customHeight="1">
      <c r="B134" s="33"/>
      <c r="C134" s="126" t="s">
        <v>200</v>
      </c>
      <c r="D134" s="126" t="s">
        <v>155</v>
      </c>
      <c r="E134" s="127" t="s">
        <v>573</v>
      </c>
      <c r="F134" s="128" t="s">
        <v>574</v>
      </c>
      <c r="G134" s="129" t="s">
        <v>414</v>
      </c>
      <c r="H134" s="130">
        <v>0.4</v>
      </c>
      <c r="I134" s="131"/>
      <c r="J134" s="132">
        <f>ROUND(I134*H134,2)</f>
        <v>0</v>
      </c>
      <c r="K134" s="128" t="s">
        <v>447</v>
      </c>
      <c r="L134" s="33"/>
      <c r="M134" s="133" t="s">
        <v>21</v>
      </c>
      <c r="N134" s="134" t="s">
        <v>47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153</v>
      </c>
      <c r="AT134" s="137" t="s">
        <v>155</v>
      </c>
      <c r="AU134" s="137" t="s">
        <v>86</v>
      </c>
      <c r="AY134" s="18" t="s">
        <v>154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84</v>
      </c>
      <c r="BK134" s="138">
        <f>ROUND(I134*H134,2)</f>
        <v>0</v>
      </c>
      <c r="BL134" s="18" t="s">
        <v>153</v>
      </c>
      <c r="BM134" s="137" t="s">
        <v>1220</v>
      </c>
    </row>
    <row r="135" spans="2:65" s="1" customFormat="1" ht="11.25">
      <c r="B135" s="33"/>
      <c r="D135" s="139" t="s">
        <v>160</v>
      </c>
      <c r="F135" s="140" t="s">
        <v>574</v>
      </c>
      <c r="I135" s="141"/>
      <c r="L135" s="33"/>
      <c r="M135" s="142"/>
      <c r="T135" s="54"/>
      <c r="AT135" s="18" t="s">
        <v>160</v>
      </c>
      <c r="AU135" s="18" t="s">
        <v>86</v>
      </c>
    </row>
    <row r="136" spans="2:65" s="1" customFormat="1" ht="11.25">
      <c r="B136" s="33"/>
      <c r="D136" s="171" t="s">
        <v>450</v>
      </c>
      <c r="F136" s="172" t="s">
        <v>576</v>
      </c>
      <c r="I136" s="141"/>
      <c r="L136" s="33"/>
      <c r="M136" s="142"/>
      <c r="T136" s="54"/>
      <c r="AT136" s="18" t="s">
        <v>450</v>
      </c>
      <c r="AU136" s="18" t="s">
        <v>86</v>
      </c>
    </row>
    <row r="137" spans="2:65" s="1" customFormat="1" ht="29.25">
      <c r="B137" s="33"/>
      <c r="D137" s="139" t="s">
        <v>161</v>
      </c>
      <c r="F137" s="143" t="s">
        <v>1205</v>
      </c>
      <c r="I137" s="141"/>
      <c r="L137" s="33"/>
      <c r="M137" s="142"/>
      <c r="T137" s="54"/>
      <c r="AT137" s="18" t="s">
        <v>161</v>
      </c>
      <c r="AU137" s="18" t="s">
        <v>86</v>
      </c>
    </row>
    <row r="138" spans="2:65" s="11" customFormat="1" ht="11.25">
      <c r="B138" s="144"/>
      <c r="D138" s="139" t="s">
        <v>192</v>
      </c>
      <c r="E138" s="145" t="s">
        <v>21</v>
      </c>
      <c r="F138" s="146" t="s">
        <v>604</v>
      </c>
      <c r="H138" s="147">
        <v>0.4</v>
      </c>
      <c r="I138" s="148"/>
      <c r="L138" s="144"/>
      <c r="M138" s="149"/>
      <c r="T138" s="150"/>
      <c r="AT138" s="145" t="s">
        <v>192</v>
      </c>
      <c r="AU138" s="145" t="s">
        <v>86</v>
      </c>
      <c r="AV138" s="11" t="s">
        <v>86</v>
      </c>
      <c r="AW138" s="11" t="s">
        <v>37</v>
      </c>
      <c r="AX138" s="11" t="s">
        <v>84</v>
      </c>
      <c r="AY138" s="145" t="s">
        <v>154</v>
      </c>
    </row>
    <row r="139" spans="2:65" s="1" customFormat="1" ht="16.5" customHeight="1">
      <c r="B139" s="33"/>
      <c r="C139" s="126" t="s">
        <v>206</v>
      </c>
      <c r="D139" s="126" t="s">
        <v>155</v>
      </c>
      <c r="E139" s="127" t="s">
        <v>826</v>
      </c>
      <c r="F139" s="128" t="s">
        <v>827</v>
      </c>
      <c r="G139" s="129" t="s">
        <v>414</v>
      </c>
      <c r="H139" s="130">
        <v>0.4</v>
      </c>
      <c r="I139" s="131"/>
      <c r="J139" s="132">
        <f>ROUND(I139*H139,2)</f>
        <v>0</v>
      </c>
      <c r="K139" s="128" t="s">
        <v>447</v>
      </c>
      <c r="L139" s="33"/>
      <c r="M139" s="133" t="s">
        <v>21</v>
      </c>
      <c r="N139" s="134" t="s">
        <v>47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153</v>
      </c>
      <c r="AT139" s="137" t="s">
        <v>155</v>
      </c>
      <c r="AU139" s="137" t="s">
        <v>86</v>
      </c>
      <c r="AY139" s="18" t="s">
        <v>154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8" t="s">
        <v>84</v>
      </c>
      <c r="BK139" s="138">
        <f>ROUND(I139*H139,2)</f>
        <v>0</v>
      </c>
      <c r="BL139" s="18" t="s">
        <v>153</v>
      </c>
      <c r="BM139" s="137" t="s">
        <v>1221</v>
      </c>
    </row>
    <row r="140" spans="2:65" s="1" customFormat="1" ht="11.25">
      <c r="B140" s="33"/>
      <c r="D140" s="139" t="s">
        <v>160</v>
      </c>
      <c r="F140" s="140" t="s">
        <v>829</v>
      </c>
      <c r="I140" s="141"/>
      <c r="L140" s="33"/>
      <c r="M140" s="142"/>
      <c r="T140" s="54"/>
      <c r="AT140" s="18" t="s">
        <v>160</v>
      </c>
      <c r="AU140" s="18" t="s">
        <v>86</v>
      </c>
    </row>
    <row r="141" spans="2:65" s="1" customFormat="1" ht="11.25">
      <c r="B141" s="33"/>
      <c r="D141" s="171" t="s">
        <v>450</v>
      </c>
      <c r="F141" s="172" t="s">
        <v>830</v>
      </c>
      <c r="I141" s="141"/>
      <c r="L141" s="33"/>
      <c r="M141" s="142"/>
      <c r="T141" s="54"/>
      <c r="AT141" s="18" t="s">
        <v>450</v>
      </c>
      <c r="AU141" s="18" t="s">
        <v>86</v>
      </c>
    </row>
    <row r="142" spans="2:65" s="1" customFormat="1" ht="29.25">
      <c r="B142" s="33"/>
      <c r="D142" s="139" t="s">
        <v>161</v>
      </c>
      <c r="F142" s="143" t="s">
        <v>1205</v>
      </c>
      <c r="I142" s="141"/>
      <c r="L142" s="33"/>
      <c r="M142" s="142"/>
      <c r="T142" s="54"/>
      <c r="AT142" s="18" t="s">
        <v>161</v>
      </c>
      <c r="AU142" s="18" t="s">
        <v>86</v>
      </c>
    </row>
    <row r="143" spans="2:65" s="11" customFormat="1" ht="11.25">
      <c r="B143" s="144"/>
      <c r="D143" s="139" t="s">
        <v>192</v>
      </c>
      <c r="E143" s="145" t="s">
        <v>21</v>
      </c>
      <c r="F143" s="146" t="s">
        <v>604</v>
      </c>
      <c r="H143" s="147">
        <v>0.4</v>
      </c>
      <c r="I143" s="148"/>
      <c r="L143" s="144"/>
      <c r="M143" s="149"/>
      <c r="T143" s="150"/>
      <c r="AT143" s="145" t="s">
        <v>192</v>
      </c>
      <c r="AU143" s="145" t="s">
        <v>86</v>
      </c>
      <c r="AV143" s="11" t="s">
        <v>86</v>
      </c>
      <c r="AW143" s="11" t="s">
        <v>37</v>
      </c>
      <c r="AX143" s="11" t="s">
        <v>84</v>
      </c>
      <c r="AY143" s="145" t="s">
        <v>154</v>
      </c>
    </row>
    <row r="144" spans="2:65" s="1" customFormat="1" ht="16.5" customHeight="1">
      <c r="B144" s="33"/>
      <c r="C144" s="126" t="s">
        <v>212</v>
      </c>
      <c r="D144" s="126" t="s">
        <v>155</v>
      </c>
      <c r="E144" s="127" t="s">
        <v>1222</v>
      </c>
      <c r="F144" s="128" t="s">
        <v>1223</v>
      </c>
      <c r="G144" s="129" t="s">
        <v>414</v>
      </c>
      <c r="H144" s="130">
        <v>0.4</v>
      </c>
      <c r="I144" s="131"/>
      <c r="J144" s="132">
        <f>ROUND(I144*H144,2)</f>
        <v>0</v>
      </c>
      <c r="K144" s="128" t="s">
        <v>447</v>
      </c>
      <c r="L144" s="33"/>
      <c r="M144" s="133" t="s">
        <v>21</v>
      </c>
      <c r="N144" s="134" t="s">
        <v>47</v>
      </c>
      <c r="P144" s="135">
        <f>O144*H144</f>
        <v>0</v>
      </c>
      <c r="Q144" s="135">
        <v>0.10551000000000001</v>
      </c>
      <c r="R144" s="135">
        <f>Q144*H144</f>
        <v>4.2204000000000005E-2</v>
      </c>
      <c r="S144" s="135">
        <v>0</v>
      </c>
      <c r="T144" s="136">
        <f>S144*H144</f>
        <v>0</v>
      </c>
      <c r="AR144" s="137" t="s">
        <v>153</v>
      </c>
      <c r="AT144" s="137" t="s">
        <v>155</v>
      </c>
      <c r="AU144" s="137" t="s">
        <v>86</v>
      </c>
      <c r="AY144" s="18" t="s">
        <v>154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84</v>
      </c>
      <c r="BK144" s="138">
        <f>ROUND(I144*H144,2)</f>
        <v>0</v>
      </c>
      <c r="BL144" s="18" t="s">
        <v>153</v>
      </c>
      <c r="BM144" s="137" t="s">
        <v>1224</v>
      </c>
    </row>
    <row r="145" spans="2:65" s="1" customFormat="1" ht="11.25">
      <c r="B145" s="33"/>
      <c r="D145" s="139" t="s">
        <v>160</v>
      </c>
      <c r="F145" s="140" t="s">
        <v>1225</v>
      </c>
      <c r="I145" s="141"/>
      <c r="L145" s="33"/>
      <c r="M145" s="142"/>
      <c r="T145" s="54"/>
      <c r="AT145" s="18" t="s">
        <v>160</v>
      </c>
      <c r="AU145" s="18" t="s">
        <v>86</v>
      </c>
    </row>
    <row r="146" spans="2:65" s="1" customFormat="1" ht="11.25">
      <c r="B146" s="33"/>
      <c r="D146" s="171" t="s">
        <v>450</v>
      </c>
      <c r="F146" s="172" t="s">
        <v>1226</v>
      </c>
      <c r="I146" s="141"/>
      <c r="L146" s="33"/>
      <c r="M146" s="142"/>
      <c r="T146" s="54"/>
      <c r="AT146" s="18" t="s">
        <v>450</v>
      </c>
      <c r="AU146" s="18" t="s">
        <v>86</v>
      </c>
    </row>
    <row r="147" spans="2:65" s="1" customFormat="1" ht="29.25">
      <c r="B147" s="33"/>
      <c r="D147" s="139" t="s">
        <v>161</v>
      </c>
      <c r="F147" s="143" t="s">
        <v>1205</v>
      </c>
      <c r="I147" s="141"/>
      <c r="L147" s="33"/>
      <c r="M147" s="142"/>
      <c r="T147" s="54"/>
      <c r="AT147" s="18" t="s">
        <v>161</v>
      </c>
      <c r="AU147" s="18" t="s">
        <v>86</v>
      </c>
    </row>
    <row r="148" spans="2:65" s="11" customFormat="1" ht="11.25">
      <c r="B148" s="144"/>
      <c r="D148" s="139" t="s">
        <v>192</v>
      </c>
      <c r="E148" s="145" t="s">
        <v>21</v>
      </c>
      <c r="F148" s="146" t="s">
        <v>604</v>
      </c>
      <c r="H148" s="147">
        <v>0.4</v>
      </c>
      <c r="I148" s="148"/>
      <c r="L148" s="144"/>
      <c r="M148" s="149"/>
      <c r="T148" s="150"/>
      <c r="AT148" s="145" t="s">
        <v>192</v>
      </c>
      <c r="AU148" s="145" t="s">
        <v>86</v>
      </c>
      <c r="AV148" s="11" t="s">
        <v>86</v>
      </c>
      <c r="AW148" s="11" t="s">
        <v>37</v>
      </c>
      <c r="AX148" s="11" t="s">
        <v>84</v>
      </c>
      <c r="AY148" s="145" t="s">
        <v>154</v>
      </c>
    </row>
    <row r="149" spans="2:65" s="1" customFormat="1" ht="16.5" customHeight="1">
      <c r="B149" s="33"/>
      <c r="C149" s="126" t="s">
        <v>8</v>
      </c>
      <c r="D149" s="126" t="s">
        <v>155</v>
      </c>
      <c r="E149" s="127" t="s">
        <v>1163</v>
      </c>
      <c r="F149" s="128" t="s">
        <v>1164</v>
      </c>
      <c r="G149" s="129" t="s">
        <v>414</v>
      </c>
      <c r="H149" s="130">
        <v>0.4</v>
      </c>
      <c r="I149" s="131"/>
      <c r="J149" s="132">
        <f>ROUND(I149*H149,2)</f>
        <v>0</v>
      </c>
      <c r="K149" s="128" t="s">
        <v>447</v>
      </c>
      <c r="L149" s="33"/>
      <c r="M149" s="133" t="s">
        <v>21</v>
      </c>
      <c r="N149" s="134" t="s">
        <v>47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153</v>
      </c>
      <c r="AT149" s="137" t="s">
        <v>155</v>
      </c>
      <c r="AU149" s="137" t="s">
        <v>86</v>
      </c>
      <c r="AY149" s="18" t="s">
        <v>154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8" t="s">
        <v>84</v>
      </c>
      <c r="BK149" s="138">
        <f>ROUND(I149*H149,2)</f>
        <v>0</v>
      </c>
      <c r="BL149" s="18" t="s">
        <v>153</v>
      </c>
      <c r="BM149" s="137" t="s">
        <v>1227</v>
      </c>
    </row>
    <row r="150" spans="2:65" s="1" customFormat="1" ht="11.25">
      <c r="B150" s="33"/>
      <c r="D150" s="139" t="s">
        <v>160</v>
      </c>
      <c r="F150" s="140" t="s">
        <v>1166</v>
      </c>
      <c r="I150" s="141"/>
      <c r="L150" s="33"/>
      <c r="M150" s="142"/>
      <c r="T150" s="54"/>
      <c r="AT150" s="18" t="s">
        <v>160</v>
      </c>
      <c r="AU150" s="18" t="s">
        <v>86</v>
      </c>
    </row>
    <row r="151" spans="2:65" s="1" customFormat="1" ht="11.25">
      <c r="B151" s="33"/>
      <c r="D151" s="171" t="s">
        <v>450</v>
      </c>
      <c r="F151" s="172" t="s">
        <v>1167</v>
      </c>
      <c r="I151" s="141"/>
      <c r="L151" s="33"/>
      <c r="M151" s="142"/>
      <c r="T151" s="54"/>
      <c r="AT151" s="18" t="s">
        <v>450</v>
      </c>
      <c r="AU151" s="18" t="s">
        <v>86</v>
      </c>
    </row>
    <row r="152" spans="2:65" s="1" customFormat="1" ht="29.25">
      <c r="B152" s="33"/>
      <c r="D152" s="139" t="s">
        <v>161</v>
      </c>
      <c r="F152" s="143" t="s">
        <v>1205</v>
      </c>
      <c r="I152" s="141"/>
      <c r="L152" s="33"/>
      <c r="M152" s="142"/>
      <c r="T152" s="54"/>
      <c r="AT152" s="18" t="s">
        <v>161</v>
      </c>
      <c r="AU152" s="18" t="s">
        <v>86</v>
      </c>
    </row>
    <row r="153" spans="2:65" s="11" customFormat="1" ht="11.25">
      <c r="B153" s="144"/>
      <c r="D153" s="139" t="s">
        <v>192</v>
      </c>
      <c r="E153" s="145" t="s">
        <v>21</v>
      </c>
      <c r="F153" s="146" t="s">
        <v>604</v>
      </c>
      <c r="H153" s="147">
        <v>0.4</v>
      </c>
      <c r="I153" s="148"/>
      <c r="L153" s="144"/>
      <c r="M153" s="149"/>
      <c r="T153" s="150"/>
      <c r="AT153" s="145" t="s">
        <v>192</v>
      </c>
      <c r="AU153" s="145" t="s">
        <v>86</v>
      </c>
      <c r="AV153" s="11" t="s">
        <v>86</v>
      </c>
      <c r="AW153" s="11" t="s">
        <v>37</v>
      </c>
      <c r="AX153" s="11" t="s">
        <v>84</v>
      </c>
      <c r="AY153" s="145" t="s">
        <v>154</v>
      </c>
    </row>
    <row r="154" spans="2:65" s="1" customFormat="1" ht="16.5" customHeight="1">
      <c r="B154" s="33"/>
      <c r="C154" s="126" t="s">
        <v>223</v>
      </c>
      <c r="D154" s="126" t="s">
        <v>155</v>
      </c>
      <c r="E154" s="127" t="s">
        <v>1168</v>
      </c>
      <c r="F154" s="128" t="s">
        <v>1169</v>
      </c>
      <c r="G154" s="129" t="s">
        <v>414</v>
      </c>
      <c r="H154" s="130">
        <v>0.4</v>
      </c>
      <c r="I154" s="131"/>
      <c r="J154" s="132">
        <f>ROUND(I154*H154,2)</f>
        <v>0</v>
      </c>
      <c r="K154" s="128" t="s">
        <v>447</v>
      </c>
      <c r="L154" s="33"/>
      <c r="M154" s="133" t="s">
        <v>21</v>
      </c>
      <c r="N154" s="134" t="s">
        <v>47</v>
      </c>
      <c r="P154" s="135">
        <f>O154*H154</f>
        <v>0</v>
      </c>
      <c r="Q154" s="135">
        <v>4.2700000000000004E-3</v>
      </c>
      <c r="R154" s="135">
        <f>Q154*H154</f>
        <v>1.7080000000000003E-3</v>
      </c>
      <c r="S154" s="135">
        <v>0</v>
      </c>
      <c r="T154" s="136">
        <f>S154*H154</f>
        <v>0</v>
      </c>
      <c r="AR154" s="137" t="s">
        <v>153</v>
      </c>
      <c r="AT154" s="137" t="s">
        <v>155</v>
      </c>
      <c r="AU154" s="137" t="s">
        <v>86</v>
      </c>
      <c r="AY154" s="18" t="s">
        <v>154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84</v>
      </c>
      <c r="BK154" s="138">
        <f>ROUND(I154*H154,2)</f>
        <v>0</v>
      </c>
      <c r="BL154" s="18" t="s">
        <v>153</v>
      </c>
      <c r="BM154" s="137" t="s">
        <v>1228</v>
      </c>
    </row>
    <row r="155" spans="2:65" s="1" customFormat="1" ht="11.25">
      <c r="B155" s="33"/>
      <c r="D155" s="139" t="s">
        <v>160</v>
      </c>
      <c r="F155" s="140" t="s">
        <v>1171</v>
      </c>
      <c r="I155" s="141"/>
      <c r="L155" s="33"/>
      <c r="M155" s="142"/>
      <c r="T155" s="54"/>
      <c r="AT155" s="18" t="s">
        <v>160</v>
      </c>
      <c r="AU155" s="18" t="s">
        <v>86</v>
      </c>
    </row>
    <row r="156" spans="2:65" s="1" customFormat="1" ht="11.25">
      <c r="B156" s="33"/>
      <c r="D156" s="171" t="s">
        <v>450</v>
      </c>
      <c r="F156" s="172" t="s">
        <v>1172</v>
      </c>
      <c r="I156" s="141"/>
      <c r="L156" s="33"/>
      <c r="M156" s="142"/>
      <c r="T156" s="54"/>
      <c r="AT156" s="18" t="s">
        <v>450</v>
      </c>
      <c r="AU156" s="18" t="s">
        <v>86</v>
      </c>
    </row>
    <row r="157" spans="2:65" s="1" customFormat="1" ht="29.25">
      <c r="B157" s="33"/>
      <c r="D157" s="139" t="s">
        <v>161</v>
      </c>
      <c r="F157" s="143" t="s">
        <v>1205</v>
      </c>
      <c r="I157" s="141"/>
      <c r="L157" s="33"/>
      <c r="M157" s="142"/>
      <c r="T157" s="54"/>
      <c r="AT157" s="18" t="s">
        <v>161</v>
      </c>
      <c r="AU157" s="18" t="s">
        <v>86</v>
      </c>
    </row>
    <row r="158" spans="2:65" s="11" customFormat="1" ht="11.25">
      <c r="B158" s="144"/>
      <c r="D158" s="139" t="s">
        <v>192</v>
      </c>
      <c r="E158" s="145" t="s">
        <v>21</v>
      </c>
      <c r="F158" s="146" t="s">
        <v>604</v>
      </c>
      <c r="H158" s="147">
        <v>0.4</v>
      </c>
      <c r="I158" s="148"/>
      <c r="L158" s="144"/>
      <c r="M158" s="149"/>
      <c r="T158" s="150"/>
      <c r="AT158" s="145" t="s">
        <v>192</v>
      </c>
      <c r="AU158" s="145" t="s">
        <v>86</v>
      </c>
      <c r="AV158" s="11" t="s">
        <v>86</v>
      </c>
      <c r="AW158" s="11" t="s">
        <v>37</v>
      </c>
      <c r="AX158" s="11" t="s">
        <v>84</v>
      </c>
      <c r="AY158" s="145" t="s">
        <v>154</v>
      </c>
    </row>
    <row r="159" spans="2:65" s="1" customFormat="1" ht="16.5" customHeight="1">
      <c r="B159" s="33"/>
      <c r="C159" s="126" t="s">
        <v>229</v>
      </c>
      <c r="D159" s="126" t="s">
        <v>155</v>
      </c>
      <c r="E159" s="127" t="s">
        <v>1173</v>
      </c>
      <c r="F159" s="128" t="s">
        <v>1174</v>
      </c>
      <c r="G159" s="129" t="s">
        <v>414</v>
      </c>
      <c r="H159" s="130">
        <v>0.4</v>
      </c>
      <c r="I159" s="131"/>
      <c r="J159" s="132">
        <f>ROUND(I159*H159,2)</f>
        <v>0</v>
      </c>
      <c r="K159" s="128" t="s">
        <v>447</v>
      </c>
      <c r="L159" s="33"/>
      <c r="M159" s="133" t="s">
        <v>21</v>
      </c>
      <c r="N159" s="134" t="s">
        <v>47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153</v>
      </c>
      <c r="AT159" s="137" t="s">
        <v>155</v>
      </c>
      <c r="AU159" s="137" t="s">
        <v>86</v>
      </c>
      <c r="AY159" s="18" t="s">
        <v>154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84</v>
      </c>
      <c r="BK159" s="138">
        <f>ROUND(I159*H159,2)</f>
        <v>0</v>
      </c>
      <c r="BL159" s="18" t="s">
        <v>153</v>
      </c>
      <c r="BM159" s="137" t="s">
        <v>1229</v>
      </c>
    </row>
    <row r="160" spans="2:65" s="1" customFormat="1" ht="11.25">
      <c r="B160" s="33"/>
      <c r="D160" s="139" t="s">
        <v>160</v>
      </c>
      <c r="F160" s="140" t="s">
        <v>1176</v>
      </c>
      <c r="I160" s="141"/>
      <c r="L160" s="33"/>
      <c r="M160" s="142"/>
      <c r="T160" s="54"/>
      <c r="AT160" s="18" t="s">
        <v>160</v>
      </c>
      <c r="AU160" s="18" t="s">
        <v>86</v>
      </c>
    </row>
    <row r="161" spans="2:65" s="1" customFormat="1" ht="11.25">
      <c r="B161" s="33"/>
      <c r="D161" s="171" t="s">
        <v>450</v>
      </c>
      <c r="F161" s="172" t="s">
        <v>1177</v>
      </c>
      <c r="I161" s="141"/>
      <c r="L161" s="33"/>
      <c r="M161" s="142"/>
      <c r="T161" s="54"/>
      <c r="AT161" s="18" t="s">
        <v>450</v>
      </c>
      <c r="AU161" s="18" t="s">
        <v>86</v>
      </c>
    </row>
    <row r="162" spans="2:65" s="1" customFormat="1" ht="29.25">
      <c r="B162" s="33"/>
      <c r="D162" s="139" t="s">
        <v>161</v>
      </c>
      <c r="F162" s="143" t="s">
        <v>1205</v>
      </c>
      <c r="I162" s="141"/>
      <c r="L162" s="33"/>
      <c r="M162" s="142"/>
      <c r="T162" s="54"/>
      <c r="AT162" s="18" t="s">
        <v>161</v>
      </c>
      <c r="AU162" s="18" t="s">
        <v>86</v>
      </c>
    </row>
    <row r="163" spans="2:65" s="11" customFormat="1" ht="11.25">
      <c r="B163" s="144"/>
      <c r="D163" s="139" t="s">
        <v>192</v>
      </c>
      <c r="E163" s="145" t="s">
        <v>21</v>
      </c>
      <c r="F163" s="146" t="s">
        <v>604</v>
      </c>
      <c r="H163" s="147">
        <v>0.4</v>
      </c>
      <c r="I163" s="148"/>
      <c r="L163" s="144"/>
      <c r="M163" s="149"/>
      <c r="T163" s="150"/>
      <c r="AT163" s="145" t="s">
        <v>192</v>
      </c>
      <c r="AU163" s="145" t="s">
        <v>86</v>
      </c>
      <c r="AV163" s="11" t="s">
        <v>86</v>
      </c>
      <c r="AW163" s="11" t="s">
        <v>37</v>
      </c>
      <c r="AX163" s="11" t="s">
        <v>84</v>
      </c>
      <c r="AY163" s="145" t="s">
        <v>154</v>
      </c>
    </row>
    <row r="164" spans="2:65" s="1" customFormat="1" ht="16.5" customHeight="1">
      <c r="B164" s="33"/>
      <c r="C164" s="126" t="s">
        <v>235</v>
      </c>
      <c r="D164" s="126" t="s">
        <v>155</v>
      </c>
      <c r="E164" s="127" t="s">
        <v>1178</v>
      </c>
      <c r="F164" s="128" t="s">
        <v>1179</v>
      </c>
      <c r="G164" s="129" t="s">
        <v>414</v>
      </c>
      <c r="H164" s="130">
        <v>0.4</v>
      </c>
      <c r="I164" s="131"/>
      <c r="J164" s="132">
        <f>ROUND(I164*H164,2)</f>
        <v>0</v>
      </c>
      <c r="K164" s="128" t="s">
        <v>447</v>
      </c>
      <c r="L164" s="33"/>
      <c r="M164" s="133" t="s">
        <v>21</v>
      </c>
      <c r="N164" s="134" t="s">
        <v>47</v>
      </c>
      <c r="P164" s="135">
        <f>O164*H164</f>
        <v>0</v>
      </c>
      <c r="Q164" s="135">
        <v>4.1000000000000003E-3</v>
      </c>
      <c r="R164" s="135">
        <f>Q164*H164</f>
        <v>1.6400000000000002E-3</v>
      </c>
      <c r="S164" s="135">
        <v>0</v>
      </c>
      <c r="T164" s="136">
        <f>S164*H164</f>
        <v>0</v>
      </c>
      <c r="AR164" s="137" t="s">
        <v>153</v>
      </c>
      <c r="AT164" s="137" t="s">
        <v>155</v>
      </c>
      <c r="AU164" s="137" t="s">
        <v>86</v>
      </c>
      <c r="AY164" s="18" t="s">
        <v>154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84</v>
      </c>
      <c r="BK164" s="138">
        <f>ROUND(I164*H164,2)</f>
        <v>0</v>
      </c>
      <c r="BL164" s="18" t="s">
        <v>153</v>
      </c>
      <c r="BM164" s="137" t="s">
        <v>1230</v>
      </c>
    </row>
    <row r="165" spans="2:65" s="1" customFormat="1" ht="11.25">
      <c r="B165" s="33"/>
      <c r="D165" s="139" t="s">
        <v>160</v>
      </c>
      <c r="F165" s="140" t="s">
        <v>1181</v>
      </c>
      <c r="I165" s="141"/>
      <c r="L165" s="33"/>
      <c r="M165" s="142"/>
      <c r="T165" s="54"/>
      <c r="AT165" s="18" t="s">
        <v>160</v>
      </c>
      <c r="AU165" s="18" t="s">
        <v>86</v>
      </c>
    </row>
    <row r="166" spans="2:65" s="1" customFormat="1" ht="11.25">
      <c r="B166" s="33"/>
      <c r="D166" s="171" t="s">
        <v>450</v>
      </c>
      <c r="F166" s="172" t="s">
        <v>1182</v>
      </c>
      <c r="I166" s="141"/>
      <c r="L166" s="33"/>
      <c r="M166" s="142"/>
      <c r="T166" s="54"/>
      <c r="AT166" s="18" t="s">
        <v>450</v>
      </c>
      <c r="AU166" s="18" t="s">
        <v>86</v>
      </c>
    </row>
    <row r="167" spans="2:65" s="1" customFormat="1" ht="29.25">
      <c r="B167" s="33"/>
      <c r="D167" s="139" t="s">
        <v>161</v>
      </c>
      <c r="F167" s="143" t="s">
        <v>1205</v>
      </c>
      <c r="I167" s="141"/>
      <c r="L167" s="33"/>
      <c r="M167" s="142"/>
      <c r="T167" s="54"/>
      <c r="AT167" s="18" t="s">
        <v>161</v>
      </c>
      <c r="AU167" s="18" t="s">
        <v>86</v>
      </c>
    </row>
    <row r="168" spans="2:65" s="11" customFormat="1" ht="11.25">
      <c r="B168" s="144"/>
      <c r="D168" s="139" t="s">
        <v>192</v>
      </c>
      <c r="E168" s="145" t="s">
        <v>21</v>
      </c>
      <c r="F168" s="146" t="s">
        <v>604</v>
      </c>
      <c r="H168" s="147">
        <v>0.4</v>
      </c>
      <c r="I168" s="148"/>
      <c r="L168" s="144"/>
      <c r="M168" s="149"/>
      <c r="T168" s="150"/>
      <c r="AT168" s="145" t="s">
        <v>192</v>
      </c>
      <c r="AU168" s="145" t="s">
        <v>86</v>
      </c>
      <c r="AV168" s="11" t="s">
        <v>86</v>
      </c>
      <c r="AW168" s="11" t="s">
        <v>37</v>
      </c>
      <c r="AX168" s="11" t="s">
        <v>84</v>
      </c>
      <c r="AY168" s="145" t="s">
        <v>154</v>
      </c>
    </row>
    <row r="169" spans="2:65" s="1" customFormat="1" ht="16.5" customHeight="1">
      <c r="B169" s="33"/>
      <c r="C169" s="126" t="s">
        <v>242</v>
      </c>
      <c r="D169" s="126" t="s">
        <v>155</v>
      </c>
      <c r="E169" s="127" t="s">
        <v>1183</v>
      </c>
      <c r="F169" s="128" t="s">
        <v>1184</v>
      </c>
      <c r="G169" s="129" t="s">
        <v>414</v>
      </c>
      <c r="H169" s="130">
        <v>0.4</v>
      </c>
      <c r="I169" s="131"/>
      <c r="J169" s="132">
        <f>ROUND(I169*H169,2)</f>
        <v>0</v>
      </c>
      <c r="K169" s="128" t="s">
        <v>447</v>
      </c>
      <c r="L169" s="33"/>
      <c r="M169" s="133" t="s">
        <v>21</v>
      </c>
      <c r="N169" s="134" t="s">
        <v>47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153</v>
      </c>
      <c r="AT169" s="137" t="s">
        <v>155</v>
      </c>
      <c r="AU169" s="137" t="s">
        <v>86</v>
      </c>
      <c r="AY169" s="18" t="s">
        <v>154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84</v>
      </c>
      <c r="BK169" s="138">
        <f>ROUND(I169*H169,2)</f>
        <v>0</v>
      </c>
      <c r="BL169" s="18" t="s">
        <v>153</v>
      </c>
      <c r="BM169" s="137" t="s">
        <v>1231</v>
      </c>
    </row>
    <row r="170" spans="2:65" s="1" customFormat="1" ht="11.25">
      <c r="B170" s="33"/>
      <c r="D170" s="139" t="s">
        <v>160</v>
      </c>
      <c r="F170" s="140" t="s">
        <v>1186</v>
      </c>
      <c r="I170" s="141"/>
      <c r="L170" s="33"/>
      <c r="M170" s="142"/>
      <c r="T170" s="54"/>
      <c r="AT170" s="18" t="s">
        <v>160</v>
      </c>
      <c r="AU170" s="18" t="s">
        <v>86</v>
      </c>
    </row>
    <row r="171" spans="2:65" s="1" customFormat="1" ht="11.25">
      <c r="B171" s="33"/>
      <c r="D171" s="171" t="s">
        <v>450</v>
      </c>
      <c r="F171" s="172" t="s">
        <v>1187</v>
      </c>
      <c r="I171" s="141"/>
      <c r="L171" s="33"/>
      <c r="M171" s="142"/>
      <c r="T171" s="54"/>
      <c r="AT171" s="18" t="s">
        <v>450</v>
      </c>
      <c r="AU171" s="18" t="s">
        <v>86</v>
      </c>
    </row>
    <row r="172" spans="2:65" s="1" customFormat="1" ht="29.25">
      <c r="B172" s="33"/>
      <c r="D172" s="139" t="s">
        <v>161</v>
      </c>
      <c r="F172" s="143" t="s">
        <v>1205</v>
      </c>
      <c r="I172" s="141"/>
      <c r="L172" s="33"/>
      <c r="M172" s="142"/>
      <c r="T172" s="54"/>
      <c r="AT172" s="18" t="s">
        <v>161</v>
      </c>
      <c r="AU172" s="18" t="s">
        <v>86</v>
      </c>
    </row>
    <row r="173" spans="2:65" s="11" customFormat="1" ht="11.25">
      <c r="B173" s="144"/>
      <c r="D173" s="139" t="s">
        <v>192</v>
      </c>
      <c r="E173" s="145" t="s">
        <v>21</v>
      </c>
      <c r="F173" s="146" t="s">
        <v>604</v>
      </c>
      <c r="H173" s="147">
        <v>0.4</v>
      </c>
      <c r="I173" s="148"/>
      <c r="L173" s="144"/>
      <c r="M173" s="149"/>
      <c r="T173" s="150"/>
      <c r="AT173" s="145" t="s">
        <v>192</v>
      </c>
      <c r="AU173" s="145" t="s">
        <v>86</v>
      </c>
      <c r="AV173" s="11" t="s">
        <v>86</v>
      </c>
      <c r="AW173" s="11" t="s">
        <v>37</v>
      </c>
      <c r="AX173" s="11" t="s">
        <v>84</v>
      </c>
      <c r="AY173" s="145" t="s">
        <v>154</v>
      </c>
    </row>
    <row r="174" spans="2:65" s="10" customFormat="1" ht="22.9" customHeight="1">
      <c r="B174" s="116"/>
      <c r="D174" s="117" t="s">
        <v>75</v>
      </c>
      <c r="E174" s="169" t="s">
        <v>580</v>
      </c>
      <c r="F174" s="169" t="s">
        <v>581</v>
      </c>
      <c r="I174" s="119"/>
      <c r="J174" s="170">
        <f>BK174</f>
        <v>0</v>
      </c>
      <c r="L174" s="116"/>
      <c r="M174" s="121"/>
      <c r="P174" s="122">
        <f>SUM(P175:P179)</f>
        <v>0</v>
      </c>
      <c r="R174" s="122">
        <f>SUM(R175:R179)</f>
        <v>0</v>
      </c>
      <c r="T174" s="123">
        <f>SUM(T175:T179)</f>
        <v>0</v>
      </c>
      <c r="AR174" s="117" t="s">
        <v>84</v>
      </c>
      <c r="AT174" s="124" t="s">
        <v>75</v>
      </c>
      <c r="AU174" s="124" t="s">
        <v>84</v>
      </c>
      <c r="AY174" s="117" t="s">
        <v>154</v>
      </c>
      <c r="BK174" s="125">
        <f>SUM(BK175:BK179)</f>
        <v>0</v>
      </c>
    </row>
    <row r="175" spans="2:65" s="1" customFormat="1" ht="16.5" customHeight="1">
      <c r="B175" s="33"/>
      <c r="C175" s="126" t="s">
        <v>250</v>
      </c>
      <c r="D175" s="126" t="s">
        <v>155</v>
      </c>
      <c r="E175" s="127" t="s">
        <v>582</v>
      </c>
      <c r="F175" s="128" t="s">
        <v>583</v>
      </c>
      <c r="G175" s="129" t="s">
        <v>462</v>
      </c>
      <c r="H175" s="130">
        <v>8.9999999999999993E-3</v>
      </c>
      <c r="I175" s="131"/>
      <c r="J175" s="132">
        <f>ROUND(I175*H175,2)</f>
        <v>0</v>
      </c>
      <c r="K175" s="128" t="s">
        <v>21</v>
      </c>
      <c r="L175" s="33"/>
      <c r="M175" s="133" t="s">
        <v>21</v>
      </c>
      <c r="N175" s="134" t="s">
        <v>47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153</v>
      </c>
      <c r="AT175" s="137" t="s">
        <v>155</v>
      </c>
      <c r="AU175" s="137" t="s">
        <v>86</v>
      </c>
      <c r="AY175" s="18" t="s">
        <v>154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8" t="s">
        <v>84</v>
      </c>
      <c r="BK175" s="138">
        <f>ROUND(I175*H175,2)</f>
        <v>0</v>
      </c>
      <c r="BL175" s="18" t="s">
        <v>153</v>
      </c>
      <c r="BM175" s="137" t="s">
        <v>1232</v>
      </c>
    </row>
    <row r="176" spans="2:65" s="1" customFormat="1" ht="48.75">
      <c r="B176" s="33"/>
      <c r="D176" s="139" t="s">
        <v>160</v>
      </c>
      <c r="F176" s="140" t="s">
        <v>585</v>
      </c>
      <c r="I176" s="141"/>
      <c r="L176" s="33"/>
      <c r="M176" s="142"/>
      <c r="T176" s="54"/>
      <c r="AT176" s="18" t="s">
        <v>160</v>
      </c>
      <c r="AU176" s="18" t="s">
        <v>86</v>
      </c>
    </row>
    <row r="177" spans="2:65" s="1" customFormat="1" ht="29.25">
      <c r="B177" s="33"/>
      <c r="D177" s="139" t="s">
        <v>161</v>
      </c>
      <c r="F177" s="143" t="s">
        <v>1205</v>
      </c>
      <c r="I177" s="141"/>
      <c r="L177" s="33"/>
      <c r="M177" s="142"/>
      <c r="T177" s="54"/>
      <c r="AT177" s="18" t="s">
        <v>161</v>
      </c>
      <c r="AU177" s="18" t="s">
        <v>86</v>
      </c>
    </row>
    <row r="178" spans="2:65" s="13" customFormat="1" ht="11.25">
      <c r="B178" s="173"/>
      <c r="D178" s="139" t="s">
        <v>192</v>
      </c>
      <c r="E178" s="174" t="s">
        <v>21</v>
      </c>
      <c r="F178" s="175" t="s">
        <v>586</v>
      </c>
      <c r="H178" s="174" t="s">
        <v>21</v>
      </c>
      <c r="I178" s="176"/>
      <c r="L178" s="173"/>
      <c r="M178" s="177"/>
      <c r="T178" s="178"/>
      <c r="AT178" s="174" t="s">
        <v>192</v>
      </c>
      <c r="AU178" s="174" t="s">
        <v>86</v>
      </c>
      <c r="AV178" s="13" t="s">
        <v>84</v>
      </c>
      <c r="AW178" s="13" t="s">
        <v>37</v>
      </c>
      <c r="AX178" s="13" t="s">
        <v>76</v>
      </c>
      <c r="AY178" s="174" t="s">
        <v>154</v>
      </c>
    </row>
    <row r="179" spans="2:65" s="11" customFormat="1" ht="11.25">
      <c r="B179" s="144"/>
      <c r="D179" s="139" t="s">
        <v>192</v>
      </c>
      <c r="E179" s="145" t="s">
        <v>21</v>
      </c>
      <c r="F179" s="146" t="s">
        <v>1233</v>
      </c>
      <c r="H179" s="147">
        <v>8.9999999999999993E-3</v>
      </c>
      <c r="I179" s="148"/>
      <c r="L179" s="144"/>
      <c r="M179" s="149"/>
      <c r="T179" s="150"/>
      <c r="AT179" s="145" t="s">
        <v>192</v>
      </c>
      <c r="AU179" s="145" t="s">
        <v>86</v>
      </c>
      <c r="AV179" s="11" t="s">
        <v>86</v>
      </c>
      <c r="AW179" s="11" t="s">
        <v>37</v>
      </c>
      <c r="AX179" s="11" t="s">
        <v>84</v>
      </c>
      <c r="AY179" s="145" t="s">
        <v>154</v>
      </c>
    </row>
    <row r="180" spans="2:65" s="10" customFormat="1" ht="22.9" customHeight="1">
      <c r="B180" s="116"/>
      <c r="D180" s="117" t="s">
        <v>75</v>
      </c>
      <c r="E180" s="169" t="s">
        <v>590</v>
      </c>
      <c r="F180" s="169" t="s">
        <v>591</v>
      </c>
      <c r="I180" s="119"/>
      <c r="J180" s="170">
        <f>BK180</f>
        <v>0</v>
      </c>
      <c r="L180" s="116"/>
      <c r="M180" s="121"/>
      <c r="P180" s="122">
        <f>SUM(P181:P184)</f>
        <v>0</v>
      </c>
      <c r="R180" s="122">
        <f>SUM(R181:R184)</f>
        <v>0</v>
      </c>
      <c r="T180" s="123">
        <f>SUM(T181:T184)</f>
        <v>0</v>
      </c>
      <c r="AR180" s="117" t="s">
        <v>84</v>
      </c>
      <c r="AT180" s="124" t="s">
        <v>75</v>
      </c>
      <c r="AU180" s="124" t="s">
        <v>84</v>
      </c>
      <c r="AY180" s="117" t="s">
        <v>154</v>
      </c>
      <c r="BK180" s="125">
        <f>SUM(BK181:BK184)</f>
        <v>0</v>
      </c>
    </row>
    <row r="181" spans="2:65" s="1" customFormat="1" ht="16.5" customHeight="1">
      <c r="B181" s="33"/>
      <c r="C181" s="126" t="s">
        <v>257</v>
      </c>
      <c r="D181" s="126" t="s">
        <v>155</v>
      </c>
      <c r="E181" s="127" t="s">
        <v>1190</v>
      </c>
      <c r="F181" s="128" t="s">
        <v>1191</v>
      </c>
      <c r="G181" s="129" t="s">
        <v>462</v>
      </c>
      <c r="H181" s="130">
        <v>6.3E-2</v>
      </c>
      <c r="I181" s="131"/>
      <c r="J181" s="132">
        <f>ROUND(I181*H181,2)</f>
        <v>0</v>
      </c>
      <c r="K181" s="128" t="s">
        <v>447</v>
      </c>
      <c r="L181" s="33"/>
      <c r="M181" s="133" t="s">
        <v>21</v>
      </c>
      <c r="N181" s="134" t="s">
        <v>47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153</v>
      </c>
      <c r="AT181" s="137" t="s">
        <v>155</v>
      </c>
      <c r="AU181" s="137" t="s">
        <v>86</v>
      </c>
      <c r="AY181" s="18" t="s">
        <v>154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8" t="s">
        <v>84</v>
      </c>
      <c r="BK181" s="138">
        <f>ROUND(I181*H181,2)</f>
        <v>0</v>
      </c>
      <c r="BL181" s="18" t="s">
        <v>153</v>
      </c>
      <c r="BM181" s="137" t="s">
        <v>1234</v>
      </c>
    </row>
    <row r="182" spans="2:65" s="1" customFormat="1" ht="19.5">
      <c r="B182" s="33"/>
      <c r="D182" s="139" t="s">
        <v>160</v>
      </c>
      <c r="F182" s="140" t="s">
        <v>1193</v>
      </c>
      <c r="I182" s="141"/>
      <c r="L182" s="33"/>
      <c r="M182" s="142"/>
      <c r="T182" s="54"/>
      <c r="AT182" s="18" t="s">
        <v>160</v>
      </c>
      <c r="AU182" s="18" t="s">
        <v>86</v>
      </c>
    </row>
    <row r="183" spans="2:65" s="1" customFormat="1" ht="11.25">
      <c r="B183" s="33"/>
      <c r="D183" s="171" t="s">
        <v>450</v>
      </c>
      <c r="F183" s="172" t="s">
        <v>1194</v>
      </c>
      <c r="I183" s="141"/>
      <c r="L183" s="33"/>
      <c r="M183" s="142"/>
      <c r="T183" s="54"/>
      <c r="AT183" s="18" t="s">
        <v>450</v>
      </c>
      <c r="AU183" s="18" t="s">
        <v>86</v>
      </c>
    </row>
    <row r="184" spans="2:65" s="1" customFormat="1" ht="48.75">
      <c r="B184" s="33"/>
      <c r="D184" s="139" t="s">
        <v>161</v>
      </c>
      <c r="F184" s="143" t="s">
        <v>668</v>
      </c>
      <c r="I184" s="141"/>
      <c r="L184" s="33"/>
      <c r="M184" s="161"/>
      <c r="N184" s="162"/>
      <c r="O184" s="162"/>
      <c r="P184" s="162"/>
      <c r="Q184" s="162"/>
      <c r="R184" s="162"/>
      <c r="S184" s="162"/>
      <c r="T184" s="163"/>
      <c r="AT184" s="18" t="s">
        <v>161</v>
      </c>
      <c r="AU184" s="18" t="s">
        <v>86</v>
      </c>
    </row>
    <row r="185" spans="2:65" s="1" customFormat="1" ht="6.95" customHeight="1"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33"/>
    </row>
  </sheetData>
  <sheetProtection algorithmName="SHA-512" hashValue="w2X23+f5rujr2RD1Ky7NFCQFIMD53Mgm2lck5HCJxLgYLbgCVzdPs7DCe0L45rfGCBg3CG1Q5qAWZ3JTUigqww==" saltValue="Tvxeg82o2xGurxD//Giio2WD5BJbku4flm5AVeesKTxcA5fdILGWjyC4vSa73pNSK6g9JM4hpQ+hxo+hzV9omA==" spinCount="100000" sheet="1" objects="1" scenarios="1" formatColumns="0" formatRows="0" autoFilter="0"/>
  <autoFilter ref="C89:K184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800-000000000000}"/>
    <hyperlink ref="F104" r:id="rId2" xr:uid="{00000000-0004-0000-0800-000001000000}"/>
    <hyperlink ref="F119" r:id="rId3" xr:uid="{00000000-0004-0000-0800-000002000000}"/>
    <hyperlink ref="F126" r:id="rId4" xr:uid="{00000000-0004-0000-0800-000003000000}"/>
    <hyperlink ref="F131" r:id="rId5" xr:uid="{00000000-0004-0000-0800-000004000000}"/>
    <hyperlink ref="F136" r:id="rId6" xr:uid="{00000000-0004-0000-0800-000005000000}"/>
    <hyperlink ref="F141" r:id="rId7" xr:uid="{00000000-0004-0000-0800-000006000000}"/>
    <hyperlink ref="F146" r:id="rId8" xr:uid="{00000000-0004-0000-0800-000007000000}"/>
    <hyperlink ref="F151" r:id="rId9" xr:uid="{00000000-0004-0000-0800-000008000000}"/>
    <hyperlink ref="F156" r:id="rId10" xr:uid="{00000000-0004-0000-0800-000009000000}"/>
    <hyperlink ref="F161" r:id="rId11" xr:uid="{00000000-0004-0000-0800-00000A000000}"/>
    <hyperlink ref="F166" r:id="rId12" xr:uid="{00000000-0004-0000-0800-00000B000000}"/>
    <hyperlink ref="F171" r:id="rId13" xr:uid="{00000000-0004-0000-0800-00000C000000}"/>
    <hyperlink ref="F183" r:id="rId14" xr:uid="{00000000-0004-0000-0800-00000D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5"/>
  <headerFooter>
    <oddFooter>&amp;CStrana &amp;P z &amp;N</oddFooter>
  </headerFooter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121</v>
      </c>
      <c r="AZ2" s="164" t="s">
        <v>1235</v>
      </c>
      <c r="BA2" s="164" t="s">
        <v>1235</v>
      </c>
      <c r="BB2" s="164" t="s">
        <v>414</v>
      </c>
      <c r="BC2" s="164" t="s">
        <v>1236</v>
      </c>
      <c r="BD2" s="164" t="s">
        <v>86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5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56" s="1" customFormat="1" ht="12" customHeight="1">
      <c r="B8" s="33"/>
      <c r="D8" s="28" t="s">
        <v>126</v>
      </c>
      <c r="L8" s="33"/>
    </row>
    <row r="9" spans="2:56" s="1" customFormat="1" ht="16.5" customHeight="1">
      <c r="B9" s="33"/>
      <c r="E9" s="294" t="s">
        <v>1237</v>
      </c>
      <c r="F9" s="332"/>
      <c r="G9" s="332"/>
      <c r="H9" s="332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>
        <f>'Rekapitulace stavby'!AN8</f>
        <v>45677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5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00"/>
      <c r="G18" s="300"/>
      <c r="H18" s="300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305" t="s">
        <v>21</v>
      </c>
      <c r="F27" s="305"/>
      <c r="G27" s="305"/>
      <c r="H27" s="305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ROUND((SUM(BE84:BE157)),  2)</f>
        <v>0</v>
      </c>
      <c r="I33" s="94">
        <v>0.21</v>
      </c>
      <c r="J33" s="84">
        <f>ROUND(((SUM(BE84:BE157))*I33),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ROUND((SUM(BF84:BF157)),  2)</f>
        <v>0</v>
      </c>
      <c r="I34" s="94">
        <v>0.12</v>
      </c>
      <c r="J34" s="84">
        <f>ROUND(((SUM(BF84:BF157))*I34),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ROUND((SUM(BG84:BG157)),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ROUND((SUM(BH84:BH157)),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ROUND((SUM(BI84:BI157)),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0" t="str">
        <f>E7</f>
        <v>VD Štvanice – oprava plavebních komor</v>
      </c>
      <c r="F48" s="331"/>
      <c r="G48" s="331"/>
      <c r="H48" s="331"/>
      <c r="L48" s="33"/>
    </row>
    <row r="49" spans="2:47" s="1" customFormat="1" ht="12" customHeight="1">
      <c r="B49" s="33"/>
      <c r="C49" s="28" t="s">
        <v>126</v>
      </c>
      <c r="L49" s="33"/>
    </row>
    <row r="50" spans="2:47" s="1" customFormat="1" ht="16.5" customHeight="1">
      <c r="B50" s="33"/>
      <c r="E50" s="294" t="str">
        <f>E9</f>
        <v>SO 06 - Lokální reprofilace obslužných plat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>
        <f>IF(J12="","",J12)</f>
        <v>45677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129</v>
      </c>
      <c r="D57" s="95"/>
      <c r="E57" s="95"/>
      <c r="F57" s="95"/>
      <c r="G57" s="95"/>
      <c r="H57" s="95"/>
      <c r="I57" s="95"/>
      <c r="J57" s="102" t="s">
        <v>130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J84</f>
        <v>0</v>
      </c>
      <c r="L59" s="33"/>
      <c r="AU59" s="18" t="s">
        <v>131</v>
      </c>
    </row>
    <row r="60" spans="2:47" s="8" customFormat="1" ht="24.95" customHeight="1">
      <c r="B60" s="104"/>
      <c r="D60" s="105" t="s">
        <v>429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12" customFormat="1" ht="19.899999999999999" customHeight="1">
      <c r="B61" s="165"/>
      <c r="D61" s="166" t="s">
        <v>430</v>
      </c>
      <c r="E61" s="167"/>
      <c r="F61" s="167"/>
      <c r="G61" s="167"/>
      <c r="H61" s="167"/>
      <c r="I61" s="167"/>
      <c r="J61" s="168">
        <f>J86</f>
        <v>0</v>
      </c>
      <c r="L61" s="165"/>
    </row>
    <row r="62" spans="2:47" s="12" customFormat="1" ht="19.899999999999999" customHeight="1">
      <c r="B62" s="165"/>
      <c r="D62" s="166" t="s">
        <v>433</v>
      </c>
      <c r="E62" s="167"/>
      <c r="F62" s="167"/>
      <c r="G62" s="167"/>
      <c r="H62" s="167"/>
      <c r="I62" s="167"/>
      <c r="J62" s="168">
        <f>J100</f>
        <v>0</v>
      </c>
      <c r="L62" s="165"/>
    </row>
    <row r="63" spans="2:47" s="12" customFormat="1" ht="19.899999999999999" customHeight="1">
      <c r="B63" s="165"/>
      <c r="D63" s="166" t="s">
        <v>434</v>
      </c>
      <c r="E63" s="167"/>
      <c r="F63" s="167"/>
      <c r="G63" s="167"/>
      <c r="H63" s="167"/>
      <c r="I63" s="167"/>
      <c r="J63" s="168">
        <f>J147</f>
        <v>0</v>
      </c>
      <c r="L63" s="165"/>
    </row>
    <row r="64" spans="2:47" s="12" customFormat="1" ht="19.899999999999999" customHeight="1">
      <c r="B64" s="165"/>
      <c r="D64" s="166" t="s">
        <v>435</v>
      </c>
      <c r="E64" s="167"/>
      <c r="F64" s="167"/>
      <c r="G64" s="167"/>
      <c r="H64" s="167"/>
      <c r="I64" s="167"/>
      <c r="J64" s="168">
        <f>J153</f>
        <v>0</v>
      </c>
      <c r="L64" s="165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138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30" t="str">
        <f>E7</f>
        <v>VD Štvanice – oprava plavebních komor</v>
      </c>
      <c r="F74" s="331"/>
      <c r="G74" s="331"/>
      <c r="H74" s="331"/>
      <c r="L74" s="33"/>
    </row>
    <row r="75" spans="2:12" s="1" customFormat="1" ht="12" customHeight="1">
      <c r="B75" s="33"/>
      <c r="C75" s="28" t="s">
        <v>126</v>
      </c>
      <c r="L75" s="33"/>
    </row>
    <row r="76" spans="2:12" s="1" customFormat="1" ht="16.5" customHeight="1">
      <c r="B76" s="33"/>
      <c r="E76" s="294" t="str">
        <f>E9</f>
        <v>SO 06 - Lokální reprofilace obslužných plat</v>
      </c>
      <c r="F76" s="332"/>
      <c r="G76" s="332"/>
      <c r="H76" s="332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22</v>
      </c>
      <c r="F78" s="26" t="str">
        <f>F12</f>
        <v>Hlavní město Praha</v>
      </c>
      <c r="I78" s="28" t="s">
        <v>24</v>
      </c>
      <c r="J78" s="50">
        <f>IF(J12="","",J12)</f>
        <v>45677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>Povodí Vltavy, státní podnik</v>
      </c>
      <c r="I80" s="28" t="s">
        <v>33</v>
      </c>
      <c r="J80" s="31" t="str">
        <f>E21</f>
        <v>AQUATIS a.s</v>
      </c>
      <c r="L80" s="33"/>
    </row>
    <row r="81" spans="2:65" s="1" customFormat="1" ht="15.2" customHeight="1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>Bc. Aneta Patková</v>
      </c>
      <c r="L81" s="33"/>
    </row>
    <row r="82" spans="2:65" s="1" customFormat="1" ht="10.35" customHeight="1">
      <c r="B82" s="33"/>
      <c r="L82" s="33"/>
    </row>
    <row r="83" spans="2:65" s="9" customFormat="1" ht="29.25" customHeight="1">
      <c r="B83" s="108"/>
      <c r="C83" s="109" t="s">
        <v>139</v>
      </c>
      <c r="D83" s="110" t="s">
        <v>61</v>
      </c>
      <c r="E83" s="110" t="s">
        <v>57</v>
      </c>
      <c r="F83" s="110" t="s">
        <v>58</v>
      </c>
      <c r="G83" s="110" t="s">
        <v>140</v>
      </c>
      <c r="H83" s="110" t="s">
        <v>141</v>
      </c>
      <c r="I83" s="110" t="s">
        <v>142</v>
      </c>
      <c r="J83" s="110" t="s">
        <v>130</v>
      </c>
      <c r="K83" s="111" t="s">
        <v>143</v>
      </c>
      <c r="L83" s="108"/>
      <c r="M83" s="57" t="s">
        <v>21</v>
      </c>
      <c r="N83" s="58" t="s">
        <v>46</v>
      </c>
      <c r="O83" s="58" t="s">
        <v>144</v>
      </c>
      <c r="P83" s="58" t="s">
        <v>145</v>
      </c>
      <c r="Q83" s="58" t="s">
        <v>146</v>
      </c>
      <c r="R83" s="58" t="s">
        <v>147</v>
      </c>
      <c r="S83" s="58" t="s">
        <v>148</v>
      </c>
      <c r="T83" s="59" t="s">
        <v>149</v>
      </c>
    </row>
    <row r="84" spans="2:65" s="1" customFormat="1" ht="22.9" customHeight="1">
      <c r="B84" s="33"/>
      <c r="C84" s="62" t="s">
        <v>150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11.02862828</v>
      </c>
      <c r="S84" s="51"/>
      <c r="T84" s="114">
        <f>T85</f>
        <v>183.52574999999999</v>
      </c>
      <c r="AT84" s="18" t="s">
        <v>75</v>
      </c>
      <c r="AU84" s="18" t="s">
        <v>131</v>
      </c>
      <c r="BK84" s="115">
        <f>BK85</f>
        <v>0</v>
      </c>
    </row>
    <row r="85" spans="2:65" s="10" customFormat="1" ht="25.9" customHeight="1">
      <c r="B85" s="116"/>
      <c r="D85" s="117" t="s">
        <v>75</v>
      </c>
      <c r="E85" s="118" t="s">
        <v>436</v>
      </c>
      <c r="F85" s="118" t="s">
        <v>437</v>
      </c>
      <c r="I85" s="119"/>
      <c r="J85" s="120">
        <f>BK85</f>
        <v>0</v>
      </c>
      <c r="L85" s="116"/>
      <c r="M85" s="121"/>
      <c r="P85" s="122">
        <f>P86+P100+P147+P153</f>
        <v>0</v>
      </c>
      <c r="R85" s="122">
        <f>R86+R100+R147+R153</f>
        <v>11.02862828</v>
      </c>
      <c r="T85" s="123">
        <f>T86+T100+T147+T153</f>
        <v>183.52574999999999</v>
      </c>
      <c r="AR85" s="117" t="s">
        <v>84</v>
      </c>
      <c r="AT85" s="124" t="s">
        <v>75</v>
      </c>
      <c r="AU85" s="124" t="s">
        <v>76</v>
      </c>
      <c r="AY85" s="117" t="s">
        <v>154</v>
      </c>
      <c r="BK85" s="125">
        <f>BK86+BK100+BK147+BK153</f>
        <v>0</v>
      </c>
    </row>
    <row r="86" spans="2:65" s="10" customFormat="1" ht="22.9" customHeight="1">
      <c r="B86" s="116"/>
      <c r="D86" s="117" t="s">
        <v>75</v>
      </c>
      <c r="E86" s="169" t="s">
        <v>84</v>
      </c>
      <c r="F86" s="169" t="s">
        <v>438</v>
      </c>
      <c r="I86" s="119"/>
      <c r="J86" s="170">
        <f>BK86</f>
        <v>0</v>
      </c>
      <c r="L86" s="116"/>
      <c r="M86" s="121"/>
      <c r="P86" s="122">
        <f>SUM(P87:P99)</f>
        <v>0</v>
      </c>
      <c r="R86" s="122">
        <f>SUM(R87:R99)</f>
        <v>3.0210000000000001E-2</v>
      </c>
      <c r="T86" s="123">
        <f>SUM(T87:T99)</f>
        <v>183.52574999999999</v>
      </c>
      <c r="AR86" s="117" t="s">
        <v>84</v>
      </c>
      <c r="AT86" s="124" t="s">
        <v>75</v>
      </c>
      <c r="AU86" s="124" t="s">
        <v>84</v>
      </c>
      <c r="AY86" s="117" t="s">
        <v>154</v>
      </c>
      <c r="BK86" s="125">
        <f>SUM(BK87:BK99)</f>
        <v>0</v>
      </c>
    </row>
    <row r="87" spans="2:65" s="1" customFormat="1" ht="16.5" customHeight="1">
      <c r="B87" s="33"/>
      <c r="C87" s="126" t="s">
        <v>84</v>
      </c>
      <c r="D87" s="126" t="s">
        <v>155</v>
      </c>
      <c r="E87" s="127" t="s">
        <v>1238</v>
      </c>
      <c r="F87" s="128" t="s">
        <v>1239</v>
      </c>
      <c r="G87" s="129" t="s">
        <v>414</v>
      </c>
      <c r="H87" s="130">
        <v>755.25</v>
      </c>
      <c r="I87" s="131"/>
      <c r="J87" s="132">
        <f>ROUND(I87*H87,2)</f>
        <v>0</v>
      </c>
      <c r="K87" s="128" t="s">
        <v>447</v>
      </c>
      <c r="L87" s="33"/>
      <c r="M87" s="133" t="s">
        <v>21</v>
      </c>
      <c r="N87" s="134" t="s">
        <v>47</v>
      </c>
      <c r="P87" s="135">
        <f>O87*H87</f>
        <v>0</v>
      </c>
      <c r="Q87" s="135">
        <v>0</v>
      </c>
      <c r="R87" s="135">
        <f>Q87*H87</f>
        <v>0</v>
      </c>
      <c r="S87" s="135">
        <v>0.24299999999999999</v>
      </c>
      <c r="T87" s="136">
        <f>S87*H87</f>
        <v>183.52574999999999</v>
      </c>
      <c r="AR87" s="137" t="s">
        <v>153</v>
      </c>
      <c r="AT87" s="137" t="s">
        <v>155</v>
      </c>
      <c r="AU87" s="137" t="s">
        <v>86</v>
      </c>
      <c r="AY87" s="18" t="s">
        <v>154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8" t="s">
        <v>84</v>
      </c>
      <c r="BK87" s="138">
        <f>ROUND(I87*H87,2)</f>
        <v>0</v>
      </c>
      <c r="BL87" s="18" t="s">
        <v>153</v>
      </c>
      <c r="BM87" s="137" t="s">
        <v>1240</v>
      </c>
    </row>
    <row r="88" spans="2:65" s="1" customFormat="1" ht="19.5">
      <c r="B88" s="33"/>
      <c r="D88" s="139" t="s">
        <v>160</v>
      </c>
      <c r="F88" s="140" t="s">
        <v>1241</v>
      </c>
      <c r="I88" s="141"/>
      <c r="L88" s="33"/>
      <c r="M88" s="142"/>
      <c r="T88" s="54"/>
      <c r="AT88" s="18" t="s">
        <v>160</v>
      </c>
      <c r="AU88" s="18" t="s">
        <v>86</v>
      </c>
    </row>
    <row r="89" spans="2:65" s="1" customFormat="1" ht="11.25">
      <c r="B89" s="33"/>
      <c r="D89" s="171" t="s">
        <v>450</v>
      </c>
      <c r="F89" s="172" t="s">
        <v>1242</v>
      </c>
      <c r="I89" s="141"/>
      <c r="L89" s="33"/>
      <c r="M89" s="142"/>
      <c r="T89" s="54"/>
      <c r="AT89" s="18" t="s">
        <v>450</v>
      </c>
      <c r="AU89" s="18" t="s">
        <v>86</v>
      </c>
    </row>
    <row r="90" spans="2:65" s="1" customFormat="1" ht="29.25">
      <c r="B90" s="33"/>
      <c r="D90" s="139" t="s">
        <v>161</v>
      </c>
      <c r="F90" s="143" t="s">
        <v>1205</v>
      </c>
      <c r="I90" s="141"/>
      <c r="L90" s="33"/>
      <c r="M90" s="142"/>
      <c r="T90" s="54"/>
      <c r="AT90" s="18" t="s">
        <v>161</v>
      </c>
      <c r="AU90" s="18" t="s">
        <v>86</v>
      </c>
    </row>
    <row r="91" spans="2:65" s="13" customFormat="1" ht="11.25">
      <c r="B91" s="173"/>
      <c r="D91" s="139" t="s">
        <v>192</v>
      </c>
      <c r="E91" s="174" t="s">
        <v>21</v>
      </c>
      <c r="F91" s="175" t="s">
        <v>1243</v>
      </c>
      <c r="H91" s="174" t="s">
        <v>21</v>
      </c>
      <c r="I91" s="176"/>
      <c r="L91" s="173"/>
      <c r="M91" s="177"/>
      <c r="T91" s="178"/>
      <c r="AT91" s="174" t="s">
        <v>192</v>
      </c>
      <c r="AU91" s="174" t="s">
        <v>86</v>
      </c>
      <c r="AV91" s="13" t="s">
        <v>84</v>
      </c>
      <c r="AW91" s="13" t="s">
        <v>37</v>
      </c>
      <c r="AX91" s="13" t="s">
        <v>76</v>
      </c>
      <c r="AY91" s="174" t="s">
        <v>154</v>
      </c>
    </row>
    <row r="92" spans="2:65" s="11" customFormat="1" ht="11.25">
      <c r="B92" s="144"/>
      <c r="D92" s="139" t="s">
        <v>192</v>
      </c>
      <c r="E92" s="145" t="s">
        <v>21</v>
      </c>
      <c r="F92" s="146" t="s">
        <v>1244</v>
      </c>
      <c r="H92" s="147">
        <v>596.5</v>
      </c>
      <c r="I92" s="148"/>
      <c r="L92" s="144"/>
      <c r="M92" s="149"/>
      <c r="T92" s="150"/>
      <c r="AT92" s="145" t="s">
        <v>192</v>
      </c>
      <c r="AU92" s="145" t="s">
        <v>86</v>
      </c>
      <c r="AV92" s="11" t="s">
        <v>86</v>
      </c>
      <c r="AW92" s="11" t="s">
        <v>37</v>
      </c>
      <c r="AX92" s="11" t="s">
        <v>76</v>
      </c>
      <c r="AY92" s="145" t="s">
        <v>154</v>
      </c>
    </row>
    <row r="93" spans="2:65" s="11" customFormat="1" ht="11.25">
      <c r="B93" s="144"/>
      <c r="D93" s="139" t="s">
        <v>192</v>
      </c>
      <c r="E93" s="145" t="s">
        <v>21</v>
      </c>
      <c r="F93" s="146" t="s">
        <v>1245</v>
      </c>
      <c r="H93" s="147">
        <v>120.5</v>
      </c>
      <c r="I93" s="148"/>
      <c r="L93" s="144"/>
      <c r="M93" s="149"/>
      <c r="T93" s="150"/>
      <c r="AT93" s="145" t="s">
        <v>192</v>
      </c>
      <c r="AU93" s="145" t="s">
        <v>86</v>
      </c>
      <c r="AV93" s="11" t="s">
        <v>86</v>
      </c>
      <c r="AW93" s="11" t="s">
        <v>37</v>
      </c>
      <c r="AX93" s="11" t="s">
        <v>76</v>
      </c>
      <c r="AY93" s="145" t="s">
        <v>154</v>
      </c>
    </row>
    <row r="94" spans="2:65" s="11" customFormat="1" ht="11.25">
      <c r="B94" s="144"/>
      <c r="D94" s="139" t="s">
        <v>192</v>
      </c>
      <c r="E94" s="145" t="s">
        <v>21</v>
      </c>
      <c r="F94" s="146" t="s">
        <v>1246</v>
      </c>
      <c r="H94" s="147">
        <v>38.25</v>
      </c>
      <c r="I94" s="148"/>
      <c r="L94" s="144"/>
      <c r="M94" s="149"/>
      <c r="T94" s="150"/>
      <c r="AT94" s="145" t="s">
        <v>192</v>
      </c>
      <c r="AU94" s="145" t="s">
        <v>86</v>
      </c>
      <c r="AV94" s="11" t="s">
        <v>86</v>
      </c>
      <c r="AW94" s="11" t="s">
        <v>37</v>
      </c>
      <c r="AX94" s="11" t="s">
        <v>76</v>
      </c>
      <c r="AY94" s="145" t="s">
        <v>154</v>
      </c>
    </row>
    <row r="95" spans="2:65" s="14" customFormat="1" ht="11.25">
      <c r="B95" s="179"/>
      <c r="D95" s="139" t="s">
        <v>192</v>
      </c>
      <c r="E95" s="180" t="s">
        <v>1235</v>
      </c>
      <c r="F95" s="181" t="s">
        <v>459</v>
      </c>
      <c r="H95" s="182">
        <v>755.25</v>
      </c>
      <c r="I95" s="183"/>
      <c r="L95" s="179"/>
      <c r="M95" s="184"/>
      <c r="T95" s="185"/>
      <c r="AT95" s="180" t="s">
        <v>192</v>
      </c>
      <c r="AU95" s="180" t="s">
        <v>86</v>
      </c>
      <c r="AV95" s="14" t="s">
        <v>153</v>
      </c>
      <c r="AW95" s="14" t="s">
        <v>37</v>
      </c>
      <c r="AX95" s="14" t="s">
        <v>84</v>
      </c>
      <c r="AY95" s="180" t="s">
        <v>154</v>
      </c>
    </row>
    <row r="96" spans="2:65" s="1" customFormat="1" ht="16.5" customHeight="1">
      <c r="B96" s="33"/>
      <c r="C96" s="126" t="s">
        <v>86</v>
      </c>
      <c r="D96" s="126" t="s">
        <v>155</v>
      </c>
      <c r="E96" s="127" t="s">
        <v>1247</v>
      </c>
      <c r="F96" s="128" t="s">
        <v>1248</v>
      </c>
      <c r="G96" s="129" t="s">
        <v>414</v>
      </c>
      <c r="H96" s="130">
        <v>755.25</v>
      </c>
      <c r="I96" s="131"/>
      <c r="J96" s="132">
        <f>ROUND(I96*H96,2)</f>
        <v>0</v>
      </c>
      <c r="K96" s="128" t="s">
        <v>21</v>
      </c>
      <c r="L96" s="33"/>
      <c r="M96" s="133" t="s">
        <v>21</v>
      </c>
      <c r="N96" s="134" t="s">
        <v>47</v>
      </c>
      <c r="P96" s="135">
        <f>O96*H96</f>
        <v>0</v>
      </c>
      <c r="Q96" s="135">
        <v>4.0000000000000003E-5</v>
      </c>
      <c r="R96" s="135">
        <f>Q96*H96</f>
        <v>3.0210000000000001E-2</v>
      </c>
      <c r="S96" s="135">
        <v>0</v>
      </c>
      <c r="T96" s="136">
        <f>S96*H96</f>
        <v>0</v>
      </c>
      <c r="AR96" s="137" t="s">
        <v>153</v>
      </c>
      <c r="AT96" s="137" t="s">
        <v>155</v>
      </c>
      <c r="AU96" s="137" t="s">
        <v>86</v>
      </c>
      <c r="AY96" s="18" t="s">
        <v>154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84</v>
      </c>
      <c r="BK96" s="138">
        <f>ROUND(I96*H96,2)</f>
        <v>0</v>
      </c>
      <c r="BL96" s="18" t="s">
        <v>153</v>
      </c>
      <c r="BM96" s="137" t="s">
        <v>1249</v>
      </c>
    </row>
    <row r="97" spans="2:65" s="1" customFormat="1" ht="11.25">
      <c r="B97" s="33"/>
      <c r="D97" s="139" t="s">
        <v>160</v>
      </c>
      <c r="F97" s="140" t="s">
        <v>1248</v>
      </c>
      <c r="I97" s="141"/>
      <c r="L97" s="33"/>
      <c r="M97" s="142"/>
      <c r="T97" s="54"/>
      <c r="AT97" s="18" t="s">
        <v>160</v>
      </c>
      <c r="AU97" s="18" t="s">
        <v>86</v>
      </c>
    </row>
    <row r="98" spans="2:65" s="1" customFormat="1" ht="29.25">
      <c r="B98" s="33"/>
      <c r="D98" s="139" t="s">
        <v>161</v>
      </c>
      <c r="F98" s="143" t="s">
        <v>1205</v>
      </c>
      <c r="I98" s="141"/>
      <c r="L98" s="33"/>
      <c r="M98" s="142"/>
      <c r="T98" s="54"/>
      <c r="AT98" s="18" t="s">
        <v>161</v>
      </c>
      <c r="AU98" s="18" t="s">
        <v>86</v>
      </c>
    </row>
    <row r="99" spans="2:65" s="11" customFormat="1" ht="11.25">
      <c r="B99" s="144"/>
      <c r="D99" s="139" t="s">
        <v>192</v>
      </c>
      <c r="E99" s="145" t="s">
        <v>21</v>
      </c>
      <c r="F99" s="146" t="s">
        <v>1235</v>
      </c>
      <c r="H99" s="147">
        <v>755.25</v>
      </c>
      <c r="I99" s="148"/>
      <c r="L99" s="144"/>
      <c r="M99" s="149"/>
      <c r="T99" s="150"/>
      <c r="AT99" s="145" t="s">
        <v>192</v>
      </c>
      <c r="AU99" s="145" t="s">
        <v>86</v>
      </c>
      <c r="AV99" s="11" t="s">
        <v>86</v>
      </c>
      <c r="AW99" s="11" t="s">
        <v>37</v>
      </c>
      <c r="AX99" s="11" t="s">
        <v>84</v>
      </c>
      <c r="AY99" s="145" t="s">
        <v>154</v>
      </c>
    </row>
    <row r="100" spans="2:65" s="10" customFormat="1" ht="22.9" customHeight="1">
      <c r="B100" s="116"/>
      <c r="D100" s="117" t="s">
        <v>75</v>
      </c>
      <c r="E100" s="169" t="s">
        <v>200</v>
      </c>
      <c r="F100" s="169" t="s">
        <v>518</v>
      </c>
      <c r="I100" s="119"/>
      <c r="J100" s="170">
        <f>BK100</f>
        <v>0</v>
      </c>
      <c r="L100" s="116"/>
      <c r="M100" s="121"/>
      <c r="P100" s="122">
        <f>SUM(P101:P146)</f>
        <v>0</v>
      </c>
      <c r="R100" s="122">
        <f>SUM(R101:R146)</f>
        <v>10.998418279999999</v>
      </c>
      <c r="T100" s="123">
        <f>SUM(T101:T146)</f>
        <v>0</v>
      </c>
      <c r="AR100" s="117" t="s">
        <v>84</v>
      </c>
      <c r="AT100" s="124" t="s">
        <v>75</v>
      </c>
      <c r="AU100" s="124" t="s">
        <v>84</v>
      </c>
      <c r="AY100" s="117" t="s">
        <v>154</v>
      </c>
      <c r="BK100" s="125">
        <f>SUM(BK101:BK146)</f>
        <v>0</v>
      </c>
    </row>
    <row r="101" spans="2:65" s="1" customFormat="1" ht="16.5" customHeight="1">
      <c r="B101" s="33"/>
      <c r="C101" s="126" t="s">
        <v>167</v>
      </c>
      <c r="D101" s="126" t="s">
        <v>155</v>
      </c>
      <c r="E101" s="127" t="s">
        <v>1250</v>
      </c>
      <c r="F101" s="128" t="s">
        <v>1251</v>
      </c>
      <c r="G101" s="129" t="s">
        <v>421</v>
      </c>
      <c r="H101" s="130">
        <v>834.3</v>
      </c>
      <c r="I101" s="131"/>
      <c r="J101" s="132">
        <f>ROUND(I101*H101,2)</f>
        <v>0</v>
      </c>
      <c r="K101" s="128" t="s">
        <v>447</v>
      </c>
      <c r="L101" s="33"/>
      <c r="M101" s="133" t="s">
        <v>21</v>
      </c>
      <c r="N101" s="134" t="s">
        <v>47</v>
      </c>
      <c r="P101" s="135">
        <f>O101*H101</f>
        <v>0</v>
      </c>
      <c r="Q101" s="135">
        <v>8.0000000000000007E-5</v>
      </c>
      <c r="R101" s="135">
        <f>Q101*H101</f>
        <v>6.6743999999999998E-2</v>
      </c>
      <c r="S101" s="135">
        <v>0</v>
      </c>
      <c r="T101" s="136">
        <f>S101*H101</f>
        <v>0</v>
      </c>
      <c r="AR101" s="137" t="s">
        <v>153</v>
      </c>
      <c r="AT101" s="137" t="s">
        <v>155</v>
      </c>
      <c r="AU101" s="137" t="s">
        <v>86</v>
      </c>
      <c r="AY101" s="18" t="s">
        <v>154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8" t="s">
        <v>84</v>
      </c>
      <c r="BK101" s="138">
        <f>ROUND(I101*H101,2)</f>
        <v>0</v>
      </c>
      <c r="BL101" s="18" t="s">
        <v>153</v>
      </c>
      <c r="BM101" s="137" t="s">
        <v>1252</v>
      </c>
    </row>
    <row r="102" spans="2:65" s="1" customFormat="1" ht="11.25">
      <c r="B102" s="33"/>
      <c r="D102" s="139" t="s">
        <v>160</v>
      </c>
      <c r="F102" s="140" t="s">
        <v>1253</v>
      </c>
      <c r="I102" s="141"/>
      <c r="L102" s="33"/>
      <c r="M102" s="142"/>
      <c r="T102" s="54"/>
      <c r="AT102" s="18" t="s">
        <v>160</v>
      </c>
      <c r="AU102" s="18" t="s">
        <v>86</v>
      </c>
    </row>
    <row r="103" spans="2:65" s="1" customFormat="1" ht="11.25">
      <c r="B103" s="33"/>
      <c r="D103" s="171" t="s">
        <v>450</v>
      </c>
      <c r="F103" s="172" t="s">
        <v>1254</v>
      </c>
      <c r="I103" s="141"/>
      <c r="L103" s="33"/>
      <c r="M103" s="142"/>
      <c r="T103" s="54"/>
      <c r="AT103" s="18" t="s">
        <v>450</v>
      </c>
      <c r="AU103" s="18" t="s">
        <v>86</v>
      </c>
    </row>
    <row r="104" spans="2:65" s="1" customFormat="1" ht="29.25">
      <c r="B104" s="33"/>
      <c r="D104" s="139" t="s">
        <v>161</v>
      </c>
      <c r="F104" s="143" t="s">
        <v>1205</v>
      </c>
      <c r="I104" s="141"/>
      <c r="L104" s="33"/>
      <c r="M104" s="142"/>
      <c r="T104" s="54"/>
      <c r="AT104" s="18" t="s">
        <v>161</v>
      </c>
      <c r="AU104" s="18" t="s">
        <v>86</v>
      </c>
    </row>
    <row r="105" spans="2:65" s="13" customFormat="1" ht="11.25">
      <c r="B105" s="173"/>
      <c r="D105" s="139" t="s">
        <v>192</v>
      </c>
      <c r="E105" s="174" t="s">
        <v>21</v>
      </c>
      <c r="F105" s="175" t="s">
        <v>452</v>
      </c>
      <c r="H105" s="174" t="s">
        <v>21</v>
      </c>
      <c r="I105" s="176"/>
      <c r="L105" s="173"/>
      <c r="M105" s="177"/>
      <c r="T105" s="178"/>
      <c r="AT105" s="174" t="s">
        <v>192</v>
      </c>
      <c r="AU105" s="174" t="s">
        <v>86</v>
      </c>
      <c r="AV105" s="13" t="s">
        <v>84</v>
      </c>
      <c r="AW105" s="13" t="s">
        <v>37</v>
      </c>
      <c r="AX105" s="13" t="s">
        <v>76</v>
      </c>
      <c r="AY105" s="174" t="s">
        <v>154</v>
      </c>
    </row>
    <row r="106" spans="2:65" s="13" customFormat="1" ht="11.25">
      <c r="B106" s="173"/>
      <c r="D106" s="139" t="s">
        <v>192</v>
      </c>
      <c r="E106" s="174" t="s">
        <v>21</v>
      </c>
      <c r="F106" s="175" t="s">
        <v>1255</v>
      </c>
      <c r="H106" s="174" t="s">
        <v>21</v>
      </c>
      <c r="I106" s="176"/>
      <c r="L106" s="173"/>
      <c r="M106" s="177"/>
      <c r="T106" s="178"/>
      <c r="AT106" s="174" t="s">
        <v>192</v>
      </c>
      <c r="AU106" s="174" t="s">
        <v>86</v>
      </c>
      <c r="AV106" s="13" t="s">
        <v>84</v>
      </c>
      <c r="AW106" s="13" t="s">
        <v>37</v>
      </c>
      <c r="AX106" s="13" t="s">
        <v>76</v>
      </c>
      <c r="AY106" s="174" t="s">
        <v>154</v>
      </c>
    </row>
    <row r="107" spans="2:65" s="13" customFormat="1" ht="11.25">
      <c r="B107" s="173"/>
      <c r="D107" s="139" t="s">
        <v>192</v>
      </c>
      <c r="E107" s="174" t="s">
        <v>21</v>
      </c>
      <c r="F107" s="175" t="s">
        <v>1256</v>
      </c>
      <c r="H107" s="174" t="s">
        <v>21</v>
      </c>
      <c r="I107" s="176"/>
      <c r="L107" s="173"/>
      <c r="M107" s="177"/>
      <c r="T107" s="178"/>
      <c r="AT107" s="174" t="s">
        <v>192</v>
      </c>
      <c r="AU107" s="174" t="s">
        <v>86</v>
      </c>
      <c r="AV107" s="13" t="s">
        <v>84</v>
      </c>
      <c r="AW107" s="13" t="s">
        <v>37</v>
      </c>
      <c r="AX107" s="13" t="s">
        <v>76</v>
      </c>
      <c r="AY107" s="174" t="s">
        <v>154</v>
      </c>
    </row>
    <row r="108" spans="2:65" s="11" customFormat="1" ht="22.5">
      <c r="B108" s="144"/>
      <c r="D108" s="139" t="s">
        <v>192</v>
      </c>
      <c r="E108" s="145" t="s">
        <v>21</v>
      </c>
      <c r="F108" s="146" t="s">
        <v>1257</v>
      </c>
      <c r="H108" s="147">
        <v>605.85</v>
      </c>
      <c r="I108" s="148"/>
      <c r="L108" s="144"/>
      <c r="M108" s="149"/>
      <c r="T108" s="150"/>
      <c r="AT108" s="145" t="s">
        <v>192</v>
      </c>
      <c r="AU108" s="145" t="s">
        <v>86</v>
      </c>
      <c r="AV108" s="11" t="s">
        <v>86</v>
      </c>
      <c r="AW108" s="11" t="s">
        <v>37</v>
      </c>
      <c r="AX108" s="11" t="s">
        <v>76</v>
      </c>
      <c r="AY108" s="145" t="s">
        <v>154</v>
      </c>
    </row>
    <row r="109" spans="2:65" s="11" customFormat="1" ht="11.25">
      <c r="B109" s="144"/>
      <c r="D109" s="139" t="s">
        <v>192</v>
      </c>
      <c r="E109" s="145" t="s">
        <v>21</v>
      </c>
      <c r="F109" s="146" t="s">
        <v>1258</v>
      </c>
      <c r="H109" s="147">
        <v>58.85</v>
      </c>
      <c r="I109" s="148"/>
      <c r="L109" s="144"/>
      <c r="M109" s="149"/>
      <c r="T109" s="150"/>
      <c r="AT109" s="145" t="s">
        <v>192</v>
      </c>
      <c r="AU109" s="145" t="s">
        <v>86</v>
      </c>
      <c r="AV109" s="11" t="s">
        <v>86</v>
      </c>
      <c r="AW109" s="11" t="s">
        <v>37</v>
      </c>
      <c r="AX109" s="11" t="s">
        <v>76</v>
      </c>
      <c r="AY109" s="145" t="s">
        <v>154</v>
      </c>
    </row>
    <row r="110" spans="2:65" s="13" customFormat="1" ht="11.25">
      <c r="B110" s="173"/>
      <c r="D110" s="139" t="s">
        <v>192</v>
      </c>
      <c r="E110" s="174" t="s">
        <v>21</v>
      </c>
      <c r="F110" s="175" t="s">
        <v>1259</v>
      </c>
      <c r="H110" s="174" t="s">
        <v>21</v>
      </c>
      <c r="I110" s="176"/>
      <c r="L110" s="173"/>
      <c r="M110" s="177"/>
      <c r="T110" s="178"/>
      <c r="AT110" s="174" t="s">
        <v>192</v>
      </c>
      <c r="AU110" s="174" t="s">
        <v>86</v>
      </c>
      <c r="AV110" s="13" t="s">
        <v>84</v>
      </c>
      <c r="AW110" s="13" t="s">
        <v>37</v>
      </c>
      <c r="AX110" s="13" t="s">
        <v>76</v>
      </c>
      <c r="AY110" s="174" t="s">
        <v>154</v>
      </c>
    </row>
    <row r="111" spans="2:65" s="11" customFormat="1" ht="11.25">
      <c r="B111" s="144"/>
      <c r="D111" s="139" t="s">
        <v>192</v>
      </c>
      <c r="E111" s="145" t="s">
        <v>21</v>
      </c>
      <c r="F111" s="146" t="s">
        <v>1260</v>
      </c>
      <c r="H111" s="147">
        <v>137.9</v>
      </c>
      <c r="I111" s="148"/>
      <c r="L111" s="144"/>
      <c r="M111" s="149"/>
      <c r="T111" s="150"/>
      <c r="AT111" s="145" t="s">
        <v>192</v>
      </c>
      <c r="AU111" s="145" t="s">
        <v>86</v>
      </c>
      <c r="AV111" s="11" t="s">
        <v>86</v>
      </c>
      <c r="AW111" s="11" t="s">
        <v>37</v>
      </c>
      <c r="AX111" s="11" t="s">
        <v>76</v>
      </c>
      <c r="AY111" s="145" t="s">
        <v>154</v>
      </c>
    </row>
    <row r="112" spans="2:65" s="11" customFormat="1" ht="11.25">
      <c r="B112" s="144"/>
      <c r="D112" s="139" t="s">
        <v>192</v>
      </c>
      <c r="E112" s="145" t="s">
        <v>21</v>
      </c>
      <c r="F112" s="146" t="s">
        <v>1261</v>
      </c>
      <c r="H112" s="147">
        <v>7.8</v>
      </c>
      <c r="I112" s="148"/>
      <c r="L112" s="144"/>
      <c r="M112" s="149"/>
      <c r="T112" s="150"/>
      <c r="AT112" s="145" t="s">
        <v>192</v>
      </c>
      <c r="AU112" s="145" t="s">
        <v>86</v>
      </c>
      <c r="AV112" s="11" t="s">
        <v>86</v>
      </c>
      <c r="AW112" s="11" t="s">
        <v>37</v>
      </c>
      <c r="AX112" s="11" t="s">
        <v>76</v>
      </c>
      <c r="AY112" s="145" t="s">
        <v>154</v>
      </c>
    </row>
    <row r="113" spans="2:65" s="13" customFormat="1" ht="11.25">
      <c r="B113" s="173"/>
      <c r="D113" s="139" t="s">
        <v>192</v>
      </c>
      <c r="E113" s="174" t="s">
        <v>21</v>
      </c>
      <c r="F113" s="175" t="s">
        <v>1262</v>
      </c>
      <c r="H113" s="174" t="s">
        <v>21</v>
      </c>
      <c r="I113" s="176"/>
      <c r="L113" s="173"/>
      <c r="M113" s="177"/>
      <c r="T113" s="178"/>
      <c r="AT113" s="174" t="s">
        <v>192</v>
      </c>
      <c r="AU113" s="174" t="s">
        <v>86</v>
      </c>
      <c r="AV113" s="13" t="s">
        <v>84</v>
      </c>
      <c r="AW113" s="13" t="s">
        <v>37</v>
      </c>
      <c r="AX113" s="13" t="s">
        <v>76</v>
      </c>
      <c r="AY113" s="174" t="s">
        <v>154</v>
      </c>
    </row>
    <row r="114" spans="2:65" s="11" customFormat="1" ht="11.25">
      <c r="B114" s="144"/>
      <c r="D114" s="139" t="s">
        <v>192</v>
      </c>
      <c r="E114" s="145" t="s">
        <v>21</v>
      </c>
      <c r="F114" s="146" t="s">
        <v>1263</v>
      </c>
      <c r="H114" s="147">
        <v>23</v>
      </c>
      <c r="I114" s="148"/>
      <c r="L114" s="144"/>
      <c r="M114" s="149"/>
      <c r="T114" s="150"/>
      <c r="AT114" s="145" t="s">
        <v>192</v>
      </c>
      <c r="AU114" s="145" t="s">
        <v>86</v>
      </c>
      <c r="AV114" s="11" t="s">
        <v>86</v>
      </c>
      <c r="AW114" s="11" t="s">
        <v>37</v>
      </c>
      <c r="AX114" s="11" t="s">
        <v>76</v>
      </c>
      <c r="AY114" s="145" t="s">
        <v>154</v>
      </c>
    </row>
    <row r="115" spans="2:65" s="11" customFormat="1" ht="11.25">
      <c r="B115" s="144"/>
      <c r="D115" s="139" t="s">
        <v>192</v>
      </c>
      <c r="E115" s="145" t="s">
        <v>21</v>
      </c>
      <c r="F115" s="146" t="s">
        <v>1264</v>
      </c>
      <c r="H115" s="147">
        <v>0.9</v>
      </c>
      <c r="I115" s="148"/>
      <c r="L115" s="144"/>
      <c r="M115" s="149"/>
      <c r="T115" s="150"/>
      <c r="AT115" s="145" t="s">
        <v>192</v>
      </c>
      <c r="AU115" s="145" t="s">
        <v>86</v>
      </c>
      <c r="AV115" s="11" t="s">
        <v>86</v>
      </c>
      <c r="AW115" s="11" t="s">
        <v>37</v>
      </c>
      <c r="AX115" s="11" t="s">
        <v>76</v>
      </c>
      <c r="AY115" s="145" t="s">
        <v>154</v>
      </c>
    </row>
    <row r="116" spans="2:65" s="14" customFormat="1" ht="11.25">
      <c r="B116" s="179"/>
      <c r="D116" s="139" t="s">
        <v>192</v>
      </c>
      <c r="E116" s="180" t="s">
        <v>21</v>
      </c>
      <c r="F116" s="181" t="s">
        <v>459</v>
      </c>
      <c r="H116" s="182">
        <v>834.3</v>
      </c>
      <c r="I116" s="183"/>
      <c r="L116" s="179"/>
      <c r="M116" s="184"/>
      <c r="T116" s="185"/>
      <c r="AT116" s="180" t="s">
        <v>192</v>
      </c>
      <c r="AU116" s="180" t="s">
        <v>86</v>
      </c>
      <c r="AV116" s="14" t="s">
        <v>153</v>
      </c>
      <c r="AW116" s="14" t="s">
        <v>37</v>
      </c>
      <c r="AX116" s="14" t="s">
        <v>84</v>
      </c>
      <c r="AY116" s="180" t="s">
        <v>154</v>
      </c>
    </row>
    <row r="117" spans="2:65" s="1" customFormat="1" ht="16.5" customHeight="1">
      <c r="B117" s="33"/>
      <c r="C117" s="126" t="s">
        <v>153</v>
      </c>
      <c r="D117" s="126" t="s">
        <v>155</v>
      </c>
      <c r="E117" s="127" t="s">
        <v>1265</v>
      </c>
      <c r="F117" s="128" t="s">
        <v>1266</v>
      </c>
      <c r="G117" s="129" t="s">
        <v>414</v>
      </c>
      <c r="H117" s="130">
        <v>755.25</v>
      </c>
      <c r="I117" s="131"/>
      <c r="J117" s="132">
        <f>ROUND(I117*H117,2)</f>
        <v>0</v>
      </c>
      <c r="K117" s="128" t="s">
        <v>21</v>
      </c>
      <c r="L117" s="33"/>
      <c r="M117" s="133" t="s">
        <v>21</v>
      </c>
      <c r="N117" s="134" t="s">
        <v>47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153</v>
      </c>
      <c r="AT117" s="137" t="s">
        <v>155</v>
      </c>
      <c r="AU117" s="137" t="s">
        <v>86</v>
      </c>
      <c r="AY117" s="18" t="s">
        <v>154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84</v>
      </c>
      <c r="BK117" s="138">
        <f>ROUND(I117*H117,2)</f>
        <v>0</v>
      </c>
      <c r="BL117" s="18" t="s">
        <v>153</v>
      </c>
      <c r="BM117" s="137" t="s">
        <v>1267</v>
      </c>
    </row>
    <row r="118" spans="2:65" s="1" customFormat="1" ht="29.25">
      <c r="B118" s="33"/>
      <c r="D118" s="139" t="s">
        <v>160</v>
      </c>
      <c r="F118" s="140" t="s">
        <v>1268</v>
      </c>
      <c r="I118" s="141"/>
      <c r="L118" s="33"/>
      <c r="M118" s="142"/>
      <c r="T118" s="54"/>
      <c r="AT118" s="18" t="s">
        <v>160</v>
      </c>
      <c r="AU118" s="18" t="s">
        <v>86</v>
      </c>
    </row>
    <row r="119" spans="2:65" s="1" customFormat="1" ht="48.75">
      <c r="B119" s="33"/>
      <c r="D119" s="139" t="s">
        <v>161</v>
      </c>
      <c r="F119" s="143" t="s">
        <v>1269</v>
      </c>
      <c r="I119" s="141"/>
      <c r="L119" s="33"/>
      <c r="M119" s="142"/>
      <c r="T119" s="54"/>
      <c r="AT119" s="18" t="s">
        <v>161</v>
      </c>
      <c r="AU119" s="18" t="s">
        <v>86</v>
      </c>
    </row>
    <row r="120" spans="2:65" s="13" customFormat="1" ht="11.25">
      <c r="B120" s="173"/>
      <c r="D120" s="139" t="s">
        <v>192</v>
      </c>
      <c r="E120" s="174" t="s">
        <v>21</v>
      </c>
      <c r="F120" s="175" t="s">
        <v>1270</v>
      </c>
      <c r="H120" s="174" t="s">
        <v>21</v>
      </c>
      <c r="I120" s="176"/>
      <c r="L120" s="173"/>
      <c r="M120" s="177"/>
      <c r="T120" s="178"/>
      <c r="AT120" s="174" t="s">
        <v>192</v>
      </c>
      <c r="AU120" s="174" t="s">
        <v>86</v>
      </c>
      <c r="AV120" s="13" t="s">
        <v>84</v>
      </c>
      <c r="AW120" s="13" t="s">
        <v>37</v>
      </c>
      <c r="AX120" s="13" t="s">
        <v>76</v>
      </c>
      <c r="AY120" s="174" t="s">
        <v>154</v>
      </c>
    </row>
    <row r="121" spans="2:65" s="11" customFormat="1" ht="11.25">
      <c r="B121" s="144"/>
      <c r="D121" s="139" t="s">
        <v>192</v>
      </c>
      <c r="E121" s="145" t="s">
        <v>21</v>
      </c>
      <c r="F121" s="146" t="s">
        <v>1271</v>
      </c>
      <c r="H121" s="147">
        <v>755.25</v>
      </c>
      <c r="I121" s="148"/>
      <c r="L121" s="144"/>
      <c r="M121" s="149"/>
      <c r="T121" s="150"/>
      <c r="AT121" s="145" t="s">
        <v>192</v>
      </c>
      <c r="AU121" s="145" t="s">
        <v>86</v>
      </c>
      <c r="AV121" s="11" t="s">
        <v>86</v>
      </c>
      <c r="AW121" s="11" t="s">
        <v>37</v>
      </c>
      <c r="AX121" s="11" t="s">
        <v>84</v>
      </c>
      <c r="AY121" s="145" t="s">
        <v>154</v>
      </c>
    </row>
    <row r="122" spans="2:65" s="1" customFormat="1" ht="16.5" customHeight="1">
      <c r="B122" s="33"/>
      <c r="C122" s="126" t="s">
        <v>174</v>
      </c>
      <c r="D122" s="126" t="s">
        <v>155</v>
      </c>
      <c r="E122" s="127" t="s">
        <v>1272</v>
      </c>
      <c r="F122" s="128" t="s">
        <v>1273</v>
      </c>
      <c r="G122" s="129" t="s">
        <v>462</v>
      </c>
      <c r="H122" s="130">
        <v>7.2409999999999997</v>
      </c>
      <c r="I122" s="131"/>
      <c r="J122" s="132">
        <f>ROUND(I122*H122,2)</f>
        <v>0</v>
      </c>
      <c r="K122" s="128" t="s">
        <v>21</v>
      </c>
      <c r="L122" s="33"/>
      <c r="M122" s="133" t="s">
        <v>21</v>
      </c>
      <c r="N122" s="134" t="s">
        <v>47</v>
      </c>
      <c r="P122" s="135">
        <f>O122*H122</f>
        <v>0</v>
      </c>
      <c r="Q122" s="135">
        <v>1.01508</v>
      </c>
      <c r="R122" s="135">
        <f>Q122*H122</f>
        <v>7.3501942799999993</v>
      </c>
      <c r="S122" s="135">
        <v>0</v>
      </c>
      <c r="T122" s="136">
        <f>S122*H122</f>
        <v>0</v>
      </c>
      <c r="AR122" s="137" t="s">
        <v>153</v>
      </c>
      <c r="AT122" s="137" t="s">
        <v>155</v>
      </c>
      <c r="AU122" s="137" t="s">
        <v>86</v>
      </c>
      <c r="AY122" s="18" t="s">
        <v>154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8" t="s">
        <v>84</v>
      </c>
      <c r="BK122" s="138">
        <f>ROUND(I122*H122,2)</f>
        <v>0</v>
      </c>
      <c r="BL122" s="18" t="s">
        <v>153</v>
      </c>
      <c r="BM122" s="137" t="s">
        <v>1274</v>
      </c>
    </row>
    <row r="123" spans="2:65" s="1" customFormat="1" ht="11.25">
      <c r="B123" s="33"/>
      <c r="D123" s="139" t="s">
        <v>160</v>
      </c>
      <c r="F123" s="140" t="s">
        <v>1275</v>
      </c>
      <c r="I123" s="141"/>
      <c r="L123" s="33"/>
      <c r="M123" s="142"/>
      <c r="T123" s="54"/>
      <c r="AT123" s="18" t="s">
        <v>160</v>
      </c>
      <c r="AU123" s="18" t="s">
        <v>86</v>
      </c>
    </row>
    <row r="124" spans="2:65" s="1" customFormat="1" ht="19.5">
      <c r="B124" s="33"/>
      <c r="D124" s="139" t="s">
        <v>161</v>
      </c>
      <c r="F124" s="143" t="s">
        <v>1276</v>
      </c>
      <c r="I124" s="141"/>
      <c r="L124" s="33"/>
      <c r="M124" s="142"/>
      <c r="T124" s="54"/>
      <c r="AT124" s="18" t="s">
        <v>161</v>
      </c>
      <c r="AU124" s="18" t="s">
        <v>86</v>
      </c>
    </row>
    <row r="125" spans="2:65" s="11" customFormat="1" ht="11.25">
      <c r="B125" s="144"/>
      <c r="D125" s="139" t="s">
        <v>192</v>
      </c>
      <c r="E125" s="145" t="s">
        <v>21</v>
      </c>
      <c r="F125" s="146" t="s">
        <v>1277</v>
      </c>
      <c r="H125" s="147">
        <v>7.2409999999999997</v>
      </c>
      <c r="I125" s="148"/>
      <c r="L125" s="144"/>
      <c r="M125" s="149"/>
      <c r="T125" s="150"/>
      <c r="AT125" s="145" t="s">
        <v>192</v>
      </c>
      <c r="AU125" s="145" t="s">
        <v>86</v>
      </c>
      <c r="AV125" s="11" t="s">
        <v>86</v>
      </c>
      <c r="AW125" s="11" t="s">
        <v>37</v>
      </c>
      <c r="AX125" s="11" t="s">
        <v>84</v>
      </c>
      <c r="AY125" s="145" t="s">
        <v>154</v>
      </c>
    </row>
    <row r="126" spans="2:65" s="1" customFormat="1" ht="16.5" customHeight="1">
      <c r="B126" s="33"/>
      <c r="C126" s="126" t="s">
        <v>178</v>
      </c>
      <c r="D126" s="126" t="s">
        <v>155</v>
      </c>
      <c r="E126" s="127" t="s">
        <v>1278</v>
      </c>
      <c r="F126" s="128" t="s">
        <v>1279</v>
      </c>
      <c r="G126" s="129" t="s">
        <v>414</v>
      </c>
      <c r="H126" s="130">
        <v>755.25</v>
      </c>
      <c r="I126" s="131"/>
      <c r="J126" s="132">
        <f>ROUND(I126*H126,2)</f>
        <v>0</v>
      </c>
      <c r="K126" s="128" t="s">
        <v>447</v>
      </c>
      <c r="L126" s="33"/>
      <c r="M126" s="133" t="s">
        <v>21</v>
      </c>
      <c r="N126" s="134" t="s">
        <v>47</v>
      </c>
      <c r="P126" s="135">
        <f>O126*H126</f>
        <v>0</v>
      </c>
      <c r="Q126" s="135">
        <v>2.0999999999999999E-3</v>
      </c>
      <c r="R126" s="135">
        <f>Q126*H126</f>
        <v>1.5860249999999998</v>
      </c>
      <c r="S126" s="135">
        <v>0</v>
      </c>
      <c r="T126" s="136">
        <f>S126*H126</f>
        <v>0</v>
      </c>
      <c r="AR126" s="137" t="s">
        <v>153</v>
      </c>
      <c r="AT126" s="137" t="s">
        <v>155</v>
      </c>
      <c r="AU126" s="137" t="s">
        <v>86</v>
      </c>
      <c r="AY126" s="18" t="s">
        <v>154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153</v>
      </c>
      <c r="BM126" s="137" t="s">
        <v>1280</v>
      </c>
    </row>
    <row r="127" spans="2:65" s="1" customFormat="1" ht="11.25">
      <c r="B127" s="33"/>
      <c r="D127" s="139" t="s">
        <v>160</v>
      </c>
      <c r="F127" s="140" t="s">
        <v>1281</v>
      </c>
      <c r="I127" s="141"/>
      <c r="L127" s="33"/>
      <c r="M127" s="142"/>
      <c r="T127" s="54"/>
      <c r="AT127" s="18" t="s">
        <v>160</v>
      </c>
      <c r="AU127" s="18" t="s">
        <v>86</v>
      </c>
    </row>
    <row r="128" spans="2:65" s="1" customFormat="1" ht="11.25">
      <c r="B128" s="33"/>
      <c r="D128" s="171" t="s">
        <v>450</v>
      </c>
      <c r="F128" s="172" t="s">
        <v>1282</v>
      </c>
      <c r="I128" s="141"/>
      <c r="L128" s="33"/>
      <c r="M128" s="142"/>
      <c r="T128" s="54"/>
      <c r="AT128" s="18" t="s">
        <v>450</v>
      </c>
      <c r="AU128" s="18" t="s">
        <v>86</v>
      </c>
    </row>
    <row r="129" spans="2:65" s="1" customFormat="1" ht="29.25">
      <c r="B129" s="33"/>
      <c r="D129" s="139" t="s">
        <v>161</v>
      </c>
      <c r="F129" s="143" t="s">
        <v>1205</v>
      </c>
      <c r="I129" s="141"/>
      <c r="L129" s="33"/>
      <c r="M129" s="142"/>
      <c r="T129" s="54"/>
      <c r="AT129" s="18" t="s">
        <v>161</v>
      </c>
      <c r="AU129" s="18" t="s">
        <v>86</v>
      </c>
    </row>
    <row r="130" spans="2:65" s="11" customFormat="1" ht="11.25">
      <c r="B130" s="144"/>
      <c r="D130" s="139" t="s">
        <v>192</v>
      </c>
      <c r="E130" s="145" t="s">
        <v>21</v>
      </c>
      <c r="F130" s="146" t="s">
        <v>1235</v>
      </c>
      <c r="H130" s="147">
        <v>755.25</v>
      </c>
      <c r="I130" s="148"/>
      <c r="L130" s="144"/>
      <c r="M130" s="149"/>
      <c r="T130" s="150"/>
      <c r="AT130" s="145" t="s">
        <v>192</v>
      </c>
      <c r="AU130" s="145" t="s">
        <v>86</v>
      </c>
      <c r="AV130" s="11" t="s">
        <v>86</v>
      </c>
      <c r="AW130" s="11" t="s">
        <v>37</v>
      </c>
      <c r="AX130" s="11" t="s">
        <v>84</v>
      </c>
      <c r="AY130" s="145" t="s">
        <v>154</v>
      </c>
    </row>
    <row r="131" spans="2:65" s="1" customFormat="1" ht="16.5" customHeight="1">
      <c r="B131" s="33"/>
      <c r="C131" s="126" t="s">
        <v>186</v>
      </c>
      <c r="D131" s="126" t="s">
        <v>155</v>
      </c>
      <c r="E131" s="127" t="s">
        <v>1283</v>
      </c>
      <c r="F131" s="128" t="s">
        <v>1284</v>
      </c>
      <c r="G131" s="129" t="s">
        <v>414</v>
      </c>
      <c r="H131" s="130">
        <v>755.25</v>
      </c>
      <c r="I131" s="131"/>
      <c r="J131" s="132">
        <f>ROUND(I131*H131,2)</f>
        <v>0</v>
      </c>
      <c r="K131" s="128" t="s">
        <v>21</v>
      </c>
      <c r="L131" s="33"/>
      <c r="M131" s="133" t="s">
        <v>21</v>
      </c>
      <c r="N131" s="134" t="s">
        <v>47</v>
      </c>
      <c r="P131" s="135">
        <f>O131*H131</f>
        <v>0</v>
      </c>
      <c r="Q131" s="135">
        <v>1.09E-3</v>
      </c>
      <c r="R131" s="135">
        <f>Q131*H131</f>
        <v>0.82322250000000008</v>
      </c>
      <c r="S131" s="135">
        <v>0</v>
      </c>
      <c r="T131" s="136">
        <f>S131*H131</f>
        <v>0</v>
      </c>
      <c r="AR131" s="137" t="s">
        <v>153</v>
      </c>
      <c r="AT131" s="137" t="s">
        <v>155</v>
      </c>
      <c r="AU131" s="137" t="s">
        <v>86</v>
      </c>
      <c r="AY131" s="18" t="s">
        <v>154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8" t="s">
        <v>84</v>
      </c>
      <c r="BK131" s="138">
        <f>ROUND(I131*H131,2)</f>
        <v>0</v>
      </c>
      <c r="BL131" s="18" t="s">
        <v>153</v>
      </c>
      <c r="BM131" s="137" t="s">
        <v>1285</v>
      </c>
    </row>
    <row r="132" spans="2:65" s="1" customFormat="1" ht="11.25">
      <c r="B132" s="33"/>
      <c r="D132" s="139" t="s">
        <v>160</v>
      </c>
      <c r="F132" s="140" t="s">
        <v>1284</v>
      </c>
      <c r="I132" s="141"/>
      <c r="L132" s="33"/>
      <c r="M132" s="142"/>
      <c r="T132" s="54"/>
      <c r="AT132" s="18" t="s">
        <v>160</v>
      </c>
      <c r="AU132" s="18" t="s">
        <v>86</v>
      </c>
    </row>
    <row r="133" spans="2:65" s="1" customFormat="1" ht="29.25">
      <c r="B133" s="33"/>
      <c r="D133" s="139" t="s">
        <v>161</v>
      </c>
      <c r="F133" s="143" t="s">
        <v>1205</v>
      </c>
      <c r="I133" s="141"/>
      <c r="L133" s="33"/>
      <c r="M133" s="142"/>
      <c r="T133" s="54"/>
      <c r="AT133" s="18" t="s">
        <v>161</v>
      </c>
      <c r="AU133" s="18" t="s">
        <v>86</v>
      </c>
    </row>
    <row r="134" spans="2:65" s="11" customFormat="1" ht="11.25">
      <c r="B134" s="144"/>
      <c r="D134" s="139" t="s">
        <v>192</v>
      </c>
      <c r="E134" s="145" t="s">
        <v>21</v>
      </c>
      <c r="F134" s="146" t="s">
        <v>1235</v>
      </c>
      <c r="H134" s="147">
        <v>755.25</v>
      </c>
      <c r="I134" s="148"/>
      <c r="L134" s="144"/>
      <c r="M134" s="149"/>
      <c r="T134" s="150"/>
      <c r="AT134" s="145" t="s">
        <v>192</v>
      </c>
      <c r="AU134" s="145" t="s">
        <v>86</v>
      </c>
      <c r="AV134" s="11" t="s">
        <v>86</v>
      </c>
      <c r="AW134" s="11" t="s">
        <v>37</v>
      </c>
      <c r="AX134" s="11" t="s">
        <v>84</v>
      </c>
      <c r="AY134" s="145" t="s">
        <v>154</v>
      </c>
    </row>
    <row r="135" spans="2:65" s="1" customFormat="1" ht="16.5" customHeight="1">
      <c r="B135" s="33"/>
      <c r="C135" s="126" t="s">
        <v>194</v>
      </c>
      <c r="D135" s="126" t="s">
        <v>155</v>
      </c>
      <c r="E135" s="127" t="s">
        <v>1286</v>
      </c>
      <c r="F135" s="128" t="s">
        <v>1287</v>
      </c>
      <c r="G135" s="129" t="s">
        <v>421</v>
      </c>
      <c r="H135" s="130">
        <v>755.25</v>
      </c>
      <c r="I135" s="131"/>
      <c r="J135" s="132">
        <f>ROUND(I135*H135,2)</f>
        <v>0</v>
      </c>
      <c r="K135" s="128" t="s">
        <v>447</v>
      </c>
      <c r="L135" s="33"/>
      <c r="M135" s="133" t="s">
        <v>21</v>
      </c>
      <c r="N135" s="134" t="s">
        <v>47</v>
      </c>
      <c r="P135" s="135">
        <f>O135*H135</f>
        <v>0</v>
      </c>
      <c r="Q135" s="135">
        <v>3.3E-4</v>
      </c>
      <c r="R135" s="135">
        <f>Q135*H135</f>
        <v>0.2492325</v>
      </c>
      <c r="S135" s="135">
        <v>0</v>
      </c>
      <c r="T135" s="136">
        <f>S135*H135</f>
        <v>0</v>
      </c>
      <c r="AR135" s="137" t="s">
        <v>153</v>
      </c>
      <c r="AT135" s="137" t="s">
        <v>155</v>
      </c>
      <c r="AU135" s="137" t="s">
        <v>86</v>
      </c>
      <c r="AY135" s="18" t="s">
        <v>154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8" t="s">
        <v>84</v>
      </c>
      <c r="BK135" s="138">
        <f>ROUND(I135*H135,2)</f>
        <v>0</v>
      </c>
      <c r="BL135" s="18" t="s">
        <v>153</v>
      </c>
      <c r="BM135" s="137" t="s">
        <v>1288</v>
      </c>
    </row>
    <row r="136" spans="2:65" s="1" customFormat="1" ht="11.25">
      <c r="B136" s="33"/>
      <c r="D136" s="139" t="s">
        <v>160</v>
      </c>
      <c r="F136" s="140" t="s">
        <v>1289</v>
      </c>
      <c r="I136" s="141"/>
      <c r="L136" s="33"/>
      <c r="M136" s="142"/>
      <c r="T136" s="54"/>
      <c r="AT136" s="18" t="s">
        <v>160</v>
      </c>
      <c r="AU136" s="18" t="s">
        <v>86</v>
      </c>
    </row>
    <row r="137" spans="2:65" s="1" customFormat="1" ht="11.25">
      <c r="B137" s="33"/>
      <c r="D137" s="171" t="s">
        <v>450</v>
      </c>
      <c r="F137" s="172" t="s">
        <v>1290</v>
      </c>
      <c r="I137" s="141"/>
      <c r="L137" s="33"/>
      <c r="M137" s="142"/>
      <c r="T137" s="54"/>
      <c r="AT137" s="18" t="s">
        <v>450</v>
      </c>
      <c r="AU137" s="18" t="s">
        <v>86</v>
      </c>
    </row>
    <row r="138" spans="2:65" s="1" customFormat="1" ht="29.25">
      <c r="B138" s="33"/>
      <c r="D138" s="139" t="s">
        <v>161</v>
      </c>
      <c r="F138" s="143" t="s">
        <v>1205</v>
      </c>
      <c r="I138" s="141"/>
      <c r="L138" s="33"/>
      <c r="M138" s="142"/>
      <c r="T138" s="54"/>
      <c r="AT138" s="18" t="s">
        <v>161</v>
      </c>
      <c r="AU138" s="18" t="s">
        <v>86</v>
      </c>
    </row>
    <row r="139" spans="2:65" s="13" customFormat="1" ht="11.25">
      <c r="B139" s="173"/>
      <c r="D139" s="139" t="s">
        <v>192</v>
      </c>
      <c r="E139" s="174" t="s">
        <v>21</v>
      </c>
      <c r="F139" s="175" t="s">
        <v>1291</v>
      </c>
      <c r="H139" s="174" t="s">
        <v>21</v>
      </c>
      <c r="I139" s="176"/>
      <c r="L139" s="173"/>
      <c r="M139" s="177"/>
      <c r="T139" s="178"/>
      <c r="AT139" s="174" t="s">
        <v>192</v>
      </c>
      <c r="AU139" s="174" t="s">
        <v>86</v>
      </c>
      <c r="AV139" s="13" t="s">
        <v>84</v>
      </c>
      <c r="AW139" s="13" t="s">
        <v>37</v>
      </c>
      <c r="AX139" s="13" t="s">
        <v>76</v>
      </c>
      <c r="AY139" s="174" t="s">
        <v>154</v>
      </c>
    </row>
    <row r="140" spans="2:65" s="11" customFormat="1" ht="11.25">
      <c r="B140" s="144"/>
      <c r="D140" s="139" t="s">
        <v>192</v>
      </c>
      <c r="E140" s="145" t="s">
        <v>21</v>
      </c>
      <c r="F140" s="146" t="s">
        <v>1292</v>
      </c>
      <c r="H140" s="147">
        <v>755.25</v>
      </c>
      <c r="I140" s="148"/>
      <c r="L140" s="144"/>
      <c r="M140" s="149"/>
      <c r="T140" s="150"/>
      <c r="AT140" s="145" t="s">
        <v>192</v>
      </c>
      <c r="AU140" s="145" t="s">
        <v>86</v>
      </c>
      <c r="AV140" s="11" t="s">
        <v>86</v>
      </c>
      <c r="AW140" s="11" t="s">
        <v>37</v>
      </c>
      <c r="AX140" s="11" t="s">
        <v>84</v>
      </c>
      <c r="AY140" s="145" t="s">
        <v>154</v>
      </c>
    </row>
    <row r="141" spans="2:65" s="1" customFormat="1" ht="16.5" customHeight="1">
      <c r="B141" s="33"/>
      <c r="C141" s="151" t="s">
        <v>200</v>
      </c>
      <c r="D141" s="151" t="s">
        <v>243</v>
      </c>
      <c r="E141" s="152" t="s">
        <v>1293</v>
      </c>
      <c r="F141" s="153" t="s">
        <v>1294</v>
      </c>
      <c r="G141" s="154" t="s">
        <v>462</v>
      </c>
      <c r="H141" s="155">
        <v>0.92300000000000004</v>
      </c>
      <c r="I141" s="156"/>
      <c r="J141" s="157">
        <f>ROUND(I141*H141,2)</f>
        <v>0</v>
      </c>
      <c r="K141" s="153" t="s">
        <v>447</v>
      </c>
      <c r="L141" s="158"/>
      <c r="M141" s="159" t="s">
        <v>21</v>
      </c>
      <c r="N141" s="160" t="s">
        <v>47</v>
      </c>
      <c r="P141" s="135">
        <f>O141*H141</f>
        <v>0</v>
      </c>
      <c r="Q141" s="135">
        <v>1</v>
      </c>
      <c r="R141" s="135">
        <f>Q141*H141</f>
        <v>0.92300000000000004</v>
      </c>
      <c r="S141" s="135">
        <v>0</v>
      </c>
      <c r="T141" s="136">
        <f>S141*H141</f>
        <v>0</v>
      </c>
      <c r="AR141" s="137" t="s">
        <v>194</v>
      </c>
      <c r="AT141" s="137" t="s">
        <v>243</v>
      </c>
      <c r="AU141" s="137" t="s">
        <v>86</v>
      </c>
      <c r="AY141" s="18" t="s">
        <v>154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8" t="s">
        <v>84</v>
      </c>
      <c r="BK141" s="138">
        <f>ROUND(I141*H141,2)</f>
        <v>0</v>
      </c>
      <c r="BL141" s="18" t="s">
        <v>153</v>
      </c>
      <c r="BM141" s="137" t="s">
        <v>1295</v>
      </c>
    </row>
    <row r="142" spans="2:65" s="1" customFormat="1" ht="11.25">
      <c r="B142" s="33"/>
      <c r="D142" s="139" t="s">
        <v>160</v>
      </c>
      <c r="F142" s="140" t="s">
        <v>1294</v>
      </c>
      <c r="I142" s="141"/>
      <c r="L142" s="33"/>
      <c r="M142" s="142"/>
      <c r="T142" s="54"/>
      <c r="AT142" s="18" t="s">
        <v>160</v>
      </c>
      <c r="AU142" s="18" t="s">
        <v>86</v>
      </c>
    </row>
    <row r="143" spans="2:65" s="1" customFormat="1" ht="29.25">
      <c r="B143" s="33"/>
      <c r="D143" s="139" t="s">
        <v>161</v>
      </c>
      <c r="F143" s="143" t="s">
        <v>1205</v>
      </c>
      <c r="I143" s="141"/>
      <c r="L143" s="33"/>
      <c r="M143" s="142"/>
      <c r="T143" s="54"/>
      <c r="AT143" s="18" t="s">
        <v>161</v>
      </c>
      <c r="AU143" s="18" t="s">
        <v>86</v>
      </c>
    </row>
    <row r="144" spans="2:65" s="13" customFormat="1" ht="11.25">
      <c r="B144" s="173"/>
      <c r="D144" s="139" t="s">
        <v>192</v>
      </c>
      <c r="E144" s="174" t="s">
        <v>21</v>
      </c>
      <c r="F144" s="175" t="s">
        <v>1291</v>
      </c>
      <c r="H144" s="174" t="s">
        <v>21</v>
      </c>
      <c r="I144" s="176"/>
      <c r="L144" s="173"/>
      <c r="M144" s="177"/>
      <c r="T144" s="178"/>
      <c r="AT144" s="174" t="s">
        <v>192</v>
      </c>
      <c r="AU144" s="174" t="s">
        <v>86</v>
      </c>
      <c r="AV144" s="13" t="s">
        <v>84</v>
      </c>
      <c r="AW144" s="13" t="s">
        <v>37</v>
      </c>
      <c r="AX144" s="13" t="s">
        <v>76</v>
      </c>
      <c r="AY144" s="174" t="s">
        <v>154</v>
      </c>
    </row>
    <row r="145" spans="2:65" s="11" customFormat="1" ht="11.25">
      <c r="B145" s="144"/>
      <c r="D145" s="139" t="s">
        <v>192</v>
      </c>
      <c r="E145" s="145" t="s">
        <v>21</v>
      </c>
      <c r="F145" s="146" t="s">
        <v>1296</v>
      </c>
      <c r="H145" s="147">
        <v>0.83899999999999997</v>
      </c>
      <c r="I145" s="148"/>
      <c r="L145" s="144"/>
      <c r="M145" s="149"/>
      <c r="T145" s="150"/>
      <c r="AT145" s="145" t="s">
        <v>192</v>
      </c>
      <c r="AU145" s="145" t="s">
        <v>86</v>
      </c>
      <c r="AV145" s="11" t="s">
        <v>86</v>
      </c>
      <c r="AW145" s="11" t="s">
        <v>37</v>
      </c>
      <c r="AX145" s="11" t="s">
        <v>84</v>
      </c>
      <c r="AY145" s="145" t="s">
        <v>154</v>
      </c>
    </row>
    <row r="146" spans="2:65" s="11" customFormat="1" ht="11.25">
      <c r="B146" s="144"/>
      <c r="D146" s="139" t="s">
        <v>192</v>
      </c>
      <c r="F146" s="146" t="s">
        <v>1297</v>
      </c>
      <c r="H146" s="147">
        <v>0.92300000000000004</v>
      </c>
      <c r="I146" s="148"/>
      <c r="L146" s="144"/>
      <c r="M146" s="149"/>
      <c r="T146" s="150"/>
      <c r="AT146" s="145" t="s">
        <v>192</v>
      </c>
      <c r="AU146" s="145" t="s">
        <v>86</v>
      </c>
      <c r="AV146" s="11" t="s">
        <v>86</v>
      </c>
      <c r="AW146" s="11" t="s">
        <v>4</v>
      </c>
      <c r="AX146" s="11" t="s">
        <v>84</v>
      </c>
      <c r="AY146" s="145" t="s">
        <v>154</v>
      </c>
    </row>
    <row r="147" spans="2:65" s="10" customFormat="1" ht="22.9" customHeight="1">
      <c r="B147" s="116"/>
      <c r="D147" s="117" t="s">
        <v>75</v>
      </c>
      <c r="E147" s="169" t="s">
        <v>580</v>
      </c>
      <c r="F147" s="169" t="s">
        <v>581</v>
      </c>
      <c r="I147" s="119"/>
      <c r="J147" s="170">
        <f>BK147</f>
        <v>0</v>
      </c>
      <c r="L147" s="116"/>
      <c r="M147" s="121"/>
      <c r="P147" s="122">
        <f>SUM(P148:P152)</f>
        <v>0</v>
      </c>
      <c r="R147" s="122">
        <f>SUM(R148:R152)</f>
        <v>0</v>
      </c>
      <c r="T147" s="123">
        <f>SUM(T148:T152)</f>
        <v>0</v>
      </c>
      <c r="AR147" s="117" t="s">
        <v>84</v>
      </c>
      <c r="AT147" s="124" t="s">
        <v>75</v>
      </c>
      <c r="AU147" s="124" t="s">
        <v>84</v>
      </c>
      <c r="AY147" s="117" t="s">
        <v>154</v>
      </c>
      <c r="BK147" s="125">
        <f>SUM(BK148:BK152)</f>
        <v>0</v>
      </c>
    </row>
    <row r="148" spans="2:65" s="1" customFormat="1" ht="16.5" customHeight="1">
      <c r="B148" s="33"/>
      <c r="C148" s="126" t="s">
        <v>206</v>
      </c>
      <c r="D148" s="126" t="s">
        <v>155</v>
      </c>
      <c r="E148" s="127" t="s">
        <v>582</v>
      </c>
      <c r="F148" s="128" t="s">
        <v>583</v>
      </c>
      <c r="G148" s="129" t="s">
        <v>462</v>
      </c>
      <c r="H148" s="130">
        <v>183.52600000000001</v>
      </c>
      <c r="I148" s="131"/>
      <c r="J148" s="132">
        <f>ROUND(I148*H148,2)</f>
        <v>0</v>
      </c>
      <c r="K148" s="128" t="s">
        <v>21</v>
      </c>
      <c r="L148" s="33"/>
      <c r="M148" s="133" t="s">
        <v>21</v>
      </c>
      <c r="N148" s="134" t="s">
        <v>47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153</v>
      </c>
      <c r="AT148" s="137" t="s">
        <v>155</v>
      </c>
      <c r="AU148" s="137" t="s">
        <v>86</v>
      </c>
      <c r="AY148" s="18" t="s">
        <v>154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84</v>
      </c>
      <c r="BK148" s="138">
        <f>ROUND(I148*H148,2)</f>
        <v>0</v>
      </c>
      <c r="BL148" s="18" t="s">
        <v>153</v>
      </c>
      <c r="BM148" s="137" t="s">
        <v>1298</v>
      </c>
    </row>
    <row r="149" spans="2:65" s="1" customFormat="1" ht="48.75">
      <c r="B149" s="33"/>
      <c r="D149" s="139" t="s">
        <v>160</v>
      </c>
      <c r="F149" s="140" t="s">
        <v>585</v>
      </c>
      <c r="I149" s="141"/>
      <c r="L149" s="33"/>
      <c r="M149" s="142"/>
      <c r="T149" s="54"/>
      <c r="AT149" s="18" t="s">
        <v>160</v>
      </c>
      <c r="AU149" s="18" t="s">
        <v>86</v>
      </c>
    </row>
    <row r="150" spans="2:65" s="1" customFormat="1" ht="29.25">
      <c r="B150" s="33"/>
      <c r="D150" s="139" t="s">
        <v>161</v>
      </c>
      <c r="F150" s="143" t="s">
        <v>1205</v>
      </c>
      <c r="I150" s="141"/>
      <c r="L150" s="33"/>
      <c r="M150" s="142"/>
      <c r="T150" s="54"/>
      <c r="AT150" s="18" t="s">
        <v>161</v>
      </c>
      <c r="AU150" s="18" t="s">
        <v>86</v>
      </c>
    </row>
    <row r="151" spans="2:65" s="13" customFormat="1" ht="11.25">
      <c r="B151" s="173"/>
      <c r="D151" s="139" t="s">
        <v>192</v>
      </c>
      <c r="E151" s="174" t="s">
        <v>21</v>
      </c>
      <c r="F151" s="175" t="s">
        <v>586</v>
      </c>
      <c r="H151" s="174" t="s">
        <v>21</v>
      </c>
      <c r="I151" s="176"/>
      <c r="L151" s="173"/>
      <c r="M151" s="177"/>
      <c r="T151" s="178"/>
      <c r="AT151" s="174" t="s">
        <v>192</v>
      </c>
      <c r="AU151" s="174" t="s">
        <v>86</v>
      </c>
      <c r="AV151" s="13" t="s">
        <v>84</v>
      </c>
      <c r="AW151" s="13" t="s">
        <v>37</v>
      </c>
      <c r="AX151" s="13" t="s">
        <v>76</v>
      </c>
      <c r="AY151" s="174" t="s">
        <v>154</v>
      </c>
    </row>
    <row r="152" spans="2:65" s="11" customFormat="1" ht="11.25">
      <c r="B152" s="144"/>
      <c r="D152" s="139" t="s">
        <v>192</v>
      </c>
      <c r="E152" s="145" t="s">
        <v>21</v>
      </c>
      <c r="F152" s="146" t="s">
        <v>1299</v>
      </c>
      <c r="H152" s="147">
        <v>183.52600000000001</v>
      </c>
      <c r="I152" s="148"/>
      <c r="L152" s="144"/>
      <c r="M152" s="149"/>
      <c r="T152" s="150"/>
      <c r="AT152" s="145" t="s">
        <v>192</v>
      </c>
      <c r="AU152" s="145" t="s">
        <v>86</v>
      </c>
      <c r="AV152" s="11" t="s">
        <v>86</v>
      </c>
      <c r="AW152" s="11" t="s">
        <v>37</v>
      </c>
      <c r="AX152" s="11" t="s">
        <v>84</v>
      </c>
      <c r="AY152" s="145" t="s">
        <v>154</v>
      </c>
    </row>
    <row r="153" spans="2:65" s="10" customFormat="1" ht="22.9" customHeight="1">
      <c r="B153" s="116"/>
      <c r="D153" s="117" t="s">
        <v>75</v>
      </c>
      <c r="E153" s="169" t="s">
        <v>590</v>
      </c>
      <c r="F153" s="169" t="s">
        <v>591</v>
      </c>
      <c r="I153" s="119"/>
      <c r="J153" s="170">
        <f>BK153</f>
        <v>0</v>
      </c>
      <c r="L153" s="116"/>
      <c r="M153" s="121"/>
      <c r="P153" s="122">
        <f>SUM(P154:P157)</f>
        <v>0</v>
      </c>
      <c r="R153" s="122">
        <f>SUM(R154:R157)</f>
        <v>0</v>
      </c>
      <c r="T153" s="123">
        <f>SUM(T154:T157)</f>
        <v>0</v>
      </c>
      <c r="AR153" s="117" t="s">
        <v>84</v>
      </c>
      <c r="AT153" s="124" t="s">
        <v>75</v>
      </c>
      <c r="AU153" s="124" t="s">
        <v>84</v>
      </c>
      <c r="AY153" s="117" t="s">
        <v>154</v>
      </c>
      <c r="BK153" s="125">
        <f>SUM(BK154:BK157)</f>
        <v>0</v>
      </c>
    </row>
    <row r="154" spans="2:65" s="1" customFormat="1" ht="16.5" customHeight="1">
      <c r="B154" s="33"/>
      <c r="C154" s="126" t="s">
        <v>212</v>
      </c>
      <c r="D154" s="126" t="s">
        <v>155</v>
      </c>
      <c r="E154" s="127" t="s">
        <v>592</v>
      </c>
      <c r="F154" s="128" t="s">
        <v>593</v>
      </c>
      <c r="G154" s="129" t="s">
        <v>462</v>
      </c>
      <c r="H154" s="130">
        <v>11.029</v>
      </c>
      <c r="I154" s="131"/>
      <c r="J154" s="132">
        <f>ROUND(I154*H154,2)</f>
        <v>0</v>
      </c>
      <c r="K154" s="128" t="s">
        <v>447</v>
      </c>
      <c r="L154" s="33"/>
      <c r="M154" s="133" t="s">
        <v>21</v>
      </c>
      <c r="N154" s="134" t="s">
        <v>47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153</v>
      </c>
      <c r="AT154" s="137" t="s">
        <v>155</v>
      </c>
      <c r="AU154" s="137" t="s">
        <v>86</v>
      </c>
      <c r="AY154" s="18" t="s">
        <v>154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84</v>
      </c>
      <c r="BK154" s="138">
        <f>ROUND(I154*H154,2)</f>
        <v>0</v>
      </c>
      <c r="BL154" s="18" t="s">
        <v>153</v>
      </c>
      <c r="BM154" s="137" t="s">
        <v>1300</v>
      </c>
    </row>
    <row r="155" spans="2:65" s="1" customFormat="1" ht="11.25">
      <c r="B155" s="33"/>
      <c r="D155" s="139" t="s">
        <v>160</v>
      </c>
      <c r="F155" s="140" t="s">
        <v>595</v>
      </c>
      <c r="I155" s="141"/>
      <c r="L155" s="33"/>
      <c r="M155" s="142"/>
      <c r="T155" s="54"/>
      <c r="AT155" s="18" t="s">
        <v>160</v>
      </c>
      <c r="AU155" s="18" t="s">
        <v>86</v>
      </c>
    </row>
    <row r="156" spans="2:65" s="1" customFormat="1" ht="11.25">
      <c r="B156" s="33"/>
      <c r="D156" s="171" t="s">
        <v>450</v>
      </c>
      <c r="F156" s="172" t="s">
        <v>596</v>
      </c>
      <c r="I156" s="141"/>
      <c r="L156" s="33"/>
      <c r="M156" s="142"/>
      <c r="T156" s="54"/>
      <c r="AT156" s="18" t="s">
        <v>450</v>
      </c>
      <c r="AU156" s="18" t="s">
        <v>86</v>
      </c>
    </row>
    <row r="157" spans="2:65" s="1" customFormat="1" ht="48.75">
      <c r="B157" s="33"/>
      <c r="D157" s="139" t="s">
        <v>161</v>
      </c>
      <c r="F157" s="143" t="s">
        <v>668</v>
      </c>
      <c r="I157" s="141"/>
      <c r="L157" s="33"/>
      <c r="M157" s="161"/>
      <c r="N157" s="162"/>
      <c r="O157" s="162"/>
      <c r="P157" s="162"/>
      <c r="Q157" s="162"/>
      <c r="R157" s="162"/>
      <c r="S157" s="162"/>
      <c r="T157" s="163"/>
      <c r="AT157" s="18" t="s">
        <v>161</v>
      </c>
      <c r="AU157" s="18" t="s">
        <v>86</v>
      </c>
    </row>
    <row r="158" spans="2:65" s="1" customFormat="1" ht="6.95" customHeight="1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U+WbPNsQdhEfQBAgG/yA9j9iO3lRQEkd6DuRN9p2DUEEkJmQTBWn1A1ts1aMAtSJ7s403GY4en1J3czFRZCTlQ==" saltValue="m7/DC8jXWprEb1lNPreWCSW6UfEzU8RAzb8iaPiqllh4MhV/XmJtTCPDFQRpynN0jPU6QEfRmKUVlSX/B7ExaQ==" spinCount="100000" sheet="1" objects="1" scenarios="1" formatColumns="0" formatRows="0" autoFilter="0"/>
  <autoFilter ref="C83:K157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900-000000000000}"/>
    <hyperlink ref="F103" r:id="rId2" xr:uid="{00000000-0004-0000-0900-000001000000}"/>
    <hyperlink ref="F128" r:id="rId3" xr:uid="{00000000-0004-0000-0900-000002000000}"/>
    <hyperlink ref="F137" r:id="rId4" xr:uid="{00000000-0004-0000-0900-000003000000}"/>
    <hyperlink ref="F156" r:id="rId5" xr:uid="{00000000-0004-0000-0900-000004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6"/>
  <headerFooter>
    <oddFooter>&amp;CStrana &amp;P z &amp;N</oddFooter>
  </headerFooter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125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0" t="str">
        <f>'Rekapitulace stavby'!K6</f>
        <v>VD Štvanice – oprava plavebních komor</v>
      </c>
      <c r="F7" s="331"/>
      <c r="G7" s="331"/>
      <c r="H7" s="331"/>
      <c r="L7" s="21"/>
    </row>
    <row r="8" spans="2:46" s="1" customFormat="1" ht="12" customHeight="1">
      <c r="B8" s="33"/>
      <c r="D8" s="28" t="s">
        <v>126</v>
      </c>
      <c r="L8" s="33"/>
    </row>
    <row r="9" spans="2:46" s="1" customFormat="1" ht="16.5" customHeight="1">
      <c r="B9" s="33"/>
      <c r="E9" s="294" t="s">
        <v>1301</v>
      </c>
      <c r="F9" s="332"/>
      <c r="G9" s="332"/>
      <c r="H9" s="33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>
        <f>'Rekapitulace stavby'!AN8</f>
        <v>45677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3" t="str">
        <f>'Rekapitulace stavby'!E14</f>
        <v>Vyplň údaj</v>
      </c>
      <c r="F18" s="300"/>
      <c r="G18" s="300"/>
      <c r="H18" s="300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39</v>
      </c>
      <c r="I24" s="28" t="s">
        <v>29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2"/>
      <c r="E27" s="305" t="s">
        <v>21</v>
      </c>
      <c r="F27" s="305"/>
      <c r="G27" s="305"/>
      <c r="H27" s="305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42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ROUND((SUM(BE83:BE139)),  2)</f>
        <v>0</v>
      </c>
      <c r="I33" s="94">
        <v>0.21</v>
      </c>
      <c r="J33" s="84">
        <f>ROUND(((SUM(BE83:BE139))*I33),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ROUND((SUM(BF83:BF139)),  2)</f>
        <v>0</v>
      </c>
      <c r="I34" s="94">
        <v>0.12</v>
      </c>
      <c r="J34" s="84">
        <f>ROUND(((SUM(BF83:BF139))*I34),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ROUND((SUM(BG83:BG139)),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ROUND((SUM(BH83:BH139)),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ROUND((SUM(BI83:BI139)),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52</v>
      </c>
      <c r="E39" s="55"/>
      <c r="F39" s="55"/>
      <c r="G39" s="97" t="s">
        <v>53</v>
      </c>
      <c r="H39" s="98" t="s">
        <v>54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30" t="str">
        <f>E7</f>
        <v>VD Štvanice – oprava plavebních komor</v>
      </c>
      <c r="F48" s="331"/>
      <c r="G48" s="331"/>
      <c r="H48" s="331"/>
      <c r="L48" s="33"/>
    </row>
    <row r="49" spans="2:47" s="1" customFormat="1" ht="12" customHeight="1">
      <c r="B49" s="33"/>
      <c r="C49" s="28" t="s">
        <v>126</v>
      </c>
      <c r="L49" s="33"/>
    </row>
    <row r="50" spans="2:47" s="1" customFormat="1" ht="16.5" customHeight="1">
      <c r="B50" s="33"/>
      <c r="E50" s="294" t="str">
        <f>E9</f>
        <v>VON - Vedlejší a ostatní náklady</v>
      </c>
      <c r="F50" s="332"/>
      <c r="G50" s="332"/>
      <c r="H50" s="33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>
        <f>IF(J12="","",J12)</f>
        <v>45677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129</v>
      </c>
      <c r="D57" s="95"/>
      <c r="E57" s="95"/>
      <c r="F57" s="95"/>
      <c r="G57" s="95"/>
      <c r="H57" s="95"/>
      <c r="I57" s="95"/>
      <c r="J57" s="102" t="s">
        <v>130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74</v>
      </c>
      <c r="J59" s="64">
        <f>J83</f>
        <v>0</v>
      </c>
      <c r="L59" s="33"/>
      <c r="AU59" s="18" t="s">
        <v>131</v>
      </c>
    </row>
    <row r="60" spans="2:47" s="8" customFormat="1" ht="24.95" customHeight="1">
      <c r="B60" s="104"/>
      <c r="D60" s="105" t="s">
        <v>1302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2:47" s="12" customFormat="1" ht="19.899999999999999" customHeight="1">
      <c r="B61" s="165"/>
      <c r="D61" s="166" t="s">
        <v>1303</v>
      </c>
      <c r="E61" s="167"/>
      <c r="F61" s="167"/>
      <c r="G61" s="167"/>
      <c r="H61" s="167"/>
      <c r="I61" s="167"/>
      <c r="J61" s="168">
        <f>J85</f>
        <v>0</v>
      </c>
      <c r="L61" s="165"/>
    </row>
    <row r="62" spans="2:47" s="12" customFormat="1" ht="19.899999999999999" customHeight="1">
      <c r="B62" s="165"/>
      <c r="D62" s="166" t="s">
        <v>1304</v>
      </c>
      <c r="E62" s="167"/>
      <c r="F62" s="167"/>
      <c r="G62" s="167"/>
      <c r="H62" s="167"/>
      <c r="I62" s="167"/>
      <c r="J62" s="168">
        <f>J96</f>
        <v>0</v>
      </c>
      <c r="L62" s="165"/>
    </row>
    <row r="63" spans="2:47" s="12" customFormat="1" ht="19.899999999999999" customHeight="1">
      <c r="B63" s="165"/>
      <c r="D63" s="166" t="s">
        <v>1305</v>
      </c>
      <c r="E63" s="167"/>
      <c r="F63" s="167"/>
      <c r="G63" s="167"/>
      <c r="H63" s="167"/>
      <c r="I63" s="167"/>
      <c r="J63" s="168">
        <f>J99</f>
        <v>0</v>
      </c>
      <c r="L63" s="165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138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30" t="str">
        <f>E7</f>
        <v>VD Štvanice – oprava plavebních komor</v>
      </c>
      <c r="F73" s="331"/>
      <c r="G73" s="331"/>
      <c r="H73" s="331"/>
      <c r="L73" s="33"/>
    </row>
    <row r="74" spans="2:12" s="1" customFormat="1" ht="12" customHeight="1">
      <c r="B74" s="33"/>
      <c r="C74" s="28" t="s">
        <v>126</v>
      </c>
      <c r="L74" s="33"/>
    </row>
    <row r="75" spans="2:12" s="1" customFormat="1" ht="16.5" customHeight="1">
      <c r="B75" s="33"/>
      <c r="E75" s="294" t="str">
        <f>E9</f>
        <v>VON - Vedlejší a ostatní náklady</v>
      </c>
      <c r="F75" s="332"/>
      <c r="G75" s="332"/>
      <c r="H75" s="332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22</v>
      </c>
      <c r="F77" s="26" t="str">
        <f>F12</f>
        <v>Hlavní město Praha</v>
      </c>
      <c r="I77" s="28" t="s">
        <v>24</v>
      </c>
      <c r="J77" s="50">
        <f>IF(J12="","",J12)</f>
        <v>45677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>Povodí Vltavy, státní podnik</v>
      </c>
      <c r="I79" s="28" t="s">
        <v>33</v>
      </c>
      <c r="J79" s="31" t="str">
        <f>E21</f>
        <v>AQUATIS a.s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>Bc. Aneta Patková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8"/>
      <c r="C82" s="109" t="s">
        <v>139</v>
      </c>
      <c r="D82" s="110" t="s">
        <v>61</v>
      </c>
      <c r="E82" s="110" t="s">
        <v>57</v>
      </c>
      <c r="F82" s="110" t="s">
        <v>58</v>
      </c>
      <c r="G82" s="110" t="s">
        <v>140</v>
      </c>
      <c r="H82" s="110" t="s">
        <v>141</v>
      </c>
      <c r="I82" s="110" t="s">
        <v>142</v>
      </c>
      <c r="J82" s="110" t="s">
        <v>130</v>
      </c>
      <c r="K82" s="111" t="s">
        <v>143</v>
      </c>
      <c r="L82" s="108"/>
      <c r="M82" s="57" t="s">
        <v>21</v>
      </c>
      <c r="N82" s="58" t="s">
        <v>46</v>
      </c>
      <c r="O82" s="58" t="s">
        <v>144</v>
      </c>
      <c r="P82" s="58" t="s">
        <v>145</v>
      </c>
      <c r="Q82" s="58" t="s">
        <v>146</v>
      </c>
      <c r="R82" s="58" t="s">
        <v>147</v>
      </c>
      <c r="S82" s="58" t="s">
        <v>148</v>
      </c>
      <c r="T82" s="59" t="s">
        <v>149</v>
      </c>
    </row>
    <row r="83" spans="2:65" s="1" customFormat="1" ht="22.9" customHeight="1">
      <c r="B83" s="33"/>
      <c r="C83" s="62" t="s">
        <v>150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8" t="s">
        <v>75</v>
      </c>
      <c r="AU83" s="18" t="s">
        <v>131</v>
      </c>
      <c r="BK83" s="115">
        <f>BK84</f>
        <v>0</v>
      </c>
    </row>
    <row r="84" spans="2:65" s="10" customFormat="1" ht="25.9" customHeight="1">
      <c r="B84" s="116"/>
      <c r="D84" s="117" t="s">
        <v>75</v>
      </c>
      <c r="E84" s="118" t="s">
        <v>1306</v>
      </c>
      <c r="F84" s="118" t="s">
        <v>1307</v>
      </c>
      <c r="I84" s="119"/>
      <c r="J84" s="120">
        <f>BK84</f>
        <v>0</v>
      </c>
      <c r="L84" s="116"/>
      <c r="M84" s="121"/>
      <c r="P84" s="122">
        <f>P85+P96+P99</f>
        <v>0</v>
      </c>
      <c r="R84" s="122">
        <f>R85+R96+R99</f>
        <v>0</v>
      </c>
      <c r="T84" s="123">
        <f>T85+T96+T99</f>
        <v>0</v>
      </c>
      <c r="AR84" s="117" t="s">
        <v>174</v>
      </c>
      <c r="AT84" s="124" t="s">
        <v>75</v>
      </c>
      <c r="AU84" s="124" t="s">
        <v>76</v>
      </c>
      <c r="AY84" s="117" t="s">
        <v>154</v>
      </c>
      <c r="BK84" s="125">
        <f>BK85+BK96+BK99</f>
        <v>0</v>
      </c>
    </row>
    <row r="85" spans="2:65" s="10" customFormat="1" ht="22.9" customHeight="1">
      <c r="B85" s="116"/>
      <c r="D85" s="117" t="s">
        <v>75</v>
      </c>
      <c r="E85" s="169" t="s">
        <v>1308</v>
      </c>
      <c r="F85" s="169" t="s">
        <v>1309</v>
      </c>
      <c r="I85" s="119"/>
      <c r="J85" s="170">
        <f>BK85</f>
        <v>0</v>
      </c>
      <c r="L85" s="116"/>
      <c r="M85" s="121"/>
      <c r="P85" s="122">
        <f>SUM(P86:P95)</f>
        <v>0</v>
      </c>
      <c r="R85" s="122">
        <f>SUM(R86:R95)</f>
        <v>0</v>
      </c>
      <c r="T85" s="123">
        <f>SUM(T86:T95)</f>
        <v>0</v>
      </c>
      <c r="AR85" s="117" t="s">
        <v>174</v>
      </c>
      <c r="AT85" s="124" t="s">
        <v>75</v>
      </c>
      <c r="AU85" s="124" t="s">
        <v>84</v>
      </c>
      <c r="AY85" s="117" t="s">
        <v>154</v>
      </c>
      <c r="BK85" s="125">
        <f>SUM(BK86:BK95)</f>
        <v>0</v>
      </c>
    </row>
    <row r="86" spans="2:65" s="1" customFormat="1" ht="16.5" customHeight="1">
      <c r="B86" s="33"/>
      <c r="C86" s="126" t="s">
        <v>84</v>
      </c>
      <c r="D86" s="126" t="s">
        <v>155</v>
      </c>
      <c r="E86" s="127" t="s">
        <v>1310</v>
      </c>
      <c r="F86" s="128" t="s">
        <v>1311</v>
      </c>
      <c r="G86" s="129" t="s">
        <v>373</v>
      </c>
      <c r="H86" s="130">
        <v>1</v>
      </c>
      <c r="I86" s="131"/>
      <c r="J86" s="132">
        <f>ROUND(I86*H86,2)</f>
        <v>0</v>
      </c>
      <c r="K86" s="128" t="s">
        <v>21</v>
      </c>
      <c r="L86" s="33"/>
      <c r="M86" s="133" t="s">
        <v>21</v>
      </c>
      <c r="N86" s="134" t="s">
        <v>47</v>
      </c>
      <c r="P86" s="135">
        <f>O86*H86</f>
        <v>0</v>
      </c>
      <c r="Q86" s="135">
        <v>0</v>
      </c>
      <c r="R86" s="135">
        <f>Q86*H86</f>
        <v>0</v>
      </c>
      <c r="S86" s="135">
        <v>0</v>
      </c>
      <c r="T86" s="136">
        <f>S86*H86</f>
        <v>0</v>
      </c>
      <c r="AR86" s="137" t="s">
        <v>1312</v>
      </c>
      <c r="AT86" s="137" t="s">
        <v>155</v>
      </c>
      <c r="AU86" s="137" t="s">
        <v>86</v>
      </c>
      <c r="AY86" s="18" t="s">
        <v>154</v>
      </c>
      <c r="BE86" s="138">
        <f>IF(N86="základní",J86,0)</f>
        <v>0</v>
      </c>
      <c r="BF86" s="138">
        <f>IF(N86="snížená",J86,0)</f>
        <v>0</v>
      </c>
      <c r="BG86" s="138">
        <f>IF(N86="zákl. přenesená",J86,0)</f>
        <v>0</v>
      </c>
      <c r="BH86" s="138">
        <f>IF(N86="sníž. přenesená",J86,0)</f>
        <v>0</v>
      </c>
      <c r="BI86" s="138">
        <f>IF(N86="nulová",J86,0)</f>
        <v>0</v>
      </c>
      <c r="BJ86" s="18" t="s">
        <v>84</v>
      </c>
      <c r="BK86" s="138">
        <f>ROUND(I86*H86,2)</f>
        <v>0</v>
      </c>
      <c r="BL86" s="18" t="s">
        <v>1312</v>
      </c>
      <c r="BM86" s="137" t="s">
        <v>1313</v>
      </c>
    </row>
    <row r="87" spans="2:65" s="1" customFormat="1" ht="11.25">
      <c r="B87" s="33"/>
      <c r="D87" s="139" t="s">
        <v>160</v>
      </c>
      <c r="F87" s="140" t="s">
        <v>1314</v>
      </c>
      <c r="I87" s="141"/>
      <c r="L87" s="33"/>
      <c r="M87" s="142"/>
      <c r="T87" s="54"/>
      <c r="AT87" s="18" t="s">
        <v>160</v>
      </c>
      <c r="AU87" s="18" t="s">
        <v>86</v>
      </c>
    </row>
    <row r="88" spans="2:65" s="1" customFormat="1" ht="16.5" customHeight="1">
      <c r="B88" s="33"/>
      <c r="C88" s="126" t="s">
        <v>86</v>
      </c>
      <c r="D88" s="126" t="s">
        <v>155</v>
      </c>
      <c r="E88" s="127" t="s">
        <v>1315</v>
      </c>
      <c r="F88" s="128" t="s">
        <v>1316</v>
      </c>
      <c r="G88" s="129" t="s">
        <v>373</v>
      </c>
      <c r="H88" s="130">
        <v>1</v>
      </c>
      <c r="I88" s="131"/>
      <c r="J88" s="132">
        <f>ROUND(I88*H88,2)</f>
        <v>0</v>
      </c>
      <c r="K88" s="128" t="s">
        <v>21</v>
      </c>
      <c r="L88" s="33"/>
      <c r="M88" s="133" t="s">
        <v>21</v>
      </c>
      <c r="N88" s="134" t="s">
        <v>47</v>
      </c>
      <c r="P88" s="135">
        <f>O88*H88</f>
        <v>0</v>
      </c>
      <c r="Q88" s="135">
        <v>0</v>
      </c>
      <c r="R88" s="135">
        <f>Q88*H88</f>
        <v>0</v>
      </c>
      <c r="S88" s="135">
        <v>0</v>
      </c>
      <c r="T88" s="136">
        <f>S88*H88</f>
        <v>0</v>
      </c>
      <c r="AR88" s="137" t="s">
        <v>1312</v>
      </c>
      <c r="AT88" s="137" t="s">
        <v>155</v>
      </c>
      <c r="AU88" s="137" t="s">
        <v>86</v>
      </c>
      <c r="AY88" s="18" t="s">
        <v>154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8" t="s">
        <v>84</v>
      </c>
      <c r="BK88" s="138">
        <f>ROUND(I88*H88,2)</f>
        <v>0</v>
      </c>
      <c r="BL88" s="18" t="s">
        <v>1312</v>
      </c>
      <c r="BM88" s="137" t="s">
        <v>1317</v>
      </c>
    </row>
    <row r="89" spans="2:65" s="1" customFormat="1" ht="19.5">
      <c r="B89" s="33"/>
      <c r="D89" s="139" t="s">
        <v>160</v>
      </c>
      <c r="F89" s="140" t="s">
        <v>1318</v>
      </c>
      <c r="I89" s="141"/>
      <c r="L89" s="33"/>
      <c r="M89" s="142"/>
      <c r="T89" s="54"/>
      <c r="AT89" s="18" t="s">
        <v>160</v>
      </c>
      <c r="AU89" s="18" t="s">
        <v>86</v>
      </c>
    </row>
    <row r="90" spans="2:65" s="1" customFormat="1" ht="16.5" customHeight="1">
      <c r="B90" s="33"/>
      <c r="C90" s="126" t="s">
        <v>167</v>
      </c>
      <c r="D90" s="126" t="s">
        <v>155</v>
      </c>
      <c r="E90" s="127" t="s">
        <v>1319</v>
      </c>
      <c r="F90" s="128" t="s">
        <v>1320</v>
      </c>
      <c r="G90" s="129" t="s">
        <v>373</v>
      </c>
      <c r="H90" s="130">
        <v>1</v>
      </c>
      <c r="I90" s="131"/>
      <c r="J90" s="132">
        <f>ROUND(I90*H90,2)</f>
        <v>0</v>
      </c>
      <c r="K90" s="128" t="s">
        <v>21</v>
      </c>
      <c r="L90" s="33"/>
      <c r="M90" s="133" t="s">
        <v>21</v>
      </c>
      <c r="N90" s="134" t="s">
        <v>47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1312</v>
      </c>
      <c r="AT90" s="137" t="s">
        <v>155</v>
      </c>
      <c r="AU90" s="137" t="s">
        <v>86</v>
      </c>
      <c r="AY90" s="18" t="s">
        <v>154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8" t="s">
        <v>84</v>
      </c>
      <c r="BK90" s="138">
        <f>ROUND(I90*H90,2)</f>
        <v>0</v>
      </c>
      <c r="BL90" s="18" t="s">
        <v>1312</v>
      </c>
      <c r="BM90" s="137" t="s">
        <v>1321</v>
      </c>
    </row>
    <row r="91" spans="2:65" s="1" customFormat="1" ht="11.25">
      <c r="B91" s="33"/>
      <c r="D91" s="139" t="s">
        <v>160</v>
      </c>
      <c r="F91" s="140" t="s">
        <v>1320</v>
      </c>
      <c r="I91" s="141"/>
      <c r="L91" s="33"/>
      <c r="M91" s="142"/>
      <c r="T91" s="54"/>
      <c r="AT91" s="18" t="s">
        <v>160</v>
      </c>
      <c r="AU91" s="18" t="s">
        <v>86</v>
      </c>
    </row>
    <row r="92" spans="2:65" s="1" customFormat="1" ht="16.5" customHeight="1">
      <c r="B92" s="33"/>
      <c r="C92" s="126" t="s">
        <v>153</v>
      </c>
      <c r="D92" s="126" t="s">
        <v>155</v>
      </c>
      <c r="E92" s="127" t="s">
        <v>1322</v>
      </c>
      <c r="F92" s="128" t="s">
        <v>1323</v>
      </c>
      <c r="G92" s="129" t="s">
        <v>373</v>
      </c>
      <c r="H92" s="130">
        <v>1</v>
      </c>
      <c r="I92" s="131"/>
      <c r="J92" s="132">
        <f>ROUND(I92*H92,2)</f>
        <v>0</v>
      </c>
      <c r="K92" s="128" t="s">
        <v>21</v>
      </c>
      <c r="L92" s="33"/>
      <c r="M92" s="133" t="s">
        <v>21</v>
      </c>
      <c r="N92" s="134" t="s">
        <v>47</v>
      </c>
      <c r="P92" s="135">
        <f>O92*H92</f>
        <v>0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1312</v>
      </c>
      <c r="AT92" s="137" t="s">
        <v>155</v>
      </c>
      <c r="AU92" s="137" t="s">
        <v>86</v>
      </c>
      <c r="AY92" s="18" t="s">
        <v>154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84</v>
      </c>
      <c r="BK92" s="138">
        <f>ROUND(I92*H92,2)</f>
        <v>0</v>
      </c>
      <c r="BL92" s="18" t="s">
        <v>1312</v>
      </c>
      <c r="BM92" s="137" t="s">
        <v>1324</v>
      </c>
    </row>
    <row r="93" spans="2:65" s="1" customFormat="1" ht="11.25">
      <c r="B93" s="33"/>
      <c r="D93" s="139" t="s">
        <v>160</v>
      </c>
      <c r="F93" s="140" t="s">
        <v>1325</v>
      </c>
      <c r="I93" s="141"/>
      <c r="L93" s="33"/>
      <c r="M93" s="142"/>
      <c r="T93" s="54"/>
      <c r="AT93" s="18" t="s">
        <v>160</v>
      </c>
      <c r="AU93" s="18" t="s">
        <v>86</v>
      </c>
    </row>
    <row r="94" spans="2:65" s="1" customFormat="1" ht="16.5" customHeight="1">
      <c r="B94" s="33"/>
      <c r="C94" s="126" t="s">
        <v>174</v>
      </c>
      <c r="D94" s="126" t="s">
        <v>155</v>
      </c>
      <c r="E94" s="127" t="s">
        <v>1326</v>
      </c>
      <c r="F94" s="128" t="s">
        <v>1327</v>
      </c>
      <c r="G94" s="129" t="s">
        <v>373</v>
      </c>
      <c r="H94" s="130">
        <v>1</v>
      </c>
      <c r="I94" s="131"/>
      <c r="J94" s="132">
        <f>ROUND(I94*H94,2)</f>
        <v>0</v>
      </c>
      <c r="K94" s="128" t="s">
        <v>21</v>
      </c>
      <c r="L94" s="33"/>
      <c r="M94" s="133" t="s">
        <v>21</v>
      </c>
      <c r="N94" s="134" t="s">
        <v>47</v>
      </c>
      <c r="P94" s="135">
        <f>O94*H94</f>
        <v>0</v>
      </c>
      <c r="Q94" s="135">
        <v>0</v>
      </c>
      <c r="R94" s="135">
        <f>Q94*H94</f>
        <v>0</v>
      </c>
      <c r="S94" s="135">
        <v>0</v>
      </c>
      <c r="T94" s="136">
        <f>S94*H94</f>
        <v>0</v>
      </c>
      <c r="AR94" s="137" t="s">
        <v>1312</v>
      </c>
      <c r="AT94" s="137" t="s">
        <v>155</v>
      </c>
      <c r="AU94" s="137" t="s">
        <v>86</v>
      </c>
      <c r="AY94" s="18" t="s">
        <v>154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8" t="s">
        <v>84</v>
      </c>
      <c r="BK94" s="138">
        <f>ROUND(I94*H94,2)</f>
        <v>0</v>
      </c>
      <c r="BL94" s="18" t="s">
        <v>1312</v>
      </c>
      <c r="BM94" s="137" t="s">
        <v>1328</v>
      </c>
    </row>
    <row r="95" spans="2:65" s="1" customFormat="1" ht="11.25">
      <c r="B95" s="33"/>
      <c r="D95" s="139" t="s">
        <v>160</v>
      </c>
      <c r="F95" s="140" t="s">
        <v>1327</v>
      </c>
      <c r="I95" s="141"/>
      <c r="L95" s="33"/>
      <c r="M95" s="142"/>
      <c r="T95" s="54"/>
      <c r="AT95" s="18" t="s">
        <v>160</v>
      </c>
      <c r="AU95" s="18" t="s">
        <v>86</v>
      </c>
    </row>
    <row r="96" spans="2:65" s="10" customFormat="1" ht="22.9" customHeight="1">
      <c r="B96" s="116"/>
      <c r="D96" s="117" t="s">
        <v>75</v>
      </c>
      <c r="E96" s="169" t="s">
        <v>1329</v>
      </c>
      <c r="F96" s="169" t="s">
        <v>1330</v>
      </c>
      <c r="I96" s="119"/>
      <c r="J96" s="170">
        <f>BK96</f>
        <v>0</v>
      </c>
      <c r="L96" s="116"/>
      <c r="M96" s="121"/>
      <c r="P96" s="122">
        <f>SUM(P97:P98)</f>
        <v>0</v>
      </c>
      <c r="R96" s="122">
        <f>SUM(R97:R98)</f>
        <v>0</v>
      </c>
      <c r="T96" s="123">
        <f>SUM(T97:T98)</f>
        <v>0</v>
      </c>
      <c r="AR96" s="117" t="s">
        <v>174</v>
      </c>
      <c r="AT96" s="124" t="s">
        <v>75</v>
      </c>
      <c r="AU96" s="124" t="s">
        <v>84</v>
      </c>
      <c r="AY96" s="117" t="s">
        <v>154</v>
      </c>
      <c r="BK96" s="125">
        <f>SUM(BK97:BK98)</f>
        <v>0</v>
      </c>
    </row>
    <row r="97" spans="2:65" s="1" customFormat="1" ht="16.5" customHeight="1">
      <c r="B97" s="33"/>
      <c r="C97" s="126" t="s">
        <v>178</v>
      </c>
      <c r="D97" s="126" t="s">
        <v>155</v>
      </c>
      <c r="E97" s="127" t="s">
        <v>1331</v>
      </c>
      <c r="F97" s="128" t="s">
        <v>1332</v>
      </c>
      <c r="G97" s="129" t="s">
        <v>373</v>
      </c>
      <c r="H97" s="130">
        <v>1</v>
      </c>
      <c r="I97" s="131"/>
      <c r="J97" s="132">
        <f>ROUND(I97*H97,2)</f>
        <v>0</v>
      </c>
      <c r="K97" s="128" t="s">
        <v>21</v>
      </c>
      <c r="L97" s="33"/>
      <c r="M97" s="133" t="s">
        <v>21</v>
      </c>
      <c r="N97" s="134" t="s">
        <v>47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1312</v>
      </c>
      <c r="AT97" s="137" t="s">
        <v>155</v>
      </c>
      <c r="AU97" s="137" t="s">
        <v>86</v>
      </c>
      <c r="AY97" s="18" t="s">
        <v>154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84</v>
      </c>
      <c r="BK97" s="138">
        <f>ROUND(I97*H97,2)</f>
        <v>0</v>
      </c>
      <c r="BL97" s="18" t="s">
        <v>1312</v>
      </c>
      <c r="BM97" s="137" t="s">
        <v>1333</v>
      </c>
    </row>
    <row r="98" spans="2:65" s="1" customFormat="1" ht="11.25">
      <c r="B98" s="33"/>
      <c r="D98" s="139" t="s">
        <v>160</v>
      </c>
      <c r="F98" s="140" t="s">
        <v>1334</v>
      </c>
      <c r="I98" s="141"/>
      <c r="L98" s="33"/>
      <c r="M98" s="142"/>
      <c r="T98" s="54"/>
      <c r="AT98" s="18" t="s">
        <v>160</v>
      </c>
      <c r="AU98" s="18" t="s">
        <v>86</v>
      </c>
    </row>
    <row r="99" spans="2:65" s="10" customFormat="1" ht="22.9" customHeight="1">
      <c r="B99" s="116"/>
      <c r="D99" s="117" t="s">
        <v>75</v>
      </c>
      <c r="E99" s="169" t="s">
        <v>1335</v>
      </c>
      <c r="F99" s="169" t="s">
        <v>1336</v>
      </c>
      <c r="I99" s="119"/>
      <c r="J99" s="170">
        <f>BK99</f>
        <v>0</v>
      </c>
      <c r="L99" s="116"/>
      <c r="M99" s="121"/>
      <c r="P99" s="122">
        <f>SUM(P100:P139)</f>
        <v>0</v>
      </c>
      <c r="R99" s="122">
        <f>SUM(R100:R139)</f>
        <v>0</v>
      </c>
      <c r="T99" s="123">
        <f>SUM(T100:T139)</f>
        <v>0</v>
      </c>
      <c r="AR99" s="117" t="s">
        <v>153</v>
      </c>
      <c r="AT99" s="124" t="s">
        <v>75</v>
      </c>
      <c r="AU99" s="124" t="s">
        <v>84</v>
      </c>
      <c r="AY99" s="117" t="s">
        <v>154</v>
      </c>
      <c r="BK99" s="125">
        <f>SUM(BK100:BK139)</f>
        <v>0</v>
      </c>
    </row>
    <row r="100" spans="2:65" s="1" customFormat="1" ht="16.5" customHeight="1">
      <c r="B100" s="33"/>
      <c r="C100" s="126" t="s">
        <v>186</v>
      </c>
      <c r="D100" s="126" t="s">
        <v>155</v>
      </c>
      <c r="E100" s="127" t="s">
        <v>1337</v>
      </c>
      <c r="F100" s="128" t="s">
        <v>1338</v>
      </c>
      <c r="G100" s="129" t="s">
        <v>373</v>
      </c>
      <c r="H100" s="130">
        <v>1</v>
      </c>
      <c r="I100" s="131"/>
      <c r="J100" s="132">
        <f>ROUND(I100*H100,2)</f>
        <v>0</v>
      </c>
      <c r="K100" s="128" t="s">
        <v>21</v>
      </c>
      <c r="L100" s="33"/>
      <c r="M100" s="133" t="s">
        <v>21</v>
      </c>
      <c r="N100" s="134" t="s">
        <v>47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1312</v>
      </c>
      <c r="AT100" s="137" t="s">
        <v>155</v>
      </c>
      <c r="AU100" s="137" t="s">
        <v>86</v>
      </c>
      <c r="AY100" s="18" t="s">
        <v>154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8" t="s">
        <v>84</v>
      </c>
      <c r="BK100" s="138">
        <f>ROUND(I100*H100,2)</f>
        <v>0</v>
      </c>
      <c r="BL100" s="18" t="s">
        <v>1312</v>
      </c>
      <c r="BM100" s="137" t="s">
        <v>1339</v>
      </c>
    </row>
    <row r="101" spans="2:65" s="1" customFormat="1" ht="11.25">
      <c r="B101" s="33"/>
      <c r="D101" s="139" t="s">
        <v>160</v>
      </c>
      <c r="F101" s="140" t="s">
        <v>1338</v>
      </c>
      <c r="I101" s="141"/>
      <c r="L101" s="33"/>
      <c r="M101" s="142"/>
      <c r="T101" s="54"/>
      <c r="AT101" s="18" t="s">
        <v>160</v>
      </c>
      <c r="AU101" s="18" t="s">
        <v>86</v>
      </c>
    </row>
    <row r="102" spans="2:65" s="1" customFormat="1" ht="16.5" customHeight="1">
      <c r="B102" s="33"/>
      <c r="C102" s="126" t="s">
        <v>194</v>
      </c>
      <c r="D102" s="126" t="s">
        <v>155</v>
      </c>
      <c r="E102" s="127" t="s">
        <v>1340</v>
      </c>
      <c r="F102" s="128" t="s">
        <v>1341</v>
      </c>
      <c r="G102" s="129" t="s">
        <v>373</v>
      </c>
      <c r="H102" s="130">
        <v>1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47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1312</v>
      </c>
      <c r="AT102" s="137" t="s">
        <v>155</v>
      </c>
      <c r="AU102" s="137" t="s">
        <v>86</v>
      </c>
      <c r="AY102" s="18" t="s">
        <v>154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84</v>
      </c>
      <c r="BK102" s="138">
        <f>ROUND(I102*H102,2)</f>
        <v>0</v>
      </c>
      <c r="BL102" s="18" t="s">
        <v>1312</v>
      </c>
      <c r="BM102" s="137" t="s">
        <v>1342</v>
      </c>
    </row>
    <row r="103" spans="2:65" s="1" customFormat="1" ht="11.25">
      <c r="B103" s="33"/>
      <c r="D103" s="139" t="s">
        <v>160</v>
      </c>
      <c r="F103" s="140" t="s">
        <v>1341</v>
      </c>
      <c r="I103" s="141"/>
      <c r="L103" s="33"/>
      <c r="M103" s="142"/>
      <c r="T103" s="54"/>
      <c r="AT103" s="18" t="s">
        <v>160</v>
      </c>
      <c r="AU103" s="18" t="s">
        <v>86</v>
      </c>
    </row>
    <row r="104" spans="2:65" s="1" customFormat="1" ht="16.5" customHeight="1">
      <c r="B104" s="33"/>
      <c r="C104" s="126" t="s">
        <v>200</v>
      </c>
      <c r="D104" s="126" t="s">
        <v>155</v>
      </c>
      <c r="E104" s="127" t="s">
        <v>1343</v>
      </c>
      <c r="F104" s="128" t="s">
        <v>1344</v>
      </c>
      <c r="G104" s="129" t="s">
        <v>373</v>
      </c>
      <c r="H104" s="130">
        <v>1</v>
      </c>
      <c r="I104" s="131"/>
      <c r="J104" s="132">
        <f>ROUND(I104*H104,2)</f>
        <v>0</v>
      </c>
      <c r="K104" s="128" t="s">
        <v>21</v>
      </c>
      <c r="L104" s="33"/>
      <c r="M104" s="133" t="s">
        <v>21</v>
      </c>
      <c r="N104" s="134" t="s">
        <v>47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1312</v>
      </c>
      <c r="AT104" s="137" t="s">
        <v>155</v>
      </c>
      <c r="AU104" s="137" t="s">
        <v>86</v>
      </c>
      <c r="AY104" s="18" t="s">
        <v>154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8" t="s">
        <v>84</v>
      </c>
      <c r="BK104" s="138">
        <f>ROUND(I104*H104,2)</f>
        <v>0</v>
      </c>
      <c r="BL104" s="18" t="s">
        <v>1312</v>
      </c>
      <c r="BM104" s="137" t="s">
        <v>1345</v>
      </c>
    </row>
    <row r="105" spans="2:65" s="1" customFormat="1" ht="11.25">
      <c r="B105" s="33"/>
      <c r="D105" s="139" t="s">
        <v>160</v>
      </c>
      <c r="F105" s="140" t="s">
        <v>1344</v>
      </c>
      <c r="I105" s="141"/>
      <c r="L105" s="33"/>
      <c r="M105" s="142"/>
      <c r="T105" s="54"/>
      <c r="AT105" s="18" t="s">
        <v>160</v>
      </c>
      <c r="AU105" s="18" t="s">
        <v>86</v>
      </c>
    </row>
    <row r="106" spans="2:65" s="1" customFormat="1" ht="16.5" customHeight="1">
      <c r="B106" s="33"/>
      <c r="C106" s="126" t="s">
        <v>206</v>
      </c>
      <c r="D106" s="126" t="s">
        <v>155</v>
      </c>
      <c r="E106" s="127" t="s">
        <v>1346</v>
      </c>
      <c r="F106" s="128" t="s">
        <v>1347</v>
      </c>
      <c r="G106" s="129" t="s">
        <v>373</v>
      </c>
      <c r="H106" s="130">
        <v>1</v>
      </c>
      <c r="I106" s="131"/>
      <c r="J106" s="132">
        <f>ROUND(I106*H106,2)</f>
        <v>0</v>
      </c>
      <c r="K106" s="128" t="s">
        <v>21</v>
      </c>
      <c r="L106" s="33"/>
      <c r="M106" s="133" t="s">
        <v>21</v>
      </c>
      <c r="N106" s="134" t="s">
        <v>47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1312</v>
      </c>
      <c r="AT106" s="137" t="s">
        <v>155</v>
      </c>
      <c r="AU106" s="137" t="s">
        <v>86</v>
      </c>
      <c r="AY106" s="18" t="s">
        <v>154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84</v>
      </c>
      <c r="BK106" s="138">
        <f>ROUND(I106*H106,2)</f>
        <v>0</v>
      </c>
      <c r="BL106" s="18" t="s">
        <v>1312</v>
      </c>
      <c r="BM106" s="137" t="s">
        <v>1348</v>
      </c>
    </row>
    <row r="107" spans="2:65" s="1" customFormat="1" ht="19.5">
      <c r="B107" s="33"/>
      <c r="D107" s="139" t="s">
        <v>160</v>
      </c>
      <c r="F107" s="140" t="s">
        <v>1349</v>
      </c>
      <c r="I107" s="141"/>
      <c r="L107" s="33"/>
      <c r="M107" s="142"/>
      <c r="T107" s="54"/>
      <c r="AT107" s="18" t="s">
        <v>160</v>
      </c>
      <c r="AU107" s="18" t="s">
        <v>86</v>
      </c>
    </row>
    <row r="108" spans="2:65" s="1" customFormat="1" ht="16.5" customHeight="1">
      <c r="B108" s="33"/>
      <c r="C108" s="126" t="s">
        <v>212</v>
      </c>
      <c r="D108" s="126" t="s">
        <v>155</v>
      </c>
      <c r="E108" s="127" t="s">
        <v>1350</v>
      </c>
      <c r="F108" s="128" t="s">
        <v>1351</v>
      </c>
      <c r="G108" s="129" t="s">
        <v>373</v>
      </c>
      <c r="H108" s="130">
        <v>1</v>
      </c>
      <c r="I108" s="131"/>
      <c r="J108" s="132">
        <f>ROUND(I108*H108,2)</f>
        <v>0</v>
      </c>
      <c r="K108" s="128" t="s">
        <v>21</v>
      </c>
      <c r="L108" s="33"/>
      <c r="M108" s="133" t="s">
        <v>21</v>
      </c>
      <c r="N108" s="134" t="s">
        <v>47</v>
      </c>
      <c r="P108" s="135">
        <f>O108*H108</f>
        <v>0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1312</v>
      </c>
      <c r="AT108" s="137" t="s">
        <v>155</v>
      </c>
      <c r="AU108" s="137" t="s">
        <v>86</v>
      </c>
      <c r="AY108" s="18" t="s">
        <v>154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8" t="s">
        <v>84</v>
      </c>
      <c r="BK108" s="138">
        <f>ROUND(I108*H108,2)</f>
        <v>0</v>
      </c>
      <c r="BL108" s="18" t="s">
        <v>1312</v>
      </c>
      <c r="BM108" s="137" t="s">
        <v>1352</v>
      </c>
    </row>
    <row r="109" spans="2:65" s="1" customFormat="1" ht="11.25">
      <c r="B109" s="33"/>
      <c r="D109" s="139" t="s">
        <v>160</v>
      </c>
      <c r="F109" s="140" t="s">
        <v>1351</v>
      </c>
      <c r="I109" s="141"/>
      <c r="L109" s="33"/>
      <c r="M109" s="142"/>
      <c r="T109" s="54"/>
      <c r="AT109" s="18" t="s">
        <v>160</v>
      </c>
      <c r="AU109" s="18" t="s">
        <v>86</v>
      </c>
    </row>
    <row r="110" spans="2:65" s="1" customFormat="1" ht="16.5" customHeight="1">
      <c r="B110" s="33"/>
      <c r="C110" s="126" t="s">
        <v>8</v>
      </c>
      <c r="D110" s="126" t="s">
        <v>155</v>
      </c>
      <c r="E110" s="127" t="s">
        <v>1353</v>
      </c>
      <c r="F110" s="128" t="s">
        <v>1354</v>
      </c>
      <c r="G110" s="129" t="s">
        <v>373</v>
      </c>
      <c r="H110" s="130">
        <v>1</v>
      </c>
      <c r="I110" s="131"/>
      <c r="J110" s="132">
        <f>ROUND(I110*H110,2)</f>
        <v>0</v>
      </c>
      <c r="K110" s="128" t="s">
        <v>21</v>
      </c>
      <c r="L110" s="33"/>
      <c r="M110" s="133" t="s">
        <v>21</v>
      </c>
      <c r="N110" s="134" t="s">
        <v>47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1312</v>
      </c>
      <c r="AT110" s="137" t="s">
        <v>155</v>
      </c>
      <c r="AU110" s="137" t="s">
        <v>86</v>
      </c>
      <c r="AY110" s="18" t="s">
        <v>154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84</v>
      </c>
      <c r="BK110" s="138">
        <f>ROUND(I110*H110,2)</f>
        <v>0</v>
      </c>
      <c r="BL110" s="18" t="s">
        <v>1312</v>
      </c>
      <c r="BM110" s="137" t="s">
        <v>1355</v>
      </c>
    </row>
    <row r="111" spans="2:65" s="1" customFormat="1" ht="11.25">
      <c r="B111" s="33"/>
      <c r="D111" s="139" t="s">
        <v>160</v>
      </c>
      <c r="F111" s="140" t="s">
        <v>1354</v>
      </c>
      <c r="I111" s="141"/>
      <c r="L111" s="33"/>
      <c r="M111" s="142"/>
      <c r="T111" s="54"/>
      <c r="AT111" s="18" t="s">
        <v>160</v>
      </c>
      <c r="AU111" s="18" t="s">
        <v>86</v>
      </c>
    </row>
    <row r="112" spans="2:65" s="1" customFormat="1" ht="16.5" customHeight="1">
      <c r="B112" s="33"/>
      <c r="C112" s="126" t="s">
        <v>223</v>
      </c>
      <c r="D112" s="126" t="s">
        <v>155</v>
      </c>
      <c r="E112" s="127" t="s">
        <v>1356</v>
      </c>
      <c r="F112" s="128" t="s">
        <v>1357</v>
      </c>
      <c r="G112" s="129" t="s">
        <v>373</v>
      </c>
      <c r="H112" s="130">
        <v>1</v>
      </c>
      <c r="I112" s="131"/>
      <c r="J112" s="132">
        <f>ROUND(I112*H112,2)</f>
        <v>0</v>
      </c>
      <c r="K112" s="128" t="s">
        <v>21</v>
      </c>
      <c r="L112" s="33"/>
      <c r="M112" s="133" t="s">
        <v>21</v>
      </c>
      <c r="N112" s="134" t="s">
        <v>47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1312</v>
      </c>
      <c r="AT112" s="137" t="s">
        <v>155</v>
      </c>
      <c r="AU112" s="137" t="s">
        <v>86</v>
      </c>
      <c r="AY112" s="18" t="s">
        <v>154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8" t="s">
        <v>84</v>
      </c>
      <c r="BK112" s="138">
        <f>ROUND(I112*H112,2)</f>
        <v>0</v>
      </c>
      <c r="BL112" s="18" t="s">
        <v>1312</v>
      </c>
      <c r="BM112" s="137" t="s">
        <v>1358</v>
      </c>
    </row>
    <row r="113" spans="2:65" s="1" customFormat="1" ht="19.5">
      <c r="B113" s="33"/>
      <c r="D113" s="139" t="s">
        <v>160</v>
      </c>
      <c r="F113" s="140" t="s">
        <v>1359</v>
      </c>
      <c r="I113" s="141"/>
      <c r="L113" s="33"/>
      <c r="M113" s="142"/>
      <c r="T113" s="54"/>
      <c r="AT113" s="18" t="s">
        <v>160</v>
      </c>
      <c r="AU113" s="18" t="s">
        <v>86</v>
      </c>
    </row>
    <row r="114" spans="2:65" s="1" customFormat="1" ht="16.5" customHeight="1">
      <c r="B114" s="33"/>
      <c r="C114" s="126" t="s">
        <v>229</v>
      </c>
      <c r="D114" s="126" t="s">
        <v>155</v>
      </c>
      <c r="E114" s="127" t="s">
        <v>1360</v>
      </c>
      <c r="F114" s="128" t="s">
        <v>1361</v>
      </c>
      <c r="G114" s="129" t="s">
        <v>373</v>
      </c>
      <c r="H114" s="130">
        <v>1</v>
      </c>
      <c r="I114" s="131"/>
      <c r="J114" s="132">
        <f>ROUND(I114*H114,2)</f>
        <v>0</v>
      </c>
      <c r="K114" s="128" t="s">
        <v>21</v>
      </c>
      <c r="L114" s="33"/>
      <c r="M114" s="133" t="s">
        <v>21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1312</v>
      </c>
      <c r="AT114" s="137" t="s">
        <v>155</v>
      </c>
      <c r="AU114" s="137" t="s">
        <v>86</v>
      </c>
      <c r="AY114" s="18" t="s">
        <v>154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84</v>
      </c>
      <c r="BK114" s="138">
        <f>ROUND(I114*H114,2)</f>
        <v>0</v>
      </c>
      <c r="BL114" s="18" t="s">
        <v>1312</v>
      </c>
      <c r="BM114" s="137" t="s">
        <v>1362</v>
      </c>
    </row>
    <row r="115" spans="2:65" s="1" customFormat="1" ht="11.25">
      <c r="B115" s="33"/>
      <c r="D115" s="139" t="s">
        <v>160</v>
      </c>
      <c r="F115" s="140" t="s">
        <v>1361</v>
      </c>
      <c r="I115" s="141"/>
      <c r="L115" s="33"/>
      <c r="M115" s="142"/>
      <c r="T115" s="54"/>
      <c r="AT115" s="18" t="s">
        <v>160</v>
      </c>
      <c r="AU115" s="18" t="s">
        <v>86</v>
      </c>
    </row>
    <row r="116" spans="2:65" s="1" customFormat="1" ht="16.5" customHeight="1">
      <c r="B116" s="33"/>
      <c r="C116" s="126" t="s">
        <v>235</v>
      </c>
      <c r="D116" s="126" t="s">
        <v>155</v>
      </c>
      <c r="E116" s="127" t="s">
        <v>1363</v>
      </c>
      <c r="F116" s="128" t="s">
        <v>1364</v>
      </c>
      <c r="G116" s="129" t="s">
        <v>373</v>
      </c>
      <c r="H116" s="130">
        <v>1</v>
      </c>
      <c r="I116" s="131"/>
      <c r="J116" s="132">
        <f>ROUND(I116*H116,2)</f>
        <v>0</v>
      </c>
      <c r="K116" s="128" t="s">
        <v>21</v>
      </c>
      <c r="L116" s="33"/>
      <c r="M116" s="133" t="s">
        <v>21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1312</v>
      </c>
      <c r="AT116" s="137" t="s">
        <v>155</v>
      </c>
      <c r="AU116" s="137" t="s">
        <v>86</v>
      </c>
      <c r="AY116" s="18" t="s">
        <v>154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8" t="s">
        <v>84</v>
      </c>
      <c r="BK116" s="138">
        <f>ROUND(I116*H116,2)</f>
        <v>0</v>
      </c>
      <c r="BL116" s="18" t="s">
        <v>1312</v>
      </c>
      <c r="BM116" s="137" t="s">
        <v>1365</v>
      </c>
    </row>
    <row r="117" spans="2:65" s="1" customFormat="1" ht="11.25">
      <c r="B117" s="33"/>
      <c r="D117" s="139" t="s">
        <v>160</v>
      </c>
      <c r="F117" s="140" t="s">
        <v>1364</v>
      </c>
      <c r="I117" s="141"/>
      <c r="L117" s="33"/>
      <c r="M117" s="142"/>
      <c r="T117" s="54"/>
      <c r="AT117" s="18" t="s">
        <v>160</v>
      </c>
      <c r="AU117" s="18" t="s">
        <v>86</v>
      </c>
    </row>
    <row r="118" spans="2:65" s="1" customFormat="1" ht="16.5" customHeight="1">
      <c r="B118" s="33"/>
      <c r="C118" s="126" t="s">
        <v>242</v>
      </c>
      <c r="D118" s="126" t="s">
        <v>155</v>
      </c>
      <c r="E118" s="127" t="s">
        <v>1366</v>
      </c>
      <c r="F118" s="128" t="s">
        <v>1367</v>
      </c>
      <c r="G118" s="129" t="s">
        <v>373</v>
      </c>
      <c r="H118" s="130">
        <v>1</v>
      </c>
      <c r="I118" s="131"/>
      <c r="J118" s="132">
        <f>ROUND(I118*H118,2)</f>
        <v>0</v>
      </c>
      <c r="K118" s="128" t="s">
        <v>21</v>
      </c>
      <c r="L118" s="33"/>
      <c r="M118" s="133" t="s">
        <v>21</v>
      </c>
      <c r="N118" s="134" t="s">
        <v>47</v>
      </c>
      <c r="P118" s="135">
        <f>O118*H118</f>
        <v>0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1312</v>
      </c>
      <c r="AT118" s="137" t="s">
        <v>155</v>
      </c>
      <c r="AU118" s="137" t="s">
        <v>86</v>
      </c>
      <c r="AY118" s="18" t="s">
        <v>154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8" t="s">
        <v>84</v>
      </c>
      <c r="BK118" s="138">
        <f>ROUND(I118*H118,2)</f>
        <v>0</v>
      </c>
      <c r="BL118" s="18" t="s">
        <v>1312</v>
      </c>
      <c r="BM118" s="137" t="s">
        <v>1368</v>
      </c>
    </row>
    <row r="119" spans="2:65" s="1" customFormat="1" ht="19.5">
      <c r="B119" s="33"/>
      <c r="D119" s="139" t="s">
        <v>160</v>
      </c>
      <c r="F119" s="140" t="s">
        <v>1369</v>
      </c>
      <c r="I119" s="141"/>
      <c r="L119" s="33"/>
      <c r="M119" s="142"/>
      <c r="T119" s="54"/>
      <c r="AT119" s="18" t="s">
        <v>160</v>
      </c>
      <c r="AU119" s="18" t="s">
        <v>86</v>
      </c>
    </row>
    <row r="120" spans="2:65" s="1" customFormat="1" ht="16.5" customHeight="1">
      <c r="B120" s="33"/>
      <c r="C120" s="126" t="s">
        <v>250</v>
      </c>
      <c r="D120" s="126" t="s">
        <v>155</v>
      </c>
      <c r="E120" s="127" t="s">
        <v>1370</v>
      </c>
      <c r="F120" s="128" t="s">
        <v>1371</v>
      </c>
      <c r="G120" s="129" t="s">
        <v>373</v>
      </c>
      <c r="H120" s="130">
        <v>1</v>
      </c>
      <c r="I120" s="131"/>
      <c r="J120" s="132">
        <f>ROUND(I120*H120,2)</f>
        <v>0</v>
      </c>
      <c r="K120" s="128" t="s">
        <v>21</v>
      </c>
      <c r="L120" s="33"/>
      <c r="M120" s="133" t="s">
        <v>21</v>
      </c>
      <c r="N120" s="134" t="s">
        <v>47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1312</v>
      </c>
      <c r="AT120" s="137" t="s">
        <v>155</v>
      </c>
      <c r="AU120" s="137" t="s">
        <v>86</v>
      </c>
      <c r="AY120" s="18" t="s">
        <v>154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8" t="s">
        <v>84</v>
      </c>
      <c r="BK120" s="138">
        <f>ROUND(I120*H120,2)</f>
        <v>0</v>
      </c>
      <c r="BL120" s="18" t="s">
        <v>1312</v>
      </c>
      <c r="BM120" s="137" t="s">
        <v>1372</v>
      </c>
    </row>
    <row r="121" spans="2:65" s="1" customFormat="1" ht="19.5">
      <c r="B121" s="33"/>
      <c r="D121" s="139" t="s">
        <v>160</v>
      </c>
      <c r="F121" s="140" t="s">
        <v>1373</v>
      </c>
      <c r="I121" s="141"/>
      <c r="L121" s="33"/>
      <c r="M121" s="142"/>
      <c r="T121" s="54"/>
      <c r="AT121" s="18" t="s">
        <v>160</v>
      </c>
      <c r="AU121" s="18" t="s">
        <v>86</v>
      </c>
    </row>
    <row r="122" spans="2:65" s="1" customFormat="1" ht="16.5" customHeight="1">
      <c r="B122" s="33"/>
      <c r="C122" s="126" t="s">
        <v>257</v>
      </c>
      <c r="D122" s="126" t="s">
        <v>155</v>
      </c>
      <c r="E122" s="127" t="s">
        <v>1374</v>
      </c>
      <c r="F122" s="128" t="s">
        <v>1375</v>
      </c>
      <c r="G122" s="129" t="s">
        <v>373</v>
      </c>
      <c r="H122" s="130">
        <v>1</v>
      </c>
      <c r="I122" s="131"/>
      <c r="J122" s="132">
        <f>ROUND(I122*H122,2)</f>
        <v>0</v>
      </c>
      <c r="K122" s="128" t="s">
        <v>21</v>
      </c>
      <c r="L122" s="33"/>
      <c r="M122" s="133" t="s">
        <v>21</v>
      </c>
      <c r="N122" s="134" t="s">
        <v>47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1312</v>
      </c>
      <c r="AT122" s="137" t="s">
        <v>155</v>
      </c>
      <c r="AU122" s="137" t="s">
        <v>86</v>
      </c>
      <c r="AY122" s="18" t="s">
        <v>154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8" t="s">
        <v>84</v>
      </c>
      <c r="BK122" s="138">
        <f>ROUND(I122*H122,2)</f>
        <v>0</v>
      </c>
      <c r="BL122" s="18" t="s">
        <v>1312</v>
      </c>
      <c r="BM122" s="137" t="s">
        <v>1376</v>
      </c>
    </row>
    <row r="123" spans="2:65" s="1" customFormat="1" ht="29.25">
      <c r="B123" s="33"/>
      <c r="D123" s="139" t="s">
        <v>160</v>
      </c>
      <c r="F123" s="140" t="s">
        <v>1377</v>
      </c>
      <c r="I123" s="141"/>
      <c r="L123" s="33"/>
      <c r="M123" s="142"/>
      <c r="T123" s="54"/>
      <c r="AT123" s="18" t="s">
        <v>160</v>
      </c>
      <c r="AU123" s="18" t="s">
        <v>86</v>
      </c>
    </row>
    <row r="124" spans="2:65" s="1" customFormat="1" ht="16.5" customHeight="1">
      <c r="B124" s="33"/>
      <c r="C124" s="126" t="s">
        <v>263</v>
      </c>
      <c r="D124" s="126" t="s">
        <v>155</v>
      </c>
      <c r="E124" s="127" t="s">
        <v>1378</v>
      </c>
      <c r="F124" s="128" t="s">
        <v>1379</v>
      </c>
      <c r="G124" s="129" t="s">
        <v>373</v>
      </c>
      <c r="H124" s="130">
        <v>1</v>
      </c>
      <c r="I124" s="131"/>
      <c r="J124" s="132">
        <f>ROUND(I124*H124,2)</f>
        <v>0</v>
      </c>
      <c r="K124" s="128" t="s">
        <v>21</v>
      </c>
      <c r="L124" s="33"/>
      <c r="M124" s="133" t="s">
        <v>21</v>
      </c>
      <c r="N124" s="134" t="s">
        <v>47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1312</v>
      </c>
      <c r="AT124" s="137" t="s">
        <v>155</v>
      </c>
      <c r="AU124" s="137" t="s">
        <v>86</v>
      </c>
      <c r="AY124" s="18" t="s">
        <v>154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84</v>
      </c>
      <c r="BK124" s="138">
        <f>ROUND(I124*H124,2)</f>
        <v>0</v>
      </c>
      <c r="BL124" s="18" t="s">
        <v>1312</v>
      </c>
      <c r="BM124" s="137" t="s">
        <v>1380</v>
      </c>
    </row>
    <row r="125" spans="2:65" s="1" customFormat="1" ht="29.25">
      <c r="B125" s="33"/>
      <c r="D125" s="139" t="s">
        <v>160</v>
      </c>
      <c r="F125" s="140" t="s">
        <v>1381</v>
      </c>
      <c r="I125" s="141"/>
      <c r="L125" s="33"/>
      <c r="M125" s="142"/>
      <c r="T125" s="54"/>
      <c r="AT125" s="18" t="s">
        <v>160</v>
      </c>
      <c r="AU125" s="18" t="s">
        <v>86</v>
      </c>
    </row>
    <row r="126" spans="2:65" s="1" customFormat="1" ht="21.75" customHeight="1">
      <c r="B126" s="33"/>
      <c r="C126" s="126" t="s">
        <v>268</v>
      </c>
      <c r="D126" s="126" t="s">
        <v>155</v>
      </c>
      <c r="E126" s="127" t="s">
        <v>1382</v>
      </c>
      <c r="F126" s="128" t="s">
        <v>1383</v>
      </c>
      <c r="G126" s="129" t="s">
        <v>373</v>
      </c>
      <c r="H126" s="130">
        <v>1</v>
      </c>
      <c r="I126" s="131"/>
      <c r="J126" s="132">
        <f>ROUND(I126*H126,2)</f>
        <v>0</v>
      </c>
      <c r="K126" s="128" t="s">
        <v>21</v>
      </c>
      <c r="L126" s="33"/>
      <c r="M126" s="133" t="s">
        <v>21</v>
      </c>
      <c r="N126" s="134" t="s">
        <v>47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1312</v>
      </c>
      <c r="AT126" s="137" t="s">
        <v>155</v>
      </c>
      <c r="AU126" s="137" t="s">
        <v>86</v>
      </c>
      <c r="AY126" s="18" t="s">
        <v>154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1312</v>
      </c>
      <c r="BM126" s="137" t="s">
        <v>1384</v>
      </c>
    </row>
    <row r="127" spans="2:65" s="1" customFormat="1" ht="11.25">
      <c r="B127" s="33"/>
      <c r="D127" s="139" t="s">
        <v>160</v>
      </c>
      <c r="F127" s="140" t="s">
        <v>1385</v>
      </c>
      <c r="I127" s="141"/>
      <c r="L127" s="33"/>
      <c r="M127" s="142"/>
      <c r="T127" s="54"/>
      <c r="AT127" s="18" t="s">
        <v>160</v>
      </c>
      <c r="AU127" s="18" t="s">
        <v>86</v>
      </c>
    </row>
    <row r="128" spans="2:65" s="1" customFormat="1" ht="16.5" customHeight="1">
      <c r="B128" s="33"/>
      <c r="C128" s="126" t="s">
        <v>7</v>
      </c>
      <c r="D128" s="126" t="s">
        <v>155</v>
      </c>
      <c r="E128" s="127" t="s">
        <v>1386</v>
      </c>
      <c r="F128" s="128" t="s">
        <v>1387</v>
      </c>
      <c r="G128" s="129" t="s">
        <v>373</v>
      </c>
      <c r="H128" s="130">
        <v>1</v>
      </c>
      <c r="I128" s="131"/>
      <c r="J128" s="132">
        <f>ROUND(I128*H128,2)</f>
        <v>0</v>
      </c>
      <c r="K128" s="128" t="s">
        <v>21</v>
      </c>
      <c r="L128" s="33"/>
      <c r="M128" s="133" t="s">
        <v>21</v>
      </c>
      <c r="N128" s="134" t="s">
        <v>47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153</v>
      </c>
      <c r="AT128" s="137" t="s">
        <v>155</v>
      </c>
      <c r="AU128" s="137" t="s">
        <v>86</v>
      </c>
      <c r="AY128" s="18" t="s">
        <v>154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84</v>
      </c>
      <c r="BK128" s="138">
        <f>ROUND(I128*H128,2)</f>
        <v>0</v>
      </c>
      <c r="BL128" s="18" t="s">
        <v>153</v>
      </c>
      <c r="BM128" s="137" t="s">
        <v>1388</v>
      </c>
    </row>
    <row r="129" spans="2:65" s="1" customFormat="1" ht="11.25">
      <c r="B129" s="33"/>
      <c r="D129" s="139" t="s">
        <v>160</v>
      </c>
      <c r="F129" s="140" t="s">
        <v>1389</v>
      </c>
      <c r="I129" s="141"/>
      <c r="L129" s="33"/>
      <c r="M129" s="142"/>
      <c r="T129" s="54"/>
      <c r="AT129" s="18" t="s">
        <v>160</v>
      </c>
      <c r="AU129" s="18" t="s">
        <v>86</v>
      </c>
    </row>
    <row r="130" spans="2:65" s="1" customFormat="1" ht="16.5" customHeight="1">
      <c r="B130" s="33"/>
      <c r="C130" s="126" t="s">
        <v>277</v>
      </c>
      <c r="D130" s="126" t="s">
        <v>155</v>
      </c>
      <c r="E130" s="127" t="s">
        <v>1390</v>
      </c>
      <c r="F130" s="128" t="s">
        <v>1391</v>
      </c>
      <c r="G130" s="129" t="s">
        <v>373</v>
      </c>
      <c r="H130" s="130">
        <v>2</v>
      </c>
      <c r="I130" s="131"/>
      <c r="J130" s="132">
        <f>ROUND(I130*H130,2)</f>
        <v>0</v>
      </c>
      <c r="K130" s="128" t="s">
        <v>21</v>
      </c>
      <c r="L130" s="33"/>
      <c r="M130" s="133" t="s">
        <v>21</v>
      </c>
      <c r="N130" s="134" t="s">
        <v>47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153</v>
      </c>
      <c r="AT130" s="137" t="s">
        <v>155</v>
      </c>
      <c r="AU130" s="137" t="s">
        <v>86</v>
      </c>
      <c r="AY130" s="18" t="s">
        <v>154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8" t="s">
        <v>84</v>
      </c>
      <c r="BK130" s="138">
        <f>ROUND(I130*H130,2)</f>
        <v>0</v>
      </c>
      <c r="BL130" s="18" t="s">
        <v>153</v>
      </c>
      <c r="BM130" s="137" t="s">
        <v>1392</v>
      </c>
    </row>
    <row r="131" spans="2:65" s="1" customFormat="1" ht="29.25">
      <c r="B131" s="33"/>
      <c r="D131" s="139" t="s">
        <v>160</v>
      </c>
      <c r="F131" s="140" t="s">
        <v>1393</v>
      </c>
      <c r="I131" s="141"/>
      <c r="L131" s="33"/>
      <c r="M131" s="142"/>
      <c r="T131" s="54"/>
      <c r="AT131" s="18" t="s">
        <v>160</v>
      </c>
      <c r="AU131" s="18" t="s">
        <v>86</v>
      </c>
    </row>
    <row r="132" spans="2:65" s="1" customFormat="1" ht="16.5" customHeight="1">
      <c r="B132" s="33"/>
      <c r="C132" s="126" t="s">
        <v>283</v>
      </c>
      <c r="D132" s="126" t="s">
        <v>155</v>
      </c>
      <c r="E132" s="127" t="s">
        <v>1394</v>
      </c>
      <c r="F132" s="128" t="s">
        <v>1395</v>
      </c>
      <c r="G132" s="129" t="s">
        <v>373</v>
      </c>
      <c r="H132" s="130">
        <v>2</v>
      </c>
      <c r="I132" s="131"/>
      <c r="J132" s="132">
        <f>ROUND(I132*H132,2)</f>
        <v>0</v>
      </c>
      <c r="K132" s="128" t="s">
        <v>21</v>
      </c>
      <c r="L132" s="33"/>
      <c r="M132" s="133" t="s">
        <v>21</v>
      </c>
      <c r="N132" s="134" t="s">
        <v>47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153</v>
      </c>
      <c r="AT132" s="137" t="s">
        <v>155</v>
      </c>
      <c r="AU132" s="137" t="s">
        <v>86</v>
      </c>
      <c r="AY132" s="18" t="s">
        <v>154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84</v>
      </c>
      <c r="BK132" s="138">
        <f>ROUND(I132*H132,2)</f>
        <v>0</v>
      </c>
      <c r="BL132" s="18" t="s">
        <v>153</v>
      </c>
      <c r="BM132" s="137" t="s">
        <v>1396</v>
      </c>
    </row>
    <row r="133" spans="2:65" s="1" customFormat="1" ht="19.5">
      <c r="B133" s="33"/>
      <c r="D133" s="139" t="s">
        <v>160</v>
      </c>
      <c r="F133" s="140" t="s">
        <v>1397</v>
      </c>
      <c r="I133" s="141"/>
      <c r="L133" s="33"/>
      <c r="M133" s="142"/>
      <c r="T133" s="54"/>
      <c r="AT133" s="18" t="s">
        <v>160</v>
      </c>
      <c r="AU133" s="18" t="s">
        <v>86</v>
      </c>
    </row>
    <row r="134" spans="2:65" s="1" customFormat="1" ht="16.5" customHeight="1">
      <c r="B134" s="33"/>
      <c r="C134" s="126" t="s">
        <v>287</v>
      </c>
      <c r="D134" s="126" t="s">
        <v>155</v>
      </c>
      <c r="E134" s="127" t="s">
        <v>1398</v>
      </c>
      <c r="F134" s="128" t="s">
        <v>1399</v>
      </c>
      <c r="G134" s="129" t="s">
        <v>373</v>
      </c>
      <c r="H134" s="130">
        <v>1</v>
      </c>
      <c r="I134" s="131"/>
      <c r="J134" s="132">
        <f>ROUND(I134*H134,2)</f>
        <v>0</v>
      </c>
      <c r="K134" s="128" t="s">
        <v>21</v>
      </c>
      <c r="L134" s="33"/>
      <c r="M134" s="133" t="s">
        <v>21</v>
      </c>
      <c r="N134" s="134" t="s">
        <v>47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153</v>
      </c>
      <c r="AT134" s="137" t="s">
        <v>155</v>
      </c>
      <c r="AU134" s="137" t="s">
        <v>86</v>
      </c>
      <c r="AY134" s="18" t="s">
        <v>154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84</v>
      </c>
      <c r="BK134" s="138">
        <f>ROUND(I134*H134,2)</f>
        <v>0</v>
      </c>
      <c r="BL134" s="18" t="s">
        <v>153</v>
      </c>
      <c r="BM134" s="137" t="s">
        <v>1400</v>
      </c>
    </row>
    <row r="135" spans="2:65" s="1" customFormat="1" ht="11.25">
      <c r="B135" s="33"/>
      <c r="D135" s="139" t="s">
        <v>160</v>
      </c>
      <c r="F135" s="140" t="s">
        <v>1401</v>
      </c>
      <c r="I135" s="141"/>
      <c r="L135" s="33"/>
      <c r="M135" s="142"/>
      <c r="T135" s="54"/>
      <c r="AT135" s="18" t="s">
        <v>160</v>
      </c>
      <c r="AU135" s="18" t="s">
        <v>86</v>
      </c>
    </row>
    <row r="136" spans="2:65" s="1" customFormat="1" ht="16.5" customHeight="1">
      <c r="B136" s="33"/>
      <c r="C136" s="126" t="s">
        <v>292</v>
      </c>
      <c r="D136" s="126" t="s">
        <v>155</v>
      </c>
      <c r="E136" s="127" t="s">
        <v>1402</v>
      </c>
      <c r="F136" s="128" t="s">
        <v>1403</v>
      </c>
      <c r="G136" s="129" t="s">
        <v>373</v>
      </c>
      <c r="H136" s="130">
        <v>1</v>
      </c>
      <c r="I136" s="131"/>
      <c r="J136" s="132">
        <f>ROUND(I136*H136,2)</f>
        <v>0</v>
      </c>
      <c r="K136" s="128" t="s">
        <v>21</v>
      </c>
      <c r="L136" s="33"/>
      <c r="M136" s="133" t="s">
        <v>21</v>
      </c>
      <c r="N136" s="134" t="s">
        <v>47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153</v>
      </c>
      <c r="AT136" s="137" t="s">
        <v>155</v>
      </c>
      <c r="AU136" s="137" t="s">
        <v>86</v>
      </c>
      <c r="AY136" s="18" t="s">
        <v>154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8" t="s">
        <v>84</v>
      </c>
      <c r="BK136" s="138">
        <f>ROUND(I136*H136,2)</f>
        <v>0</v>
      </c>
      <c r="BL136" s="18" t="s">
        <v>153</v>
      </c>
      <c r="BM136" s="137" t="s">
        <v>1404</v>
      </c>
    </row>
    <row r="137" spans="2:65" s="1" customFormat="1" ht="19.5">
      <c r="B137" s="33"/>
      <c r="D137" s="139" t="s">
        <v>160</v>
      </c>
      <c r="F137" s="140" t="s">
        <v>1405</v>
      </c>
      <c r="I137" s="141"/>
      <c r="L137" s="33"/>
      <c r="M137" s="142"/>
      <c r="T137" s="54"/>
      <c r="AT137" s="18" t="s">
        <v>160</v>
      </c>
      <c r="AU137" s="18" t="s">
        <v>86</v>
      </c>
    </row>
    <row r="138" spans="2:65" s="1" customFormat="1" ht="16.5" customHeight="1">
      <c r="B138" s="33"/>
      <c r="C138" s="126" t="s">
        <v>297</v>
      </c>
      <c r="D138" s="126" t="s">
        <v>155</v>
      </c>
      <c r="E138" s="127" t="s">
        <v>1406</v>
      </c>
      <c r="F138" s="128" t="s">
        <v>1407</v>
      </c>
      <c r="G138" s="129" t="s">
        <v>373</v>
      </c>
      <c r="H138" s="130">
        <v>1</v>
      </c>
      <c r="I138" s="131"/>
      <c r="J138" s="132">
        <f>ROUND(I138*H138,2)</f>
        <v>0</v>
      </c>
      <c r="K138" s="128" t="s">
        <v>21</v>
      </c>
      <c r="L138" s="33"/>
      <c r="M138" s="133" t="s">
        <v>21</v>
      </c>
      <c r="N138" s="134" t="s">
        <v>47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153</v>
      </c>
      <c r="AT138" s="137" t="s">
        <v>155</v>
      </c>
      <c r="AU138" s="137" t="s">
        <v>86</v>
      </c>
      <c r="AY138" s="18" t="s">
        <v>154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8" t="s">
        <v>84</v>
      </c>
      <c r="BK138" s="138">
        <f>ROUND(I138*H138,2)</f>
        <v>0</v>
      </c>
      <c r="BL138" s="18" t="s">
        <v>153</v>
      </c>
      <c r="BM138" s="137" t="s">
        <v>1408</v>
      </c>
    </row>
    <row r="139" spans="2:65" s="1" customFormat="1" ht="19.5">
      <c r="B139" s="33"/>
      <c r="D139" s="139" t="s">
        <v>160</v>
      </c>
      <c r="F139" s="140" t="s">
        <v>1409</v>
      </c>
      <c r="I139" s="141"/>
      <c r="L139" s="33"/>
      <c r="M139" s="161"/>
      <c r="N139" s="162"/>
      <c r="O139" s="162"/>
      <c r="P139" s="162"/>
      <c r="Q139" s="162"/>
      <c r="R139" s="162"/>
      <c r="S139" s="162"/>
      <c r="T139" s="163"/>
      <c r="AT139" s="18" t="s">
        <v>160</v>
      </c>
      <c r="AU139" s="18" t="s">
        <v>86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3"/>
    </row>
  </sheetData>
  <sheetProtection algorithmName="SHA-512" hashValue="UEdLh2JKvNd0PJwOfQjcYQNujywAe7NH456BaPn1GDb+w3XY4Vj2qMPWg1kjtZZ5nXSql3U69v7tQOzvgRMRDw==" saltValue="83OlI4YTk8qj7mPNtehIcd5KMqdGfbe9Ho5qMHHy+GTktqlH5x78Ge/y/A4a6eJj0foduLRqrnTFoTgXiTA5qA==" spinCount="100000" sheet="1" objects="1" scenarios="1" formatColumns="0" formatRows="0" autoFilter="0"/>
  <autoFilter ref="C82:K139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64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1410</v>
      </c>
      <c r="H4" s="21"/>
    </row>
    <row r="5" spans="2:8" ht="12" customHeight="1">
      <c r="B5" s="21"/>
      <c r="C5" s="25" t="s">
        <v>13</v>
      </c>
      <c r="D5" s="305" t="s">
        <v>14</v>
      </c>
      <c r="E5" s="301"/>
      <c r="F5" s="301"/>
      <c r="H5" s="21"/>
    </row>
    <row r="6" spans="2:8" ht="36.950000000000003" customHeight="1">
      <c r="B6" s="21"/>
      <c r="C6" s="27" t="s">
        <v>16</v>
      </c>
      <c r="D6" s="302" t="s">
        <v>17</v>
      </c>
      <c r="E6" s="301"/>
      <c r="F6" s="301"/>
      <c r="H6" s="21"/>
    </row>
    <row r="7" spans="2:8" ht="16.5" customHeight="1">
      <c r="B7" s="21"/>
      <c r="C7" s="28" t="s">
        <v>24</v>
      </c>
      <c r="D7" s="50">
        <f>'Rekapitulace stavby'!AN8</f>
        <v>45677</v>
      </c>
      <c r="H7" s="21"/>
    </row>
    <row r="8" spans="2:8" s="1" customFormat="1" ht="10.9" customHeight="1">
      <c r="B8" s="33"/>
      <c r="H8" s="33"/>
    </row>
    <row r="9" spans="2:8" s="9" customFormat="1" ht="29.25" customHeight="1">
      <c r="B9" s="108"/>
      <c r="C9" s="109" t="s">
        <v>57</v>
      </c>
      <c r="D9" s="110" t="s">
        <v>58</v>
      </c>
      <c r="E9" s="110" t="s">
        <v>140</v>
      </c>
      <c r="F9" s="111" t="s">
        <v>1411</v>
      </c>
      <c r="H9" s="108"/>
    </row>
    <row r="10" spans="2:8" s="1" customFormat="1" ht="26.45" customHeight="1">
      <c r="B10" s="33"/>
      <c r="C10" s="196" t="s">
        <v>81</v>
      </c>
      <c r="D10" s="196" t="s">
        <v>82</v>
      </c>
      <c r="H10" s="33"/>
    </row>
    <row r="11" spans="2:8" s="1" customFormat="1" ht="16.899999999999999" customHeight="1">
      <c r="B11" s="33"/>
      <c r="C11" s="197" t="s">
        <v>210</v>
      </c>
      <c r="D11" s="198" t="s">
        <v>210</v>
      </c>
      <c r="E11" s="199" t="s">
        <v>21</v>
      </c>
      <c r="F11" s="200">
        <v>44</v>
      </c>
      <c r="H11" s="33"/>
    </row>
    <row r="12" spans="2:8" s="1" customFormat="1" ht="16.899999999999999" customHeight="1">
      <c r="B12" s="33"/>
      <c r="C12" s="201" t="s">
        <v>210</v>
      </c>
      <c r="D12" s="201" t="s">
        <v>211</v>
      </c>
      <c r="E12" s="18" t="s">
        <v>21</v>
      </c>
      <c r="F12" s="202">
        <v>44</v>
      </c>
      <c r="H12" s="33"/>
    </row>
    <row r="13" spans="2:8" s="1" customFormat="1" ht="16.899999999999999" customHeight="1">
      <c r="B13" s="33"/>
      <c r="C13" s="197" t="s">
        <v>217</v>
      </c>
      <c r="D13" s="198" t="s">
        <v>217</v>
      </c>
      <c r="E13" s="199" t="s">
        <v>21</v>
      </c>
      <c r="F13" s="200">
        <v>4</v>
      </c>
      <c r="H13" s="33"/>
    </row>
    <row r="14" spans="2:8" s="1" customFormat="1" ht="16.899999999999999" customHeight="1">
      <c r="B14" s="33"/>
      <c r="C14" s="201" t="s">
        <v>217</v>
      </c>
      <c r="D14" s="201" t="s">
        <v>199</v>
      </c>
      <c r="E14" s="18" t="s">
        <v>21</v>
      </c>
      <c r="F14" s="202">
        <v>4</v>
      </c>
      <c r="H14" s="33"/>
    </row>
    <row r="15" spans="2:8" s="1" customFormat="1" ht="16.899999999999999" customHeight="1">
      <c r="B15" s="33"/>
      <c r="C15" s="197" t="s">
        <v>222</v>
      </c>
      <c r="D15" s="198" t="s">
        <v>222</v>
      </c>
      <c r="E15" s="199" t="s">
        <v>21</v>
      </c>
      <c r="F15" s="200">
        <v>4</v>
      </c>
      <c r="H15" s="33"/>
    </row>
    <row r="16" spans="2:8" s="1" customFormat="1" ht="16.899999999999999" customHeight="1">
      <c r="B16" s="33"/>
      <c r="C16" s="201" t="s">
        <v>222</v>
      </c>
      <c r="D16" s="201" t="s">
        <v>199</v>
      </c>
      <c r="E16" s="18" t="s">
        <v>21</v>
      </c>
      <c r="F16" s="202">
        <v>4</v>
      </c>
      <c r="H16" s="33"/>
    </row>
    <row r="17" spans="2:8" s="1" customFormat="1" ht="16.899999999999999" customHeight="1">
      <c r="B17" s="33"/>
      <c r="C17" s="197" t="s">
        <v>228</v>
      </c>
      <c r="D17" s="198" t="s">
        <v>228</v>
      </c>
      <c r="E17" s="199" t="s">
        <v>21</v>
      </c>
      <c r="F17" s="200">
        <v>4</v>
      </c>
      <c r="H17" s="33"/>
    </row>
    <row r="18" spans="2:8" s="1" customFormat="1" ht="16.899999999999999" customHeight="1">
      <c r="B18" s="33"/>
      <c r="C18" s="201" t="s">
        <v>228</v>
      </c>
      <c r="D18" s="201" t="s">
        <v>199</v>
      </c>
      <c r="E18" s="18" t="s">
        <v>21</v>
      </c>
      <c r="F18" s="202">
        <v>4</v>
      </c>
      <c r="H18" s="33"/>
    </row>
    <row r="19" spans="2:8" s="1" customFormat="1" ht="16.899999999999999" customHeight="1">
      <c r="B19" s="33"/>
      <c r="C19" s="197" t="s">
        <v>234</v>
      </c>
      <c r="D19" s="198" t="s">
        <v>234</v>
      </c>
      <c r="E19" s="199" t="s">
        <v>21</v>
      </c>
      <c r="F19" s="200">
        <v>4</v>
      </c>
      <c r="H19" s="33"/>
    </row>
    <row r="20" spans="2:8" s="1" customFormat="1" ht="16.899999999999999" customHeight="1">
      <c r="B20" s="33"/>
      <c r="C20" s="201" t="s">
        <v>234</v>
      </c>
      <c r="D20" s="201" t="s">
        <v>199</v>
      </c>
      <c r="E20" s="18" t="s">
        <v>21</v>
      </c>
      <c r="F20" s="202">
        <v>4</v>
      </c>
      <c r="H20" s="33"/>
    </row>
    <row r="21" spans="2:8" s="1" customFormat="1" ht="16.899999999999999" customHeight="1">
      <c r="B21" s="33"/>
      <c r="C21" s="197" t="s">
        <v>240</v>
      </c>
      <c r="D21" s="198" t="s">
        <v>240</v>
      </c>
      <c r="E21" s="199" t="s">
        <v>21</v>
      </c>
      <c r="F21" s="200">
        <v>32</v>
      </c>
      <c r="H21" s="33"/>
    </row>
    <row r="22" spans="2:8" s="1" customFormat="1" ht="16.899999999999999" customHeight="1">
      <c r="B22" s="33"/>
      <c r="C22" s="201" t="s">
        <v>240</v>
      </c>
      <c r="D22" s="201" t="s">
        <v>241</v>
      </c>
      <c r="E22" s="18" t="s">
        <v>21</v>
      </c>
      <c r="F22" s="202">
        <v>32</v>
      </c>
      <c r="H22" s="33"/>
    </row>
    <row r="23" spans="2:8" s="1" customFormat="1" ht="16.899999999999999" customHeight="1">
      <c r="B23" s="33"/>
      <c r="C23" s="197" t="s">
        <v>248</v>
      </c>
      <c r="D23" s="198" t="s">
        <v>248</v>
      </c>
      <c r="E23" s="199" t="s">
        <v>21</v>
      </c>
      <c r="F23" s="200">
        <v>1400</v>
      </c>
      <c r="H23" s="33"/>
    </row>
    <row r="24" spans="2:8" s="1" customFormat="1" ht="16.899999999999999" customHeight="1">
      <c r="B24" s="33"/>
      <c r="C24" s="201" t="s">
        <v>248</v>
      </c>
      <c r="D24" s="201" t="s">
        <v>249</v>
      </c>
      <c r="E24" s="18" t="s">
        <v>21</v>
      </c>
      <c r="F24" s="202">
        <v>1400</v>
      </c>
      <c r="H24" s="33"/>
    </row>
    <row r="25" spans="2:8" s="1" customFormat="1" ht="16.899999999999999" customHeight="1">
      <c r="B25" s="33"/>
      <c r="C25" s="197" t="s">
        <v>254</v>
      </c>
      <c r="D25" s="198" t="s">
        <v>254</v>
      </c>
      <c r="E25" s="199" t="s">
        <v>21</v>
      </c>
      <c r="F25" s="200">
        <v>4</v>
      </c>
      <c r="H25" s="33"/>
    </row>
    <row r="26" spans="2:8" s="1" customFormat="1" ht="16.899999999999999" customHeight="1">
      <c r="B26" s="33"/>
      <c r="C26" s="201" t="s">
        <v>254</v>
      </c>
      <c r="D26" s="201" t="s">
        <v>199</v>
      </c>
      <c r="E26" s="18" t="s">
        <v>21</v>
      </c>
      <c r="F26" s="202">
        <v>4</v>
      </c>
      <c r="H26" s="33"/>
    </row>
    <row r="27" spans="2:8" s="1" customFormat="1" ht="16.899999999999999" customHeight="1">
      <c r="B27" s="33"/>
      <c r="C27" s="197" t="s">
        <v>261</v>
      </c>
      <c r="D27" s="198" t="s">
        <v>261</v>
      </c>
      <c r="E27" s="199" t="s">
        <v>21</v>
      </c>
      <c r="F27" s="200">
        <v>8700</v>
      </c>
      <c r="H27" s="33"/>
    </row>
    <row r="28" spans="2:8" s="1" customFormat="1" ht="16.899999999999999" customHeight="1">
      <c r="B28" s="33"/>
      <c r="C28" s="201" t="s">
        <v>261</v>
      </c>
      <c r="D28" s="201" t="s">
        <v>262</v>
      </c>
      <c r="E28" s="18" t="s">
        <v>21</v>
      </c>
      <c r="F28" s="202">
        <v>8700</v>
      </c>
      <c r="H28" s="33"/>
    </row>
    <row r="29" spans="2:8" s="1" customFormat="1" ht="16.899999999999999" customHeight="1">
      <c r="B29" s="33"/>
      <c r="C29" s="197" t="s">
        <v>266</v>
      </c>
      <c r="D29" s="198" t="s">
        <v>266</v>
      </c>
      <c r="E29" s="199" t="s">
        <v>21</v>
      </c>
      <c r="F29" s="200">
        <v>6</v>
      </c>
      <c r="H29" s="33"/>
    </row>
    <row r="30" spans="2:8" s="1" customFormat="1" ht="16.899999999999999" customHeight="1">
      <c r="B30" s="33"/>
      <c r="C30" s="201" t="s">
        <v>266</v>
      </c>
      <c r="D30" s="201" t="s">
        <v>267</v>
      </c>
      <c r="E30" s="18" t="s">
        <v>21</v>
      </c>
      <c r="F30" s="202">
        <v>6</v>
      </c>
      <c r="H30" s="33"/>
    </row>
    <row r="31" spans="2:8" s="1" customFormat="1" ht="16.899999999999999" customHeight="1">
      <c r="B31" s="33"/>
      <c r="C31" s="197" t="s">
        <v>271</v>
      </c>
      <c r="D31" s="198" t="s">
        <v>271</v>
      </c>
      <c r="E31" s="199" t="s">
        <v>21</v>
      </c>
      <c r="F31" s="200">
        <v>8275.7999999999993</v>
      </c>
      <c r="H31" s="33"/>
    </row>
    <row r="32" spans="2:8" s="1" customFormat="1" ht="16.899999999999999" customHeight="1">
      <c r="B32" s="33"/>
      <c r="C32" s="201" t="s">
        <v>271</v>
      </c>
      <c r="D32" s="201" t="s">
        <v>272</v>
      </c>
      <c r="E32" s="18" t="s">
        <v>21</v>
      </c>
      <c r="F32" s="202">
        <v>8275.7999999999993</v>
      </c>
      <c r="H32" s="33"/>
    </row>
    <row r="33" spans="2:8" s="1" customFormat="1" ht="16.899999999999999" customHeight="1">
      <c r="B33" s="33"/>
      <c r="C33" s="197" t="s">
        <v>275</v>
      </c>
      <c r="D33" s="198" t="s">
        <v>275</v>
      </c>
      <c r="E33" s="199" t="s">
        <v>21</v>
      </c>
      <c r="F33" s="200">
        <v>72</v>
      </c>
      <c r="H33" s="33"/>
    </row>
    <row r="34" spans="2:8" s="1" customFormat="1" ht="16.899999999999999" customHeight="1">
      <c r="B34" s="33"/>
      <c r="C34" s="201" t="s">
        <v>275</v>
      </c>
      <c r="D34" s="201" t="s">
        <v>276</v>
      </c>
      <c r="E34" s="18" t="s">
        <v>21</v>
      </c>
      <c r="F34" s="202">
        <v>72</v>
      </c>
      <c r="H34" s="33"/>
    </row>
    <row r="35" spans="2:8" s="1" customFormat="1" ht="16.899999999999999" customHeight="1">
      <c r="B35" s="33"/>
      <c r="C35" s="197" t="s">
        <v>281</v>
      </c>
      <c r="D35" s="198" t="s">
        <v>281</v>
      </c>
      <c r="E35" s="199" t="s">
        <v>21</v>
      </c>
      <c r="F35" s="200">
        <v>274.8</v>
      </c>
      <c r="H35" s="33"/>
    </row>
    <row r="36" spans="2:8" s="1" customFormat="1" ht="16.899999999999999" customHeight="1">
      <c r="B36" s="33"/>
      <c r="C36" s="201" t="s">
        <v>281</v>
      </c>
      <c r="D36" s="201" t="s">
        <v>282</v>
      </c>
      <c r="E36" s="18" t="s">
        <v>21</v>
      </c>
      <c r="F36" s="202">
        <v>274.8</v>
      </c>
      <c r="H36" s="33"/>
    </row>
    <row r="37" spans="2:8" s="1" customFormat="1" ht="16.899999999999999" customHeight="1">
      <c r="B37" s="33"/>
      <c r="C37" s="197" t="s">
        <v>286</v>
      </c>
      <c r="D37" s="198" t="s">
        <v>286</v>
      </c>
      <c r="E37" s="199" t="s">
        <v>21</v>
      </c>
      <c r="F37" s="200">
        <v>6</v>
      </c>
      <c r="H37" s="33"/>
    </row>
    <row r="38" spans="2:8" s="1" customFormat="1" ht="16.899999999999999" customHeight="1">
      <c r="B38" s="33"/>
      <c r="C38" s="201" t="s">
        <v>286</v>
      </c>
      <c r="D38" s="201" t="s">
        <v>267</v>
      </c>
      <c r="E38" s="18" t="s">
        <v>21</v>
      </c>
      <c r="F38" s="202">
        <v>6</v>
      </c>
      <c r="H38" s="33"/>
    </row>
    <row r="39" spans="2:8" s="1" customFormat="1" ht="16.899999999999999" customHeight="1">
      <c r="B39" s="33"/>
      <c r="C39" s="197" t="s">
        <v>291</v>
      </c>
      <c r="D39" s="198" t="s">
        <v>291</v>
      </c>
      <c r="E39" s="199" t="s">
        <v>21</v>
      </c>
      <c r="F39" s="200">
        <v>6</v>
      </c>
      <c r="H39" s="33"/>
    </row>
    <row r="40" spans="2:8" s="1" customFormat="1" ht="16.899999999999999" customHeight="1">
      <c r="B40" s="33"/>
      <c r="C40" s="201" t="s">
        <v>291</v>
      </c>
      <c r="D40" s="201" t="s">
        <v>267</v>
      </c>
      <c r="E40" s="18" t="s">
        <v>21</v>
      </c>
      <c r="F40" s="202">
        <v>6</v>
      </c>
      <c r="H40" s="33"/>
    </row>
    <row r="41" spans="2:8" s="1" customFormat="1" ht="16.899999999999999" customHeight="1">
      <c r="B41" s="33"/>
      <c r="C41" s="197" t="s">
        <v>296</v>
      </c>
      <c r="D41" s="198" t="s">
        <v>296</v>
      </c>
      <c r="E41" s="199" t="s">
        <v>21</v>
      </c>
      <c r="F41" s="200">
        <v>6</v>
      </c>
      <c r="H41" s="33"/>
    </row>
    <row r="42" spans="2:8" s="1" customFormat="1" ht="16.899999999999999" customHeight="1">
      <c r="B42" s="33"/>
      <c r="C42" s="201" t="s">
        <v>296</v>
      </c>
      <c r="D42" s="201" t="s">
        <v>267</v>
      </c>
      <c r="E42" s="18" t="s">
        <v>21</v>
      </c>
      <c r="F42" s="202">
        <v>6</v>
      </c>
      <c r="H42" s="33"/>
    </row>
    <row r="43" spans="2:8" s="1" customFormat="1" ht="16.899999999999999" customHeight="1">
      <c r="B43" s="33"/>
      <c r="C43" s="197" t="s">
        <v>300</v>
      </c>
      <c r="D43" s="198" t="s">
        <v>300</v>
      </c>
      <c r="E43" s="199" t="s">
        <v>21</v>
      </c>
      <c r="F43" s="200">
        <v>48</v>
      </c>
      <c r="H43" s="33"/>
    </row>
    <row r="44" spans="2:8" s="1" customFormat="1" ht="16.899999999999999" customHeight="1">
      <c r="B44" s="33"/>
      <c r="C44" s="201" t="s">
        <v>300</v>
      </c>
      <c r="D44" s="201" t="s">
        <v>301</v>
      </c>
      <c r="E44" s="18" t="s">
        <v>21</v>
      </c>
      <c r="F44" s="202">
        <v>48</v>
      </c>
      <c r="H44" s="33"/>
    </row>
    <row r="45" spans="2:8" s="1" customFormat="1" ht="16.899999999999999" customHeight="1">
      <c r="B45" s="33"/>
      <c r="C45" s="197" t="s">
        <v>305</v>
      </c>
      <c r="D45" s="198" t="s">
        <v>305</v>
      </c>
      <c r="E45" s="199" t="s">
        <v>21</v>
      </c>
      <c r="F45" s="200">
        <v>2100</v>
      </c>
      <c r="H45" s="33"/>
    </row>
    <row r="46" spans="2:8" s="1" customFormat="1" ht="16.899999999999999" customHeight="1">
      <c r="B46" s="33"/>
      <c r="C46" s="201" t="s">
        <v>305</v>
      </c>
      <c r="D46" s="201" t="s">
        <v>306</v>
      </c>
      <c r="E46" s="18" t="s">
        <v>21</v>
      </c>
      <c r="F46" s="202">
        <v>2100</v>
      </c>
      <c r="H46" s="33"/>
    </row>
    <row r="47" spans="2:8" s="1" customFormat="1" ht="16.899999999999999" customHeight="1">
      <c r="B47" s="33"/>
      <c r="C47" s="197" t="s">
        <v>310</v>
      </c>
      <c r="D47" s="198" t="s">
        <v>310</v>
      </c>
      <c r="E47" s="199" t="s">
        <v>21</v>
      </c>
      <c r="F47" s="200">
        <v>6</v>
      </c>
      <c r="H47" s="33"/>
    </row>
    <row r="48" spans="2:8" s="1" customFormat="1" ht="16.899999999999999" customHeight="1">
      <c r="B48" s="33"/>
      <c r="C48" s="201" t="s">
        <v>310</v>
      </c>
      <c r="D48" s="201" t="s">
        <v>267</v>
      </c>
      <c r="E48" s="18" t="s">
        <v>21</v>
      </c>
      <c r="F48" s="202">
        <v>6</v>
      </c>
      <c r="H48" s="33"/>
    </row>
    <row r="49" spans="2:8" s="1" customFormat="1" ht="16.899999999999999" customHeight="1">
      <c r="B49" s="33"/>
      <c r="C49" s="197" t="s">
        <v>320</v>
      </c>
      <c r="D49" s="198" t="s">
        <v>320</v>
      </c>
      <c r="E49" s="199" t="s">
        <v>21</v>
      </c>
      <c r="F49" s="200">
        <v>80</v>
      </c>
      <c r="H49" s="33"/>
    </row>
    <row r="50" spans="2:8" s="1" customFormat="1" ht="16.899999999999999" customHeight="1">
      <c r="B50" s="33"/>
      <c r="C50" s="201" t="s">
        <v>320</v>
      </c>
      <c r="D50" s="201" t="s">
        <v>321</v>
      </c>
      <c r="E50" s="18" t="s">
        <v>21</v>
      </c>
      <c r="F50" s="202">
        <v>80</v>
      </c>
      <c r="H50" s="33"/>
    </row>
    <row r="51" spans="2:8" s="1" customFormat="1" ht="16.899999999999999" customHeight="1">
      <c r="B51" s="33"/>
      <c r="C51" s="197" t="s">
        <v>327</v>
      </c>
      <c r="D51" s="198" t="s">
        <v>327</v>
      </c>
      <c r="E51" s="199" t="s">
        <v>21</v>
      </c>
      <c r="F51" s="200">
        <v>80</v>
      </c>
      <c r="H51" s="33"/>
    </row>
    <row r="52" spans="2:8" s="1" customFormat="1" ht="16.899999999999999" customHeight="1">
      <c r="B52" s="33"/>
      <c r="C52" s="201" t="s">
        <v>327</v>
      </c>
      <c r="D52" s="201" t="s">
        <v>321</v>
      </c>
      <c r="E52" s="18" t="s">
        <v>21</v>
      </c>
      <c r="F52" s="202">
        <v>80</v>
      </c>
      <c r="H52" s="33"/>
    </row>
    <row r="53" spans="2:8" s="1" customFormat="1" ht="16.899999999999999" customHeight="1">
      <c r="B53" s="33"/>
      <c r="C53" s="197" t="s">
        <v>334</v>
      </c>
      <c r="D53" s="198" t="s">
        <v>334</v>
      </c>
      <c r="E53" s="199" t="s">
        <v>21</v>
      </c>
      <c r="F53" s="200">
        <v>80</v>
      </c>
      <c r="H53" s="33"/>
    </row>
    <row r="54" spans="2:8" s="1" customFormat="1" ht="16.899999999999999" customHeight="1">
      <c r="B54" s="33"/>
      <c r="C54" s="201" t="s">
        <v>334</v>
      </c>
      <c r="D54" s="201" t="s">
        <v>321</v>
      </c>
      <c r="E54" s="18" t="s">
        <v>21</v>
      </c>
      <c r="F54" s="202">
        <v>80</v>
      </c>
      <c r="H54" s="33"/>
    </row>
    <row r="55" spans="2:8" s="1" customFormat="1" ht="16.899999999999999" customHeight="1">
      <c r="B55" s="33"/>
      <c r="C55" s="197" t="s">
        <v>341</v>
      </c>
      <c r="D55" s="198" t="s">
        <v>341</v>
      </c>
      <c r="E55" s="199" t="s">
        <v>21</v>
      </c>
      <c r="F55" s="200">
        <v>80</v>
      </c>
      <c r="H55" s="33"/>
    </row>
    <row r="56" spans="2:8" s="1" customFormat="1" ht="16.899999999999999" customHeight="1">
      <c r="B56" s="33"/>
      <c r="C56" s="201" t="s">
        <v>341</v>
      </c>
      <c r="D56" s="201" t="s">
        <v>321</v>
      </c>
      <c r="E56" s="18" t="s">
        <v>21</v>
      </c>
      <c r="F56" s="202">
        <v>80</v>
      </c>
      <c r="H56" s="33"/>
    </row>
    <row r="57" spans="2:8" s="1" customFormat="1" ht="16.899999999999999" customHeight="1">
      <c r="B57" s="33"/>
      <c r="C57" s="197" t="s">
        <v>347</v>
      </c>
      <c r="D57" s="198" t="s">
        <v>347</v>
      </c>
      <c r="E57" s="199" t="s">
        <v>21</v>
      </c>
      <c r="F57" s="200">
        <v>1400</v>
      </c>
      <c r="H57" s="33"/>
    </row>
    <row r="58" spans="2:8" s="1" customFormat="1" ht="16.899999999999999" customHeight="1">
      <c r="B58" s="33"/>
      <c r="C58" s="201" t="s">
        <v>347</v>
      </c>
      <c r="D58" s="201" t="s">
        <v>348</v>
      </c>
      <c r="E58" s="18" t="s">
        <v>21</v>
      </c>
      <c r="F58" s="202">
        <v>1400</v>
      </c>
      <c r="H58" s="33"/>
    </row>
    <row r="59" spans="2:8" s="1" customFormat="1" ht="16.899999999999999" customHeight="1">
      <c r="B59" s="33"/>
      <c r="C59" s="197" t="s">
        <v>204</v>
      </c>
      <c r="D59" s="198" t="s">
        <v>204</v>
      </c>
      <c r="E59" s="199" t="s">
        <v>21</v>
      </c>
      <c r="F59" s="200">
        <v>4173.2</v>
      </c>
      <c r="H59" s="33"/>
    </row>
    <row r="60" spans="2:8" s="1" customFormat="1" ht="16.899999999999999" customHeight="1">
      <c r="B60" s="33"/>
      <c r="C60" s="201" t="s">
        <v>204</v>
      </c>
      <c r="D60" s="201" t="s">
        <v>205</v>
      </c>
      <c r="E60" s="18" t="s">
        <v>21</v>
      </c>
      <c r="F60" s="202">
        <v>4173.2</v>
      </c>
      <c r="H60" s="33"/>
    </row>
    <row r="61" spans="2:8" s="1" customFormat="1" ht="16.899999999999999" customHeight="1">
      <c r="B61" s="33"/>
      <c r="C61" s="197" t="s">
        <v>1412</v>
      </c>
      <c r="D61" s="198" t="s">
        <v>1412</v>
      </c>
      <c r="E61" s="199" t="s">
        <v>21</v>
      </c>
      <c r="F61" s="200">
        <v>44</v>
      </c>
      <c r="H61" s="33"/>
    </row>
    <row r="62" spans="2:8" s="1" customFormat="1" ht="16.899999999999999" customHeight="1">
      <c r="B62" s="33"/>
      <c r="C62" s="197" t="s">
        <v>1413</v>
      </c>
      <c r="D62" s="198" t="s">
        <v>1413</v>
      </c>
      <c r="E62" s="199" t="s">
        <v>21</v>
      </c>
      <c r="F62" s="200">
        <v>4</v>
      </c>
      <c r="H62" s="33"/>
    </row>
    <row r="63" spans="2:8" s="1" customFormat="1" ht="16.899999999999999" customHeight="1">
      <c r="B63" s="33"/>
      <c r="C63" s="197" t="s">
        <v>1414</v>
      </c>
      <c r="D63" s="198" t="s">
        <v>1414</v>
      </c>
      <c r="E63" s="199" t="s">
        <v>21</v>
      </c>
      <c r="F63" s="200">
        <v>4</v>
      </c>
      <c r="H63" s="33"/>
    </row>
    <row r="64" spans="2:8" s="1" customFormat="1" ht="16.899999999999999" customHeight="1">
      <c r="B64" s="33"/>
      <c r="C64" s="197" t="s">
        <v>1415</v>
      </c>
      <c r="D64" s="198" t="s">
        <v>1415</v>
      </c>
      <c r="E64" s="199" t="s">
        <v>21</v>
      </c>
      <c r="F64" s="200">
        <v>4</v>
      </c>
      <c r="H64" s="33"/>
    </row>
    <row r="65" spans="2:8" s="1" customFormat="1" ht="16.899999999999999" customHeight="1">
      <c r="B65" s="33"/>
      <c r="C65" s="197" t="s">
        <v>1416</v>
      </c>
      <c r="D65" s="198" t="s">
        <v>1416</v>
      </c>
      <c r="E65" s="199" t="s">
        <v>21</v>
      </c>
      <c r="F65" s="200">
        <v>4</v>
      </c>
      <c r="H65" s="33"/>
    </row>
    <row r="66" spans="2:8" s="1" customFormat="1" ht="16.899999999999999" customHeight="1">
      <c r="B66" s="33"/>
      <c r="C66" s="197" t="s">
        <v>1417</v>
      </c>
      <c r="D66" s="198" t="s">
        <v>1417</v>
      </c>
      <c r="E66" s="199" t="s">
        <v>21</v>
      </c>
      <c r="F66" s="200">
        <v>32</v>
      </c>
      <c r="H66" s="33"/>
    </row>
    <row r="67" spans="2:8" s="1" customFormat="1" ht="16.899999999999999" customHeight="1">
      <c r="B67" s="33"/>
      <c r="C67" s="197" t="s">
        <v>1418</v>
      </c>
      <c r="D67" s="198" t="s">
        <v>1418</v>
      </c>
      <c r="E67" s="199" t="s">
        <v>21</v>
      </c>
      <c r="F67" s="200">
        <v>1400</v>
      </c>
      <c r="H67" s="33"/>
    </row>
    <row r="68" spans="2:8" s="1" customFormat="1" ht="16.899999999999999" customHeight="1">
      <c r="B68" s="33"/>
      <c r="C68" s="197" t="s">
        <v>1419</v>
      </c>
      <c r="D68" s="198" t="s">
        <v>1419</v>
      </c>
      <c r="E68" s="199" t="s">
        <v>21</v>
      </c>
      <c r="F68" s="200">
        <v>4</v>
      </c>
      <c r="H68" s="33"/>
    </row>
    <row r="69" spans="2:8" s="1" customFormat="1" ht="16.899999999999999" customHeight="1">
      <c r="B69" s="33"/>
      <c r="C69" s="197" t="s">
        <v>1420</v>
      </c>
      <c r="D69" s="198" t="s">
        <v>1420</v>
      </c>
      <c r="E69" s="199" t="s">
        <v>21</v>
      </c>
      <c r="F69" s="200">
        <v>8700</v>
      </c>
      <c r="H69" s="33"/>
    </row>
    <row r="70" spans="2:8" s="1" customFormat="1" ht="16.899999999999999" customHeight="1">
      <c r="B70" s="33"/>
      <c r="C70" s="197" t="s">
        <v>1421</v>
      </c>
      <c r="D70" s="198" t="s">
        <v>1421</v>
      </c>
      <c r="E70" s="199" t="s">
        <v>21</v>
      </c>
      <c r="F70" s="200">
        <v>6</v>
      </c>
      <c r="H70" s="33"/>
    </row>
    <row r="71" spans="2:8" s="1" customFormat="1" ht="16.899999999999999" customHeight="1">
      <c r="B71" s="33"/>
      <c r="C71" s="197" t="s">
        <v>1422</v>
      </c>
      <c r="D71" s="198" t="s">
        <v>1422</v>
      </c>
      <c r="E71" s="199" t="s">
        <v>21</v>
      </c>
      <c r="F71" s="200">
        <v>8275.7999999999993</v>
      </c>
      <c r="H71" s="33"/>
    </row>
    <row r="72" spans="2:8" s="1" customFormat="1" ht="16.899999999999999" customHeight="1">
      <c r="B72" s="33"/>
      <c r="C72" s="197" t="s">
        <v>1423</v>
      </c>
      <c r="D72" s="198" t="s">
        <v>1423</v>
      </c>
      <c r="E72" s="199" t="s">
        <v>21</v>
      </c>
      <c r="F72" s="200">
        <v>72</v>
      </c>
      <c r="H72" s="33"/>
    </row>
    <row r="73" spans="2:8" s="1" customFormat="1" ht="16.899999999999999" customHeight="1">
      <c r="B73" s="33"/>
      <c r="C73" s="197" t="s">
        <v>1424</v>
      </c>
      <c r="D73" s="198" t="s">
        <v>1424</v>
      </c>
      <c r="E73" s="199" t="s">
        <v>21</v>
      </c>
      <c r="F73" s="200">
        <v>274.8</v>
      </c>
      <c r="H73" s="33"/>
    </row>
    <row r="74" spans="2:8" s="1" customFormat="1" ht="16.899999999999999" customHeight="1">
      <c r="B74" s="33"/>
      <c r="C74" s="197" t="s">
        <v>1425</v>
      </c>
      <c r="D74" s="198" t="s">
        <v>1425</v>
      </c>
      <c r="E74" s="199" t="s">
        <v>21</v>
      </c>
      <c r="F74" s="200">
        <v>6</v>
      </c>
      <c r="H74" s="33"/>
    </row>
    <row r="75" spans="2:8" s="1" customFormat="1" ht="16.899999999999999" customHeight="1">
      <c r="B75" s="33"/>
      <c r="C75" s="197" t="s">
        <v>1426</v>
      </c>
      <c r="D75" s="198" t="s">
        <v>1426</v>
      </c>
      <c r="E75" s="199" t="s">
        <v>21</v>
      </c>
      <c r="F75" s="200">
        <v>6</v>
      </c>
      <c r="H75" s="33"/>
    </row>
    <row r="76" spans="2:8" s="1" customFormat="1" ht="16.899999999999999" customHeight="1">
      <c r="B76" s="33"/>
      <c r="C76" s="197" t="s">
        <v>1427</v>
      </c>
      <c r="D76" s="198" t="s">
        <v>1427</v>
      </c>
      <c r="E76" s="199" t="s">
        <v>21</v>
      </c>
      <c r="F76" s="200">
        <v>6</v>
      </c>
      <c r="H76" s="33"/>
    </row>
    <row r="77" spans="2:8" s="1" customFormat="1" ht="16.899999999999999" customHeight="1">
      <c r="B77" s="33"/>
      <c r="C77" s="197" t="s">
        <v>1428</v>
      </c>
      <c r="D77" s="198" t="s">
        <v>1428</v>
      </c>
      <c r="E77" s="199" t="s">
        <v>21</v>
      </c>
      <c r="F77" s="200">
        <v>48</v>
      </c>
      <c r="H77" s="33"/>
    </row>
    <row r="78" spans="2:8" s="1" customFormat="1" ht="16.899999999999999" customHeight="1">
      <c r="B78" s="33"/>
      <c r="C78" s="197" t="s">
        <v>1429</v>
      </c>
      <c r="D78" s="198" t="s">
        <v>1429</v>
      </c>
      <c r="E78" s="199" t="s">
        <v>21</v>
      </c>
      <c r="F78" s="200">
        <v>2100</v>
      </c>
      <c r="H78" s="33"/>
    </row>
    <row r="79" spans="2:8" s="1" customFormat="1" ht="16.899999999999999" customHeight="1">
      <c r="B79" s="33"/>
      <c r="C79" s="197" t="s">
        <v>1430</v>
      </c>
      <c r="D79" s="198" t="s">
        <v>1430</v>
      </c>
      <c r="E79" s="199" t="s">
        <v>21</v>
      </c>
      <c r="F79" s="200">
        <v>6</v>
      </c>
      <c r="H79" s="33"/>
    </row>
    <row r="80" spans="2:8" s="1" customFormat="1" ht="16.899999999999999" customHeight="1">
      <c r="B80" s="33"/>
      <c r="C80" s="197" t="s">
        <v>1431</v>
      </c>
      <c r="D80" s="198" t="s">
        <v>1431</v>
      </c>
      <c r="E80" s="199" t="s">
        <v>21</v>
      </c>
      <c r="F80" s="200">
        <v>150</v>
      </c>
      <c r="H80" s="33"/>
    </row>
    <row r="81" spans="2:8" s="1" customFormat="1" ht="16.899999999999999" customHeight="1">
      <c r="B81" s="33"/>
      <c r="C81" s="197" t="s">
        <v>1432</v>
      </c>
      <c r="D81" s="198" t="s">
        <v>1432</v>
      </c>
      <c r="E81" s="199" t="s">
        <v>21</v>
      </c>
      <c r="F81" s="200">
        <v>150</v>
      </c>
      <c r="H81" s="33"/>
    </row>
    <row r="82" spans="2:8" s="1" customFormat="1" ht="16.899999999999999" customHeight="1">
      <c r="B82" s="33"/>
      <c r="C82" s="197" t="s">
        <v>1433</v>
      </c>
      <c r="D82" s="198" t="s">
        <v>1433</v>
      </c>
      <c r="E82" s="199" t="s">
        <v>21</v>
      </c>
      <c r="F82" s="200">
        <v>150</v>
      </c>
      <c r="H82" s="33"/>
    </row>
    <row r="83" spans="2:8" s="1" customFormat="1" ht="16.899999999999999" customHeight="1">
      <c r="B83" s="33"/>
      <c r="C83" s="197" t="s">
        <v>1434</v>
      </c>
      <c r="D83" s="198" t="s">
        <v>1434</v>
      </c>
      <c r="E83" s="199" t="s">
        <v>21</v>
      </c>
      <c r="F83" s="200">
        <v>150</v>
      </c>
      <c r="H83" s="33"/>
    </row>
    <row r="84" spans="2:8" s="1" customFormat="1" ht="16.899999999999999" customHeight="1">
      <c r="B84" s="33"/>
      <c r="C84" s="197" t="s">
        <v>1435</v>
      </c>
      <c r="D84" s="198" t="s">
        <v>1435</v>
      </c>
      <c r="E84" s="199" t="s">
        <v>21</v>
      </c>
      <c r="F84" s="200">
        <v>2100</v>
      </c>
      <c r="H84" s="33"/>
    </row>
    <row r="85" spans="2:8" s="1" customFormat="1" ht="16.899999999999999" customHeight="1">
      <c r="B85" s="33"/>
      <c r="C85" s="197" t="s">
        <v>1436</v>
      </c>
      <c r="D85" s="198" t="s">
        <v>1436</v>
      </c>
      <c r="E85" s="199" t="s">
        <v>21</v>
      </c>
      <c r="F85" s="200">
        <v>4600</v>
      </c>
      <c r="H85" s="33"/>
    </row>
    <row r="86" spans="2:8" s="1" customFormat="1" ht="16.899999999999999" customHeight="1">
      <c r="B86" s="33"/>
      <c r="C86" s="197" t="s">
        <v>1437</v>
      </c>
      <c r="D86" s="198" t="s">
        <v>1437</v>
      </c>
      <c r="E86" s="199" t="s">
        <v>21</v>
      </c>
      <c r="F86" s="200">
        <v>4</v>
      </c>
      <c r="H86" s="33"/>
    </row>
    <row r="87" spans="2:8" s="1" customFormat="1" ht="16.899999999999999" customHeight="1">
      <c r="B87" s="33"/>
      <c r="C87" s="197" t="s">
        <v>1438</v>
      </c>
      <c r="D87" s="198" t="s">
        <v>1438</v>
      </c>
      <c r="E87" s="199" t="s">
        <v>21</v>
      </c>
      <c r="F87" s="200">
        <v>4173.2</v>
      </c>
      <c r="H87" s="33"/>
    </row>
    <row r="88" spans="2:8" s="1" customFormat="1" ht="16.899999999999999" customHeight="1">
      <c r="B88" s="33"/>
      <c r="C88" s="197" t="s">
        <v>1439</v>
      </c>
      <c r="D88" s="198" t="s">
        <v>1439</v>
      </c>
      <c r="E88" s="199" t="s">
        <v>21</v>
      </c>
      <c r="F88" s="200">
        <v>230</v>
      </c>
      <c r="H88" s="33"/>
    </row>
    <row r="89" spans="2:8" s="1" customFormat="1" ht="16.899999999999999" customHeight="1">
      <c r="B89" s="33"/>
      <c r="C89" s="197" t="s">
        <v>1440</v>
      </c>
      <c r="D89" s="198" t="s">
        <v>1440</v>
      </c>
      <c r="E89" s="199" t="s">
        <v>21</v>
      </c>
      <c r="F89" s="200">
        <v>230</v>
      </c>
      <c r="H89" s="33"/>
    </row>
    <row r="90" spans="2:8" s="1" customFormat="1" ht="16.899999999999999" customHeight="1">
      <c r="B90" s="33"/>
      <c r="C90" s="197" t="s">
        <v>1441</v>
      </c>
      <c r="D90" s="198" t="s">
        <v>1441</v>
      </c>
      <c r="E90" s="199" t="s">
        <v>21</v>
      </c>
      <c r="F90" s="200">
        <v>230</v>
      </c>
      <c r="H90" s="33"/>
    </row>
    <row r="91" spans="2:8" s="1" customFormat="1" ht="16.899999999999999" customHeight="1">
      <c r="B91" s="33"/>
      <c r="C91" s="197" t="s">
        <v>1442</v>
      </c>
      <c r="D91" s="198" t="s">
        <v>1442</v>
      </c>
      <c r="E91" s="199" t="s">
        <v>21</v>
      </c>
      <c r="F91" s="200">
        <v>230</v>
      </c>
      <c r="H91" s="33"/>
    </row>
    <row r="92" spans="2:8" s="1" customFormat="1" ht="16.899999999999999" customHeight="1">
      <c r="B92" s="33"/>
      <c r="C92" s="197" t="s">
        <v>1443</v>
      </c>
      <c r="D92" s="198" t="s">
        <v>1443</v>
      </c>
      <c r="E92" s="199" t="s">
        <v>21</v>
      </c>
      <c r="F92" s="200">
        <v>3500</v>
      </c>
      <c r="H92" s="33"/>
    </row>
    <row r="93" spans="2:8" s="1" customFormat="1" ht="26.45" customHeight="1">
      <c r="B93" s="33"/>
      <c r="C93" s="196" t="s">
        <v>87</v>
      </c>
      <c r="D93" s="196" t="s">
        <v>88</v>
      </c>
      <c r="H93" s="33"/>
    </row>
    <row r="94" spans="2:8" s="1" customFormat="1" ht="16.899999999999999" customHeight="1">
      <c r="B94" s="33"/>
      <c r="C94" s="197" t="s">
        <v>412</v>
      </c>
      <c r="D94" s="198" t="s">
        <v>413</v>
      </c>
      <c r="E94" s="199" t="s">
        <v>414</v>
      </c>
      <c r="F94" s="200">
        <v>99.688000000000002</v>
      </c>
      <c r="H94" s="33"/>
    </row>
    <row r="95" spans="2:8" s="1" customFormat="1" ht="16.899999999999999" customHeight="1">
      <c r="B95" s="33"/>
      <c r="C95" s="201" t="s">
        <v>21</v>
      </c>
      <c r="D95" s="201" t="s">
        <v>484</v>
      </c>
      <c r="E95" s="18" t="s">
        <v>21</v>
      </c>
      <c r="F95" s="202">
        <v>0</v>
      </c>
      <c r="H95" s="33"/>
    </row>
    <row r="96" spans="2:8" s="1" customFormat="1" ht="16.899999999999999" customHeight="1">
      <c r="B96" s="33"/>
      <c r="C96" s="201" t="s">
        <v>21</v>
      </c>
      <c r="D96" s="201" t="s">
        <v>495</v>
      </c>
      <c r="E96" s="18" t="s">
        <v>21</v>
      </c>
      <c r="F96" s="202">
        <v>0</v>
      </c>
      <c r="H96" s="33"/>
    </row>
    <row r="97" spans="2:8" s="1" customFormat="1" ht="16.899999999999999" customHeight="1">
      <c r="B97" s="33"/>
      <c r="C97" s="201" t="s">
        <v>21</v>
      </c>
      <c r="D97" s="201" t="s">
        <v>496</v>
      </c>
      <c r="E97" s="18" t="s">
        <v>21</v>
      </c>
      <c r="F97" s="202">
        <v>34.200000000000003</v>
      </c>
      <c r="H97" s="33"/>
    </row>
    <row r="98" spans="2:8" s="1" customFormat="1" ht="16.899999999999999" customHeight="1">
      <c r="B98" s="33"/>
      <c r="C98" s="201" t="s">
        <v>21</v>
      </c>
      <c r="D98" s="201" t="s">
        <v>497</v>
      </c>
      <c r="E98" s="18" t="s">
        <v>21</v>
      </c>
      <c r="F98" s="202">
        <v>19.04</v>
      </c>
      <c r="H98" s="33"/>
    </row>
    <row r="99" spans="2:8" s="1" customFormat="1" ht="16.899999999999999" customHeight="1">
      <c r="B99" s="33"/>
      <c r="C99" s="201" t="s">
        <v>21</v>
      </c>
      <c r="D99" s="201" t="s">
        <v>498</v>
      </c>
      <c r="E99" s="18" t="s">
        <v>21</v>
      </c>
      <c r="F99" s="202">
        <v>40.4</v>
      </c>
      <c r="H99" s="33"/>
    </row>
    <row r="100" spans="2:8" s="1" customFormat="1" ht="16.899999999999999" customHeight="1">
      <c r="B100" s="33"/>
      <c r="C100" s="201" t="s">
        <v>21</v>
      </c>
      <c r="D100" s="201" t="s">
        <v>499</v>
      </c>
      <c r="E100" s="18" t="s">
        <v>21</v>
      </c>
      <c r="F100" s="202">
        <v>0</v>
      </c>
      <c r="H100" s="33"/>
    </row>
    <row r="101" spans="2:8" s="1" customFormat="1" ht="16.899999999999999" customHeight="1">
      <c r="B101" s="33"/>
      <c r="C101" s="201" t="s">
        <v>21</v>
      </c>
      <c r="D101" s="201" t="s">
        <v>500</v>
      </c>
      <c r="E101" s="18" t="s">
        <v>21</v>
      </c>
      <c r="F101" s="202">
        <v>6.048</v>
      </c>
      <c r="H101" s="33"/>
    </row>
    <row r="102" spans="2:8" s="1" customFormat="1" ht="16.899999999999999" customHeight="1">
      <c r="B102" s="33"/>
      <c r="C102" s="201" t="s">
        <v>412</v>
      </c>
      <c r="D102" s="201" t="s">
        <v>459</v>
      </c>
      <c r="E102" s="18" t="s">
        <v>21</v>
      </c>
      <c r="F102" s="202">
        <v>99.688000000000002</v>
      </c>
      <c r="H102" s="33"/>
    </row>
    <row r="103" spans="2:8" s="1" customFormat="1" ht="16.899999999999999" customHeight="1">
      <c r="B103" s="33"/>
      <c r="C103" s="203" t="s">
        <v>1444</v>
      </c>
      <c r="H103" s="33"/>
    </row>
    <row r="104" spans="2:8" s="1" customFormat="1" ht="16.899999999999999" customHeight="1">
      <c r="B104" s="33"/>
      <c r="C104" s="201" t="s">
        <v>490</v>
      </c>
      <c r="D104" s="201" t="s">
        <v>491</v>
      </c>
      <c r="E104" s="18" t="s">
        <v>414</v>
      </c>
      <c r="F104" s="202">
        <v>99.688000000000002</v>
      </c>
      <c r="H104" s="33"/>
    </row>
    <row r="105" spans="2:8" s="1" customFormat="1" ht="16.899999999999999" customHeight="1">
      <c r="B105" s="33"/>
      <c r="C105" s="201" t="s">
        <v>501</v>
      </c>
      <c r="D105" s="201" t="s">
        <v>502</v>
      </c>
      <c r="E105" s="18" t="s">
        <v>414</v>
      </c>
      <c r="F105" s="202">
        <v>99.688000000000002</v>
      </c>
      <c r="H105" s="33"/>
    </row>
    <row r="106" spans="2:8" s="1" customFormat="1" ht="16.899999999999999" customHeight="1">
      <c r="B106" s="33"/>
      <c r="C106" s="197" t="s">
        <v>1445</v>
      </c>
      <c r="D106" s="198" t="s">
        <v>1446</v>
      </c>
      <c r="E106" s="199" t="s">
        <v>21</v>
      </c>
      <c r="F106" s="200">
        <v>0</v>
      </c>
      <c r="H106" s="33"/>
    </row>
    <row r="107" spans="2:8" s="1" customFormat="1" ht="16.899999999999999" customHeight="1">
      <c r="B107" s="33"/>
      <c r="C107" s="197" t="s">
        <v>416</v>
      </c>
      <c r="D107" s="198" t="s">
        <v>417</v>
      </c>
      <c r="E107" s="199" t="s">
        <v>418</v>
      </c>
      <c r="F107" s="200">
        <v>412.72</v>
      </c>
      <c r="H107" s="33"/>
    </row>
    <row r="108" spans="2:8" s="1" customFormat="1" ht="16.899999999999999" customHeight="1">
      <c r="B108" s="33"/>
      <c r="C108" s="201" t="s">
        <v>21</v>
      </c>
      <c r="D108" s="201" t="s">
        <v>524</v>
      </c>
      <c r="E108" s="18" t="s">
        <v>21</v>
      </c>
      <c r="F108" s="202">
        <v>0</v>
      </c>
      <c r="H108" s="33"/>
    </row>
    <row r="109" spans="2:8" s="1" customFormat="1" ht="16.899999999999999" customHeight="1">
      <c r="B109" s="33"/>
      <c r="C109" s="201" t="s">
        <v>416</v>
      </c>
      <c r="D109" s="201" t="s">
        <v>525</v>
      </c>
      <c r="E109" s="18" t="s">
        <v>21</v>
      </c>
      <c r="F109" s="202">
        <v>412.72</v>
      </c>
      <c r="H109" s="33"/>
    </row>
    <row r="110" spans="2:8" s="1" customFormat="1" ht="16.899999999999999" customHeight="1">
      <c r="B110" s="33"/>
      <c r="C110" s="203" t="s">
        <v>1444</v>
      </c>
      <c r="H110" s="33"/>
    </row>
    <row r="111" spans="2:8" s="1" customFormat="1" ht="16.899999999999999" customHeight="1">
      <c r="B111" s="33"/>
      <c r="C111" s="201" t="s">
        <v>519</v>
      </c>
      <c r="D111" s="201" t="s">
        <v>520</v>
      </c>
      <c r="E111" s="18" t="s">
        <v>418</v>
      </c>
      <c r="F111" s="202">
        <v>412.72</v>
      </c>
      <c r="H111" s="33"/>
    </row>
    <row r="112" spans="2:8" s="1" customFormat="1" ht="16.899999999999999" customHeight="1">
      <c r="B112" s="33"/>
      <c r="C112" s="201" t="s">
        <v>439</v>
      </c>
      <c r="D112" s="201" t="s">
        <v>440</v>
      </c>
      <c r="E112" s="18" t="s">
        <v>418</v>
      </c>
      <c r="F112" s="202">
        <v>412.72</v>
      </c>
      <c r="H112" s="33"/>
    </row>
    <row r="113" spans="2:8" s="1" customFormat="1" ht="16.899999999999999" customHeight="1">
      <c r="B113" s="33"/>
      <c r="C113" s="197" t="s">
        <v>1447</v>
      </c>
      <c r="D113" s="198" t="s">
        <v>1448</v>
      </c>
      <c r="E113" s="199" t="s">
        <v>418</v>
      </c>
      <c r="F113" s="200">
        <v>8.3699999999999992</v>
      </c>
      <c r="H113" s="33"/>
    </row>
    <row r="114" spans="2:8" s="1" customFormat="1" ht="16.899999999999999" customHeight="1">
      <c r="B114" s="33"/>
      <c r="C114" s="197" t="s">
        <v>420</v>
      </c>
      <c r="D114" s="198" t="s">
        <v>420</v>
      </c>
      <c r="E114" s="199" t="s">
        <v>421</v>
      </c>
      <c r="F114" s="200">
        <v>90.1</v>
      </c>
      <c r="H114" s="33"/>
    </row>
    <row r="115" spans="2:8" s="1" customFormat="1" ht="16.899999999999999" customHeight="1">
      <c r="B115" s="33"/>
      <c r="C115" s="201" t="s">
        <v>21</v>
      </c>
      <c r="D115" s="201" t="s">
        <v>452</v>
      </c>
      <c r="E115" s="18" t="s">
        <v>21</v>
      </c>
      <c r="F115" s="202">
        <v>0</v>
      </c>
      <c r="H115" s="33"/>
    </row>
    <row r="116" spans="2:8" s="1" customFormat="1" ht="16.899999999999999" customHeight="1">
      <c r="B116" s="33"/>
      <c r="C116" s="201" t="s">
        <v>21</v>
      </c>
      <c r="D116" s="201" t="s">
        <v>516</v>
      </c>
      <c r="E116" s="18" t="s">
        <v>21</v>
      </c>
      <c r="F116" s="202">
        <v>0</v>
      </c>
      <c r="H116" s="33"/>
    </row>
    <row r="117" spans="2:8" s="1" customFormat="1" ht="16.899999999999999" customHeight="1">
      <c r="B117" s="33"/>
      <c r="C117" s="201" t="s">
        <v>420</v>
      </c>
      <c r="D117" s="201" t="s">
        <v>564</v>
      </c>
      <c r="E117" s="18" t="s">
        <v>21</v>
      </c>
      <c r="F117" s="202">
        <v>90.1</v>
      </c>
      <c r="H117" s="33"/>
    </row>
    <row r="118" spans="2:8" s="1" customFormat="1" ht="16.899999999999999" customHeight="1">
      <c r="B118" s="33"/>
      <c r="C118" s="203" t="s">
        <v>1444</v>
      </c>
      <c r="H118" s="33"/>
    </row>
    <row r="119" spans="2:8" s="1" customFormat="1" ht="16.899999999999999" customHeight="1">
      <c r="B119" s="33"/>
      <c r="C119" s="201" t="s">
        <v>559</v>
      </c>
      <c r="D119" s="201" t="s">
        <v>560</v>
      </c>
      <c r="E119" s="18" t="s">
        <v>421</v>
      </c>
      <c r="F119" s="202">
        <v>90.1</v>
      </c>
      <c r="H119" s="33"/>
    </row>
    <row r="120" spans="2:8" s="1" customFormat="1" ht="16.899999999999999" customHeight="1">
      <c r="B120" s="33"/>
      <c r="C120" s="201" t="s">
        <v>582</v>
      </c>
      <c r="D120" s="201" t="s">
        <v>583</v>
      </c>
      <c r="E120" s="18" t="s">
        <v>462</v>
      </c>
      <c r="F120" s="202">
        <v>1030.742</v>
      </c>
      <c r="H120" s="33"/>
    </row>
    <row r="121" spans="2:8" s="1" customFormat="1" ht="16.899999999999999" customHeight="1">
      <c r="B121" s="33"/>
      <c r="C121" s="197" t="s">
        <v>423</v>
      </c>
      <c r="D121" s="198" t="s">
        <v>423</v>
      </c>
      <c r="E121" s="199" t="s">
        <v>421</v>
      </c>
      <c r="F121" s="200">
        <v>2631.75</v>
      </c>
      <c r="H121" s="33"/>
    </row>
    <row r="122" spans="2:8" s="1" customFormat="1" ht="16.899999999999999" customHeight="1">
      <c r="B122" s="33"/>
      <c r="C122" s="201" t="s">
        <v>21</v>
      </c>
      <c r="D122" s="201" t="s">
        <v>452</v>
      </c>
      <c r="E122" s="18" t="s">
        <v>21</v>
      </c>
      <c r="F122" s="202">
        <v>0</v>
      </c>
      <c r="H122" s="33"/>
    </row>
    <row r="123" spans="2:8" s="1" customFormat="1" ht="16.899999999999999" customHeight="1">
      <c r="B123" s="33"/>
      <c r="C123" s="201" t="s">
        <v>21</v>
      </c>
      <c r="D123" s="201" t="s">
        <v>553</v>
      </c>
      <c r="E123" s="18" t="s">
        <v>21</v>
      </c>
      <c r="F123" s="202">
        <v>0</v>
      </c>
      <c r="H123" s="33"/>
    </row>
    <row r="124" spans="2:8" s="1" customFormat="1" ht="16.899999999999999" customHeight="1">
      <c r="B124" s="33"/>
      <c r="C124" s="201" t="s">
        <v>21</v>
      </c>
      <c r="D124" s="201" t="s">
        <v>554</v>
      </c>
      <c r="E124" s="18" t="s">
        <v>21</v>
      </c>
      <c r="F124" s="202">
        <v>435.6</v>
      </c>
      <c r="H124" s="33"/>
    </row>
    <row r="125" spans="2:8" s="1" customFormat="1" ht="16.899999999999999" customHeight="1">
      <c r="B125" s="33"/>
      <c r="C125" s="201" t="s">
        <v>21</v>
      </c>
      <c r="D125" s="201" t="s">
        <v>555</v>
      </c>
      <c r="E125" s="18" t="s">
        <v>21</v>
      </c>
      <c r="F125" s="202">
        <v>435.6</v>
      </c>
      <c r="H125" s="33"/>
    </row>
    <row r="126" spans="2:8" s="1" customFormat="1" ht="16.899999999999999" customHeight="1">
      <c r="B126" s="33"/>
      <c r="C126" s="201" t="s">
        <v>21</v>
      </c>
      <c r="D126" s="201" t="s">
        <v>556</v>
      </c>
      <c r="E126" s="18" t="s">
        <v>21</v>
      </c>
      <c r="F126" s="202">
        <v>435.6</v>
      </c>
      <c r="H126" s="33"/>
    </row>
    <row r="127" spans="2:8" s="1" customFormat="1" ht="16.899999999999999" customHeight="1">
      <c r="B127" s="33"/>
      <c r="C127" s="201" t="s">
        <v>21</v>
      </c>
      <c r="D127" s="201" t="s">
        <v>557</v>
      </c>
      <c r="E127" s="18" t="s">
        <v>21</v>
      </c>
      <c r="F127" s="202">
        <v>435.6</v>
      </c>
      <c r="H127" s="33"/>
    </row>
    <row r="128" spans="2:8" s="1" customFormat="1" ht="16.899999999999999" customHeight="1">
      <c r="B128" s="33"/>
      <c r="C128" s="201" t="s">
        <v>21</v>
      </c>
      <c r="D128" s="201" t="s">
        <v>558</v>
      </c>
      <c r="E128" s="18" t="s">
        <v>21</v>
      </c>
      <c r="F128" s="202">
        <v>889.35</v>
      </c>
      <c r="H128" s="33"/>
    </row>
    <row r="129" spans="2:8" s="1" customFormat="1" ht="16.899999999999999" customHeight="1">
      <c r="B129" s="33"/>
      <c r="C129" s="201" t="s">
        <v>423</v>
      </c>
      <c r="D129" s="201" t="s">
        <v>459</v>
      </c>
      <c r="E129" s="18" t="s">
        <v>21</v>
      </c>
      <c r="F129" s="202">
        <v>2631.75</v>
      </c>
      <c r="H129" s="33"/>
    </row>
    <row r="130" spans="2:8" s="1" customFormat="1" ht="16.899999999999999" customHeight="1">
      <c r="B130" s="33"/>
      <c r="C130" s="203" t="s">
        <v>1444</v>
      </c>
      <c r="H130" s="33"/>
    </row>
    <row r="131" spans="2:8" s="1" customFormat="1" ht="16.899999999999999" customHeight="1">
      <c r="B131" s="33"/>
      <c r="C131" s="201" t="s">
        <v>548</v>
      </c>
      <c r="D131" s="201" t="s">
        <v>549</v>
      </c>
      <c r="E131" s="18" t="s">
        <v>421</v>
      </c>
      <c r="F131" s="202">
        <v>2631.75</v>
      </c>
      <c r="H131" s="33"/>
    </row>
    <row r="132" spans="2:8" s="1" customFormat="1" ht="16.899999999999999" customHeight="1">
      <c r="B132" s="33"/>
      <c r="C132" s="201" t="s">
        <v>582</v>
      </c>
      <c r="D132" s="201" t="s">
        <v>583</v>
      </c>
      <c r="E132" s="18" t="s">
        <v>462</v>
      </c>
      <c r="F132" s="202">
        <v>1030.742</v>
      </c>
      <c r="H132" s="33"/>
    </row>
    <row r="133" spans="2:8" s="1" customFormat="1" ht="16.899999999999999" customHeight="1">
      <c r="B133" s="33"/>
      <c r="C133" s="197" t="s">
        <v>1449</v>
      </c>
      <c r="D133" s="198" t="s">
        <v>1450</v>
      </c>
      <c r="E133" s="199" t="s">
        <v>421</v>
      </c>
      <c r="F133" s="200">
        <v>1.7</v>
      </c>
      <c r="H133" s="33"/>
    </row>
    <row r="134" spans="2:8" s="1" customFormat="1" ht="16.899999999999999" customHeight="1">
      <c r="B134" s="33"/>
      <c r="C134" s="197" t="s">
        <v>425</v>
      </c>
      <c r="D134" s="198" t="s">
        <v>426</v>
      </c>
      <c r="E134" s="199" t="s">
        <v>418</v>
      </c>
      <c r="F134" s="200">
        <v>415.166</v>
      </c>
      <c r="H134" s="33"/>
    </row>
    <row r="135" spans="2:8" s="1" customFormat="1" ht="16.899999999999999" customHeight="1">
      <c r="B135" s="33"/>
      <c r="C135" s="201" t="s">
        <v>21</v>
      </c>
      <c r="D135" s="201" t="s">
        <v>484</v>
      </c>
      <c r="E135" s="18" t="s">
        <v>21</v>
      </c>
      <c r="F135" s="202">
        <v>0</v>
      </c>
      <c r="H135" s="33"/>
    </row>
    <row r="136" spans="2:8" s="1" customFormat="1" ht="16.899999999999999" customHeight="1">
      <c r="B136" s="33"/>
      <c r="C136" s="201" t="s">
        <v>21</v>
      </c>
      <c r="D136" s="201" t="s">
        <v>485</v>
      </c>
      <c r="E136" s="18" t="s">
        <v>21</v>
      </c>
      <c r="F136" s="202">
        <v>0</v>
      </c>
      <c r="H136" s="33"/>
    </row>
    <row r="137" spans="2:8" s="1" customFormat="1" ht="16.899999999999999" customHeight="1">
      <c r="B137" s="33"/>
      <c r="C137" s="201" t="s">
        <v>21</v>
      </c>
      <c r="D137" s="201" t="s">
        <v>530</v>
      </c>
      <c r="E137" s="18" t="s">
        <v>21</v>
      </c>
      <c r="F137" s="202">
        <v>0</v>
      </c>
      <c r="H137" s="33"/>
    </row>
    <row r="138" spans="2:8" s="1" customFormat="1" ht="16.899999999999999" customHeight="1">
      <c r="B138" s="33"/>
      <c r="C138" s="201" t="s">
        <v>21</v>
      </c>
      <c r="D138" s="201" t="s">
        <v>531</v>
      </c>
      <c r="E138" s="18" t="s">
        <v>21</v>
      </c>
      <c r="F138" s="202">
        <v>35.1</v>
      </c>
      <c r="H138" s="33"/>
    </row>
    <row r="139" spans="2:8" s="1" customFormat="1" ht="16.899999999999999" customHeight="1">
      <c r="B139" s="33"/>
      <c r="C139" s="201" t="s">
        <v>21</v>
      </c>
      <c r="D139" s="201" t="s">
        <v>532</v>
      </c>
      <c r="E139" s="18" t="s">
        <v>21</v>
      </c>
      <c r="F139" s="202">
        <v>17.672999999999998</v>
      </c>
      <c r="H139" s="33"/>
    </row>
    <row r="140" spans="2:8" s="1" customFormat="1" ht="16.899999999999999" customHeight="1">
      <c r="B140" s="33"/>
      <c r="C140" s="201" t="s">
        <v>21</v>
      </c>
      <c r="D140" s="201" t="s">
        <v>533</v>
      </c>
      <c r="E140" s="18" t="s">
        <v>21</v>
      </c>
      <c r="F140" s="202">
        <v>-9.5760000000000005</v>
      </c>
      <c r="H140" s="33"/>
    </row>
    <row r="141" spans="2:8" s="1" customFormat="1" ht="16.899999999999999" customHeight="1">
      <c r="B141" s="33"/>
      <c r="C141" s="201" t="s">
        <v>21</v>
      </c>
      <c r="D141" s="201" t="s">
        <v>534</v>
      </c>
      <c r="E141" s="18" t="s">
        <v>21</v>
      </c>
      <c r="F141" s="202">
        <v>80.597999999999999</v>
      </c>
      <c r="H141" s="33"/>
    </row>
    <row r="142" spans="2:8" s="1" customFormat="1" ht="16.899999999999999" customHeight="1">
      <c r="B142" s="33"/>
      <c r="C142" s="201" t="s">
        <v>21</v>
      </c>
      <c r="D142" s="201" t="s">
        <v>535</v>
      </c>
      <c r="E142" s="18" t="s">
        <v>21</v>
      </c>
      <c r="F142" s="202">
        <v>17.655000000000001</v>
      </c>
      <c r="H142" s="33"/>
    </row>
    <row r="143" spans="2:8" s="1" customFormat="1" ht="16.899999999999999" customHeight="1">
      <c r="B143" s="33"/>
      <c r="C143" s="201" t="s">
        <v>21</v>
      </c>
      <c r="D143" s="201" t="s">
        <v>536</v>
      </c>
      <c r="E143" s="18" t="s">
        <v>21</v>
      </c>
      <c r="F143" s="202">
        <v>22.89</v>
      </c>
      <c r="H143" s="33"/>
    </row>
    <row r="144" spans="2:8" s="1" customFormat="1" ht="16.899999999999999" customHeight="1">
      <c r="B144" s="33"/>
      <c r="C144" s="201" t="s">
        <v>21</v>
      </c>
      <c r="D144" s="201" t="s">
        <v>537</v>
      </c>
      <c r="E144" s="18" t="s">
        <v>21</v>
      </c>
      <c r="F144" s="202">
        <v>15.15</v>
      </c>
      <c r="H144" s="33"/>
    </row>
    <row r="145" spans="2:8" s="1" customFormat="1" ht="16.899999999999999" customHeight="1">
      <c r="B145" s="33"/>
      <c r="C145" s="201" t="s">
        <v>21</v>
      </c>
      <c r="D145" s="201" t="s">
        <v>538</v>
      </c>
      <c r="E145" s="18" t="s">
        <v>21</v>
      </c>
      <c r="F145" s="202">
        <v>-19.122</v>
      </c>
      <c r="H145" s="33"/>
    </row>
    <row r="146" spans="2:8" s="1" customFormat="1" ht="16.899999999999999" customHeight="1">
      <c r="B146" s="33"/>
      <c r="C146" s="201" t="s">
        <v>21</v>
      </c>
      <c r="D146" s="201" t="s">
        <v>540</v>
      </c>
      <c r="E146" s="18" t="s">
        <v>21</v>
      </c>
      <c r="F146" s="202">
        <v>0</v>
      </c>
      <c r="H146" s="33"/>
    </row>
    <row r="147" spans="2:8" s="1" customFormat="1" ht="16.899999999999999" customHeight="1">
      <c r="B147" s="33"/>
      <c r="C147" s="201" t="s">
        <v>21</v>
      </c>
      <c r="D147" s="201" t="s">
        <v>534</v>
      </c>
      <c r="E147" s="18" t="s">
        <v>21</v>
      </c>
      <c r="F147" s="202">
        <v>80.597999999999999</v>
      </c>
      <c r="H147" s="33"/>
    </row>
    <row r="148" spans="2:8" s="1" customFormat="1" ht="16.899999999999999" customHeight="1">
      <c r="B148" s="33"/>
      <c r="C148" s="201" t="s">
        <v>21</v>
      </c>
      <c r="D148" s="201" t="s">
        <v>541</v>
      </c>
      <c r="E148" s="18" t="s">
        <v>21</v>
      </c>
      <c r="F148" s="202">
        <v>1.4750000000000001</v>
      </c>
      <c r="H148" s="33"/>
    </row>
    <row r="149" spans="2:8" s="1" customFormat="1" ht="16.899999999999999" customHeight="1">
      <c r="B149" s="33"/>
      <c r="C149" s="201" t="s">
        <v>21</v>
      </c>
      <c r="D149" s="201" t="s">
        <v>542</v>
      </c>
      <c r="E149" s="18" t="s">
        <v>21</v>
      </c>
      <c r="F149" s="202">
        <v>99.275000000000006</v>
      </c>
      <c r="H149" s="33"/>
    </row>
    <row r="150" spans="2:8" s="1" customFormat="1" ht="16.899999999999999" customHeight="1">
      <c r="B150" s="33"/>
      <c r="C150" s="201" t="s">
        <v>21</v>
      </c>
      <c r="D150" s="201" t="s">
        <v>543</v>
      </c>
      <c r="E150" s="18" t="s">
        <v>21</v>
      </c>
      <c r="F150" s="202">
        <v>9.35</v>
      </c>
      <c r="H150" s="33"/>
    </row>
    <row r="151" spans="2:8" s="1" customFormat="1" ht="16.899999999999999" customHeight="1">
      <c r="B151" s="33"/>
      <c r="C151" s="201" t="s">
        <v>21</v>
      </c>
      <c r="D151" s="201" t="s">
        <v>544</v>
      </c>
      <c r="E151" s="18" t="s">
        <v>21</v>
      </c>
      <c r="F151" s="202">
        <v>15.666</v>
      </c>
      <c r="H151" s="33"/>
    </row>
    <row r="152" spans="2:8" s="1" customFormat="1" ht="16.899999999999999" customHeight="1">
      <c r="B152" s="33"/>
      <c r="C152" s="201" t="s">
        <v>21</v>
      </c>
      <c r="D152" s="201" t="s">
        <v>545</v>
      </c>
      <c r="E152" s="18" t="s">
        <v>21</v>
      </c>
      <c r="F152" s="202">
        <v>23.417999999999999</v>
      </c>
      <c r="H152" s="33"/>
    </row>
    <row r="153" spans="2:8" s="1" customFormat="1" ht="16.899999999999999" customHeight="1">
      <c r="B153" s="33"/>
      <c r="C153" s="201" t="s">
        <v>21</v>
      </c>
      <c r="D153" s="201" t="s">
        <v>546</v>
      </c>
      <c r="E153" s="18" t="s">
        <v>21</v>
      </c>
      <c r="F153" s="202">
        <v>21.036000000000001</v>
      </c>
      <c r="H153" s="33"/>
    </row>
    <row r="154" spans="2:8" s="1" customFormat="1" ht="16.899999999999999" customHeight="1">
      <c r="B154" s="33"/>
      <c r="C154" s="201" t="s">
        <v>21</v>
      </c>
      <c r="D154" s="201" t="s">
        <v>547</v>
      </c>
      <c r="E154" s="18" t="s">
        <v>21</v>
      </c>
      <c r="F154" s="202">
        <v>3.98</v>
      </c>
      <c r="H154" s="33"/>
    </row>
    <row r="155" spans="2:8" s="1" customFormat="1" ht="16.899999999999999" customHeight="1">
      <c r="B155" s="33"/>
      <c r="C155" s="201" t="s">
        <v>425</v>
      </c>
      <c r="D155" s="201" t="s">
        <v>459</v>
      </c>
      <c r="E155" s="18" t="s">
        <v>21</v>
      </c>
      <c r="F155" s="202">
        <v>415.166</v>
      </c>
      <c r="H155" s="33"/>
    </row>
    <row r="156" spans="2:8" s="1" customFormat="1" ht="16.899999999999999" customHeight="1">
      <c r="B156" s="33"/>
      <c r="C156" s="203" t="s">
        <v>1444</v>
      </c>
      <c r="H156" s="33"/>
    </row>
    <row r="157" spans="2:8" s="1" customFormat="1" ht="16.899999999999999" customHeight="1">
      <c r="B157" s="33"/>
      <c r="C157" s="201" t="s">
        <v>526</v>
      </c>
      <c r="D157" s="201" t="s">
        <v>527</v>
      </c>
      <c r="E157" s="18" t="s">
        <v>418</v>
      </c>
      <c r="F157" s="202">
        <v>415.166</v>
      </c>
      <c r="H157" s="33"/>
    </row>
    <row r="158" spans="2:8" s="1" customFormat="1" ht="16.899999999999999" customHeight="1">
      <c r="B158" s="33"/>
      <c r="C158" s="201" t="s">
        <v>582</v>
      </c>
      <c r="D158" s="201" t="s">
        <v>583</v>
      </c>
      <c r="E158" s="18" t="s">
        <v>462</v>
      </c>
      <c r="F158" s="202">
        <v>1030.742</v>
      </c>
      <c r="H158" s="33"/>
    </row>
    <row r="159" spans="2:8" s="1" customFormat="1" ht="16.899999999999999" customHeight="1">
      <c r="B159" s="33"/>
      <c r="C159" s="197" t="s">
        <v>471</v>
      </c>
      <c r="D159" s="198" t="s">
        <v>471</v>
      </c>
      <c r="E159" s="199" t="s">
        <v>602</v>
      </c>
      <c r="F159" s="200">
        <v>8349</v>
      </c>
      <c r="H159" s="33"/>
    </row>
    <row r="160" spans="2:8" s="1" customFormat="1" ht="16.899999999999999" customHeight="1">
      <c r="B160" s="33"/>
      <c r="C160" s="201" t="s">
        <v>21</v>
      </c>
      <c r="D160" s="201" t="s">
        <v>464</v>
      </c>
      <c r="E160" s="18" t="s">
        <v>21</v>
      </c>
      <c r="F160" s="202">
        <v>0</v>
      </c>
      <c r="H160" s="33"/>
    </row>
    <row r="161" spans="2:8" s="1" customFormat="1" ht="16.899999999999999" customHeight="1">
      <c r="B161" s="33"/>
      <c r="C161" s="201" t="s">
        <v>21</v>
      </c>
      <c r="D161" s="201" t="s">
        <v>466</v>
      </c>
      <c r="E161" s="18" t="s">
        <v>21</v>
      </c>
      <c r="F161" s="202">
        <v>1452</v>
      </c>
      <c r="H161" s="33"/>
    </row>
    <row r="162" spans="2:8" s="1" customFormat="1" ht="16.899999999999999" customHeight="1">
      <c r="B162" s="33"/>
      <c r="C162" s="201" t="s">
        <v>21</v>
      </c>
      <c r="D162" s="201" t="s">
        <v>467</v>
      </c>
      <c r="E162" s="18" t="s">
        <v>21</v>
      </c>
      <c r="F162" s="202">
        <v>1452</v>
      </c>
      <c r="H162" s="33"/>
    </row>
    <row r="163" spans="2:8" s="1" customFormat="1" ht="16.899999999999999" customHeight="1">
      <c r="B163" s="33"/>
      <c r="C163" s="201" t="s">
        <v>21</v>
      </c>
      <c r="D163" s="201" t="s">
        <v>468</v>
      </c>
      <c r="E163" s="18" t="s">
        <v>21</v>
      </c>
      <c r="F163" s="202">
        <v>1452</v>
      </c>
      <c r="H163" s="33"/>
    </row>
    <row r="164" spans="2:8" s="1" customFormat="1" ht="16.899999999999999" customHeight="1">
      <c r="B164" s="33"/>
      <c r="C164" s="201" t="s">
        <v>21</v>
      </c>
      <c r="D164" s="201" t="s">
        <v>469</v>
      </c>
      <c r="E164" s="18" t="s">
        <v>21</v>
      </c>
      <c r="F164" s="202">
        <v>1452</v>
      </c>
      <c r="H164" s="33"/>
    </row>
    <row r="165" spans="2:8" s="1" customFormat="1" ht="16.899999999999999" customHeight="1">
      <c r="B165" s="33"/>
      <c r="C165" s="201" t="s">
        <v>21</v>
      </c>
      <c r="D165" s="201" t="s">
        <v>470</v>
      </c>
      <c r="E165" s="18" t="s">
        <v>21</v>
      </c>
      <c r="F165" s="202">
        <v>2541</v>
      </c>
      <c r="H165" s="33"/>
    </row>
    <row r="166" spans="2:8" s="1" customFormat="1" ht="16.899999999999999" customHeight="1">
      <c r="B166" s="33"/>
      <c r="C166" s="201" t="s">
        <v>471</v>
      </c>
      <c r="D166" s="201" t="s">
        <v>459</v>
      </c>
      <c r="E166" s="18" t="s">
        <v>21</v>
      </c>
      <c r="F166" s="202">
        <v>8349</v>
      </c>
      <c r="H166" s="33"/>
    </row>
    <row r="167" spans="2:8" s="1" customFormat="1" ht="26.45" customHeight="1">
      <c r="B167" s="33"/>
      <c r="C167" s="196" t="s">
        <v>1451</v>
      </c>
      <c r="D167" s="196" t="s">
        <v>95</v>
      </c>
      <c r="H167" s="33"/>
    </row>
    <row r="168" spans="2:8" s="1" customFormat="1" ht="16.899999999999999" customHeight="1">
      <c r="B168" s="33"/>
      <c r="C168" s="197" t="s">
        <v>598</v>
      </c>
      <c r="D168" s="198" t="s">
        <v>599</v>
      </c>
      <c r="E168" s="199" t="s">
        <v>414</v>
      </c>
      <c r="F168" s="200">
        <v>1141.4000000000001</v>
      </c>
      <c r="H168" s="33"/>
    </row>
    <row r="169" spans="2:8" s="1" customFormat="1" ht="16.899999999999999" customHeight="1">
      <c r="B169" s="33"/>
      <c r="C169" s="201" t="s">
        <v>21</v>
      </c>
      <c r="D169" s="201" t="s">
        <v>641</v>
      </c>
      <c r="E169" s="18" t="s">
        <v>21</v>
      </c>
      <c r="F169" s="202">
        <v>0</v>
      </c>
      <c r="H169" s="33"/>
    </row>
    <row r="170" spans="2:8" s="1" customFormat="1" ht="16.899999999999999" customHeight="1">
      <c r="B170" s="33"/>
      <c r="C170" s="201" t="s">
        <v>21</v>
      </c>
      <c r="D170" s="201" t="s">
        <v>642</v>
      </c>
      <c r="E170" s="18" t="s">
        <v>21</v>
      </c>
      <c r="F170" s="202">
        <v>1141.4000000000001</v>
      </c>
      <c r="H170" s="33"/>
    </row>
    <row r="171" spans="2:8" s="1" customFormat="1" ht="16.899999999999999" customHeight="1">
      <c r="B171" s="33"/>
      <c r="C171" s="201" t="s">
        <v>598</v>
      </c>
      <c r="D171" s="201" t="s">
        <v>459</v>
      </c>
      <c r="E171" s="18" t="s">
        <v>21</v>
      </c>
      <c r="F171" s="202">
        <v>1141.4000000000001</v>
      </c>
      <c r="H171" s="33"/>
    </row>
    <row r="172" spans="2:8" s="1" customFormat="1" ht="16.899999999999999" customHeight="1">
      <c r="B172" s="33"/>
      <c r="C172" s="203" t="s">
        <v>1444</v>
      </c>
      <c r="H172" s="33"/>
    </row>
    <row r="173" spans="2:8" s="1" customFormat="1" ht="16.899999999999999" customHeight="1">
      <c r="B173" s="33"/>
      <c r="C173" s="201" t="s">
        <v>636</v>
      </c>
      <c r="D173" s="201" t="s">
        <v>637</v>
      </c>
      <c r="E173" s="18" t="s">
        <v>414</v>
      </c>
      <c r="F173" s="202">
        <v>1141.4000000000001</v>
      </c>
      <c r="H173" s="33"/>
    </row>
    <row r="174" spans="2:8" s="1" customFormat="1" ht="16.899999999999999" customHeight="1">
      <c r="B174" s="33"/>
      <c r="C174" s="201" t="s">
        <v>643</v>
      </c>
      <c r="D174" s="201" t="s">
        <v>644</v>
      </c>
      <c r="E174" s="18" t="s">
        <v>414</v>
      </c>
      <c r="F174" s="202">
        <v>68484</v>
      </c>
      <c r="H174" s="33"/>
    </row>
    <row r="175" spans="2:8" s="1" customFormat="1" ht="16.899999999999999" customHeight="1">
      <c r="B175" s="33"/>
      <c r="C175" s="201" t="s">
        <v>649</v>
      </c>
      <c r="D175" s="201" t="s">
        <v>650</v>
      </c>
      <c r="E175" s="18" t="s">
        <v>414</v>
      </c>
      <c r="F175" s="202">
        <v>1141.4000000000001</v>
      </c>
      <c r="H175" s="33"/>
    </row>
    <row r="176" spans="2:8" s="1" customFormat="1" ht="16.899999999999999" customHeight="1">
      <c r="B176" s="33"/>
      <c r="C176" s="197" t="s">
        <v>601</v>
      </c>
      <c r="D176" s="198" t="s">
        <v>601</v>
      </c>
      <c r="E176" s="199" t="s">
        <v>602</v>
      </c>
      <c r="F176" s="200">
        <v>1440</v>
      </c>
      <c r="H176" s="33"/>
    </row>
    <row r="177" spans="2:8" s="1" customFormat="1" ht="16.899999999999999" customHeight="1">
      <c r="B177" s="33"/>
      <c r="C177" s="201" t="s">
        <v>21</v>
      </c>
      <c r="D177" s="201" t="s">
        <v>634</v>
      </c>
      <c r="E177" s="18" t="s">
        <v>21</v>
      </c>
      <c r="F177" s="202">
        <v>0</v>
      </c>
      <c r="H177" s="33"/>
    </row>
    <row r="178" spans="2:8" s="1" customFormat="1" ht="16.899999999999999" customHeight="1">
      <c r="B178" s="33"/>
      <c r="C178" s="201" t="s">
        <v>601</v>
      </c>
      <c r="D178" s="201" t="s">
        <v>635</v>
      </c>
      <c r="E178" s="18" t="s">
        <v>21</v>
      </c>
      <c r="F178" s="202">
        <v>1440</v>
      </c>
      <c r="H178" s="33"/>
    </row>
    <row r="179" spans="2:8" s="1" customFormat="1" ht="16.899999999999999" customHeight="1">
      <c r="B179" s="33"/>
      <c r="C179" s="203" t="s">
        <v>1444</v>
      </c>
      <c r="H179" s="33"/>
    </row>
    <row r="180" spans="2:8" s="1" customFormat="1" ht="16.899999999999999" customHeight="1">
      <c r="B180" s="33"/>
      <c r="C180" s="201" t="s">
        <v>631</v>
      </c>
      <c r="D180" s="201" t="s">
        <v>632</v>
      </c>
      <c r="E180" s="18" t="s">
        <v>602</v>
      </c>
      <c r="F180" s="202">
        <v>1440</v>
      </c>
      <c r="H180" s="33"/>
    </row>
    <row r="181" spans="2:8" s="1" customFormat="1" ht="16.899999999999999" customHeight="1">
      <c r="B181" s="33"/>
      <c r="C181" s="201" t="s">
        <v>609</v>
      </c>
      <c r="D181" s="201" t="s">
        <v>610</v>
      </c>
      <c r="E181" s="18" t="s">
        <v>421</v>
      </c>
      <c r="F181" s="202">
        <v>576</v>
      </c>
      <c r="H181" s="33"/>
    </row>
    <row r="182" spans="2:8" s="1" customFormat="1" ht="16.899999999999999" customHeight="1">
      <c r="B182" s="33"/>
      <c r="C182" s="201" t="s">
        <v>616</v>
      </c>
      <c r="D182" s="201" t="s">
        <v>617</v>
      </c>
      <c r="E182" s="18" t="s">
        <v>602</v>
      </c>
      <c r="F182" s="202">
        <v>1440</v>
      </c>
      <c r="H182" s="33"/>
    </row>
    <row r="183" spans="2:8" s="1" customFormat="1" ht="16.899999999999999" customHeight="1">
      <c r="B183" s="33"/>
      <c r="C183" s="201" t="s">
        <v>619</v>
      </c>
      <c r="D183" s="201" t="s">
        <v>620</v>
      </c>
      <c r="E183" s="18" t="s">
        <v>621</v>
      </c>
      <c r="F183" s="202">
        <v>460.8</v>
      </c>
      <c r="H183" s="33"/>
    </row>
    <row r="184" spans="2:8" s="1" customFormat="1" ht="16.899999999999999" customHeight="1">
      <c r="B184" s="33"/>
      <c r="C184" s="201" t="s">
        <v>626</v>
      </c>
      <c r="D184" s="201" t="s">
        <v>627</v>
      </c>
      <c r="E184" s="18" t="s">
        <v>628</v>
      </c>
      <c r="F184" s="202">
        <v>576</v>
      </c>
      <c r="H184" s="33"/>
    </row>
    <row r="185" spans="2:8" s="1" customFormat="1" ht="16.899999999999999" customHeight="1">
      <c r="B185" s="33"/>
      <c r="C185" s="197" t="s">
        <v>604</v>
      </c>
      <c r="D185" s="198" t="s">
        <v>604</v>
      </c>
      <c r="E185" s="199" t="s">
        <v>414</v>
      </c>
      <c r="F185" s="200">
        <v>180</v>
      </c>
      <c r="H185" s="33"/>
    </row>
    <row r="186" spans="2:8" s="1" customFormat="1" ht="16.899999999999999" customHeight="1">
      <c r="B186" s="33"/>
      <c r="C186" s="201" t="s">
        <v>21</v>
      </c>
      <c r="D186" s="201" t="s">
        <v>660</v>
      </c>
      <c r="E186" s="18" t="s">
        <v>21</v>
      </c>
      <c r="F186" s="202">
        <v>0</v>
      </c>
      <c r="H186" s="33"/>
    </row>
    <row r="187" spans="2:8" s="1" customFormat="1" ht="16.899999999999999" customHeight="1">
      <c r="B187" s="33"/>
      <c r="C187" s="201" t="s">
        <v>21</v>
      </c>
      <c r="D187" s="201" t="s">
        <v>661</v>
      </c>
      <c r="E187" s="18" t="s">
        <v>21</v>
      </c>
      <c r="F187" s="202">
        <v>180</v>
      </c>
      <c r="H187" s="33"/>
    </row>
    <row r="188" spans="2:8" s="1" customFormat="1" ht="16.899999999999999" customHeight="1">
      <c r="B188" s="33"/>
      <c r="C188" s="201" t="s">
        <v>604</v>
      </c>
      <c r="D188" s="201" t="s">
        <v>459</v>
      </c>
      <c r="E188" s="18" t="s">
        <v>21</v>
      </c>
      <c r="F188" s="202">
        <v>180</v>
      </c>
      <c r="H188" s="33"/>
    </row>
    <row r="189" spans="2:8" s="1" customFormat="1" ht="16.899999999999999" customHeight="1">
      <c r="B189" s="33"/>
      <c r="C189" s="203" t="s">
        <v>1444</v>
      </c>
      <c r="H189" s="33"/>
    </row>
    <row r="190" spans="2:8" s="1" customFormat="1" ht="16.899999999999999" customHeight="1">
      <c r="B190" s="33"/>
      <c r="C190" s="201" t="s">
        <v>655</v>
      </c>
      <c r="D190" s="201" t="s">
        <v>656</v>
      </c>
      <c r="E190" s="18" t="s">
        <v>414</v>
      </c>
      <c r="F190" s="202">
        <v>180</v>
      </c>
      <c r="H190" s="33"/>
    </row>
    <row r="191" spans="2:8" s="1" customFormat="1" ht="16.899999999999999" customHeight="1">
      <c r="B191" s="33"/>
      <c r="C191" s="201" t="s">
        <v>631</v>
      </c>
      <c r="D191" s="201" t="s">
        <v>632</v>
      </c>
      <c r="E191" s="18" t="s">
        <v>602</v>
      </c>
      <c r="F191" s="202">
        <v>1440</v>
      </c>
      <c r="H191" s="33"/>
    </row>
    <row r="192" spans="2:8" s="1" customFormat="1" ht="16.899999999999999" customHeight="1">
      <c r="B192" s="33"/>
      <c r="C192" s="201" t="s">
        <v>573</v>
      </c>
      <c r="D192" s="201" t="s">
        <v>574</v>
      </c>
      <c r="E192" s="18" t="s">
        <v>414</v>
      </c>
      <c r="F192" s="202">
        <v>180</v>
      </c>
      <c r="H192" s="33"/>
    </row>
    <row r="193" spans="2:8" s="1" customFormat="1" ht="16.899999999999999" customHeight="1">
      <c r="B193" s="33"/>
      <c r="C193" s="201" t="s">
        <v>662</v>
      </c>
      <c r="D193" s="201" t="s">
        <v>663</v>
      </c>
      <c r="E193" s="18" t="s">
        <v>414</v>
      </c>
      <c r="F193" s="202">
        <v>180</v>
      </c>
      <c r="H193" s="33"/>
    </row>
    <row r="194" spans="2:8" s="1" customFormat="1" ht="26.45" customHeight="1">
      <c r="B194" s="33"/>
      <c r="C194" s="196" t="s">
        <v>1452</v>
      </c>
      <c r="D194" s="196" t="s">
        <v>99</v>
      </c>
      <c r="H194" s="33"/>
    </row>
    <row r="195" spans="2:8" s="1" customFormat="1" ht="16.899999999999999" customHeight="1">
      <c r="B195" s="33"/>
      <c r="C195" s="197" t="s">
        <v>416</v>
      </c>
      <c r="D195" s="198" t="s">
        <v>417</v>
      </c>
      <c r="E195" s="199" t="s">
        <v>418</v>
      </c>
      <c r="F195" s="200">
        <v>271.7</v>
      </c>
      <c r="H195" s="33"/>
    </row>
    <row r="196" spans="2:8" s="1" customFormat="1" ht="16.899999999999999" customHeight="1">
      <c r="B196" s="33"/>
      <c r="C196" s="201" t="s">
        <v>21</v>
      </c>
      <c r="D196" s="201" t="s">
        <v>524</v>
      </c>
      <c r="E196" s="18" t="s">
        <v>21</v>
      </c>
      <c r="F196" s="202">
        <v>0</v>
      </c>
      <c r="H196" s="33"/>
    </row>
    <row r="197" spans="2:8" s="1" customFormat="1" ht="16.899999999999999" customHeight="1">
      <c r="B197" s="33"/>
      <c r="C197" s="201" t="s">
        <v>416</v>
      </c>
      <c r="D197" s="201" t="s">
        <v>681</v>
      </c>
      <c r="E197" s="18" t="s">
        <v>21</v>
      </c>
      <c r="F197" s="202">
        <v>271.7</v>
      </c>
      <c r="H197" s="33"/>
    </row>
    <row r="198" spans="2:8" s="1" customFormat="1" ht="16.899999999999999" customHeight="1">
      <c r="B198" s="33"/>
      <c r="C198" s="203" t="s">
        <v>1444</v>
      </c>
      <c r="H198" s="33"/>
    </row>
    <row r="199" spans="2:8" s="1" customFormat="1" ht="16.899999999999999" customHeight="1">
      <c r="B199" s="33"/>
      <c r="C199" s="201" t="s">
        <v>519</v>
      </c>
      <c r="D199" s="201" t="s">
        <v>520</v>
      </c>
      <c r="E199" s="18" t="s">
        <v>418</v>
      </c>
      <c r="F199" s="202">
        <v>271.7</v>
      </c>
      <c r="H199" s="33"/>
    </row>
    <row r="200" spans="2:8" s="1" customFormat="1" ht="16.899999999999999" customHeight="1">
      <c r="B200" s="33"/>
      <c r="C200" s="201" t="s">
        <v>439</v>
      </c>
      <c r="D200" s="201" t="s">
        <v>440</v>
      </c>
      <c r="E200" s="18" t="s">
        <v>418</v>
      </c>
      <c r="F200" s="202">
        <v>271.7</v>
      </c>
      <c r="H200" s="33"/>
    </row>
    <row r="201" spans="2:8" s="1" customFormat="1" ht="16.899999999999999" customHeight="1">
      <c r="B201" s="33"/>
      <c r="C201" s="197" t="s">
        <v>598</v>
      </c>
      <c r="D201" s="198" t="s">
        <v>599</v>
      </c>
      <c r="E201" s="199" t="s">
        <v>414</v>
      </c>
      <c r="F201" s="200">
        <v>1226.4000000000001</v>
      </c>
      <c r="H201" s="33"/>
    </row>
    <row r="202" spans="2:8" s="1" customFormat="1" ht="16.899999999999999" customHeight="1">
      <c r="B202" s="33"/>
      <c r="C202" s="201" t="s">
        <v>21</v>
      </c>
      <c r="D202" s="201" t="s">
        <v>641</v>
      </c>
      <c r="E202" s="18" t="s">
        <v>21</v>
      </c>
      <c r="F202" s="202">
        <v>0</v>
      </c>
      <c r="H202" s="33"/>
    </row>
    <row r="203" spans="2:8" s="1" customFormat="1" ht="16.899999999999999" customHeight="1">
      <c r="B203" s="33"/>
      <c r="C203" s="201" t="s">
        <v>21</v>
      </c>
      <c r="D203" s="201" t="s">
        <v>683</v>
      </c>
      <c r="E203" s="18" t="s">
        <v>21</v>
      </c>
      <c r="F203" s="202">
        <v>1226.4000000000001</v>
      </c>
      <c r="H203" s="33"/>
    </row>
    <row r="204" spans="2:8" s="1" customFormat="1" ht="16.899999999999999" customHeight="1">
      <c r="B204" s="33"/>
      <c r="C204" s="201" t="s">
        <v>598</v>
      </c>
      <c r="D204" s="201" t="s">
        <v>459</v>
      </c>
      <c r="E204" s="18" t="s">
        <v>21</v>
      </c>
      <c r="F204" s="202">
        <v>1226.4000000000001</v>
      </c>
      <c r="H204" s="33"/>
    </row>
    <row r="205" spans="2:8" s="1" customFormat="1" ht="16.899999999999999" customHeight="1">
      <c r="B205" s="33"/>
      <c r="C205" s="203" t="s">
        <v>1444</v>
      </c>
      <c r="H205" s="33"/>
    </row>
    <row r="206" spans="2:8" s="1" customFormat="1" ht="16.899999999999999" customHeight="1">
      <c r="B206" s="33"/>
      <c r="C206" s="201" t="s">
        <v>636</v>
      </c>
      <c r="D206" s="201" t="s">
        <v>637</v>
      </c>
      <c r="E206" s="18" t="s">
        <v>414</v>
      </c>
      <c r="F206" s="202">
        <v>1226.4000000000001</v>
      </c>
      <c r="H206" s="33"/>
    </row>
    <row r="207" spans="2:8" s="1" customFormat="1" ht="16.899999999999999" customHeight="1">
      <c r="B207" s="33"/>
      <c r="C207" s="201" t="s">
        <v>643</v>
      </c>
      <c r="D207" s="201" t="s">
        <v>644</v>
      </c>
      <c r="E207" s="18" t="s">
        <v>414</v>
      </c>
      <c r="F207" s="202">
        <v>73584</v>
      </c>
      <c r="H207" s="33"/>
    </row>
    <row r="208" spans="2:8" s="1" customFormat="1" ht="16.899999999999999" customHeight="1">
      <c r="B208" s="33"/>
      <c r="C208" s="201" t="s">
        <v>649</v>
      </c>
      <c r="D208" s="201" t="s">
        <v>650</v>
      </c>
      <c r="E208" s="18" t="s">
        <v>414</v>
      </c>
      <c r="F208" s="202">
        <v>1226.4000000000001</v>
      </c>
      <c r="H208" s="33"/>
    </row>
    <row r="209" spans="2:8" s="1" customFormat="1" ht="16.899999999999999" customHeight="1">
      <c r="B209" s="33"/>
      <c r="C209" s="197" t="s">
        <v>601</v>
      </c>
      <c r="D209" s="198" t="s">
        <v>601</v>
      </c>
      <c r="E209" s="199" t="s">
        <v>602</v>
      </c>
      <c r="F209" s="200">
        <v>1459.2</v>
      </c>
      <c r="H209" s="33"/>
    </row>
    <row r="210" spans="2:8" s="1" customFormat="1" ht="16.899999999999999" customHeight="1">
      <c r="B210" s="33"/>
      <c r="C210" s="201" t="s">
        <v>21</v>
      </c>
      <c r="D210" s="201" t="s">
        <v>634</v>
      </c>
      <c r="E210" s="18" t="s">
        <v>21</v>
      </c>
      <c r="F210" s="202">
        <v>0</v>
      </c>
      <c r="H210" s="33"/>
    </row>
    <row r="211" spans="2:8" s="1" customFormat="1" ht="16.899999999999999" customHeight="1">
      <c r="B211" s="33"/>
      <c r="C211" s="201" t="s">
        <v>601</v>
      </c>
      <c r="D211" s="201" t="s">
        <v>635</v>
      </c>
      <c r="E211" s="18" t="s">
        <v>21</v>
      </c>
      <c r="F211" s="202">
        <v>1459.2</v>
      </c>
      <c r="H211" s="33"/>
    </row>
    <row r="212" spans="2:8" s="1" customFormat="1" ht="16.899999999999999" customHeight="1">
      <c r="B212" s="33"/>
      <c r="C212" s="203" t="s">
        <v>1444</v>
      </c>
      <c r="H212" s="33"/>
    </row>
    <row r="213" spans="2:8" s="1" customFormat="1" ht="16.899999999999999" customHeight="1">
      <c r="B213" s="33"/>
      <c r="C213" s="201" t="s">
        <v>631</v>
      </c>
      <c r="D213" s="201" t="s">
        <v>632</v>
      </c>
      <c r="E213" s="18" t="s">
        <v>602</v>
      </c>
      <c r="F213" s="202">
        <v>1459.2</v>
      </c>
      <c r="H213" s="33"/>
    </row>
    <row r="214" spans="2:8" s="1" customFormat="1" ht="16.899999999999999" customHeight="1">
      <c r="B214" s="33"/>
      <c r="C214" s="201" t="s">
        <v>609</v>
      </c>
      <c r="D214" s="201" t="s">
        <v>610</v>
      </c>
      <c r="E214" s="18" t="s">
        <v>421</v>
      </c>
      <c r="F214" s="202">
        <v>583.67999999999995</v>
      </c>
      <c r="H214" s="33"/>
    </row>
    <row r="215" spans="2:8" s="1" customFormat="1" ht="16.899999999999999" customHeight="1">
      <c r="B215" s="33"/>
      <c r="C215" s="201" t="s">
        <v>616</v>
      </c>
      <c r="D215" s="201" t="s">
        <v>617</v>
      </c>
      <c r="E215" s="18" t="s">
        <v>602</v>
      </c>
      <c r="F215" s="202">
        <v>1459.2</v>
      </c>
      <c r="H215" s="33"/>
    </row>
    <row r="216" spans="2:8" s="1" customFormat="1" ht="16.899999999999999" customHeight="1">
      <c r="B216" s="33"/>
      <c r="C216" s="201" t="s">
        <v>619</v>
      </c>
      <c r="D216" s="201" t="s">
        <v>620</v>
      </c>
      <c r="E216" s="18" t="s">
        <v>621</v>
      </c>
      <c r="F216" s="202">
        <v>466.94400000000002</v>
      </c>
      <c r="H216" s="33"/>
    </row>
    <row r="217" spans="2:8" s="1" customFormat="1" ht="16.899999999999999" customHeight="1">
      <c r="B217" s="33"/>
      <c r="C217" s="201" t="s">
        <v>626</v>
      </c>
      <c r="D217" s="201" t="s">
        <v>627</v>
      </c>
      <c r="E217" s="18" t="s">
        <v>628</v>
      </c>
      <c r="F217" s="202">
        <v>583.67999999999995</v>
      </c>
      <c r="H217" s="33"/>
    </row>
    <row r="218" spans="2:8" s="1" customFormat="1" ht="16.899999999999999" customHeight="1">
      <c r="B218" s="33"/>
      <c r="C218" s="197" t="s">
        <v>604</v>
      </c>
      <c r="D218" s="198" t="s">
        <v>604</v>
      </c>
      <c r="E218" s="199" t="s">
        <v>414</v>
      </c>
      <c r="F218" s="200">
        <v>182.4</v>
      </c>
      <c r="H218" s="33"/>
    </row>
    <row r="219" spans="2:8" s="1" customFormat="1" ht="16.899999999999999" customHeight="1">
      <c r="B219" s="33"/>
      <c r="C219" s="201" t="s">
        <v>21</v>
      </c>
      <c r="D219" s="201" t="s">
        <v>660</v>
      </c>
      <c r="E219" s="18" t="s">
        <v>21</v>
      </c>
      <c r="F219" s="202">
        <v>0</v>
      </c>
      <c r="H219" s="33"/>
    </row>
    <row r="220" spans="2:8" s="1" customFormat="1" ht="16.899999999999999" customHeight="1">
      <c r="B220" s="33"/>
      <c r="C220" s="201" t="s">
        <v>21</v>
      </c>
      <c r="D220" s="201" t="s">
        <v>688</v>
      </c>
      <c r="E220" s="18" t="s">
        <v>21</v>
      </c>
      <c r="F220" s="202">
        <v>120</v>
      </c>
      <c r="H220" s="33"/>
    </row>
    <row r="221" spans="2:8" s="1" customFormat="1" ht="16.899999999999999" customHeight="1">
      <c r="B221" s="33"/>
      <c r="C221" s="201" t="s">
        <v>21</v>
      </c>
      <c r="D221" s="201" t="s">
        <v>689</v>
      </c>
      <c r="E221" s="18" t="s">
        <v>21</v>
      </c>
      <c r="F221" s="202">
        <v>62.4</v>
      </c>
      <c r="H221" s="33"/>
    </row>
    <row r="222" spans="2:8" s="1" customFormat="1" ht="16.899999999999999" customHeight="1">
      <c r="B222" s="33"/>
      <c r="C222" s="201" t="s">
        <v>604</v>
      </c>
      <c r="D222" s="201" t="s">
        <v>459</v>
      </c>
      <c r="E222" s="18" t="s">
        <v>21</v>
      </c>
      <c r="F222" s="202">
        <v>182.4</v>
      </c>
      <c r="H222" s="33"/>
    </row>
    <row r="223" spans="2:8" s="1" customFormat="1" ht="16.899999999999999" customHeight="1">
      <c r="B223" s="33"/>
      <c r="C223" s="203" t="s">
        <v>1444</v>
      </c>
      <c r="H223" s="33"/>
    </row>
    <row r="224" spans="2:8" s="1" customFormat="1" ht="16.899999999999999" customHeight="1">
      <c r="B224" s="33"/>
      <c r="C224" s="201" t="s">
        <v>655</v>
      </c>
      <c r="D224" s="201" t="s">
        <v>656</v>
      </c>
      <c r="E224" s="18" t="s">
        <v>414</v>
      </c>
      <c r="F224" s="202">
        <v>182.4</v>
      </c>
      <c r="H224" s="33"/>
    </row>
    <row r="225" spans="2:8" s="1" customFormat="1" ht="16.899999999999999" customHeight="1">
      <c r="B225" s="33"/>
      <c r="C225" s="201" t="s">
        <v>631</v>
      </c>
      <c r="D225" s="201" t="s">
        <v>632</v>
      </c>
      <c r="E225" s="18" t="s">
        <v>602</v>
      </c>
      <c r="F225" s="202">
        <v>1459.2</v>
      </c>
      <c r="H225" s="33"/>
    </row>
    <row r="226" spans="2:8" s="1" customFormat="1" ht="16.899999999999999" customHeight="1">
      <c r="B226" s="33"/>
      <c r="C226" s="201" t="s">
        <v>573</v>
      </c>
      <c r="D226" s="201" t="s">
        <v>574</v>
      </c>
      <c r="E226" s="18" t="s">
        <v>414</v>
      </c>
      <c r="F226" s="202">
        <v>182.4</v>
      </c>
      <c r="H226" s="33"/>
    </row>
    <row r="227" spans="2:8" s="1" customFormat="1" ht="16.899999999999999" customHeight="1">
      <c r="B227" s="33"/>
      <c r="C227" s="201" t="s">
        <v>662</v>
      </c>
      <c r="D227" s="201" t="s">
        <v>663</v>
      </c>
      <c r="E227" s="18" t="s">
        <v>414</v>
      </c>
      <c r="F227" s="202">
        <v>182.4</v>
      </c>
      <c r="H227" s="33"/>
    </row>
    <row r="228" spans="2:8" s="1" customFormat="1" ht="26.45" customHeight="1">
      <c r="B228" s="33"/>
      <c r="C228" s="196" t="s">
        <v>1453</v>
      </c>
      <c r="D228" s="196" t="s">
        <v>105</v>
      </c>
      <c r="H228" s="33"/>
    </row>
    <row r="229" spans="2:8" s="1" customFormat="1" ht="16.899999999999999" customHeight="1">
      <c r="B229" s="33"/>
      <c r="C229" s="197" t="s">
        <v>692</v>
      </c>
      <c r="D229" s="198" t="s">
        <v>693</v>
      </c>
      <c r="E229" s="199" t="s">
        <v>414</v>
      </c>
      <c r="F229" s="200">
        <v>44.16</v>
      </c>
      <c r="H229" s="33"/>
    </row>
    <row r="230" spans="2:8" s="1" customFormat="1" ht="16.899999999999999" customHeight="1">
      <c r="B230" s="33"/>
      <c r="C230" s="201" t="s">
        <v>21</v>
      </c>
      <c r="D230" s="201" t="s">
        <v>764</v>
      </c>
      <c r="E230" s="18" t="s">
        <v>21</v>
      </c>
      <c r="F230" s="202">
        <v>0</v>
      </c>
      <c r="H230" s="33"/>
    </row>
    <row r="231" spans="2:8" s="1" customFormat="1" ht="16.899999999999999" customHeight="1">
      <c r="B231" s="33"/>
      <c r="C231" s="201" t="s">
        <v>21</v>
      </c>
      <c r="D231" s="201" t="s">
        <v>767</v>
      </c>
      <c r="E231" s="18" t="s">
        <v>21</v>
      </c>
      <c r="F231" s="202">
        <v>44.16</v>
      </c>
      <c r="H231" s="33"/>
    </row>
    <row r="232" spans="2:8" s="1" customFormat="1" ht="16.899999999999999" customHeight="1">
      <c r="B232" s="33"/>
      <c r="C232" s="201" t="s">
        <v>692</v>
      </c>
      <c r="D232" s="201" t="s">
        <v>459</v>
      </c>
      <c r="E232" s="18" t="s">
        <v>21</v>
      </c>
      <c r="F232" s="202">
        <v>44.16</v>
      </c>
      <c r="H232" s="33"/>
    </row>
    <row r="233" spans="2:8" s="1" customFormat="1" ht="16.899999999999999" customHeight="1">
      <c r="B233" s="33"/>
      <c r="C233" s="203" t="s">
        <v>1444</v>
      </c>
      <c r="H233" s="33"/>
    </row>
    <row r="234" spans="2:8" s="1" customFormat="1" ht="16.899999999999999" customHeight="1">
      <c r="B234" s="33"/>
      <c r="C234" s="201" t="s">
        <v>490</v>
      </c>
      <c r="D234" s="201" t="s">
        <v>491</v>
      </c>
      <c r="E234" s="18" t="s">
        <v>414</v>
      </c>
      <c r="F234" s="202">
        <v>44.16</v>
      </c>
      <c r="H234" s="33"/>
    </row>
    <row r="235" spans="2:8" s="1" customFormat="1" ht="16.899999999999999" customHeight="1">
      <c r="B235" s="33"/>
      <c r="C235" s="201" t="s">
        <v>501</v>
      </c>
      <c r="D235" s="201" t="s">
        <v>502</v>
      </c>
      <c r="E235" s="18" t="s">
        <v>414</v>
      </c>
      <c r="F235" s="202">
        <v>44.16</v>
      </c>
      <c r="H235" s="33"/>
    </row>
    <row r="236" spans="2:8" s="1" customFormat="1" ht="16.899999999999999" customHeight="1">
      <c r="B236" s="33"/>
      <c r="C236" s="197" t="s">
        <v>1445</v>
      </c>
      <c r="D236" s="198" t="s">
        <v>1446</v>
      </c>
      <c r="E236" s="199" t="s">
        <v>21</v>
      </c>
      <c r="F236" s="200">
        <v>0</v>
      </c>
      <c r="H236" s="33"/>
    </row>
    <row r="237" spans="2:8" s="1" customFormat="1" ht="16.899999999999999" customHeight="1">
      <c r="B237" s="33"/>
      <c r="C237" s="197" t="s">
        <v>695</v>
      </c>
      <c r="D237" s="198" t="s">
        <v>696</v>
      </c>
      <c r="E237" s="199" t="s">
        <v>628</v>
      </c>
      <c r="F237" s="200">
        <v>7884.72</v>
      </c>
      <c r="H237" s="33"/>
    </row>
    <row r="238" spans="2:8" s="1" customFormat="1" ht="16.899999999999999" customHeight="1">
      <c r="B238" s="33"/>
      <c r="C238" s="201" t="s">
        <v>21</v>
      </c>
      <c r="D238" s="201" t="s">
        <v>940</v>
      </c>
      <c r="E238" s="18" t="s">
        <v>21</v>
      </c>
      <c r="F238" s="202">
        <v>0</v>
      </c>
      <c r="H238" s="33"/>
    </row>
    <row r="239" spans="2:8" s="1" customFormat="1" ht="16.899999999999999" customHeight="1">
      <c r="B239" s="33"/>
      <c r="C239" s="201" t="s">
        <v>21</v>
      </c>
      <c r="D239" s="201" t="s">
        <v>941</v>
      </c>
      <c r="E239" s="18" t="s">
        <v>21</v>
      </c>
      <c r="F239" s="202">
        <v>2239.1999999999998</v>
      </c>
      <c r="H239" s="33"/>
    </row>
    <row r="240" spans="2:8" s="1" customFormat="1" ht="16.899999999999999" customHeight="1">
      <c r="B240" s="33"/>
      <c r="C240" s="201" t="s">
        <v>21</v>
      </c>
      <c r="D240" s="201" t="s">
        <v>942</v>
      </c>
      <c r="E240" s="18" t="s">
        <v>21</v>
      </c>
      <c r="F240" s="202">
        <v>0</v>
      </c>
      <c r="H240" s="33"/>
    </row>
    <row r="241" spans="2:8" s="1" customFormat="1" ht="16.899999999999999" customHeight="1">
      <c r="B241" s="33"/>
      <c r="C241" s="201" t="s">
        <v>21</v>
      </c>
      <c r="D241" s="201" t="s">
        <v>943</v>
      </c>
      <c r="E241" s="18" t="s">
        <v>21</v>
      </c>
      <c r="F241" s="202">
        <v>630</v>
      </c>
      <c r="H241" s="33"/>
    </row>
    <row r="242" spans="2:8" s="1" customFormat="1" ht="16.899999999999999" customHeight="1">
      <c r="B242" s="33"/>
      <c r="C242" s="201" t="s">
        <v>21</v>
      </c>
      <c r="D242" s="201" t="s">
        <v>944</v>
      </c>
      <c r="E242" s="18" t="s">
        <v>21</v>
      </c>
      <c r="F242" s="202">
        <v>184</v>
      </c>
      <c r="H242" s="33"/>
    </row>
    <row r="243" spans="2:8" s="1" customFormat="1" ht="16.899999999999999" customHeight="1">
      <c r="B243" s="33"/>
      <c r="C243" s="201" t="s">
        <v>21</v>
      </c>
      <c r="D243" s="201" t="s">
        <v>945</v>
      </c>
      <c r="E243" s="18" t="s">
        <v>21</v>
      </c>
      <c r="F243" s="202">
        <v>72</v>
      </c>
      <c r="H243" s="33"/>
    </row>
    <row r="244" spans="2:8" s="1" customFormat="1" ht="16.899999999999999" customHeight="1">
      <c r="B244" s="33"/>
      <c r="C244" s="201" t="s">
        <v>21</v>
      </c>
      <c r="D244" s="201" t="s">
        <v>946</v>
      </c>
      <c r="E244" s="18" t="s">
        <v>21</v>
      </c>
      <c r="F244" s="202">
        <v>74</v>
      </c>
      <c r="H244" s="33"/>
    </row>
    <row r="245" spans="2:8" s="1" customFormat="1" ht="16.899999999999999" customHeight="1">
      <c r="B245" s="33"/>
      <c r="C245" s="201" t="s">
        <v>21</v>
      </c>
      <c r="D245" s="201" t="s">
        <v>947</v>
      </c>
      <c r="E245" s="18" t="s">
        <v>21</v>
      </c>
      <c r="F245" s="202">
        <v>36</v>
      </c>
      <c r="H245" s="33"/>
    </row>
    <row r="246" spans="2:8" s="1" customFormat="1" ht="16.899999999999999" customHeight="1">
      <c r="B246" s="33"/>
      <c r="C246" s="201" t="s">
        <v>21</v>
      </c>
      <c r="D246" s="201" t="s">
        <v>948</v>
      </c>
      <c r="E246" s="18" t="s">
        <v>21</v>
      </c>
      <c r="F246" s="202">
        <v>136</v>
      </c>
      <c r="H246" s="33"/>
    </row>
    <row r="247" spans="2:8" s="1" customFormat="1" ht="16.899999999999999" customHeight="1">
      <c r="B247" s="33"/>
      <c r="C247" s="201" t="s">
        <v>21</v>
      </c>
      <c r="D247" s="201" t="s">
        <v>949</v>
      </c>
      <c r="E247" s="18" t="s">
        <v>21</v>
      </c>
      <c r="F247" s="202">
        <v>0</v>
      </c>
      <c r="H247" s="33"/>
    </row>
    <row r="248" spans="2:8" s="1" customFormat="1" ht="16.899999999999999" customHeight="1">
      <c r="B248" s="33"/>
      <c r="C248" s="201" t="s">
        <v>21</v>
      </c>
      <c r="D248" s="201" t="s">
        <v>698</v>
      </c>
      <c r="E248" s="18" t="s">
        <v>21</v>
      </c>
      <c r="F248" s="202">
        <v>1151.32</v>
      </c>
      <c r="H248" s="33"/>
    </row>
    <row r="249" spans="2:8" s="1" customFormat="1" ht="16.899999999999999" customHeight="1">
      <c r="B249" s="33"/>
      <c r="C249" s="201" t="s">
        <v>21</v>
      </c>
      <c r="D249" s="201" t="s">
        <v>701</v>
      </c>
      <c r="E249" s="18" t="s">
        <v>21</v>
      </c>
      <c r="F249" s="202">
        <v>701.75</v>
      </c>
      <c r="H249" s="33"/>
    </row>
    <row r="250" spans="2:8" s="1" customFormat="1" ht="16.899999999999999" customHeight="1">
      <c r="B250" s="33"/>
      <c r="C250" s="201" t="s">
        <v>21</v>
      </c>
      <c r="D250" s="201" t="s">
        <v>704</v>
      </c>
      <c r="E250" s="18" t="s">
        <v>21</v>
      </c>
      <c r="F250" s="202">
        <v>2631.55</v>
      </c>
      <c r="H250" s="33"/>
    </row>
    <row r="251" spans="2:8" s="1" customFormat="1" ht="16.899999999999999" customHeight="1">
      <c r="B251" s="33"/>
      <c r="C251" s="201" t="s">
        <v>21</v>
      </c>
      <c r="D251" s="201" t="s">
        <v>950</v>
      </c>
      <c r="E251" s="18" t="s">
        <v>21</v>
      </c>
      <c r="F251" s="202">
        <v>0</v>
      </c>
      <c r="H251" s="33"/>
    </row>
    <row r="252" spans="2:8" s="1" customFormat="1" ht="16.899999999999999" customHeight="1">
      <c r="B252" s="33"/>
      <c r="C252" s="201" t="s">
        <v>21</v>
      </c>
      <c r="D252" s="201" t="s">
        <v>951</v>
      </c>
      <c r="E252" s="18" t="s">
        <v>21</v>
      </c>
      <c r="F252" s="202">
        <v>28.9</v>
      </c>
      <c r="H252" s="33"/>
    </row>
    <row r="253" spans="2:8" s="1" customFormat="1" ht="16.899999999999999" customHeight="1">
      <c r="B253" s="33"/>
      <c r="C253" s="201" t="s">
        <v>695</v>
      </c>
      <c r="D253" s="201" t="s">
        <v>459</v>
      </c>
      <c r="E253" s="18" t="s">
        <v>21</v>
      </c>
      <c r="F253" s="202">
        <v>7884.72</v>
      </c>
      <c r="H253" s="33"/>
    </row>
    <row r="254" spans="2:8" s="1" customFormat="1" ht="16.899999999999999" customHeight="1">
      <c r="B254" s="33"/>
      <c r="C254" s="203" t="s">
        <v>1444</v>
      </c>
      <c r="H254" s="33"/>
    </row>
    <row r="255" spans="2:8" s="1" customFormat="1" ht="16.899999999999999" customHeight="1">
      <c r="B255" s="33"/>
      <c r="C255" s="201" t="s">
        <v>936</v>
      </c>
      <c r="D255" s="201" t="s">
        <v>937</v>
      </c>
      <c r="E255" s="18" t="s">
        <v>628</v>
      </c>
      <c r="F255" s="202">
        <v>7884.72</v>
      </c>
      <c r="H255" s="33"/>
    </row>
    <row r="256" spans="2:8" s="1" customFormat="1" ht="16.899999999999999" customHeight="1">
      <c r="B256" s="33"/>
      <c r="C256" s="201" t="s">
        <v>831</v>
      </c>
      <c r="D256" s="201" t="s">
        <v>832</v>
      </c>
      <c r="E256" s="18" t="s">
        <v>462</v>
      </c>
      <c r="F256" s="202">
        <v>7.8849999999999998</v>
      </c>
      <c r="H256" s="33"/>
    </row>
    <row r="257" spans="2:8" s="1" customFormat="1" ht="16.899999999999999" customHeight="1">
      <c r="B257" s="33"/>
      <c r="C257" s="197" t="s">
        <v>1447</v>
      </c>
      <c r="D257" s="198" t="s">
        <v>1448</v>
      </c>
      <c r="E257" s="199" t="s">
        <v>418</v>
      </c>
      <c r="F257" s="200">
        <v>8.3699999999999992</v>
      </c>
      <c r="H257" s="33"/>
    </row>
    <row r="258" spans="2:8" s="1" customFormat="1" ht="16.899999999999999" customHeight="1">
      <c r="B258" s="33"/>
      <c r="C258" s="197" t="s">
        <v>699</v>
      </c>
      <c r="D258" s="198" t="s">
        <v>1454</v>
      </c>
      <c r="E258" s="199" t="s">
        <v>628</v>
      </c>
      <c r="F258" s="200">
        <v>1151.32</v>
      </c>
      <c r="H258" s="33"/>
    </row>
    <row r="259" spans="2:8" s="1" customFormat="1" ht="16.899999999999999" customHeight="1">
      <c r="B259" s="33"/>
      <c r="C259" s="197" t="s">
        <v>698</v>
      </c>
      <c r="D259" s="198" t="s">
        <v>699</v>
      </c>
      <c r="E259" s="199" t="s">
        <v>628</v>
      </c>
      <c r="F259" s="200">
        <v>1151.32</v>
      </c>
      <c r="H259" s="33"/>
    </row>
    <row r="260" spans="2:8" s="1" customFormat="1" ht="16.899999999999999" customHeight="1">
      <c r="B260" s="33"/>
      <c r="C260" s="201" t="s">
        <v>21</v>
      </c>
      <c r="D260" s="201" t="s">
        <v>853</v>
      </c>
      <c r="E260" s="18" t="s">
        <v>21</v>
      </c>
      <c r="F260" s="202">
        <v>0</v>
      </c>
      <c r="H260" s="33"/>
    </row>
    <row r="261" spans="2:8" s="1" customFormat="1" ht="16.899999999999999" customHeight="1">
      <c r="B261" s="33"/>
      <c r="C261" s="201" t="s">
        <v>698</v>
      </c>
      <c r="D261" s="201" t="s">
        <v>700</v>
      </c>
      <c r="E261" s="18" t="s">
        <v>21</v>
      </c>
      <c r="F261" s="202">
        <v>1151.32</v>
      </c>
      <c r="H261" s="33"/>
    </row>
    <row r="262" spans="2:8" s="1" customFormat="1" ht="16.899999999999999" customHeight="1">
      <c r="B262" s="33"/>
      <c r="C262" s="203" t="s">
        <v>1444</v>
      </c>
      <c r="H262" s="33"/>
    </row>
    <row r="263" spans="2:8" s="1" customFormat="1" ht="16.899999999999999" customHeight="1">
      <c r="B263" s="33"/>
      <c r="C263" s="201" t="s">
        <v>849</v>
      </c>
      <c r="D263" s="201" t="s">
        <v>850</v>
      </c>
      <c r="E263" s="18" t="s">
        <v>628</v>
      </c>
      <c r="F263" s="202">
        <v>1151.32</v>
      </c>
      <c r="H263" s="33"/>
    </row>
    <row r="264" spans="2:8" s="1" customFormat="1" ht="16.899999999999999" customHeight="1">
      <c r="B264" s="33"/>
      <c r="C264" s="201" t="s">
        <v>845</v>
      </c>
      <c r="D264" s="201" t="s">
        <v>846</v>
      </c>
      <c r="E264" s="18" t="s">
        <v>628</v>
      </c>
      <c r="F264" s="202">
        <v>4484.62</v>
      </c>
      <c r="H264" s="33"/>
    </row>
    <row r="265" spans="2:8" s="1" customFormat="1" ht="16.899999999999999" customHeight="1">
      <c r="B265" s="33"/>
      <c r="C265" s="201" t="s">
        <v>936</v>
      </c>
      <c r="D265" s="201" t="s">
        <v>937</v>
      </c>
      <c r="E265" s="18" t="s">
        <v>628</v>
      </c>
      <c r="F265" s="202">
        <v>7884.72</v>
      </c>
      <c r="H265" s="33"/>
    </row>
    <row r="266" spans="2:8" s="1" customFormat="1" ht="16.899999999999999" customHeight="1">
      <c r="B266" s="33"/>
      <c r="C266" s="197" t="s">
        <v>701</v>
      </c>
      <c r="D266" s="198" t="s">
        <v>702</v>
      </c>
      <c r="E266" s="199" t="s">
        <v>628</v>
      </c>
      <c r="F266" s="200">
        <v>701.75</v>
      </c>
      <c r="H266" s="33"/>
    </row>
    <row r="267" spans="2:8" s="1" customFormat="1" ht="16.899999999999999" customHeight="1">
      <c r="B267" s="33"/>
      <c r="C267" s="201" t="s">
        <v>21</v>
      </c>
      <c r="D267" s="201" t="s">
        <v>853</v>
      </c>
      <c r="E267" s="18" t="s">
        <v>21</v>
      </c>
      <c r="F267" s="202">
        <v>0</v>
      </c>
      <c r="H267" s="33"/>
    </row>
    <row r="268" spans="2:8" s="1" customFormat="1" ht="16.899999999999999" customHeight="1">
      <c r="B268" s="33"/>
      <c r="C268" s="201" t="s">
        <v>701</v>
      </c>
      <c r="D268" s="201" t="s">
        <v>703</v>
      </c>
      <c r="E268" s="18" t="s">
        <v>21</v>
      </c>
      <c r="F268" s="202">
        <v>701.75</v>
      </c>
      <c r="H268" s="33"/>
    </row>
    <row r="269" spans="2:8" s="1" customFormat="1" ht="16.899999999999999" customHeight="1">
      <c r="B269" s="33"/>
      <c r="C269" s="203" t="s">
        <v>1444</v>
      </c>
      <c r="H269" s="33"/>
    </row>
    <row r="270" spans="2:8" s="1" customFormat="1" ht="16.899999999999999" customHeight="1">
      <c r="B270" s="33"/>
      <c r="C270" s="201" t="s">
        <v>854</v>
      </c>
      <c r="D270" s="201" t="s">
        <v>855</v>
      </c>
      <c r="E270" s="18" t="s">
        <v>628</v>
      </c>
      <c r="F270" s="202">
        <v>701.75</v>
      </c>
      <c r="H270" s="33"/>
    </row>
    <row r="271" spans="2:8" s="1" customFormat="1" ht="16.899999999999999" customHeight="1">
      <c r="B271" s="33"/>
      <c r="C271" s="201" t="s">
        <v>845</v>
      </c>
      <c r="D271" s="201" t="s">
        <v>846</v>
      </c>
      <c r="E271" s="18" t="s">
        <v>628</v>
      </c>
      <c r="F271" s="202">
        <v>4484.62</v>
      </c>
      <c r="H271" s="33"/>
    </row>
    <row r="272" spans="2:8" s="1" customFormat="1" ht="16.899999999999999" customHeight="1">
      <c r="B272" s="33"/>
      <c r="C272" s="201" t="s">
        <v>936</v>
      </c>
      <c r="D272" s="201" t="s">
        <v>937</v>
      </c>
      <c r="E272" s="18" t="s">
        <v>628</v>
      </c>
      <c r="F272" s="202">
        <v>7884.72</v>
      </c>
      <c r="H272" s="33"/>
    </row>
    <row r="273" spans="2:8" s="1" customFormat="1" ht="16.899999999999999" customHeight="1">
      <c r="B273" s="33"/>
      <c r="C273" s="197" t="s">
        <v>704</v>
      </c>
      <c r="D273" s="198" t="s">
        <v>705</v>
      </c>
      <c r="E273" s="199" t="s">
        <v>628</v>
      </c>
      <c r="F273" s="200">
        <v>2631.55</v>
      </c>
      <c r="H273" s="33"/>
    </row>
    <row r="274" spans="2:8" s="1" customFormat="1" ht="16.899999999999999" customHeight="1">
      <c r="B274" s="33"/>
      <c r="C274" s="201" t="s">
        <v>21</v>
      </c>
      <c r="D274" s="201" t="s">
        <v>853</v>
      </c>
      <c r="E274" s="18" t="s">
        <v>21</v>
      </c>
      <c r="F274" s="202">
        <v>0</v>
      </c>
      <c r="H274" s="33"/>
    </row>
    <row r="275" spans="2:8" s="1" customFormat="1" ht="16.899999999999999" customHeight="1">
      <c r="B275" s="33"/>
      <c r="C275" s="201" t="s">
        <v>704</v>
      </c>
      <c r="D275" s="201" t="s">
        <v>706</v>
      </c>
      <c r="E275" s="18" t="s">
        <v>21</v>
      </c>
      <c r="F275" s="202">
        <v>2631.55</v>
      </c>
      <c r="H275" s="33"/>
    </row>
    <row r="276" spans="2:8" s="1" customFormat="1" ht="16.899999999999999" customHeight="1">
      <c r="B276" s="33"/>
      <c r="C276" s="203" t="s">
        <v>1444</v>
      </c>
      <c r="H276" s="33"/>
    </row>
    <row r="277" spans="2:8" s="1" customFormat="1" ht="16.899999999999999" customHeight="1">
      <c r="B277" s="33"/>
      <c r="C277" s="201" t="s">
        <v>858</v>
      </c>
      <c r="D277" s="201" t="s">
        <v>859</v>
      </c>
      <c r="E277" s="18" t="s">
        <v>628</v>
      </c>
      <c r="F277" s="202">
        <v>2631.55</v>
      </c>
      <c r="H277" s="33"/>
    </row>
    <row r="278" spans="2:8" s="1" customFormat="1" ht="16.899999999999999" customHeight="1">
      <c r="B278" s="33"/>
      <c r="C278" s="201" t="s">
        <v>845</v>
      </c>
      <c r="D278" s="201" t="s">
        <v>846</v>
      </c>
      <c r="E278" s="18" t="s">
        <v>628</v>
      </c>
      <c r="F278" s="202">
        <v>4484.62</v>
      </c>
      <c r="H278" s="33"/>
    </row>
    <row r="279" spans="2:8" s="1" customFormat="1" ht="16.899999999999999" customHeight="1">
      <c r="B279" s="33"/>
      <c r="C279" s="201" t="s">
        <v>936</v>
      </c>
      <c r="D279" s="201" t="s">
        <v>937</v>
      </c>
      <c r="E279" s="18" t="s">
        <v>628</v>
      </c>
      <c r="F279" s="202">
        <v>7884.72</v>
      </c>
      <c r="H279" s="33"/>
    </row>
    <row r="280" spans="2:8" s="1" customFormat="1" ht="16.899999999999999" customHeight="1">
      <c r="B280" s="33"/>
      <c r="C280" s="197" t="s">
        <v>707</v>
      </c>
      <c r="D280" s="198" t="s">
        <v>708</v>
      </c>
      <c r="E280" s="199" t="s">
        <v>709</v>
      </c>
      <c r="F280" s="200">
        <v>80</v>
      </c>
      <c r="H280" s="33"/>
    </row>
    <row r="281" spans="2:8" s="1" customFormat="1" ht="16.899999999999999" customHeight="1">
      <c r="B281" s="33"/>
      <c r="C281" s="201" t="s">
        <v>21</v>
      </c>
      <c r="D281" s="201" t="s">
        <v>787</v>
      </c>
      <c r="E281" s="18" t="s">
        <v>21</v>
      </c>
      <c r="F281" s="202">
        <v>0</v>
      </c>
      <c r="H281" s="33"/>
    </row>
    <row r="282" spans="2:8" s="1" customFormat="1" ht="16.899999999999999" customHeight="1">
      <c r="B282" s="33"/>
      <c r="C282" s="201" t="s">
        <v>21</v>
      </c>
      <c r="D282" s="201" t="s">
        <v>788</v>
      </c>
      <c r="E282" s="18" t="s">
        <v>21</v>
      </c>
      <c r="F282" s="202">
        <v>0</v>
      </c>
      <c r="H282" s="33"/>
    </row>
    <row r="283" spans="2:8" s="1" customFormat="1" ht="16.899999999999999" customHeight="1">
      <c r="B283" s="33"/>
      <c r="C283" s="201" t="s">
        <v>21</v>
      </c>
      <c r="D283" s="201" t="s">
        <v>789</v>
      </c>
      <c r="E283" s="18" t="s">
        <v>21</v>
      </c>
      <c r="F283" s="202">
        <v>40</v>
      </c>
      <c r="H283" s="33"/>
    </row>
    <row r="284" spans="2:8" s="1" customFormat="1" ht="16.899999999999999" customHeight="1">
      <c r="B284" s="33"/>
      <c r="C284" s="201" t="s">
        <v>21</v>
      </c>
      <c r="D284" s="201" t="s">
        <v>790</v>
      </c>
      <c r="E284" s="18" t="s">
        <v>21</v>
      </c>
      <c r="F284" s="202">
        <v>8</v>
      </c>
      <c r="H284" s="33"/>
    </row>
    <row r="285" spans="2:8" s="1" customFormat="1" ht="16.899999999999999" customHeight="1">
      <c r="B285" s="33"/>
      <c r="C285" s="201" t="s">
        <v>21</v>
      </c>
      <c r="D285" s="201" t="s">
        <v>791</v>
      </c>
      <c r="E285" s="18" t="s">
        <v>21</v>
      </c>
      <c r="F285" s="202">
        <v>8</v>
      </c>
      <c r="H285" s="33"/>
    </row>
    <row r="286" spans="2:8" s="1" customFormat="1" ht="16.899999999999999" customHeight="1">
      <c r="B286" s="33"/>
      <c r="C286" s="201" t="s">
        <v>21</v>
      </c>
      <c r="D286" s="201" t="s">
        <v>792</v>
      </c>
      <c r="E286" s="18" t="s">
        <v>21</v>
      </c>
      <c r="F286" s="202">
        <v>8</v>
      </c>
      <c r="H286" s="33"/>
    </row>
    <row r="287" spans="2:8" s="1" customFormat="1" ht="16.899999999999999" customHeight="1">
      <c r="B287" s="33"/>
      <c r="C287" s="201" t="s">
        <v>21</v>
      </c>
      <c r="D287" s="201" t="s">
        <v>793</v>
      </c>
      <c r="E287" s="18" t="s">
        <v>21</v>
      </c>
      <c r="F287" s="202">
        <v>8</v>
      </c>
      <c r="H287" s="33"/>
    </row>
    <row r="288" spans="2:8" s="1" customFormat="1" ht="16.899999999999999" customHeight="1">
      <c r="B288" s="33"/>
      <c r="C288" s="201" t="s">
        <v>21</v>
      </c>
      <c r="D288" s="201" t="s">
        <v>794</v>
      </c>
      <c r="E288" s="18" t="s">
        <v>21</v>
      </c>
      <c r="F288" s="202">
        <v>8</v>
      </c>
      <c r="H288" s="33"/>
    </row>
    <row r="289" spans="2:8" s="1" customFormat="1" ht="16.899999999999999" customHeight="1">
      <c r="B289" s="33"/>
      <c r="C289" s="201" t="s">
        <v>707</v>
      </c>
      <c r="D289" s="201" t="s">
        <v>459</v>
      </c>
      <c r="E289" s="18" t="s">
        <v>21</v>
      </c>
      <c r="F289" s="202">
        <v>80</v>
      </c>
      <c r="H289" s="33"/>
    </row>
    <row r="290" spans="2:8" s="1" customFormat="1" ht="16.899999999999999" customHeight="1">
      <c r="B290" s="33"/>
      <c r="C290" s="203" t="s">
        <v>1444</v>
      </c>
      <c r="H290" s="33"/>
    </row>
    <row r="291" spans="2:8" s="1" customFormat="1" ht="16.899999999999999" customHeight="1">
      <c r="B291" s="33"/>
      <c r="C291" s="201" t="s">
        <v>782</v>
      </c>
      <c r="D291" s="201" t="s">
        <v>783</v>
      </c>
      <c r="E291" s="18" t="s">
        <v>709</v>
      </c>
      <c r="F291" s="202">
        <v>80</v>
      </c>
      <c r="H291" s="33"/>
    </row>
    <row r="292" spans="2:8" s="1" customFormat="1" ht="16.899999999999999" customHeight="1">
      <c r="B292" s="33"/>
      <c r="C292" s="201" t="s">
        <v>769</v>
      </c>
      <c r="D292" s="201" t="s">
        <v>770</v>
      </c>
      <c r="E292" s="18" t="s">
        <v>709</v>
      </c>
      <c r="F292" s="202">
        <v>80</v>
      </c>
      <c r="H292" s="33"/>
    </row>
    <row r="293" spans="2:8" s="1" customFormat="1" ht="16.899999999999999" customHeight="1">
      <c r="B293" s="33"/>
      <c r="C293" s="197" t="s">
        <v>711</v>
      </c>
      <c r="D293" s="198" t="s">
        <v>711</v>
      </c>
      <c r="E293" s="199" t="s">
        <v>709</v>
      </c>
      <c r="F293" s="200">
        <v>212</v>
      </c>
      <c r="H293" s="33"/>
    </row>
    <row r="294" spans="2:8" s="1" customFormat="1" ht="16.899999999999999" customHeight="1">
      <c r="B294" s="33"/>
      <c r="C294" s="201" t="s">
        <v>21</v>
      </c>
      <c r="D294" s="201" t="s">
        <v>799</v>
      </c>
      <c r="E294" s="18" t="s">
        <v>21</v>
      </c>
      <c r="F294" s="202">
        <v>0</v>
      </c>
      <c r="H294" s="33"/>
    </row>
    <row r="295" spans="2:8" s="1" customFormat="1" ht="16.899999999999999" customHeight="1">
      <c r="B295" s="33"/>
      <c r="C295" s="201" t="s">
        <v>21</v>
      </c>
      <c r="D295" s="201" t="s">
        <v>335</v>
      </c>
      <c r="E295" s="18" t="s">
        <v>21</v>
      </c>
      <c r="F295" s="202">
        <v>32</v>
      </c>
      <c r="H295" s="33"/>
    </row>
    <row r="296" spans="2:8" s="1" customFormat="1" ht="16.899999999999999" customHeight="1">
      <c r="B296" s="33"/>
      <c r="C296" s="201" t="s">
        <v>21</v>
      </c>
      <c r="D296" s="201" t="s">
        <v>800</v>
      </c>
      <c r="E296" s="18" t="s">
        <v>21</v>
      </c>
      <c r="F296" s="202">
        <v>0</v>
      </c>
      <c r="H296" s="33"/>
    </row>
    <row r="297" spans="2:8" s="1" customFormat="1" ht="16.899999999999999" customHeight="1">
      <c r="B297" s="33"/>
      <c r="C297" s="201" t="s">
        <v>21</v>
      </c>
      <c r="D297" s="201" t="s">
        <v>801</v>
      </c>
      <c r="E297" s="18" t="s">
        <v>21</v>
      </c>
      <c r="F297" s="202">
        <v>100</v>
      </c>
      <c r="H297" s="33"/>
    </row>
    <row r="298" spans="2:8" s="1" customFormat="1" ht="16.899999999999999" customHeight="1">
      <c r="B298" s="33"/>
      <c r="C298" s="201" t="s">
        <v>21</v>
      </c>
      <c r="D298" s="201" t="s">
        <v>802</v>
      </c>
      <c r="E298" s="18" t="s">
        <v>21</v>
      </c>
      <c r="F298" s="202">
        <v>28</v>
      </c>
      <c r="H298" s="33"/>
    </row>
    <row r="299" spans="2:8" s="1" customFormat="1" ht="16.899999999999999" customHeight="1">
      <c r="B299" s="33"/>
      <c r="C299" s="201" t="s">
        <v>21</v>
      </c>
      <c r="D299" s="201" t="s">
        <v>803</v>
      </c>
      <c r="E299" s="18" t="s">
        <v>21</v>
      </c>
      <c r="F299" s="202">
        <v>12</v>
      </c>
      <c r="H299" s="33"/>
    </row>
    <row r="300" spans="2:8" s="1" customFormat="1" ht="16.899999999999999" customHeight="1">
      <c r="B300" s="33"/>
      <c r="C300" s="201" t="s">
        <v>21</v>
      </c>
      <c r="D300" s="201" t="s">
        <v>804</v>
      </c>
      <c r="E300" s="18" t="s">
        <v>21</v>
      </c>
      <c r="F300" s="202">
        <v>12</v>
      </c>
      <c r="H300" s="33"/>
    </row>
    <row r="301" spans="2:8" s="1" customFormat="1" ht="16.899999999999999" customHeight="1">
      <c r="B301" s="33"/>
      <c r="C301" s="201" t="s">
        <v>21</v>
      </c>
      <c r="D301" s="201" t="s">
        <v>793</v>
      </c>
      <c r="E301" s="18" t="s">
        <v>21</v>
      </c>
      <c r="F301" s="202">
        <v>8</v>
      </c>
      <c r="H301" s="33"/>
    </row>
    <row r="302" spans="2:8" s="1" customFormat="1" ht="16.899999999999999" customHeight="1">
      <c r="B302" s="33"/>
      <c r="C302" s="201" t="s">
        <v>21</v>
      </c>
      <c r="D302" s="201" t="s">
        <v>805</v>
      </c>
      <c r="E302" s="18" t="s">
        <v>21</v>
      </c>
      <c r="F302" s="202">
        <v>20</v>
      </c>
      <c r="H302" s="33"/>
    </row>
    <row r="303" spans="2:8" s="1" customFormat="1" ht="16.899999999999999" customHeight="1">
      <c r="B303" s="33"/>
      <c r="C303" s="201" t="s">
        <v>711</v>
      </c>
      <c r="D303" s="201" t="s">
        <v>459</v>
      </c>
      <c r="E303" s="18" t="s">
        <v>21</v>
      </c>
      <c r="F303" s="202">
        <v>212</v>
      </c>
      <c r="H303" s="33"/>
    </row>
    <row r="304" spans="2:8" s="1" customFormat="1" ht="16.899999999999999" customHeight="1">
      <c r="B304" s="33"/>
      <c r="C304" s="203" t="s">
        <v>1444</v>
      </c>
      <c r="H304" s="33"/>
    </row>
    <row r="305" spans="2:8" s="1" customFormat="1" ht="16.899999999999999" customHeight="1">
      <c r="B305" s="33"/>
      <c r="C305" s="201" t="s">
        <v>795</v>
      </c>
      <c r="D305" s="201" t="s">
        <v>796</v>
      </c>
      <c r="E305" s="18" t="s">
        <v>709</v>
      </c>
      <c r="F305" s="202">
        <v>212</v>
      </c>
      <c r="H305" s="33"/>
    </row>
    <row r="306" spans="2:8" s="1" customFormat="1" ht="16.899999999999999" customHeight="1">
      <c r="B306" s="33"/>
      <c r="C306" s="201" t="s">
        <v>774</v>
      </c>
      <c r="D306" s="201" t="s">
        <v>775</v>
      </c>
      <c r="E306" s="18" t="s">
        <v>709</v>
      </c>
      <c r="F306" s="202">
        <v>212</v>
      </c>
      <c r="H306" s="33"/>
    </row>
    <row r="307" spans="2:8" s="1" customFormat="1" ht="16.899999999999999" customHeight="1">
      <c r="B307" s="33"/>
      <c r="C307" s="197" t="s">
        <v>714</v>
      </c>
      <c r="D307" s="198" t="s">
        <v>715</v>
      </c>
      <c r="E307" s="199" t="s">
        <v>709</v>
      </c>
      <c r="F307" s="200">
        <v>30</v>
      </c>
      <c r="H307" s="33"/>
    </row>
    <row r="308" spans="2:8" s="1" customFormat="1" ht="16.899999999999999" customHeight="1">
      <c r="B308" s="33"/>
      <c r="C308" s="201" t="s">
        <v>21</v>
      </c>
      <c r="D308" s="201" t="s">
        <v>810</v>
      </c>
      <c r="E308" s="18" t="s">
        <v>21</v>
      </c>
      <c r="F308" s="202">
        <v>0</v>
      </c>
      <c r="H308" s="33"/>
    </row>
    <row r="309" spans="2:8" s="1" customFormat="1" ht="16.899999999999999" customHeight="1">
      <c r="B309" s="33"/>
      <c r="C309" s="201" t="s">
        <v>714</v>
      </c>
      <c r="D309" s="201" t="s">
        <v>811</v>
      </c>
      <c r="E309" s="18" t="s">
        <v>21</v>
      </c>
      <c r="F309" s="202">
        <v>30</v>
      </c>
      <c r="H309" s="33"/>
    </row>
    <row r="310" spans="2:8" s="1" customFormat="1" ht="16.899999999999999" customHeight="1">
      <c r="B310" s="33"/>
      <c r="C310" s="203" t="s">
        <v>1444</v>
      </c>
      <c r="H310" s="33"/>
    </row>
    <row r="311" spans="2:8" s="1" customFormat="1" ht="16.899999999999999" customHeight="1">
      <c r="B311" s="33"/>
      <c r="C311" s="201" t="s">
        <v>806</v>
      </c>
      <c r="D311" s="201" t="s">
        <v>807</v>
      </c>
      <c r="E311" s="18" t="s">
        <v>709</v>
      </c>
      <c r="F311" s="202">
        <v>30</v>
      </c>
      <c r="H311" s="33"/>
    </row>
    <row r="312" spans="2:8" s="1" customFormat="1" ht="16.899999999999999" customHeight="1">
      <c r="B312" s="33"/>
      <c r="C312" s="201" t="s">
        <v>778</v>
      </c>
      <c r="D312" s="201" t="s">
        <v>779</v>
      </c>
      <c r="E312" s="18" t="s">
        <v>709</v>
      </c>
      <c r="F312" s="202">
        <v>30</v>
      </c>
      <c r="H312" s="33"/>
    </row>
    <row r="313" spans="2:8" s="1" customFormat="1" ht="16.899999999999999" customHeight="1">
      <c r="B313" s="33"/>
      <c r="C313" s="197" t="s">
        <v>716</v>
      </c>
      <c r="D313" s="198" t="s">
        <v>717</v>
      </c>
      <c r="E313" s="199" t="s">
        <v>414</v>
      </c>
      <c r="F313" s="200">
        <v>145.76</v>
      </c>
      <c r="H313" s="33"/>
    </row>
    <row r="314" spans="2:8" s="1" customFormat="1" ht="16.899999999999999" customHeight="1">
      <c r="B314" s="33"/>
      <c r="C314" s="201" t="s">
        <v>21</v>
      </c>
      <c r="D314" s="201" t="s">
        <v>817</v>
      </c>
      <c r="E314" s="18" t="s">
        <v>21</v>
      </c>
      <c r="F314" s="202">
        <v>0</v>
      </c>
      <c r="H314" s="33"/>
    </row>
    <row r="315" spans="2:8" s="1" customFormat="1" ht="16.899999999999999" customHeight="1">
      <c r="B315" s="33"/>
      <c r="C315" s="201" t="s">
        <v>21</v>
      </c>
      <c r="D315" s="201" t="s">
        <v>818</v>
      </c>
      <c r="E315" s="18" t="s">
        <v>21</v>
      </c>
      <c r="F315" s="202">
        <v>140.80000000000001</v>
      </c>
      <c r="H315" s="33"/>
    </row>
    <row r="316" spans="2:8" s="1" customFormat="1" ht="16.899999999999999" customHeight="1">
      <c r="B316" s="33"/>
      <c r="C316" s="201" t="s">
        <v>21</v>
      </c>
      <c r="D316" s="201" t="s">
        <v>819</v>
      </c>
      <c r="E316" s="18" t="s">
        <v>21</v>
      </c>
      <c r="F316" s="202">
        <v>4.96</v>
      </c>
      <c r="H316" s="33"/>
    </row>
    <row r="317" spans="2:8" s="1" customFormat="1" ht="16.899999999999999" customHeight="1">
      <c r="B317" s="33"/>
      <c r="C317" s="201" t="s">
        <v>716</v>
      </c>
      <c r="D317" s="201" t="s">
        <v>459</v>
      </c>
      <c r="E317" s="18" t="s">
        <v>21</v>
      </c>
      <c r="F317" s="202">
        <v>145.76</v>
      </c>
      <c r="H317" s="33"/>
    </row>
    <row r="318" spans="2:8" s="1" customFormat="1" ht="16.899999999999999" customHeight="1">
      <c r="B318" s="33"/>
      <c r="C318" s="203" t="s">
        <v>1444</v>
      </c>
      <c r="H318" s="33"/>
    </row>
    <row r="319" spans="2:8" s="1" customFormat="1" ht="16.899999999999999" customHeight="1">
      <c r="B319" s="33"/>
      <c r="C319" s="201" t="s">
        <v>812</v>
      </c>
      <c r="D319" s="201" t="s">
        <v>813</v>
      </c>
      <c r="E319" s="18" t="s">
        <v>414</v>
      </c>
      <c r="F319" s="202">
        <v>145.76</v>
      </c>
      <c r="H319" s="33"/>
    </row>
    <row r="320" spans="2:8" s="1" customFormat="1" ht="16.899999999999999" customHeight="1">
      <c r="B320" s="33"/>
      <c r="C320" s="201" t="s">
        <v>759</v>
      </c>
      <c r="D320" s="201" t="s">
        <v>760</v>
      </c>
      <c r="E320" s="18" t="s">
        <v>418</v>
      </c>
      <c r="F320" s="202">
        <v>14.576000000000001</v>
      </c>
      <c r="H320" s="33"/>
    </row>
    <row r="321" spans="2:8" s="1" customFormat="1" ht="16.899999999999999" customHeight="1">
      <c r="B321" s="33"/>
      <c r="C321" s="201" t="s">
        <v>820</v>
      </c>
      <c r="D321" s="201" t="s">
        <v>821</v>
      </c>
      <c r="E321" s="18" t="s">
        <v>414</v>
      </c>
      <c r="F321" s="202">
        <v>145.76</v>
      </c>
      <c r="H321" s="33"/>
    </row>
    <row r="322" spans="2:8" s="1" customFormat="1" ht="16.899999999999999" customHeight="1">
      <c r="B322" s="33"/>
      <c r="C322" s="201" t="s">
        <v>573</v>
      </c>
      <c r="D322" s="201" t="s">
        <v>574</v>
      </c>
      <c r="E322" s="18" t="s">
        <v>414</v>
      </c>
      <c r="F322" s="202">
        <v>145.76</v>
      </c>
      <c r="H322" s="33"/>
    </row>
    <row r="323" spans="2:8" s="1" customFormat="1" ht="16.899999999999999" customHeight="1">
      <c r="B323" s="33"/>
      <c r="C323" s="201" t="s">
        <v>826</v>
      </c>
      <c r="D323" s="201" t="s">
        <v>827</v>
      </c>
      <c r="E323" s="18" t="s">
        <v>414</v>
      </c>
      <c r="F323" s="202">
        <v>145.76</v>
      </c>
      <c r="H323" s="33"/>
    </row>
    <row r="324" spans="2:8" s="1" customFormat="1" ht="16.899999999999999" customHeight="1">
      <c r="B324" s="33"/>
      <c r="C324" s="201" t="s">
        <v>582</v>
      </c>
      <c r="D324" s="201" t="s">
        <v>583</v>
      </c>
      <c r="E324" s="18" t="s">
        <v>462</v>
      </c>
      <c r="F324" s="202">
        <v>3.2069999999999999</v>
      </c>
      <c r="H324" s="33"/>
    </row>
    <row r="325" spans="2:8" s="1" customFormat="1" ht="16.899999999999999" customHeight="1">
      <c r="B325" s="33"/>
      <c r="C325" s="197" t="s">
        <v>720</v>
      </c>
      <c r="D325" s="198" t="s">
        <v>720</v>
      </c>
      <c r="E325" s="199" t="s">
        <v>628</v>
      </c>
      <c r="F325" s="200">
        <v>2239.1999999999998</v>
      </c>
      <c r="H325" s="33"/>
    </row>
    <row r="326" spans="2:8" s="1" customFormat="1" ht="16.899999999999999" customHeight="1">
      <c r="B326" s="33"/>
      <c r="C326" s="201" t="s">
        <v>21</v>
      </c>
      <c r="D326" s="201" t="s">
        <v>910</v>
      </c>
      <c r="E326" s="18" t="s">
        <v>21</v>
      </c>
      <c r="F326" s="202">
        <v>0</v>
      </c>
      <c r="H326" s="33"/>
    </row>
    <row r="327" spans="2:8" s="1" customFormat="1" ht="16.899999999999999" customHeight="1">
      <c r="B327" s="33"/>
      <c r="C327" s="201" t="s">
        <v>720</v>
      </c>
      <c r="D327" s="201" t="s">
        <v>911</v>
      </c>
      <c r="E327" s="18" t="s">
        <v>21</v>
      </c>
      <c r="F327" s="202">
        <v>2239.1999999999998</v>
      </c>
      <c r="H327" s="33"/>
    </row>
    <row r="328" spans="2:8" s="1" customFormat="1" ht="16.899999999999999" customHeight="1">
      <c r="B328" s="33"/>
      <c r="C328" s="203" t="s">
        <v>1444</v>
      </c>
      <c r="H328" s="33"/>
    </row>
    <row r="329" spans="2:8" s="1" customFormat="1" ht="16.899999999999999" customHeight="1">
      <c r="B329" s="33"/>
      <c r="C329" s="201" t="s">
        <v>906</v>
      </c>
      <c r="D329" s="201" t="s">
        <v>907</v>
      </c>
      <c r="E329" s="18" t="s">
        <v>628</v>
      </c>
      <c r="F329" s="202">
        <v>2239.1999999999998</v>
      </c>
      <c r="H329" s="33"/>
    </row>
    <row r="330" spans="2:8" s="1" customFormat="1" ht="16.899999999999999" customHeight="1">
      <c r="B330" s="33"/>
      <c r="C330" s="201" t="s">
        <v>901</v>
      </c>
      <c r="D330" s="201" t="s">
        <v>902</v>
      </c>
      <c r="E330" s="18" t="s">
        <v>628</v>
      </c>
      <c r="F330" s="202">
        <v>2679.82</v>
      </c>
      <c r="H330" s="33"/>
    </row>
    <row r="331" spans="2:8" s="1" customFormat="1" ht="16.899999999999999" customHeight="1">
      <c r="B331" s="33"/>
      <c r="C331" s="197" t="s">
        <v>722</v>
      </c>
      <c r="D331" s="198" t="s">
        <v>723</v>
      </c>
      <c r="E331" s="199" t="s">
        <v>709</v>
      </c>
      <c r="F331" s="200">
        <v>4</v>
      </c>
      <c r="H331" s="33"/>
    </row>
    <row r="332" spans="2:8" s="1" customFormat="1" ht="16.899999999999999" customHeight="1">
      <c r="B332" s="33"/>
      <c r="C332" s="201" t="s">
        <v>21</v>
      </c>
      <c r="D332" s="201" t="s">
        <v>1023</v>
      </c>
      <c r="E332" s="18" t="s">
        <v>21</v>
      </c>
      <c r="F332" s="202">
        <v>0</v>
      </c>
      <c r="H332" s="33"/>
    </row>
    <row r="333" spans="2:8" s="1" customFormat="1" ht="16.899999999999999" customHeight="1">
      <c r="B333" s="33"/>
      <c r="C333" s="201" t="s">
        <v>21</v>
      </c>
      <c r="D333" s="201" t="s">
        <v>1024</v>
      </c>
      <c r="E333" s="18" t="s">
        <v>21</v>
      </c>
      <c r="F333" s="202">
        <v>0</v>
      </c>
      <c r="H333" s="33"/>
    </row>
    <row r="334" spans="2:8" s="1" customFormat="1" ht="16.899999999999999" customHeight="1">
      <c r="B334" s="33"/>
      <c r="C334" s="201" t="s">
        <v>21</v>
      </c>
      <c r="D334" s="201" t="s">
        <v>1025</v>
      </c>
      <c r="E334" s="18" t="s">
        <v>21</v>
      </c>
      <c r="F334" s="202">
        <v>4</v>
      </c>
      <c r="H334" s="33"/>
    </row>
    <row r="335" spans="2:8" s="1" customFormat="1" ht="16.899999999999999" customHeight="1">
      <c r="B335" s="33"/>
      <c r="C335" s="201" t="s">
        <v>722</v>
      </c>
      <c r="D335" s="201" t="s">
        <v>459</v>
      </c>
      <c r="E335" s="18" t="s">
        <v>21</v>
      </c>
      <c r="F335" s="202">
        <v>4</v>
      </c>
      <c r="H335" s="33"/>
    </row>
    <row r="336" spans="2:8" s="1" customFormat="1" ht="16.899999999999999" customHeight="1">
      <c r="B336" s="33"/>
      <c r="C336" s="203" t="s">
        <v>1444</v>
      </c>
      <c r="H336" s="33"/>
    </row>
    <row r="337" spans="2:8" s="1" customFormat="1" ht="16.899999999999999" customHeight="1">
      <c r="B337" s="33"/>
      <c r="C337" s="201" t="s">
        <v>1018</v>
      </c>
      <c r="D337" s="201" t="s">
        <v>1019</v>
      </c>
      <c r="E337" s="18" t="s">
        <v>709</v>
      </c>
      <c r="F337" s="202">
        <v>4</v>
      </c>
      <c r="H337" s="33"/>
    </row>
    <row r="338" spans="2:8" s="1" customFormat="1" ht="16.899999999999999" customHeight="1">
      <c r="B338" s="33"/>
      <c r="C338" s="201" t="s">
        <v>1026</v>
      </c>
      <c r="D338" s="201" t="s">
        <v>1027</v>
      </c>
      <c r="E338" s="18" t="s">
        <v>709</v>
      </c>
      <c r="F338" s="202">
        <v>4</v>
      </c>
      <c r="H338" s="33"/>
    </row>
    <row r="339" spans="2:8" s="1" customFormat="1" ht="16.899999999999999" customHeight="1">
      <c r="B339" s="33"/>
      <c r="C339" s="197" t="s">
        <v>724</v>
      </c>
      <c r="D339" s="198" t="s">
        <v>725</v>
      </c>
      <c r="E339" s="199" t="s">
        <v>709</v>
      </c>
      <c r="F339" s="200">
        <v>12</v>
      </c>
      <c r="H339" s="33"/>
    </row>
    <row r="340" spans="2:8" s="1" customFormat="1" ht="16.899999999999999" customHeight="1">
      <c r="B340" s="33"/>
      <c r="C340" s="201" t="s">
        <v>21</v>
      </c>
      <c r="D340" s="201" t="s">
        <v>1023</v>
      </c>
      <c r="E340" s="18" t="s">
        <v>21</v>
      </c>
      <c r="F340" s="202">
        <v>0</v>
      </c>
      <c r="H340" s="33"/>
    </row>
    <row r="341" spans="2:8" s="1" customFormat="1" ht="16.899999999999999" customHeight="1">
      <c r="B341" s="33"/>
      <c r="C341" s="201" t="s">
        <v>21</v>
      </c>
      <c r="D341" s="201" t="s">
        <v>1036</v>
      </c>
      <c r="E341" s="18" t="s">
        <v>21</v>
      </c>
      <c r="F341" s="202">
        <v>0</v>
      </c>
      <c r="H341" s="33"/>
    </row>
    <row r="342" spans="2:8" s="1" customFormat="1" ht="16.899999999999999" customHeight="1">
      <c r="B342" s="33"/>
      <c r="C342" s="201" t="s">
        <v>21</v>
      </c>
      <c r="D342" s="201" t="s">
        <v>1037</v>
      </c>
      <c r="E342" s="18" t="s">
        <v>21</v>
      </c>
      <c r="F342" s="202">
        <v>12</v>
      </c>
      <c r="H342" s="33"/>
    </row>
    <row r="343" spans="2:8" s="1" customFormat="1" ht="16.899999999999999" customHeight="1">
      <c r="B343" s="33"/>
      <c r="C343" s="201" t="s">
        <v>724</v>
      </c>
      <c r="D343" s="201" t="s">
        <v>459</v>
      </c>
      <c r="E343" s="18" t="s">
        <v>21</v>
      </c>
      <c r="F343" s="202">
        <v>12</v>
      </c>
      <c r="H343" s="33"/>
    </row>
    <row r="344" spans="2:8" s="1" customFormat="1" ht="16.899999999999999" customHeight="1">
      <c r="B344" s="33"/>
      <c r="C344" s="203" t="s">
        <v>1444</v>
      </c>
      <c r="H344" s="33"/>
    </row>
    <row r="345" spans="2:8" s="1" customFormat="1" ht="16.899999999999999" customHeight="1">
      <c r="B345" s="33"/>
      <c r="C345" s="201" t="s">
        <v>1031</v>
      </c>
      <c r="D345" s="201" t="s">
        <v>1032</v>
      </c>
      <c r="E345" s="18" t="s">
        <v>709</v>
      </c>
      <c r="F345" s="202">
        <v>12</v>
      </c>
      <c r="H345" s="33"/>
    </row>
    <row r="346" spans="2:8" s="1" customFormat="1" ht="16.899999999999999" customHeight="1">
      <c r="B346" s="33"/>
      <c r="C346" s="201" t="s">
        <v>1039</v>
      </c>
      <c r="D346" s="201" t="s">
        <v>1040</v>
      </c>
      <c r="E346" s="18" t="s">
        <v>709</v>
      </c>
      <c r="F346" s="202">
        <v>12</v>
      </c>
      <c r="H346" s="33"/>
    </row>
    <row r="347" spans="2:8" s="1" customFormat="1" ht="16.899999999999999" customHeight="1">
      <c r="B347" s="33"/>
      <c r="C347" s="197" t="s">
        <v>726</v>
      </c>
      <c r="D347" s="198" t="s">
        <v>727</v>
      </c>
      <c r="E347" s="199" t="s">
        <v>709</v>
      </c>
      <c r="F347" s="200">
        <v>16</v>
      </c>
      <c r="H347" s="33"/>
    </row>
    <row r="348" spans="2:8" s="1" customFormat="1" ht="16.899999999999999" customHeight="1">
      <c r="B348" s="33"/>
      <c r="C348" s="201" t="s">
        <v>21</v>
      </c>
      <c r="D348" s="201" t="s">
        <v>1023</v>
      </c>
      <c r="E348" s="18" t="s">
        <v>21</v>
      </c>
      <c r="F348" s="202">
        <v>0</v>
      </c>
      <c r="H348" s="33"/>
    </row>
    <row r="349" spans="2:8" s="1" customFormat="1" ht="16.899999999999999" customHeight="1">
      <c r="B349" s="33"/>
      <c r="C349" s="201" t="s">
        <v>21</v>
      </c>
      <c r="D349" s="201" t="s">
        <v>1049</v>
      </c>
      <c r="E349" s="18" t="s">
        <v>21</v>
      </c>
      <c r="F349" s="202">
        <v>0</v>
      </c>
      <c r="H349" s="33"/>
    </row>
    <row r="350" spans="2:8" s="1" customFormat="1" ht="16.899999999999999" customHeight="1">
      <c r="B350" s="33"/>
      <c r="C350" s="201" t="s">
        <v>21</v>
      </c>
      <c r="D350" s="201" t="s">
        <v>1050</v>
      </c>
      <c r="E350" s="18" t="s">
        <v>21</v>
      </c>
      <c r="F350" s="202">
        <v>16</v>
      </c>
      <c r="H350" s="33"/>
    </row>
    <row r="351" spans="2:8" s="1" customFormat="1" ht="16.899999999999999" customHeight="1">
      <c r="B351" s="33"/>
      <c r="C351" s="201" t="s">
        <v>726</v>
      </c>
      <c r="D351" s="201" t="s">
        <v>459</v>
      </c>
      <c r="E351" s="18" t="s">
        <v>21</v>
      </c>
      <c r="F351" s="202">
        <v>16</v>
      </c>
      <c r="H351" s="33"/>
    </row>
    <row r="352" spans="2:8" s="1" customFormat="1" ht="16.899999999999999" customHeight="1">
      <c r="B352" s="33"/>
      <c r="C352" s="203" t="s">
        <v>1444</v>
      </c>
      <c r="H352" s="33"/>
    </row>
    <row r="353" spans="2:8" s="1" customFormat="1" ht="16.899999999999999" customHeight="1">
      <c r="B353" s="33"/>
      <c r="C353" s="201" t="s">
        <v>1044</v>
      </c>
      <c r="D353" s="201" t="s">
        <v>1045</v>
      </c>
      <c r="E353" s="18" t="s">
        <v>709</v>
      </c>
      <c r="F353" s="202">
        <v>16</v>
      </c>
      <c r="H353" s="33"/>
    </row>
    <row r="354" spans="2:8" s="1" customFormat="1" ht="16.899999999999999" customHeight="1">
      <c r="B354" s="33"/>
      <c r="C354" s="201" t="s">
        <v>1052</v>
      </c>
      <c r="D354" s="201" t="s">
        <v>1053</v>
      </c>
      <c r="E354" s="18" t="s">
        <v>709</v>
      </c>
      <c r="F354" s="202">
        <v>16</v>
      </c>
      <c r="H354" s="33"/>
    </row>
    <row r="355" spans="2:8" s="1" customFormat="1" ht="16.899999999999999" customHeight="1">
      <c r="B355" s="33"/>
      <c r="C355" s="197" t="s">
        <v>728</v>
      </c>
      <c r="D355" s="198" t="s">
        <v>728</v>
      </c>
      <c r="E355" s="199" t="s">
        <v>414</v>
      </c>
      <c r="F355" s="200">
        <v>2243.8409999999999</v>
      </c>
      <c r="H355" s="33"/>
    </row>
    <row r="356" spans="2:8" s="1" customFormat="1" ht="16.899999999999999" customHeight="1">
      <c r="B356" s="33"/>
      <c r="C356" s="201" t="s">
        <v>21</v>
      </c>
      <c r="D356" s="201" t="s">
        <v>484</v>
      </c>
      <c r="E356" s="18" t="s">
        <v>21</v>
      </c>
      <c r="F356" s="202">
        <v>0</v>
      </c>
      <c r="H356" s="33"/>
    </row>
    <row r="357" spans="2:8" s="1" customFormat="1" ht="16.899999999999999" customHeight="1">
      <c r="B357" s="33"/>
      <c r="C357" s="201" t="s">
        <v>21</v>
      </c>
      <c r="D357" s="201" t="s">
        <v>964</v>
      </c>
      <c r="E357" s="18" t="s">
        <v>21</v>
      </c>
      <c r="F357" s="202">
        <v>0</v>
      </c>
      <c r="H357" s="33"/>
    </row>
    <row r="358" spans="2:8" s="1" customFormat="1" ht="16.899999999999999" customHeight="1">
      <c r="B358" s="33"/>
      <c r="C358" s="201" t="s">
        <v>21</v>
      </c>
      <c r="D358" s="201" t="s">
        <v>965</v>
      </c>
      <c r="E358" s="18" t="s">
        <v>21</v>
      </c>
      <c r="F358" s="202">
        <v>7.6120000000000001</v>
      </c>
      <c r="H358" s="33"/>
    </row>
    <row r="359" spans="2:8" s="1" customFormat="1" ht="16.899999999999999" customHeight="1">
      <c r="B359" s="33"/>
      <c r="C359" s="201" t="s">
        <v>21</v>
      </c>
      <c r="D359" s="201" t="s">
        <v>966</v>
      </c>
      <c r="E359" s="18" t="s">
        <v>21</v>
      </c>
      <c r="F359" s="202">
        <v>5.4</v>
      </c>
      <c r="H359" s="33"/>
    </row>
    <row r="360" spans="2:8" s="1" customFormat="1" ht="16.899999999999999" customHeight="1">
      <c r="B360" s="33"/>
      <c r="C360" s="201" t="s">
        <v>21</v>
      </c>
      <c r="D360" s="201" t="s">
        <v>967</v>
      </c>
      <c r="E360" s="18" t="s">
        <v>21</v>
      </c>
      <c r="F360" s="202">
        <v>0</v>
      </c>
      <c r="H360" s="33"/>
    </row>
    <row r="361" spans="2:8" s="1" customFormat="1" ht="16.899999999999999" customHeight="1">
      <c r="B361" s="33"/>
      <c r="C361" s="201" t="s">
        <v>21</v>
      </c>
      <c r="D361" s="201" t="s">
        <v>968</v>
      </c>
      <c r="E361" s="18" t="s">
        <v>21</v>
      </c>
      <c r="F361" s="202">
        <v>8.327</v>
      </c>
      <c r="H361" s="33"/>
    </row>
    <row r="362" spans="2:8" s="1" customFormat="1" ht="16.899999999999999" customHeight="1">
      <c r="B362" s="33"/>
      <c r="C362" s="201" t="s">
        <v>21</v>
      </c>
      <c r="D362" s="201" t="s">
        <v>969</v>
      </c>
      <c r="E362" s="18" t="s">
        <v>21</v>
      </c>
      <c r="F362" s="202">
        <v>0</v>
      </c>
      <c r="H362" s="33"/>
    </row>
    <row r="363" spans="2:8" s="1" customFormat="1" ht="16.899999999999999" customHeight="1">
      <c r="B363" s="33"/>
      <c r="C363" s="201" t="s">
        <v>21</v>
      </c>
      <c r="D363" s="201" t="s">
        <v>970</v>
      </c>
      <c r="E363" s="18" t="s">
        <v>21</v>
      </c>
      <c r="F363" s="202">
        <v>31.7</v>
      </c>
      <c r="H363" s="33"/>
    </row>
    <row r="364" spans="2:8" s="1" customFormat="1" ht="16.899999999999999" customHeight="1">
      <c r="B364" s="33"/>
      <c r="C364" s="201" t="s">
        <v>21</v>
      </c>
      <c r="D364" s="201" t="s">
        <v>971</v>
      </c>
      <c r="E364" s="18" t="s">
        <v>21</v>
      </c>
      <c r="F364" s="202">
        <v>16.38</v>
      </c>
      <c r="H364" s="33"/>
    </row>
    <row r="365" spans="2:8" s="1" customFormat="1" ht="16.899999999999999" customHeight="1">
      <c r="B365" s="33"/>
      <c r="C365" s="201" t="s">
        <v>21</v>
      </c>
      <c r="D365" s="201" t="s">
        <v>972</v>
      </c>
      <c r="E365" s="18" t="s">
        <v>21</v>
      </c>
      <c r="F365" s="202">
        <v>4.7839999999999998</v>
      </c>
      <c r="H365" s="33"/>
    </row>
    <row r="366" spans="2:8" s="1" customFormat="1" ht="16.899999999999999" customHeight="1">
      <c r="B366" s="33"/>
      <c r="C366" s="201" t="s">
        <v>21</v>
      </c>
      <c r="D366" s="201" t="s">
        <v>973</v>
      </c>
      <c r="E366" s="18" t="s">
        <v>21</v>
      </c>
      <c r="F366" s="202">
        <v>1.8720000000000001</v>
      </c>
      <c r="H366" s="33"/>
    </row>
    <row r="367" spans="2:8" s="1" customFormat="1" ht="16.899999999999999" customHeight="1">
      <c r="B367" s="33"/>
      <c r="C367" s="201" t="s">
        <v>21</v>
      </c>
      <c r="D367" s="201" t="s">
        <v>974</v>
      </c>
      <c r="E367" s="18" t="s">
        <v>21</v>
      </c>
      <c r="F367" s="202">
        <v>1.9239999999999999</v>
      </c>
      <c r="H367" s="33"/>
    </row>
    <row r="368" spans="2:8" s="1" customFormat="1" ht="16.899999999999999" customHeight="1">
      <c r="B368" s="33"/>
      <c r="C368" s="201" t="s">
        <v>21</v>
      </c>
      <c r="D368" s="201" t="s">
        <v>975</v>
      </c>
      <c r="E368" s="18" t="s">
        <v>21</v>
      </c>
      <c r="F368" s="202">
        <v>0.93600000000000005</v>
      </c>
      <c r="H368" s="33"/>
    </row>
    <row r="369" spans="2:8" s="1" customFormat="1" ht="16.899999999999999" customHeight="1">
      <c r="B369" s="33"/>
      <c r="C369" s="201" t="s">
        <v>21</v>
      </c>
      <c r="D369" s="201" t="s">
        <v>976</v>
      </c>
      <c r="E369" s="18" t="s">
        <v>21</v>
      </c>
      <c r="F369" s="202">
        <v>3.536</v>
      </c>
      <c r="H369" s="33"/>
    </row>
    <row r="370" spans="2:8" s="1" customFormat="1" ht="16.899999999999999" customHeight="1">
      <c r="B370" s="33"/>
      <c r="C370" s="201" t="s">
        <v>21</v>
      </c>
      <c r="D370" s="201" t="s">
        <v>977</v>
      </c>
      <c r="E370" s="18" t="s">
        <v>21</v>
      </c>
      <c r="F370" s="202">
        <v>34.128</v>
      </c>
      <c r="H370" s="33"/>
    </row>
    <row r="371" spans="2:8" s="1" customFormat="1" ht="16.899999999999999" customHeight="1">
      <c r="B371" s="33"/>
      <c r="C371" s="201" t="s">
        <v>21</v>
      </c>
      <c r="D371" s="201" t="s">
        <v>978</v>
      </c>
      <c r="E371" s="18" t="s">
        <v>21</v>
      </c>
      <c r="F371" s="202">
        <v>0</v>
      </c>
      <c r="H371" s="33"/>
    </row>
    <row r="372" spans="2:8" s="1" customFormat="1" ht="16.899999999999999" customHeight="1">
      <c r="B372" s="33"/>
      <c r="C372" s="201" t="s">
        <v>21</v>
      </c>
      <c r="D372" s="201" t="s">
        <v>979</v>
      </c>
      <c r="E372" s="18" t="s">
        <v>21</v>
      </c>
      <c r="F372" s="202">
        <v>578.70000000000005</v>
      </c>
      <c r="H372" s="33"/>
    </row>
    <row r="373" spans="2:8" s="1" customFormat="1" ht="16.899999999999999" customHeight="1">
      <c r="B373" s="33"/>
      <c r="C373" s="201" t="s">
        <v>21</v>
      </c>
      <c r="D373" s="201" t="s">
        <v>980</v>
      </c>
      <c r="E373" s="18" t="s">
        <v>21</v>
      </c>
      <c r="F373" s="202">
        <v>0</v>
      </c>
      <c r="H373" s="33"/>
    </row>
    <row r="374" spans="2:8" s="1" customFormat="1" ht="16.899999999999999" customHeight="1">
      <c r="B374" s="33"/>
      <c r="C374" s="201" t="s">
        <v>21</v>
      </c>
      <c r="D374" s="201" t="s">
        <v>981</v>
      </c>
      <c r="E374" s="18" t="s">
        <v>21</v>
      </c>
      <c r="F374" s="202">
        <v>532.62699999999995</v>
      </c>
      <c r="H374" s="33"/>
    </row>
    <row r="375" spans="2:8" s="1" customFormat="1" ht="16.899999999999999" customHeight="1">
      <c r="B375" s="33"/>
      <c r="C375" s="201" t="s">
        <v>21</v>
      </c>
      <c r="D375" s="201" t="s">
        <v>982</v>
      </c>
      <c r="E375" s="18" t="s">
        <v>21</v>
      </c>
      <c r="F375" s="202">
        <v>0</v>
      </c>
      <c r="H375" s="33"/>
    </row>
    <row r="376" spans="2:8" s="1" customFormat="1" ht="16.899999999999999" customHeight="1">
      <c r="B376" s="33"/>
      <c r="C376" s="201" t="s">
        <v>21</v>
      </c>
      <c r="D376" s="201" t="s">
        <v>983</v>
      </c>
      <c r="E376" s="18" t="s">
        <v>21</v>
      </c>
      <c r="F376" s="202">
        <v>793.19799999999998</v>
      </c>
      <c r="H376" s="33"/>
    </row>
    <row r="377" spans="2:8" s="1" customFormat="1" ht="16.899999999999999" customHeight="1">
      <c r="B377" s="33"/>
      <c r="C377" s="201" t="s">
        <v>21</v>
      </c>
      <c r="D377" s="201" t="s">
        <v>984</v>
      </c>
      <c r="E377" s="18" t="s">
        <v>21</v>
      </c>
      <c r="F377" s="202">
        <v>159.72</v>
      </c>
      <c r="H377" s="33"/>
    </row>
    <row r="378" spans="2:8" s="1" customFormat="1" ht="16.899999999999999" customHeight="1">
      <c r="B378" s="33"/>
      <c r="C378" s="201" t="s">
        <v>21</v>
      </c>
      <c r="D378" s="201" t="s">
        <v>985</v>
      </c>
      <c r="E378" s="18" t="s">
        <v>21</v>
      </c>
      <c r="F378" s="202">
        <v>0</v>
      </c>
      <c r="H378" s="33"/>
    </row>
    <row r="379" spans="2:8" s="1" customFormat="1" ht="16.899999999999999" customHeight="1">
      <c r="B379" s="33"/>
      <c r="C379" s="201" t="s">
        <v>21</v>
      </c>
      <c r="D379" s="201" t="s">
        <v>986</v>
      </c>
      <c r="E379" s="18" t="s">
        <v>21</v>
      </c>
      <c r="F379" s="202">
        <v>62.997</v>
      </c>
      <c r="H379" s="33"/>
    </row>
    <row r="380" spans="2:8" s="1" customFormat="1" ht="16.899999999999999" customHeight="1">
      <c r="B380" s="33"/>
      <c r="C380" s="201" t="s">
        <v>728</v>
      </c>
      <c r="D380" s="201" t="s">
        <v>459</v>
      </c>
      <c r="E380" s="18" t="s">
        <v>21</v>
      </c>
      <c r="F380" s="202">
        <v>2243.8409999999999</v>
      </c>
      <c r="H380" s="33"/>
    </row>
    <row r="381" spans="2:8" s="1" customFormat="1" ht="16.899999999999999" customHeight="1">
      <c r="B381" s="33"/>
      <c r="C381" s="203" t="s">
        <v>1444</v>
      </c>
      <c r="H381" s="33"/>
    </row>
    <row r="382" spans="2:8" s="1" customFormat="1" ht="16.899999999999999" customHeight="1">
      <c r="B382" s="33"/>
      <c r="C382" s="201" t="s">
        <v>959</v>
      </c>
      <c r="D382" s="201" t="s">
        <v>960</v>
      </c>
      <c r="E382" s="18" t="s">
        <v>414</v>
      </c>
      <c r="F382" s="202">
        <v>2243.8409999999999</v>
      </c>
      <c r="H382" s="33"/>
    </row>
    <row r="383" spans="2:8" s="1" customFormat="1" ht="16.899999999999999" customHeight="1">
      <c r="B383" s="33"/>
      <c r="C383" s="201" t="s">
        <v>991</v>
      </c>
      <c r="D383" s="201" t="s">
        <v>992</v>
      </c>
      <c r="E383" s="18" t="s">
        <v>414</v>
      </c>
      <c r="F383" s="202">
        <v>2243.8409999999999</v>
      </c>
      <c r="H383" s="33"/>
    </row>
    <row r="384" spans="2:8" s="1" customFormat="1" ht="16.899999999999999" customHeight="1">
      <c r="B384" s="33"/>
      <c r="C384" s="201" t="s">
        <v>1000</v>
      </c>
      <c r="D384" s="201" t="s">
        <v>1001</v>
      </c>
      <c r="E384" s="18" t="s">
        <v>414</v>
      </c>
      <c r="F384" s="202">
        <v>2243.8409999999999</v>
      </c>
      <c r="H384" s="33"/>
    </row>
    <row r="385" spans="2:8" s="1" customFormat="1" ht="16.899999999999999" customHeight="1">
      <c r="B385" s="33"/>
      <c r="C385" s="201" t="s">
        <v>1008</v>
      </c>
      <c r="D385" s="201" t="s">
        <v>1009</v>
      </c>
      <c r="E385" s="18" t="s">
        <v>414</v>
      </c>
      <c r="F385" s="202">
        <v>4487.6819999999998</v>
      </c>
      <c r="H385" s="33"/>
    </row>
    <row r="386" spans="2:8" s="1" customFormat="1" ht="16.899999999999999" customHeight="1">
      <c r="B386" s="33"/>
      <c r="C386" s="201" t="s">
        <v>996</v>
      </c>
      <c r="D386" s="201" t="s">
        <v>997</v>
      </c>
      <c r="E386" s="18" t="s">
        <v>628</v>
      </c>
      <c r="F386" s="202">
        <v>1586.396</v>
      </c>
      <c r="H386" s="33"/>
    </row>
    <row r="387" spans="2:8" s="1" customFormat="1" ht="16.899999999999999" customHeight="1">
      <c r="B387" s="33"/>
      <c r="C387" s="201" t="s">
        <v>1004</v>
      </c>
      <c r="D387" s="201" t="s">
        <v>1005</v>
      </c>
      <c r="E387" s="18" t="s">
        <v>628</v>
      </c>
      <c r="F387" s="202">
        <v>1144.3589999999999</v>
      </c>
      <c r="H387" s="33"/>
    </row>
    <row r="388" spans="2:8" s="1" customFormat="1" ht="16.899999999999999" customHeight="1">
      <c r="B388" s="33"/>
      <c r="C388" s="201" t="s">
        <v>1013</v>
      </c>
      <c r="D388" s="201" t="s">
        <v>1014</v>
      </c>
      <c r="E388" s="18" t="s">
        <v>628</v>
      </c>
      <c r="F388" s="202">
        <v>1750.1959999999999</v>
      </c>
      <c r="H388" s="33"/>
    </row>
    <row r="389" spans="2:8" s="1" customFormat="1" ht="16.899999999999999" customHeight="1">
      <c r="B389" s="33"/>
      <c r="C389" s="201" t="s">
        <v>987</v>
      </c>
      <c r="D389" s="201" t="s">
        <v>988</v>
      </c>
      <c r="E389" s="18" t="s">
        <v>462</v>
      </c>
      <c r="F389" s="202">
        <v>44.877000000000002</v>
      </c>
      <c r="H389" s="33"/>
    </row>
    <row r="390" spans="2:8" s="1" customFormat="1" ht="16.899999999999999" customHeight="1">
      <c r="B390" s="33"/>
      <c r="C390" s="197" t="s">
        <v>1449</v>
      </c>
      <c r="D390" s="198" t="s">
        <v>1450</v>
      </c>
      <c r="E390" s="199" t="s">
        <v>421</v>
      </c>
      <c r="F390" s="200">
        <v>1.7</v>
      </c>
      <c r="H390" s="33"/>
    </row>
    <row r="391" spans="2:8" s="1" customFormat="1" ht="16.899999999999999" customHeight="1">
      <c r="B391" s="33"/>
      <c r="C391" s="197" t="s">
        <v>730</v>
      </c>
      <c r="D391" s="198" t="s">
        <v>731</v>
      </c>
      <c r="E391" s="199" t="s">
        <v>628</v>
      </c>
      <c r="F391" s="200">
        <v>415.95</v>
      </c>
      <c r="H391" s="33"/>
    </row>
    <row r="392" spans="2:8" s="1" customFormat="1" ht="16.899999999999999" customHeight="1">
      <c r="B392" s="33"/>
      <c r="C392" s="201" t="s">
        <v>21</v>
      </c>
      <c r="D392" s="201" t="s">
        <v>787</v>
      </c>
      <c r="E392" s="18" t="s">
        <v>21</v>
      </c>
      <c r="F392" s="202">
        <v>0</v>
      </c>
      <c r="H392" s="33"/>
    </row>
    <row r="393" spans="2:8" s="1" customFormat="1" ht="16.899999999999999" customHeight="1">
      <c r="B393" s="33"/>
      <c r="C393" s="201" t="s">
        <v>730</v>
      </c>
      <c r="D393" s="201" t="s">
        <v>870</v>
      </c>
      <c r="E393" s="18" t="s">
        <v>21</v>
      </c>
      <c r="F393" s="202">
        <v>415.95</v>
      </c>
      <c r="H393" s="33"/>
    </row>
    <row r="394" spans="2:8" s="1" customFormat="1" ht="16.899999999999999" customHeight="1">
      <c r="B394" s="33"/>
      <c r="C394" s="203" t="s">
        <v>1444</v>
      </c>
      <c r="H394" s="33"/>
    </row>
    <row r="395" spans="2:8" s="1" customFormat="1" ht="16.899999999999999" customHeight="1">
      <c r="B395" s="33"/>
      <c r="C395" s="201" t="s">
        <v>866</v>
      </c>
      <c r="D395" s="201" t="s">
        <v>867</v>
      </c>
      <c r="E395" s="18" t="s">
        <v>628</v>
      </c>
      <c r="F395" s="202">
        <v>415.95</v>
      </c>
      <c r="H395" s="33"/>
    </row>
    <row r="396" spans="2:8" s="1" customFormat="1" ht="16.899999999999999" customHeight="1">
      <c r="B396" s="33"/>
      <c r="C396" s="201" t="s">
        <v>862</v>
      </c>
      <c r="D396" s="201" t="s">
        <v>863</v>
      </c>
      <c r="E396" s="18" t="s">
        <v>628</v>
      </c>
      <c r="F396" s="202">
        <v>774.84</v>
      </c>
      <c r="H396" s="33"/>
    </row>
    <row r="397" spans="2:8" s="1" customFormat="1" ht="16.899999999999999" customHeight="1">
      <c r="B397" s="33"/>
      <c r="C397" s="197" t="s">
        <v>733</v>
      </c>
      <c r="D397" s="198" t="s">
        <v>734</v>
      </c>
      <c r="E397" s="199" t="s">
        <v>628</v>
      </c>
      <c r="F397" s="200">
        <v>126.55</v>
      </c>
      <c r="H397" s="33"/>
    </row>
    <row r="398" spans="2:8" s="1" customFormat="1" ht="16.899999999999999" customHeight="1">
      <c r="B398" s="33"/>
      <c r="C398" s="201" t="s">
        <v>21</v>
      </c>
      <c r="D398" s="201" t="s">
        <v>875</v>
      </c>
      <c r="E398" s="18" t="s">
        <v>21</v>
      </c>
      <c r="F398" s="202">
        <v>0</v>
      </c>
      <c r="H398" s="33"/>
    </row>
    <row r="399" spans="2:8" s="1" customFormat="1" ht="16.899999999999999" customHeight="1">
      <c r="B399" s="33"/>
      <c r="C399" s="201" t="s">
        <v>733</v>
      </c>
      <c r="D399" s="201" t="s">
        <v>876</v>
      </c>
      <c r="E399" s="18" t="s">
        <v>21</v>
      </c>
      <c r="F399" s="202">
        <v>126.55</v>
      </c>
      <c r="H399" s="33"/>
    </row>
    <row r="400" spans="2:8" s="1" customFormat="1" ht="16.899999999999999" customHeight="1">
      <c r="B400" s="33"/>
      <c r="C400" s="203" t="s">
        <v>1444</v>
      </c>
      <c r="H400" s="33"/>
    </row>
    <row r="401" spans="2:8" s="1" customFormat="1" ht="16.899999999999999" customHeight="1">
      <c r="B401" s="33"/>
      <c r="C401" s="201" t="s">
        <v>871</v>
      </c>
      <c r="D401" s="201" t="s">
        <v>872</v>
      </c>
      <c r="E401" s="18" t="s">
        <v>628</v>
      </c>
      <c r="F401" s="202">
        <v>126.55</v>
      </c>
      <c r="H401" s="33"/>
    </row>
    <row r="402" spans="2:8" s="1" customFormat="1" ht="16.899999999999999" customHeight="1">
      <c r="B402" s="33"/>
      <c r="C402" s="201" t="s">
        <v>862</v>
      </c>
      <c r="D402" s="201" t="s">
        <v>863</v>
      </c>
      <c r="E402" s="18" t="s">
        <v>628</v>
      </c>
      <c r="F402" s="202">
        <v>774.84</v>
      </c>
      <c r="H402" s="33"/>
    </row>
    <row r="403" spans="2:8" s="1" customFormat="1" ht="16.899999999999999" customHeight="1">
      <c r="B403" s="33"/>
      <c r="C403" s="197" t="s">
        <v>736</v>
      </c>
      <c r="D403" s="198" t="s">
        <v>737</v>
      </c>
      <c r="E403" s="199" t="s">
        <v>628</v>
      </c>
      <c r="F403" s="200">
        <v>53.42</v>
      </c>
      <c r="H403" s="33"/>
    </row>
    <row r="404" spans="2:8" s="1" customFormat="1" ht="16.899999999999999" customHeight="1">
      <c r="B404" s="33"/>
      <c r="C404" s="201" t="s">
        <v>21</v>
      </c>
      <c r="D404" s="201" t="s">
        <v>881</v>
      </c>
      <c r="E404" s="18" t="s">
        <v>21</v>
      </c>
      <c r="F404" s="202">
        <v>0</v>
      </c>
      <c r="H404" s="33"/>
    </row>
    <row r="405" spans="2:8" s="1" customFormat="1" ht="16.899999999999999" customHeight="1">
      <c r="B405" s="33"/>
      <c r="C405" s="201" t="s">
        <v>736</v>
      </c>
      <c r="D405" s="201" t="s">
        <v>882</v>
      </c>
      <c r="E405" s="18" t="s">
        <v>21</v>
      </c>
      <c r="F405" s="202">
        <v>53.42</v>
      </c>
      <c r="H405" s="33"/>
    </row>
    <row r="406" spans="2:8" s="1" customFormat="1" ht="16.899999999999999" customHeight="1">
      <c r="B406" s="33"/>
      <c r="C406" s="203" t="s">
        <v>1444</v>
      </c>
      <c r="H406" s="33"/>
    </row>
    <row r="407" spans="2:8" s="1" customFormat="1" ht="16.899999999999999" customHeight="1">
      <c r="B407" s="33"/>
      <c r="C407" s="201" t="s">
        <v>877</v>
      </c>
      <c r="D407" s="201" t="s">
        <v>878</v>
      </c>
      <c r="E407" s="18" t="s">
        <v>628</v>
      </c>
      <c r="F407" s="202">
        <v>53.42</v>
      </c>
      <c r="H407" s="33"/>
    </row>
    <row r="408" spans="2:8" s="1" customFormat="1" ht="16.899999999999999" customHeight="1">
      <c r="B408" s="33"/>
      <c r="C408" s="201" t="s">
        <v>862</v>
      </c>
      <c r="D408" s="201" t="s">
        <v>863</v>
      </c>
      <c r="E408" s="18" t="s">
        <v>628</v>
      </c>
      <c r="F408" s="202">
        <v>774.84</v>
      </c>
      <c r="H408" s="33"/>
    </row>
    <row r="409" spans="2:8" s="1" customFormat="1" ht="16.899999999999999" customHeight="1">
      <c r="B409" s="33"/>
      <c r="C409" s="197" t="s">
        <v>739</v>
      </c>
      <c r="D409" s="198" t="s">
        <v>740</v>
      </c>
      <c r="E409" s="199" t="s">
        <v>628</v>
      </c>
      <c r="F409" s="200">
        <v>54.26</v>
      </c>
      <c r="H409" s="33"/>
    </row>
    <row r="410" spans="2:8" s="1" customFormat="1" ht="16.899999999999999" customHeight="1">
      <c r="B410" s="33"/>
      <c r="C410" s="201" t="s">
        <v>21</v>
      </c>
      <c r="D410" s="201" t="s">
        <v>887</v>
      </c>
      <c r="E410" s="18" t="s">
        <v>21</v>
      </c>
      <c r="F410" s="202">
        <v>0</v>
      </c>
      <c r="H410" s="33"/>
    </row>
    <row r="411" spans="2:8" s="1" customFormat="1" ht="16.899999999999999" customHeight="1">
      <c r="B411" s="33"/>
      <c r="C411" s="201" t="s">
        <v>739</v>
      </c>
      <c r="D411" s="201" t="s">
        <v>888</v>
      </c>
      <c r="E411" s="18" t="s">
        <v>21</v>
      </c>
      <c r="F411" s="202">
        <v>54.26</v>
      </c>
      <c r="H411" s="33"/>
    </row>
    <row r="412" spans="2:8" s="1" customFormat="1" ht="16.899999999999999" customHeight="1">
      <c r="B412" s="33"/>
      <c r="C412" s="203" t="s">
        <v>1444</v>
      </c>
      <c r="H412" s="33"/>
    </row>
    <row r="413" spans="2:8" s="1" customFormat="1" ht="16.899999999999999" customHeight="1">
      <c r="B413" s="33"/>
      <c r="C413" s="201" t="s">
        <v>883</v>
      </c>
      <c r="D413" s="201" t="s">
        <v>884</v>
      </c>
      <c r="E413" s="18" t="s">
        <v>628</v>
      </c>
      <c r="F413" s="202">
        <v>54.26</v>
      </c>
      <c r="H413" s="33"/>
    </row>
    <row r="414" spans="2:8" s="1" customFormat="1" ht="16.899999999999999" customHeight="1">
      <c r="B414" s="33"/>
      <c r="C414" s="201" t="s">
        <v>862</v>
      </c>
      <c r="D414" s="201" t="s">
        <v>863</v>
      </c>
      <c r="E414" s="18" t="s">
        <v>628</v>
      </c>
      <c r="F414" s="202">
        <v>774.84</v>
      </c>
      <c r="H414" s="33"/>
    </row>
    <row r="415" spans="2:8" s="1" customFormat="1" ht="16.899999999999999" customHeight="1">
      <c r="B415" s="33"/>
      <c r="C415" s="197" t="s">
        <v>742</v>
      </c>
      <c r="D415" s="198" t="s">
        <v>743</v>
      </c>
      <c r="E415" s="199" t="s">
        <v>628</v>
      </c>
      <c r="F415" s="200">
        <v>30.38</v>
      </c>
      <c r="H415" s="33"/>
    </row>
    <row r="416" spans="2:8" s="1" customFormat="1" ht="16.899999999999999" customHeight="1">
      <c r="B416" s="33"/>
      <c r="C416" s="201" t="s">
        <v>21</v>
      </c>
      <c r="D416" s="201" t="s">
        <v>893</v>
      </c>
      <c r="E416" s="18" t="s">
        <v>21</v>
      </c>
      <c r="F416" s="202">
        <v>0</v>
      </c>
      <c r="H416" s="33"/>
    </row>
    <row r="417" spans="2:8" s="1" customFormat="1" ht="16.899999999999999" customHeight="1">
      <c r="B417" s="33"/>
      <c r="C417" s="201" t="s">
        <v>742</v>
      </c>
      <c r="D417" s="201" t="s">
        <v>894</v>
      </c>
      <c r="E417" s="18" t="s">
        <v>21</v>
      </c>
      <c r="F417" s="202">
        <v>30.38</v>
      </c>
      <c r="H417" s="33"/>
    </row>
    <row r="418" spans="2:8" s="1" customFormat="1" ht="16.899999999999999" customHeight="1">
      <c r="B418" s="33"/>
      <c r="C418" s="203" t="s">
        <v>1444</v>
      </c>
      <c r="H418" s="33"/>
    </row>
    <row r="419" spans="2:8" s="1" customFormat="1" ht="16.899999999999999" customHeight="1">
      <c r="B419" s="33"/>
      <c r="C419" s="201" t="s">
        <v>889</v>
      </c>
      <c r="D419" s="201" t="s">
        <v>890</v>
      </c>
      <c r="E419" s="18" t="s">
        <v>628</v>
      </c>
      <c r="F419" s="202">
        <v>30.38</v>
      </c>
      <c r="H419" s="33"/>
    </row>
    <row r="420" spans="2:8" s="1" customFormat="1" ht="16.899999999999999" customHeight="1">
      <c r="B420" s="33"/>
      <c r="C420" s="201" t="s">
        <v>862</v>
      </c>
      <c r="D420" s="201" t="s">
        <v>863</v>
      </c>
      <c r="E420" s="18" t="s">
        <v>628</v>
      </c>
      <c r="F420" s="202">
        <v>774.84</v>
      </c>
      <c r="H420" s="33"/>
    </row>
    <row r="421" spans="2:8" s="1" customFormat="1" ht="16.899999999999999" customHeight="1">
      <c r="B421" s="33"/>
      <c r="C421" s="197" t="s">
        <v>745</v>
      </c>
      <c r="D421" s="198" t="s">
        <v>746</v>
      </c>
      <c r="E421" s="199" t="s">
        <v>628</v>
      </c>
      <c r="F421" s="200">
        <v>94.28</v>
      </c>
      <c r="H421" s="33"/>
    </row>
    <row r="422" spans="2:8" s="1" customFormat="1" ht="16.899999999999999" customHeight="1">
      <c r="B422" s="33"/>
      <c r="C422" s="201" t="s">
        <v>21</v>
      </c>
      <c r="D422" s="201" t="s">
        <v>899</v>
      </c>
      <c r="E422" s="18" t="s">
        <v>21</v>
      </c>
      <c r="F422" s="202">
        <v>0</v>
      </c>
      <c r="H422" s="33"/>
    </row>
    <row r="423" spans="2:8" s="1" customFormat="1" ht="16.899999999999999" customHeight="1">
      <c r="B423" s="33"/>
      <c r="C423" s="201" t="s">
        <v>745</v>
      </c>
      <c r="D423" s="201" t="s">
        <v>900</v>
      </c>
      <c r="E423" s="18" t="s">
        <v>21</v>
      </c>
      <c r="F423" s="202">
        <v>94.28</v>
      </c>
      <c r="H423" s="33"/>
    </row>
    <row r="424" spans="2:8" s="1" customFormat="1" ht="16.899999999999999" customHeight="1">
      <c r="B424" s="33"/>
      <c r="C424" s="203" t="s">
        <v>1444</v>
      </c>
      <c r="H424" s="33"/>
    </row>
    <row r="425" spans="2:8" s="1" customFormat="1" ht="16.899999999999999" customHeight="1">
      <c r="B425" s="33"/>
      <c r="C425" s="201" t="s">
        <v>895</v>
      </c>
      <c r="D425" s="201" t="s">
        <v>896</v>
      </c>
      <c r="E425" s="18" t="s">
        <v>628</v>
      </c>
      <c r="F425" s="202">
        <v>94.28</v>
      </c>
      <c r="H425" s="33"/>
    </row>
    <row r="426" spans="2:8" s="1" customFormat="1" ht="16.899999999999999" customHeight="1">
      <c r="B426" s="33"/>
      <c r="C426" s="201" t="s">
        <v>862</v>
      </c>
      <c r="D426" s="201" t="s">
        <v>863</v>
      </c>
      <c r="E426" s="18" t="s">
        <v>628</v>
      </c>
      <c r="F426" s="202">
        <v>774.84</v>
      </c>
      <c r="H426" s="33"/>
    </row>
    <row r="427" spans="2:8" s="1" customFormat="1" ht="16.899999999999999" customHeight="1">
      <c r="B427" s="33"/>
      <c r="C427" s="197" t="s">
        <v>748</v>
      </c>
      <c r="D427" s="198" t="s">
        <v>749</v>
      </c>
      <c r="E427" s="199" t="s">
        <v>628</v>
      </c>
      <c r="F427" s="200">
        <v>13275.24</v>
      </c>
      <c r="H427" s="33"/>
    </row>
    <row r="428" spans="2:8" s="1" customFormat="1" ht="16.899999999999999" customHeight="1">
      <c r="B428" s="33"/>
      <c r="C428" s="201" t="s">
        <v>21</v>
      </c>
      <c r="D428" s="201" t="s">
        <v>930</v>
      </c>
      <c r="E428" s="18" t="s">
        <v>21</v>
      </c>
      <c r="F428" s="202">
        <v>0</v>
      </c>
      <c r="H428" s="33"/>
    </row>
    <row r="429" spans="2:8" s="1" customFormat="1" ht="16.899999999999999" customHeight="1">
      <c r="B429" s="33"/>
      <c r="C429" s="201" t="s">
        <v>748</v>
      </c>
      <c r="D429" s="201" t="s">
        <v>931</v>
      </c>
      <c r="E429" s="18" t="s">
        <v>21</v>
      </c>
      <c r="F429" s="202">
        <v>13275.24</v>
      </c>
      <c r="H429" s="33"/>
    </row>
    <row r="430" spans="2:8" s="1" customFormat="1" ht="16.899999999999999" customHeight="1">
      <c r="B430" s="33"/>
      <c r="C430" s="203" t="s">
        <v>1444</v>
      </c>
      <c r="H430" s="33"/>
    </row>
    <row r="431" spans="2:8" s="1" customFormat="1" ht="16.899999999999999" customHeight="1">
      <c r="B431" s="33"/>
      <c r="C431" s="201" t="s">
        <v>927</v>
      </c>
      <c r="D431" s="201" t="s">
        <v>928</v>
      </c>
      <c r="E431" s="18" t="s">
        <v>628</v>
      </c>
      <c r="F431" s="202">
        <v>13275.24</v>
      </c>
      <c r="H431" s="33"/>
    </row>
    <row r="432" spans="2:8" s="1" customFormat="1" ht="16.899999999999999" customHeight="1">
      <c r="B432" s="33"/>
      <c r="C432" s="201" t="s">
        <v>917</v>
      </c>
      <c r="D432" s="201" t="s">
        <v>918</v>
      </c>
      <c r="E432" s="18" t="s">
        <v>628</v>
      </c>
      <c r="F432" s="202">
        <v>13970.46</v>
      </c>
      <c r="H432" s="33"/>
    </row>
    <row r="433" spans="2:8" s="1" customFormat="1" ht="16.899999999999999" customHeight="1">
      <c r="B433" s="33"/>
      <c r="C433" s="197" t="s">
        <v>751</v>
      </c>
      <c r="D433" s="198" t="s">
        <v>752</v>
      </c>
      <c r="E433" s="199" t="s">
        <v>628</v>
      </c>
      <c r="F433" s="200">
        <v>695.22</v>
      </c>
      <c r="H433" s="33"/>
    </row>
    <row r="434" spans="2:8" s="1" customFormat="1" ht="16.899999999999999" customHeight="1">
      <c r="B434" s="33"/>
      <c r="C434" s="201" t="s">
        <v>21</v>
      </c>
      <c r="D434" s="201" t="s">
        <v>925</v>
      </c>
      <c r="E434" s="18" t="s">
        <v>21</v>
      </c>
      <c r="F434" s="202">
        <v>0</v>
      </c>
      <c r="H434" s="33"/>
    </row>
    <row r="435" spans="2:8" s="1" customFormat="1" ht="16.899999999999999" customHeight="1">
      <c r="B435" s="33"/>
      <c r="C435" s="201" t="s">
        <v>751</v>
      </c>
      <c r="D435" s="201" t="s">
        <v>926</v>
      </c>
      <c r="E435" s="18" t="s">
        <v>21</v>
      </c>
      <c r="F435" s="202">
        <v>695.22</v>
      </c>
      <c r="H435" s="33"/>
    </row>
    <row r="436" spans="2:8" s="1" customFormat="1" ht="16.899999999999999" customHeight="1">
      <c r="B436" s="33"/>
      <c r="C436" s="203" t="s">
        <v>1444</v>
      </c>
      <c r="H436" s="33"/>
    </row>
    <row r="437" spans="2:8" s="1" customFormat="1" ht="16.899999999999999" customHeight="1">
      <c r="B437" s="33"/>
      <c r="C437" s="201" t="s">
        <v>922</v>
      </c>
      <c r="D437" s="201" t="s">
        <v>923</v>
      </c>
      <c r="E437" s="18" t="s">
        <v>628</v>
      </c>
      <c r="F437" s="202">
        <v>695.22</v>
      </c>
      <c r="H437" s="33"/>
    </row>
    <row r="438" spans="2:8" s="1" customFormat="1" ht="16.899999999999999" customHeight="1">
      <c r="B438" s="33"/>
      <c r="C438" s="201" t="s">
        <v>917</v>
      </c>
      <c r="D438" s="201" t="s">
        <v>918</v>
      </c>
      <c r="E438" s="18" t="s">
        <v>628</v>
      </c>
      <c r="F438" s="202">
        <v>13970.46</v>
      </c>
      <c r="H438" s="33"/>
    </row>
    <row r="439" spans="2:8" s="1" customFormat="1" ht="16.899999999999999" customHeight="1">
      <c r="B439" s="33"/>
      <c r="C439" s="197" t="s">
        <v>754</v>
      </c>
      <c r="D439" s="198" t="s">
        <v>754</v>
      </c>
      <c r="E439" s="199" t="s">
        <v>628</v>
      </c>
      <c r="F439" s="200">
        <v>440.62</v>
      </c>
      <c r="H439" s="33"/>
    </row>
    <row r="440" spans="2:8" s="1" customFormat="1" ht="16.899999999999999" customHeight="1">
      <c r="B440" s="33"/>
      <c r="C440" s="203" t="s">
        <v>1444</v>
      </c>
      <c r="H440" s="33"/>
    </row>
    <row r="441" spans="2:8" s="1" customFormat="1" ht="16.899999999999999" customHeight="1">
      <c r="B441" s="33"/>
      <c r="C441" s="201" t="s">
        <v>912</v>
      </c>
      <c r="D441" s="201" t="s">
        <v>913</v>
      </c>
      <c r="E441" s="18" t="s">
        <v>628</v>
      </c>
      <c r="F441" s="202">
        <v>440.62</v>
      </c>
      <c r="H441" s="33"/>
    </row>
    <row r="442" spans="2:8" s="1" customFormat="1" ht="16.899999999999999" customHeight="1">
      <c r="B442" s="33"/>
      <c r="C442" s="201" t="s">
        <v>901</v>
      </c>
      <c r="D442" s="201" t="s">
        <v>902</v>
      </c>
      <c r="E442" s="18" t="s">
        <v>628</v>
      </c>
      <c r="F442" s="202">
        <v>2679.82</v>
      </c>
      <c r="H442" s="33"/>
    </row>
    <row r="443" spans="2:8" s="1" customFormat="1" ht="26.45" customHeight="1">
      <c r="B443" s="33"/>
      <c r="C443" s="196" t="s">
        <v>1455</v>
      </c>
      <c r="D443" s="196" t="s">
        <v>108</v>
      </c>
      <c r="H443" s="33"/>
    </row>
    <row r="444" spans="2:8" s="1" customFormat="1" ht="16.899999999999999" customHeight="1">
      <c r="B444" s="33"/>
      <c r="C444" s="197" t="s">
        <v>695</v>
      </c>
      <c r="D444" s="198" t="s">
        <v>696</v>
      </c>
      <c r="E444" s="199" t="s">
        <v>628</v>
      </c>
      <c r="F444" s="200">
        <v>1860</v>
      </c>
      <c r="H444" s="33"/>
    </row>
    <row r="445" spans="2:8" s="1" customFormat="1" ht="16.899999999999999" customHeight="1">
      <c r="B445" s="33"/>
      <c r="C445" s="201" t="s">
        <v>21</v>
      </c>
      <c r="D445" s="201" t="s">
        <v>942</v>
      </c>
      <c r="E445" s="18" t="s">
        <v>21</v>
      </c>
      <c r="F445" s="202">
        <v>0</v>
      </c>
      <c r="H445" s="33"/>
    </row>
    <row r="446" spans="2:8" s="1" customFormat="1" ht="16.899999999999999" customHeight="1">
      <c r="B446" s="33"/>
      <c r="C446" s="201" t="s">
        <v>21</v>
      </c>
      <c r="D446" s="201" t="s">
        <v>1095</v>
      </c>
      <c r="E446" s="18" t="s">
        <v>21</v>
      </c>
      <c r="F446" s="202">
        <v>1008</v>
      </c>
      <c r="H446" s="33"/>
    </row>
    <row r="447" spans="2:8" s="1" customFormat="1" ht="16.899999999999999" customHeight="1">
      <c r="B447" s="33"/>
      <c r="C447" s="201" t="s">
        <v>21</v>
      </c>
      <c r="D447" s="201" t="s">
        <v>1096</v>
      </c>
      <c r="E447" s="18" t="s">
        <v>21</v>
      </c>
      <c r="F447" s="202">
        <v>552</v>
      </c>
      <c r="H447" s="33"/>
    </row>
    <row r="448" spans="2:8" s="1" customFormat="1" ht="16.899999999999999" customHeight="1">
      <c r="B448" s="33"/>
      <c r="C448" s="201" t="s">
        <v>21</v>
      </c>
      <c r="D448" s="201" t="s">
        <v>1097</v>
      </c>
      <c r="E448" s="18" t="s">
        <v>21</v>
      </c>
      <c r="F448" s="202">
        <v>300</v>
      </c>
      <c r="H448" s="33"/>
    </row>
    <row r="449" spans="2:8" s="1" customFormat="1" ht="16.899999999999999" customHeight="1">
      <c r="B449" s="33"/>
      <c r="C449" s="201" t="s">
        <v>695</v>
      </c>
      <c r="D449" s="201" t="s">
        <v>459</v>
      </c>
      <c r="E449" s="18" t="s">
        <v>21</v>
      </c>
      <c r="F449" s="202">
        <v>1860</v>
      </c>
      <c r="H449" s="33"/>
    </row>
    <row r="450" spans="2:8" s="1" customFormat="1" ht="16.899999999999999" customHeight="1">
      <c r="B450" s="33"/>
      <c r="C450" s="203" t="s">
        <v>1444</v>
      </c>
      <c r="H450" s="33"/>
    </row>
    <row r="451" spans="2:8" s="1" customFormat="1" ht="16.899999999999999" customHeight="1">
      <c r="B451" s="33"/>
      <c r="C451" s="201" t="s">
        <v>936</v>
      </c>
      <c r="D451" s="201" t="s">
        <v>937</v>
      </c>
      <c r="E451" s="18" t="s">
        <v>628</v>
      </c>
      <c r="F451" s="202">
        <v>1860</v>
      </c>
      <c r="H451" s="33"/>
    </row>
    <row r="452" spans="2:8" s="1" customFormat="1" ht="16.899999999999999" customHeight="1">
      <c r="B452" s="33"/>
      <c r="C452" s="201" t="s">
        <v>831</v>
      </c>
      <c r="D452" s="201" t="s">
        <v>832</v>
      </c>
      <c r="E452" s="18" t="s">
        <v>462</v>
      </c>
      <c r="F452" s="202">
        <v>1.86</v>
      </c>
      <c r="H452" s="33"/>
    </row>
    <row r="453" spans="2:8" s="1" customFormat="1" ht="16.899999999999999" customHeight="1">
      <c r="B453" s="33"/>
      <c r="C453" s="197" t="s">
        <v>707</v>
      </c>
      <c r="D453" s="198" t="s">
        <v>708</v>
      </c>
      <c r="E453" s="199" t="s">
        <v>709</v>
      </c>
      <c r="F453" s="200">
        <v>104</v>
      </c>
      <c r="H453" s="33"/>
    </row>
    <row r="454" spans="2:8" s="1" customFormat="1" ht="16.899999999999999" customHeight="1">
      <c r="B454" s="33"/>
      <c r="C454" s="201" t="s">
        <v>21</v>
      </c>
      <c r="D454" s="201" t="s">
        <v>1071</v>
      </c>
      <c r="E454" s="18" t="s">
        <v>21</v>
      </c>
      <c r="F454" s="202">
        <v>0</v>
      </c>
      <c r="H454" s="33"/>
    </row>
    <row r="455" spans="2:8" s="1" customFormat="1" ht="16.899999999999999" customHeight="1">
      <c r="B455" s="33"/>
      <c r="C455" s="201" t="s">
        <v>21</v>
      </c>
      <c r="D455" s="201" t="s">
        <v>788</v>
      </c>
      <c r="E455" s="18" t="s">
        <v>21</v>
      </c>
      <c r="F455" s="202">
        <v>0</v>
      </c>
      <c r="H455" s="33"/>
    </row>
    <row r="456" spans="2:8" s="1" customFormat="1" ht="16.899999999999999" customHeight="1">
      <c r="B456" s="33"/>
      <c r="C456" s="201" t="s">
        <v>21</v>
      </c>
      <c r="D456" s="201" t="s">
        <v>1072</v>
      </c>
      <c r="E456" s="18" t="s">
        <v>21</v>
      </c>
      <c r="F456" s="202">
        <v>64</v>
      </c>
      <c r="H456" s="33"/>
    </row>
    <row r="457" spans="2:8" s="1" customFormat="1" ht="16.899999999999999" customHeight="1">
      <c r="B457" s="33"/>
      <c r="C457" s="201" t="s">
        <v>21</v>
      </c>
      <c r="D457" s="201" t="s">
        <v>1073</v>
      </c>
      <c r="E457" s="18" t="s">
        <v>21</v>
      </c>
      <c r="F457" s="202">
        <v>24</v>
      </c>
      <c r="H457" s="33"/>
    </row>
    <row r="458" spans="2:8" s="1" customFormat="1" ht="16.899999999999999" customHeight="1">
      <c r="B458" s="33"/>
      <c r="C458" s="201" t="s">
        <v>21</v>
      </c>
      <c r="D458" s="201" t="s">
        <v>1074</v>
      </c>
      <c r="E458" s="18" t="s">
        <v>21</v>
      </c>
      <c r="F458" s="202">
        <v>16</v>
      </c>
      <c r="H458" s="33"/>
    </row>
    <row r="459" spans="2:8" s="1" customFormat="1" ht="16.899999999999999" customHeight="1">
      <c r="B459" s="33"/>
      <c r="C459" s="201" t="s">
        <v>707</v>
      </c>
      <c r="D459" s="201" t="s">
        <v>459</v>
      </c>
      <c r="E459" s="18" t="s">
        <v>21</v>
      </c>
      <c r="F459" s="202">
        <v>104</v>
      </c>
      <c r="H459" s="33"/>
    </row>
    <row r="460" spans="2:8" s="1" customFormat="1" ht="16.899999999999999" customHeight="1">
      <c r="B460" s="33"/>
      <c r="C460" s="203" t="s">
        <v>1444</v>
      </c>
      <c r="H460" s="33"/>
    </row>
    <row r="461" spans="2:8" s="1" customFormat="1" ht="16.899999999999999" customHeight="1">
      <c r="B461" s="33"/>
      <c r="C461" s="201" t="s">
        <v>782</v>
      </c>
      <c r="D461" s="201" t="s">
        <v>783</v>
      </c>
      <c r="E461" s="18" t="s">
        <v>709</v>
      </c>
      <c r="F461" s="202">
        <v>104</v>
      </c>
      <c r="H461" s="33"/>
    </row>
    <row r="462" spans="2:8" s="1" customFormat="1" ht="16.899999999999999" customHeight="1">
      <c r="B462" s="33"/>
      <c r="C462" s="201" t="s">
        <v>769</v>
      </c>
      <c r="D462" s="201" t="s">
        <v>770</v>
      </c>
      <c r="E462" s="18" t="s">
        <v>709</v>
      </c>
      <c r="F462" s="202">
        <v>104</v>
      </c>
      <c r="H462" s="33"/>
    </row>
    <row r="463" spans="2:8" s="1" customFormat="1" ht="16.899999999999999" customHeight="1">
      <c r="B463" s="33"/>
      <c r="C463" s="197" t="s">
        <v>711</v>
      </c>
      <c r="D463" s="198" t="s">
        <v>711</v>
      </c>
      <c r="E463" s="199" t="s">
        <v>709</v>
      </c>
      <c r="F463" s="200">
        <v>324</v>
      </c>
      <c r="H463" s="33"/>
    </row>
    <row r="464" spans="2:8" s="1" customFormat="1" ht="16.899999999999999" customHeight="1">
      <c r="B464" s="33"/>
      <c r="C464" s="201" t="s">
        <v>21</v>
      </c>
      <c r="D464" s="201" t="s">
        <v>799</v>
      </c>
      <c r="E464" s="18" t="s">
        <v>21</v>
      </c>
      <c r="F464" s="202">
        <v>0</v>
      </c>
      <c r="H464" s="33"/>
    </row>
    <row r="465" spans="2:8" s="1" customFormat="1" ht="16.899999999999999" customHeight="1">
      <c r="B465" s="33"/>
      <c r="C465" s="201" t="s">
        <v>21</v>
      </c>
      <c r="D465" s="201" t="s">
        <v>335</v>
      </c>
      <c r="E465" s="18" t="s">
        <v>21</v>
      </c>
      <c r="F465" s="202">
        <v>32</v>
      </c>
      <c r="H465" s="33"/>
    </row>
    <row r="466" spans="2:8" s="1" customFormat="1" ht="16.899999999999999" customHeight="1">
      <c r="B466" s="33"/>
      <c r="C466" s="201" t="s">
        <v>21</v>
      </c>
      <c r="D466" s="201" t="s">
        <v>1071</v>
      </c>
      <c r="E466" s="18" t="s">
        <v>21</v>
      </c>
      <c r="F466" s="202">
        <v>0</v>
      </c>
      <c r="H466" s="33"/>
    </row>
    <row r="467" spans="2:8" s="1" customFormat="1" ht="16.899999999999999" customHeight="1">
      <c r="B467" s="33"/>
      <c r="C467" s="201" t="s">
        <v>21</v>
      </c>
      <c r="D467" s="201" t="s">
        <v>1076</v>
      </c>
      <c r="E467" s="18" t="s">
        <v>21</v>
      </c>
      <c r="F467" s="202">
        <v>160</v>
      </c>
      <c r="H467" s="33"/>
    </row>
    <row r="468" spans="2:8" s="1" customFormat="1" ht="16.899999999999999" customHeight="1">
      <c r="B468" s="33"/>
      <c r="C468" s="201" t="s">
        <v>21</v>
      </c>
      <c r="D468" s="201" t="s">
        <v>1077</v>
      </c>
      <c r="E468" s="18" t="s">
        <v>21</v>
      </c>
      <c r="F468" s="202">
        <v>84</v>
      </c>
      <c r="H468" s="33"/>
    </row>
    <row r="469" spans="2:8" s="1" customFormat="1" ht="16.899999999999999" customHeight="1">
      <c r="B469" s="33"/>
      <c r="C469" s="201" t="s">
        <v>21</v>
      </c>
      <c r="D469" s="201" t="s">
        <v>1078</v>
      </c>
      <c r="E469" s="18" t="s">
        <v>21</v>
      </c>
      <c r="F469" s="202">
        <v>48</v>
      </c>
      <c r="H469" s="33"/>
    </row>
    <row r="470" spans="2:8" s="1" customFormat="1" ht="16.899999999999999" customHeight="1">
      <c r="B470" s="33"/>
      <c r="C470" s="201" t="s">
        <v>711</v>
      </c>
      <c r="D470" s="201" t="s">
        <v>459</v>
      </c>
      <c r="E470" s="18" t="s">
        <v>21</v>
      </c>
      <c r="F470" s="202">
        <v>324</v>
      </c>
      <c r="H470" s="33"/>
    </row>
    <row r="471" spans="2:8" s="1" customFormat="1" ht="16.899999999999999" customHeight="1">
      <c r="B471" s="33"/>
      <c r="C471" s="203" t="s">
        <v>1444</v>
      </c>
      <c r="H471" s="33"/>
    </row>
    <row r="472" spans="2:8" s="1" customFormat="1" ht="16.899999999999999" customHeight="1">
      <c r="B472" s="33"/>
      <c r="C472" s="201" t="s">
        <v>795</v>
      </c>
      <c r="D472" s="201" t="s">
        <v>796</v>
      </c>
      <c r="E472" s="18" t="s">
        <v>709</v>
      </c>
      <c r="F472" s="202">
        <v>324</v>
      </c>
      <c r="H472" s="33"/>
    </row>
    <row r="473" spans="2:8" s="1" customFormat="1" ht="16.899999999999999" customHeight="1">
      <c r="B473" s="33"/>
      <c r="C473" s="201" t="s">
        <v>774</v>
      </c>
      <c r="D473" s="201" t="s">
        <v>775</v>
      </c>
      <c r="E473" s="18" t="s">
        <v>709</v>
      </c>
      <c r="F473" s="202">
        <v>324</v>
      </c>
      <c r="H473" s="33"/>
    </row>
    <row r="474" spans="2:8" s="1" customFormat="1" ht="16.899999999999999" customHeight="1">
      <c r="B474" s="33"/>
      <c r="C474" s="197" t="s">
        <v>722</v>
      </c>
      <c r="D474" s="198" t="s">
        <v>723</v>
      </c>
      <c r="E474" s="199" t="s">
        <v>709</v>
      </c>
      <c r="F474" s="200">
        <v>1</v>
      </c>
      <c r="H474" s="33"/>
    </row>
    <row r="475" spans="2:8" s="1" customFormat="1" ht="16.899999999999999" customHeight="1">
      <c r="B475" s="33"/>
      <c r="C475" s="201" t="s">
        <v>21</v>
      </c>
      <c r="D475" s="201" t="s">
        <v>1136</v>
      </c>
      <c r="E475" s="18" t="s">
        <v>21</v>
      </c>
      <c r="F475" s="202">
        <v>0</v>
      </c>
      <c r="H475" s="33"/>
    </row>
    <row r="476" spans="2:8" s="1" customFormat="1" ht="16.899999999999999" customHeight="1">
      <c r="B476" s="33"/>
      <c r="C476" s="201" t="s">
        <v>21</v>
      </c>
      <c r="D476" s="201" t="s">
        <v>1024</v>
      </c>
      <c r="E476" s="18" t="s">
        <v>21</v>
      </c>
      <c r="F476" s="202">
        <v>0</v>
      </c>
      <c r="H476" s="33"/>
    </row>
    <row r="477" spans="2:8" s="1" customFormat="1" ht="16.899999999999999" customHeight="1">
      <c r="B477" s="33"/>
      <c r="C477" s="201" t="s">
        <v>21</v>
      </c>
      <c r="D477" s="201" t="s">
        <v>1137</v>
      </c>
      <c r="E477" s="18" t="s">
        <v>21</v>
      </c>
      <c r="F477" s="202">
        <v>1</v>
      </c>
      <c r="H477" s="33"/>
    </row>
    <row r="478" spans="2:8" s="1" customFormat="1" ht="16.899999999999999" customHeight="1">
      <c r="B478" s="33"/>
      <c r="C478" s="201" t="s">
        <v>722</v>
      </c>
      <c r="D478" s="201" t="s">
        <v>459</v>
      </c>
      <c r="E478" s="18" t="s">
        <v>21</v>
      </c>
      <c r="F478" s="202">
        <v>1</v>
      </c>
      <c r="H478" s="33"/>
    </row>
    <row r="479" spans="2:8" s="1" customFormat="1" ht="16.899999999999999" customHeight="1">
      <c r="B479" s="33"/>
      <c r="C479" s="203" t="s">
        <v>1444</v>
      </c>
      <c r="H479" s="33"/>
    </row>
    <row r="480" spans="2:8" s="1" customFormat="1" ht="16.899999999999999" customHeight="1">
      <c r="B480" s="33"/>
      <c r="C480" s="201" t="s">
        <v>1018</v>
      </c>
      <c r="D480" s="201" t="s">
        <v>1019</v>
      </c>
      <c r="E480" s="18" t="s">
        <v>709</v>
      </c>
      <c r="F480" s="202">
        <v>1</v>
      </c>
      <c r="H480" s="33"/>
    </row>
    <row r="481" spans="2:8" s="1" customFormat="1" ht="16.899999999999999" customHeight="1">
      <c r="B481" s="33"/>
      <c r="C481" s="201" t="s">
        <v>1026</v>
      </c>
      <c r="D481" s="201" t="s">
        <v>1027</v>
      </c>
      <c r="E481" s="18" t="s">
        <v>709</v>
      </c>
      <c r="F481" s="202">
        <v>1</v>
      </c>
      <c r="H481" s="33"/>
    </row>
    <row r="482" spans="2:8" s="1" customFormat="1" ht="16.899999999999999" customHeight="1">
      <c r="B482" s="33"/>
      <c r="C482" s="197" t="s">
        <v>724</v>
      </c>
      <c r="D482" s="198" t="s">
        <v>725</v>
      </c>
      <c r="E482" s="199" t="s">
        <v>709</v>
      </c>
      <c r="F482" s="200">
        <v>21</v>
      </c>
      <c r="H482" s="33"/>
    </row>
    <row r="483" spans="2:8" s="1" customFormat="1" ht="16.899999999999999" customHeight="1">
      <c r="B483" s="33"/>
      <c r="C483" s="201" t="s">
        <v>21</v>
      </c>
      <c r="D483" s="201" t="s">
        <v>1136</v>
      </c>
      <c r="E483" s="18" t="s">
        <v>21</v>
      </c>
      <c r="F483" s="202">
        <v>0</v>
      </c>
      <c r="H483" s="33"/>
    </row>
    <row r="484" spans="2:8" s="1" customFormat="1" ht="16.899999999999999" customHeight="1">
      <c r="B484" s="33"/>
      <c r="C484" s="201" t="s">
        <v>21</v>
      </c>
      <c r="D484" s="201" t="s">
        <v>1036</v>
      </c>
      <c r="E484" s="18" t="s">
        <v>21</v>
      </c>
      <c r="F484" s="202">
        <v>0</v>
      </c>
      <c r="H484" s="33"/>
    </row>
    <row r="485" spans="2:8" s="1" customFormat="1" ht="16.899999999999999" customHeight="1">
      <c r="B485" s="33"/>
      <c r="C485" s="201" t="s">
        <v>21</v>
      </c>
      <c r="D485" s="201" t="s">
        <v>1140</v>
      </c>
      <c r="E485" s="18" t="s">
        <v>21</v>
      </c>
      <c r="F485" s="202">
        <v>21</v>
      </c>
      <c r="H485" s="33"/>
    </row>
    <row r="486" spans="2:8" s="1" customFormat="1" ht="16.899999999999999" customHeight="1">
      <c r="B486" s="33"/>
      <c r="C486" s="201" t="s">
        <v>724</v>
      </c>
      <c r="D486" s="201" t="s">
        <v>459</v>
      </c>
      <c r="E486" s="18" t="s">
        <v>21</v>
      </c>
      <c r="F486" s="202">
        <v>21</v>
      </c>
      <c r="H486" s="33"/>
    </row>
    <row r="487" spans="2:8" s="1" customFormat="1" ht="16.899999999999999" customHeight="1">
      <c r="B487" s="33"/>
      <c r="C487" s="203" t="s">
        <v>1444</v>
      </c>
      <c r="H487" s="33"/>
    </row>
    <row r="488" spans="2:8" s="1" customFormat="1" ht="16.899999999999999" customHeight="1">
      <c r="B488" s="33"/>
      <c r="C488" s="201" t="s">
        <v>1031</v>
      </c>
      <c r="D488" s="201" t="s">
        <v>1032</v>
      </c>
      <c r="E488" s="18" t="s">
        <v>709</v>
      </c>
      <c r="F488" s="202">
        <v>21</v>
      </c>
      <c r="H488" s="33"/>
    </row>
    <row r="489" spans="2:8" s="1" customFormat="1" ht="16.899999999999999" customHeight="1">
      <c r="B489" s="33"/>
      <c r="C489" s="201" t="s">
        <v>1039</v>
      </c>
      <c r="D489" s="201" t="s">
        <v>1040</v>
      </c>
      <c r="E489" s="18" t="s">
        <v>709</v>
      </c>
      <c r="F489" s="202">
        <v>21</v>
      </c>
      <c r="H489" s="33"/>
    </row>
    <row r="490" spans="2:8" s="1" customFormat="1" ht="16.899999999999999" customHeight="1">
      <c r="B490" s="33"/>
      <c r="C490" s="197" t="s">
        <v>726</v>
      </c>
      <c r="D490" s="198" t="s">
        <v>727</v>
      </c>
      <c r="E490" s="199" t="s">
        <v>709</v>
      </c>
      <c r="F490" s="200">
        <v>8</v>
      </c>
      <c r="H490" s="33"/>
    </row>
    <row r="491" spans="2:8" s="1" customFormat="1" ht="16.899999999999999" customHeight="1">
      <c r="B491" s="33"/>
      <c r="C491" s="201" t="s">
        <v>21</v>
      </c>
      <c r="D491" s="201" t="s">
        <v>1143</v>
      </c>
      <c r="E491" s="18" t="s">
        <v>21</v>
      </c>
      <c r="F491" s="202">
        <v>0</v>
      </c>
      <c r="H491" s="33"/>
    </row>
    <row r="492" spans="2:8" s="1" customFormat="1" ht="16.899999999999999" customHeight="1">
      <c r="B492" s="33"/>
      <c r="C492" s="201" t="s">
        <v>21</v>
      </c>
      <c r="D492" s="201" t="s">
        <v>1049</v>
      </c>
      <c r="E492" s="18" t="s">
        <v>21</v>
      </c>
      <c r="F492" s="202">
        <v>0</v>
      </c>
      <c r="H492" s="33"/>
    </row>
    <row r="493" spans="2:8" s="1" customFormat="1" ht="16.899999999999999" customHeight="1">
      <c r="B493" s="33"/>
      <c r="C493" s="201" t="s">
        <v>21</v>
      </c>
      <c r="D493" s="201" t="s">
        <v>1144</v>
      </c>
      <c r="E493" s="18" t="s">
        <v>21</v>
      </c>
      <c r="F493" s="202">
        <v>8</v>
      </c>
      <c r="H493" s="33"/>
    </row>
    <row r="494" spans="2:8" s="1" customFormat="1" ht="16.899999999999999" customHeight="1">
      <c r="B494" s="33"/>
      <c r="C494" s="201" t="s">
        <v>726</v>
      </c>
      <c r="D494" s="201" t="s">
        <v>459</v>
      </c>
      <c r="E494" s="18" t="s">
        <v>21</v>
      </c>
      <c r="F494" s="202">
        <v>8</v>
      </c>
      <c r="H494" s="33"/>
    </row>
    <row r="495" spans="2:8" s="1" customFormat="1" ht="16.899999999999999" customHeight="1">
      <c r="B495" s="33"/>
      <c r="C495" s="203" t="s">
        <v>1444</v>
      </c>
      <c r="H495" s="33"/>
    </row>
    <row r="496" spans="2:8" s="1" customFormat="1" ht="16.899999999999999" customHeight="1">
      <c r="B496" s="33"/>
      <c r="C496" s="201" t="s">
        <v>1044</v>
      </c>
      <c r="D496" s="201" t="s">
        <v>1045</v>
      </c>
      <c r="E496" s="18" t="s">
        <v>709</v>
      </c>
      <c r="F496" s="202">
        <v>8</v>
      </c>
      <c r="H496" s="33"/>
    </row>
    <row r="497" spans="2:8" s="1" customFormat="1" ht="16.899999999999999" customHeight="1">
      <c r="B497" s="33"/>
      <c r="C497" s="201" t="s">
        <v>1052</v>
      </c>
      <c r="D497" s="201" t="s">
        <v>1053</v>
      </c>
      <c r="E497" s="18" t="s">
        <v>709</v>
      </c>
      <c r="F497" s="202">
        <v>8</v>
      </c>
      <c r="H497" s="33"/>
    </row>
    <row r="498" spans="2:8" s="1" customFormat="1" ht="16.899999999999999" customHeight="1">
      <c r="B498" s="33"/>
      <c r="C498" s="197" t="s">
        <v>728</v>
      </c>
      <c r="D498" s="198" t="s">
        <v>728</v>
      </c>
      <c r="E498" s="199" t="s">
        <v>414</v>
      </c>
      <c r="F498" s="200">
        <v>918.41099999999994</v>
      </c>
      <c r="H498" s="33"/>
    </row>
    <row r="499" spans="2:8" s="1" customFormat="1" ht="16.899999999999999" customHeight="1">
      <c r="B499" s="33"/>
      <c r="C499" s="201" t="s">
        <v>21</v>
      </c>
      <c r="D499" s="201" t="s">
        <v>484</v>
      </c>
      <c r="E499" s="18" t="s">
        <v>21</v>
      </c>
      <c r="F499" s="202">
        <v>0</v>
      </c>
      <c r="H499" s="33"/>
    </row>
    <row r="500" spans="2:8" s="1" customFormat="1" ht="16.899999999999999" customHeight="1">
      <c r="B500" s="33"/>
      <c r="C500" s="201" t="s">
        <v>21</v>
      </c>
      <c r="D500" s="201" t="s">
        <v>964</v>
      </c>
      <c r="E500" s="18" t="s">
        <v>21</v>
      </c>
      <c r="F500" s="202">
        <v>0</v>
      </c>
      <c r="H500" s="33"/>
    </row>
    <row r="501" spans="2:8" s="1" customFormat="1" ht="16.899999999999999" customHeight="1">
      <c r="B501" s="33"/>
      <c r="C501" s="201" t="s">
        <v>21</v>
      </c>
      <c r="D501" s="201" t="s">
        <v>1100</v>
      </c>
      <c r="E501" s="18" t="s">
        <v>21</v>
      </c>
      <c r="F501" s="202">
        <v>8.4580000000000002</v>
      </c>
      <c r="H501" s="33"/>
    </row>
    <row r="502" spans="2:8" s="1" customFormat="1" ht="16.899999999999999" customHeight="1">
      <c r="B502" s="33"/>
      <c r="C502" s="201" t="s">
        <v>21</v>
      </c>
      <c r="D502" s="201" t="s">
        <v>1101</v>
      </c>
      <c r="E502" s="18" t="s">
        <v>21</v>
      </c>
      <c r="F502" s="202">
        <v>6</v>
      </c>
      <c r="H502" s="33"/>
    </row>
    <row r="503" spans="2:8" s="1" customFormat="1" ht="16.899999999999999" customHeight="1">
      <c r="B503" s="33"/>
      <c r="C503" s="201" t="s">
        <v>21</v>
      </c>
      <c r="D503" s="201" t="s">
        <v>967</v>
      </c>
      <c r="E503" s="18" t="s">
        <v>21</v>
      </c>
      <c r="F503" s="202">
        <v>0</v>
      </c>
      <c r="H503" s="33"/>
    </row>
    <row r="504" spans="2:8" s="1" customFormat="1" ht="16.899999999999999" customHeight="1">
      <c r="B504" s="33"/>
      <c r="C504" s="201" t="s">
        <v>21</v>
      </c>
      <c r="D504" s="201" t="s">
        <v>1102</v>
      </c>
      <c r="E504" s="18" t="s">
        <v>21</v>
      </c>
      <c r="F504" s="202">
        <v>76.540000000000006</v>
      </c>
      <c r="H504" s="33"/>
    </row>
    <row r="505" spans="2:8" s="1" customFormat="1" ht="16.899999999999999" customHeight="1">
      <c r="B505" s="33"/>
      <c r="C505" s="201" t="s">
        <v>21</v>
      </c>
      <c r="D505" s="201" t="s">
        <v>969</v>
      </c>
      <c r="E505" s="18" t="s">
        <v>21</v>
      </c>
      <c r="F505" s="202">
        <v>0</v>
      </c>
      <c r="H505" s="33"/>
    </row>
    <row r="506" spans="2:8" s="1" customFormat="1" ht="16.899999999999999" customHeight="1">
      <c r="B506" s="33"/>
      <c r="C506" s="201" t="s">
        <v>21</v>
      </c>
      <c r="D506" s="201" t="s">
        <v>1103</v>
      </c>
      <c r="E506" s="18" t="s">
        <v>21</v>
      </c>
      <c r="F506" s="202">
        <v>26.207999999999998</v>
      </c>
      <c r="H506" s="33"/>
    </row>
    <row r="507" spans="2:8" s="1" customFormat="1" ht="16.899999999999999" customHeight="1">
      <c r="B507" s="33"/>
      <c r="C507" s="201" t="s">
        <v>21</v>
      </c>
      <c r="D507" s="201" t="s">
        <v>1104</v>
      </c>
      <c r="E507" s="18" t="s">
        <v>21</v>
      </c>
      <c r="F507" s="202">
        <v>14.352</v>
      </c>
      <c r="H507" s="33"/>
    </row>
    <row r="508" spans="2:8" s="1" customFormat="1" ht="16.899999999999999" customHeight="1">
      <c r="B508" s="33"/>
      <c r="C508" s="201" t="s">
        <v>21</v>
      </c>
      <c r="D508" s="201" t="s">
        <v>1105</v>
      </c>
      <c r="E508" s="18" t="s">
        <v>21</v>
      </c>
      <c r="F508" s="202">
        <v>3.7440000000000002</v>
      </c>
      <c r="H508" s="33"/>
    </row>
    <row r="509" spans="2:8" s="1" customFormat="1" ht="16.899999999999999" customHeight="1">
      <c r="B509" s="33"/>
      <c r="C509" s="201" t="s">
        <v>21</v>
      </c>
      <c r="D509" s="201" t="s">
        <v>978</v>
      </c>
      <c r="E509" s="18" t="s">
        <v>21</v>
      </c>
      <c r="F509" s="202">
        <v>0</v>
      </c>
      <c r="H509" s="33"/>
    </row>
    <row r="510" spans="2:8" s="1" customFormat="1" ht="16.899999999999999" customHeight="1">
      <c r="B510" s="33"/>
      <c r="C510" s="201" t="s">
        <v>21</v>
      </c>
      <c r="D510" s="201" t="s">
        <v>1106</v>
      </c>
      <c r="E510" s="18" t="s">
        <v>21</v>
      </c>
      <c r="F510" s="202">
        <v>227.65</v>
      </c>
      <c r="H510" s="33"/>
    </row>
    <row r="511" spans="2:8" s="1" customFormat="1" ht="16.899999999999999" customHeight="1">
      <c r="B511" s="33"/>
      <c r="C511" s="201" t="s">
        <v>21</v>
      </c>
      <c r="D511" s="201" t="s">
        <v>1107</v>
      </c>
      <c r="E511" s="18" t="s">
        <v>21</v>
      </c>
      <c r="F511" s="202">
        <v>0</v>
      </c>
      <c r="H511" s="33"/>
    </row>
    <row r="512" spans="2:8" s="1" customFormat="1" ht="16.899999999999999" customHeight="1">
      <c r="B512" s="33"/>
      <c r="C512" s="201" t="s">
        <v>21</v>
      </c>
      <c r="D512" s="201" t="s">
        <v>1108</v>
      </c>
      <c r="E512" s="18" t="s">
        <v>21</v>
      </c>
      <c r="F512" s="202">
        <v>29.44</v>
      </c>
      <c r="H512" s="33"/>
    </row>
    <row r="513" spans="2:8" s="1" customFormat="1" ht="16.899999999999999" customHeight="1">
      <c r="B513" s="33"/>
      <c r="C513" s="201" t="s">
        <v>21</v>
      </c>
      <c r="D513" s="201" t="s">
        <v>1109</v>
      </c>
      <c r="E513" s="18" t="s">
        <v>21</v>
      </c>
      <c r="F513" s="202">
        <v>14.4</v>
      </c>
      <c r="H513" s="33"/>
    </row>
    <row r="514" spans="2:8" s="1" customFormat="1" ht="16.899999999999999" customHeight="1">
      <c r="B514" s="33"/>
      <c r="C514" s="201" t="s">
        <v>21</v>
      </c>
      <c r="D514" s="201" t="s">
        <v>1110</v>
      </c>
      <c r="E514" s="18" t="s">
        <v>21</v>
      </c>
      <c r="F514" s="202">
        <v>0</v>
      </c>
      <c r="H514" s="33"/>
    </row>
    <row r="515" spans="2:8" s="1" customFormat="1" ht="16.899999999999999" customHeight="1">
      <c r="B515" s="33"/>
      <c r="C515" s="201" t="s">
        <v>21</v>
      </c>
      <c r="D515" s="201" t="s">
        <v>1111</v>
      </c>
      <c r="E515" s="18" t="s">
        <v>21</v>
      </c>
      <c r="F515" s="202">
        <v>2.5920000000000001</v>
      </c>
      <c r="H515" s="33"/>
    </row>
    <row r="516" spans="2:8" s="1" customFormat="1" ht="16.899999999999999" customHeight="1">
      <c r="B516" s="33"/>
      <c r="C516" s="201" t="s">
        <v>21</v>
      </c>
      <c r="D516" s="201" t="s">
        <v>1112</v>
      </c>
      <c r="E516" s="18" t="s">
        <v>21</v>
      </c>
      <c r="F516" s="202">
        <v>0.16</v>
      </c>
      <c r="H516" s="33"/>
    </row>
    <row r="517" spans="2:8" s="1" customFormat="1" ht="16.899999999999999" customHeight="1">
      <c r="B517" s="33"/>
      <c r="C517" s="201" t="s">
        <v>21</v>
      </c>
      <c r="D517" s="201" t="s">
        <v>1113</v>
      </c>
      <c r="E517" s="18" t="s">
        <v>21</v>
      </c>
      <c r="F517" s="202">
        <v>6.08</v>
      </c>
      <c r="H517" s="33"/>
    </row>
    <row r="518" spans="2:8" s="1" customFormat="1" ht="16.899999999999999" customHeight="1">
      <c r="B518" s="33"/>
      <c r="C518" s="201" t="s">
        <v>21</v>
      </c>
      <c r="D518" s="201" t="s">
        <v>1114</v>
      </c>
      <c r="E518" s="18" t="s">
        <v>21</v>
      </c>
      <c r="F518" s="202">
        <v>0</v>
      </c>
      <c r="H518" s="33"/>
    </row>
    <row r="519" spans="2:8" s="1" customFormat="1" ht="16.899999999999999" customHeight="1">
      <c r="B519" s="33"/>
      <c r="C519" s="201" t="s">
        <v>21</v>
      </c>
      <c r="D519" s="201" t="s">
        <v>1115</v>
      </c>
      <c r="E519" s="18" t="s">
        <v>21</v>
      </c>
      <c r="F519" s="202">
        <v>133.48400000000001</v>
      </c>
      <c r="H519" s="33"/>
    </row>
    <row r="520" spans="2:8" s="1" customFormat="1" ht="16.899999999999999" customHeight="1">
      <c r="B520" s="33"/>
      <c r="C520" s="201" t="s">
        <v>21</v>
      </c>
      <c r="D520" s="201" t="s">
        <v>1116</v>
      </c>
      <c r="E520" s="18" t="s">
        <v>21</v>
      </c>
      <c r="F520" s="202">
        <v>96.24</v>
      </c>
      <c r="H520" s="33"/>
    </row>
    <row r="521" spans="2:8" s="1" customFormat="1" ht="16.899999999999999" customHeight="1">
      <c r="B521" s="33"/>
      <c r="C521" s="201" t="s">
        <v>21</v>
      </c>
      <c r="D521" s="201" t="s">
        <v>1117</v>
      </c>
      <c r="E521" s="18" t="s">
        <v>21</v>
      </c>
      <c r="F521" s="202">
        <v>0</v>
      </c>
      <c r="H521" s="33"/>
    </row>
    <row r="522" spans="2:8" s="1" customFormat="1" ht="16.899999999999999" customHeight="1">
      <c r="B522" s="33"/>
      <c r="C522" s="201" t="s">
        <v>21</v>
      </c>
      <c r="D522" s="201" t="s">
        <v>1118</v>
      </c>
      <c r="E522" s="18" t="s">
        <v>21</v>
      </c>
      <c r="F522" s="202">
        <v>37.44</v>
      </c>
      <c r="H522" s="33"/>
    </row>
    <row r="523" spans="2:8" s="1" customFormat="1" ht="16.899999999999999" customHeight="1">
      <c r="B523" s="33"/>
      <c r="C523" s="201" t="s">
        <v>21</v>
      </c>
      <c r="D523" s="201" t="s">
        <v>1119</v>
      </c>
      <c r="E523" s="18" t="s">
        <v>21</v>
      </c>
      <c r="F523" s="202">
        <v>170.52</v>
      </c>
      <c r="H523" s="33"/>
    </row>
    <row r="524" spans="2:8" s="1" customFormat="1" ht="16.899999999999999" customHeight="1">
      <c r="B524" s="33"/>
      <c r="C524" s="201" t="s">
        <v>21</v>
      </c>
      <c r="D524" s="201" t="s">
        <v>1120</v>
      </c>
      <c r="E524" s="18" t="s">
        <v>21</v>
      </c>
      <c r="F524" s="202">
        <v>0</v>
      </c>
      <c r="H524" s="33"/>
    </row>
    <row r="525" spans="2:8" s="1" customFormat="1" ht="16.899999999999999" customHeight="1">
      <c r="B525" s="33"/>
      <c r="C525" s="201" t="s">
        <v>21</v>
      </c>
      <c r="D525" s="201" t="s">
        <v>1121</v>
      </c>
      <c r="E525" s="18" t="s">
        <v>21</v>
      </c>
      <c r="F525" s="202">
        <v>7.1829999999999998</v>
      </c>
      <c r="H525" s="33"/>
    </row>
    <row r="526" spans="2:8" s="1" customFormat="1" ht="16.899999999999999" customHeight="1">
      <c r="B526" s="33"/>
      <c r="C526" s="201" t="s">
        <v>21</v>
      </c>
      <c r="D526" s="201" t="s">
        <v>1122</v>
      </c>
      <c r="E526" s="18" t="s">
        <v>21</v>
      </c>
      <c r="F526" s="202">
        <v>57.92</v>
      </c>
      <c r="H526" s="33"/>
    </row>
    <row r="527" spans="2:8" s="1" customFormat="1" ht="16.899999999999999" customHeight="1">
      <c r="B527" s="33"/>
      <c r="C527" s="201" t="s">
        <v>728</v>
      </c>
      <c r="D527" s="201" t="s">
        <v>459</v>
      </c>
      <c r="E527" s="18" t="s">
        <v>21</v>
      </c>
      <c r="F527" s="202">
        <v>918.41099999999994</v>
      </c>
      <c r="H527" s="33"/>
    </row>
    <row r="528" spans="2:8" s="1" customFormat="1" ht="16.899999999999999" customHeight="1">
      <c r="B528" s="33"/>
      <c r="C528" s="203" t="s">
        <v>1444</v>
      </c>
      <c r="H528" s="33"/>
    </row>
    <row r="529" spans="2:8" s="1" customFormat="1" ht="16.899999999999999" customHeight="1">
      <c r="B529" s="33"/>
      <c r="C529" s="201" t="s">
        <v>959</v>
      </c>
      <c r="D529" s="201" t="s">
        <v>960</v>
      </c>
      <c r="E529" s="18" t="s">
        <v>414</v>
      </c>
      <c r="F529" s="202">
        <v>918.41099999999994</v>
      </c>
      <c r="H529" s="33"/>
    </row>
    <row r="530" spans="2:8" s="1" customFormat="1" ht="16.899999999999999" customHeight="1">
      <c r="B530" s="33"/>
      <c r="C530" s="201" t="s">
        <v>991</v>
      </c>
      <c r="D530" s="201" t="s">
        <v>992</v>
      </c>
      <c r="E530" s="18" t="s">
        <v>414</v>
      </c>
      <c r="F530" s="202">
        <v>918.41099999999994</v>
      </c>
      <c r="H530" s="33"/>
    </row>
    <row r="531" spans="2:8" s="1" customFormat="1" ht="16.899999999999999" customHeight="1">
      <c r="B531" s="33"/>
      <c r="C531" s="201" t="s">
        <v>1000</v>
      </c>
      <c r="D531" s="201" t="s">
        <v>1001</v>
      </c>
      <c r="E531" s="18" t="s">
        <v>414</v>
      </c>
      <c r="F531" s="202">
        <v>918.41099999999994</v>
      </c>
      <c r="H531" s="33"/>
    </row>
    <row r="532" spans="2:8" s="1" customFormat="1" ht="16.899999999999999" customHeight="1">
      <c r="B532" s="33"/>
      <c r="C532" s="201" t="s">
        <v>1008</v>
      </c>
      <c r="D532" s="201" t="s">
        <v>1009</v>
      </c>
      <c r="E532" s="18" t="s">
        <v>414</v>
      </c>
      <c r="F532" s="202">
        <v>1836.8219999999999</v>
      </c>
      <c r="H532" s="33"/>
    </row>
    <row r="533" spans="2:8" s="1" customFormat="1" ht="16.899999999999999" customHeight="1">
      <c r="B533" s="33"/>
      <c r="C533" s="201" t="s">
        <v>996</v>
      </c>
      <c r="D533" s="201" t="s">
        <v>997</v>
      </c>
      <c r="E533" s="18" t="s">
        <v>628</v>
      </c>
      <c r="F533" s="202">
        <v>649.31700000000001</v>
      </c>
      <c r="H533" s="33"/>
    </row>
    <row r="534" spans="2:8" s="1" customFormat="1" ht="16.899999999999999" customHeight="1">
      <c r="B534" s="33"/>
      <c r="C534" s="201" t="s">
        <v>1004</v>
      </c>
      <c r="D534" s="201" t="s">
        <v>1005</v>
      </c>
      <c r="E534" s="18" t="s">
        <v>628</v>
      </c>
      <c r="F534" s="202">
        <v>468.39</v>
      </c>
      <c r="H534" s="33"/>
    </row>
    <row r="535" spans="2:8" s="1" customFormat="1" ht="16.899999999999999" customHeight="1">
      <c r="B535" s="33"/>
      <c r="C535" s="201" t="s">
        <v>1013</v>
      </c>
      <c r="D535" s="201" t="s">
        <v>1014</v>
      </c>
      <c r="E535" s="18" t="s">
        <v>628</v>
      </c>
      <c r="F535" s="202">
        <v>716.36099999999999</v>
      </c>
      <c r="H535" s="33"/>
    </row>
    <row r="536" spans="2:8" s="1" customFormat="1" ht="16.899999999999999" customHeight="1">
      <c r="B536" s="33"/>
      <c r="C536" s="201" t="s">
        <v>987</v>
      </c>
      <c r="D536" s="201" t="s">
        <v>988</v>
      </c>
      <c r="E536" s="18" t="s">
        <v>462</v>
      </c>
      <c r="F536" s="202">
        <v>18.367999999999999</v>
      </c>
      <c r="H536" s="33"/>
    </row>
    <row r="537" spans="2:8" s="1" customFormat="1" ht="16.899999999999999" customHeight="1">
      <c r="B537" s="33"/>
      <c r="C537" s="197" t="s">
        <v>730</v>
      </c>
      <c r="D537" s="198" t="s">
        <v>731</v>
      </c>
      <c r="E537" s="199" t="s">
        <v>628</v>
      </c>
      <c r="F537" s="200">
        <v>665.52</v>
      </c>
      <c r="H537" s="33"/>
    </row>
    <row r="538" spans="2:8" s="1" customFormat="1" ht="16.899999999999999" customHeight="1">
      <c r="B538" s="33"/>
      <c r="C538" s="201" t="s">
        <v>21</v>
      </c>
      <c r="D538" s="201" t="s">
        <v>787</v>
      </c>
      <c r="E538" s="18" t="s">
        <v>21</v>
      </c>
      <c r="F538" s="202">
        <v>0</v>
      </c>
      <c r="H538" s="33"/>
    </row>
    <row r="539" spans="2:8" s="1" customFormat="1" ht="16.899999999999999" customHeight="1">
      <c r="B539" s="33"/>
      <c r="C539" s="201" t="s">
        <v>730</v>
      </c>
      <c r="D539" s="201" t="s">
        <v>1084</v>
      </c>
      <c r="E539" s="18" t="s">
        <v>21</v>
      </c>
      <c r="F539" s="202">
        <v>665.52</v>
      </c>
      <c r="H539" s="33"/>
    </row>
    <row r="540" spans="2:8" s="1" customFormat="1" ht="16.899999999999999" customHeight="1">
      <c r="B540" s="33"/>
      <c r="C540" s="203" t="s">
        <v>1444</v>
      </c>
      <c r="H540" s="33"/>
    </row>
    <row r="541" spans="2:8" s="1" customFormat="1" ht="16.899999999999999" customHeight="1">
      <c r="B541" s="33"/>
      <c r="C541" s="201" t="s">
        <v>866</v>
      </c>
      <c r="D541" s="201" t="s">
        <v>867</v>
      </c>
      <c r="E541" s="18" t="s">
        <v>628</v>
      </c>
      <c r="F541" s="202">
        <v>665.52</v>
      </c>
      <c r="H541" s="33"/>
    </row>
    <row r="542" spans="2:8" s="1" customFormat="1" ht="16.899999999999999" customHeight="1">
      <c r="B542" s="33"/>
      <c r="C542" s="201" t="s">
        <v>901</v>
      </c>
      <c r="D542" s="201" t="s">
        <v>902</v>
      </c>
      <c r="E542" s="18" t="s">
        <v>628</v>
      </c>
      <c r="F542" s="202">
        <v>1255.77</v>
      </c>
      <c r="H542" s="33"/>
    </row>
    <row r="543" spans="2:8" s="1" customFormat="1" ht="16.899999999999999" customHeight="1">
      <c r="B543" s="33"/>
      <c r="C543" s="197" t="s">
        <v>733</v>
      </c>
      <c r="D543" s="198" t="s">
        <v>734</v>
      </c>
      <c r="E543" s="199" t="s">
        <v>628</v>
      </c>
      <c r="F543" s="200">
        <v>379.65</v>
      </c>
      <c r="H543" s="33"/>
    </row>
    <row r="544" spans="2:8" s="1" customFormat="1" ht="16.899999999999999" customHeight="1">
      <c r="B544" s="33"/>
      <c r="C544" s="201" t="s">
        <v>21</v>
      </c>
      <c r="D544" s="201" t="s">
        <v>875</v>
      </c>
      <c r="E544" s="18" t="s">
        <v>21</v>
      </c>
      <c r="F544" s="202">
        <v>0</v>
      </c>
      <c r="H544" s="33"/>
    </row>
    <row r="545" spans="2:8" s="1" customFormat="1" ht="16.899999999999999" customHeight="1">
      <c r="B545" s="33"/>
      <c r="C545" s="201" t="s">
        <v>733</v>
      </c>
      <c r="D545" s="201" t="s">
        <v>1087</v>
      </c>
      <c r="E545" s="18" t="s">
        <v>21</v>
      </c>
      <c r="F545" s="202">
        <v>379.65</v>
      </c>
      <c r="H545" s="33"/>
    </row>
    <row r="546" spans="2:8" s="1" customFormat="1" ht="16.899999999999999" customHeight="1">
      <c r="B546" s="33"/>
      <c r="C546" s="203" t="s">
        <v>1444</v>
      </c>
      <c r="H546" s="33"/>
    </row>
    <row r="547" spans="2:8" s="1" customFormat="1" ht="16.899999999999999" customHeight="1">
      <c r="B547" s="33"/>
      <c r="C547" s="201" t="s">
        <v>871</v>
      </c>
      <c r="D547" s="201" t="s">
        <v>872</v>
      </c>
      <c r="E547" s="18" t="s">
        <v>628</v>
      </c>
      <c r="F547" s="202">
        <v>379.65</v>
      </c>
      <c r="H547" s="33"/>
    </row>
    <row r="548" spans="2:8" s="1" customFormat="1" ht="16.899999999999999" customHeight="1">
      <c r="B548" s="33"/>
      <c r="C548" s="201" t="s">
        <v>901</v>
      </c>
      <c r="D548" s="201" t="s">
        <v>902</v>
      </c>
      <c r="E548" s="18" t="s">
        <v>628</v>
      </c>
      <c r="F548" s="202">
        <v>1255.77</v>
      </c>
      <c r="H548" s="33"/>
    </row>
    <row r="549" spans="2:8" s="1" customFormat="1" ht="16.899999999999999" customHeight="1">
      <c r="B549" s="33"/>
      <c r="C549" s="197" t="s">
        <v>1063</v>
      </c>
      <c r="D549" s="198" t="s">
        <v>1064</v>
      </c>
      <c r="E549" s="199" t="s">
        <v>628</v>
      </c>
      <c r="F549" s="200">
        <v>210.6</v>
      </c>
      <c r="H549" s="33"/>
    </row>
    <row r="550" spans="2:8" s="1" customFormat="1" ht="16.899999999999999" customHeight="1">
      <c r="B550" s="33"/>
      <c r="C550" s="201" t="s">
        <v>21</v>
      </c>
      <c r="D550" s="201" t="s">
        <v>1092</v>
      </c>
      <c r="E550" s="18" t="s">
        <v>21</v>
      </c>
      <c r="F550" s="202">
        <v>0</v>
      </c>
      <c r="H550" s="33"/>
    </row>
    <row r="551" spans="2:8" s="1" customFormat="1" ht="16.899999999999999" customHeight="1">
      <c r="B551" s="33"/>
      <c r="C551" s="201" t="s">
        <v>1063</v>
      </c>
      <c r="D551" s="201" t="s">
        <v>1093</v>
      </c>
      <c r="E551" s="18" t="s">
        <v>21</v>
      </c>
      <c r="F551" s="202">
        <v>210.6</v>
      </c>
      <c r="H551" s="33"/>
    </row>
    <row r="552" spans="2:8" s="1" customFormat="1" ht="16.899999999999999" customHeight="1">
      <c r="B552" s="33"/>
      <c r="C552" s="203" t="s">
        <v>1444</v>
      </c>
      <c r="H552" s="33"/>
    </row>
    <row r="553" spans="2:8" s="1" customFormat="1" ht="16.899999999999999" customHeight="1">
      <c r="B553" s="33"/>
      <c r="C553" s="201" t="s">
        <v>1088</v>
      </c>
      <c r="D553" s="201" t="s">
        <v>1089</v>
      </c>
      <c r="E553" s="18" t="s">
        <v>628</v>
      </c>
      <c r="F553" s="202">
        <v>210.6</v>
      </c>
      <c r="H553" s="33"/>
    </row>
    <row r="554" spans="2:8" s="1" customFormat="1" ht="16.899999999999999" customHeight="1">
      <c r="B554" s="33"/>
      <c r="C554" s="201" t="s">
        <v>901</v>
      </c>
      <c r="D554" s="201" t="s">
        <v>902</v>
      </c>
      <c r="E554" s="18" t="s">
        <v>628</v>
      </c>
      <c r="F554" s="202">
        <v>1255.77</v>
      </c>
      <c r="H554" s="33"/>
    </row>
    <row r="555" spans="2:8" s="1" customFormat="1" ht="26.45" customHeight="1">
      <c r="B555" s="33"/>
      <c r="C555" s="196" t="s">
        <v>1456</v>
      </c>
      <c r="D555" s="196" t="s">
        <v>114</v>
      </c>
      <c r="H555" s="33"/>
    </row>
    <row r="556" spans="2:8" s="1" customFormat="1" ht="16.899999999999999" customHeight="1">
      <c r="B556" s="33"/>
      <c r="C556" s="197" t="s">
        <v>604</v>
      </c>
      <c r="D556" s="198" t="s">
        <v>604</v>
      </c>
      <c r="E556" s="199" t="s">
        <v>414</v>
      </c>
      <c r="F556" s="200">
        <v>90</v>
      </c>
      <c r="H556" s="33"/>
    </row>
    <row r="557" spans="2:8" s="1" customFormat="1" ht="16.899999999999999" customHeight="1">
      <c r="B557" s="33"/>
      <c r="C557" s="201" t="s">
        <v>21</v>
      </c>
      <c r="D557" s="201" t="s">
        <v>817</v>
      </c>
      <c r="E557" s="18" t="s">
        <v>21</v>
      </c>
      <c r="F557" s="202">
        <v>0</v>
      </c>
      <c r="H557" s="33"/>
    </row>
    <row r="558" spans="2:8" s="1" customFormat="1" ht="16.899999999999999" customHeight="1">
      <c r="B558" s="33"/>
      <c r="C558" s="201" t="s">
        <v>21</v>
      </c>
      <c r="D558" s="201" t="s">
        <v>1154</v>
      </c>
      <c r="E558" s="18" t="s">
        <v>21</v>
      </c>
      <c r="F558" s="202">
        <v>90</v>
      </c>
      <c r="H558" s="33"/>
    </row>
    <row r="559" spans="2:8" s="1" customFormat="1" ht="16.899999999999999" customHeight="1">
      <c r="B559" s="33"/>
      <c r="C559" s="201" t="s">
        <v>604</v>
      </c>
      <c r="D559" s="201" t="s">
        <v>459</v>
      </c>
      <c r="E559" s="18" t="s">
        <v>21</v>
      </c>
      <c r="F559" s="202">
        <v>90</v>
      </c>
      <c r="H559" s="33"/>
    </row>
    <row r="560" spans="2:8" s="1" customFormat="1" ht="16.899999999999999" customHeight="1">
      <c r="B560" s="33"/>
      <c r="C560" s="203" t="s">
        <v>1444</v>
      </c>
      <c r="H560" s="33"/>
    </row>
    <row r="561" spans="2:8" s="1" customFormat="1" ht="16.899999999999999" customHeight="1">
      <c r="B561" s="33"/>
      <c r="C561" s="201" t="s">
        <v>1149</v>
      </c>
      <c r="D561" s="201" t="s">
        <v>1150</v>
      </c>
      <c r="E561" s="18" t="s">
        <v>414</v>
      </c>
      <c r="F561" s="202">
        <v>90</v>
      </c>
      <c r="H561" s="33"/>
    </row>
    <row r="562" spans="2:8" s="1" customFormat="1" ht="16.899999999999999" customHeight="1">
      <c r="B562" s="33"/>
      <c r="C562" s="201" t="s">
        <v>820</v>
      </c>
      <c r="D562" s="201" t="s">
        <v>821</v>
      </c>
      <c r="E562" s="18" t="s">
        <v>414</v>
      </c>
      <c r="F562" s="202">
        <v>90</v>
      </c>
      <c r="H562" s="33"/>
    </row>
    <row r="563" spans="2:8" s="1" customFormat="1" ht="16.899999999999999" customHeight="1">
      <c r="B563" s="33"/>
      <c r="C563" s="201" t="s">
        <v>573</v>
      </c>
      <c r="D563" s="201" t="s">
        <v>574</v>
      </c>
      <c r="E563" s="18" t="s">
        <v>414</v>
      </c>
      <c r="F563" s="202">
        <v>90</v>
      </c>
      <c r="H563" s="33"/>
    </row>
    <row r="564" spans="2:8" s="1" customFormat="1" ht="16.899999999999999" customHeight="1">
      <c r="B564" s="33"/>
      <c r="C564" s="201" t="s">
        <v>826</v>
      </c>
      <c r="D564" s="201" t="s">
        <v>827</v>
      </c>
      <c r="E564" s="18" t="s">
        <v>414</v>
      </c>
      <c r="F564" s="202">
        <v>90</v>
      </c>
      <c r="H564" s="33"/>
    </row>
    <row r="565" spans="2:8" s="1" customFormat="1" ht="16.899999999999999" customHeight="1">
      <c r="B565" s="33"/>
      <c r="C565" s="201" t="s">
        <v>1158</v>
      </c>
      <c r="D565" s="201" t="s">
        <v>1159</v>
      </c>
      <c r="E565" s="18" t="s">
        <v>414</v>
      </c>
      <c r="F565" s="202">
        <v>90</v>
      </c>
      <c r="H565" s="33"/>
    </row>
    <row r="566" spans="2:8" s="1" customFormat="1" ht="16.899999999999999" customHeight="1">
      <c r="B566" s="33"/>
      <c r="C566" s="201" t="s">
        <v>1163</v>
      </c>
      <c r="D566" s="201" t="s">
        <v>1164</v>
      </c>
      <c r="E566" s="18" t="s">
        <v>414</v>
      </c>
      <c r="F566" s="202">
        <v>90</v>
      </c>
      <c r="H566" s="33"/>
    </row>
    <row r="567" spans="2:8" s="1" customFormat="1" ht="16.899999999999999" customHeight="1">
      <c r="B567" s="33"/>
      <c r="C567" s="201" t="s">
        <v>1168</v>
      </c>
      <c r="D567" s="201" t="s">
        <v>1169</v>
      </c>
      <c r="E567" s="18" t="s">
        <v>414</v>
      </c>
      <c r="F567" s="202">
        <v>90</v>
      </c>
      <c r="H567" s="33"/>
    </row>
    <row r="568" spans="2:8" s="1" customFormat="1" ht="16.899999999999999" customHeight="1">
      <c r="B568" s="33"/>
      <c r="C568" s="201" t="s">
        <v>1173</v>
      </c>
      <c r="D568" s="201" t="s">
        <v>1174</v>
      </c>
      <c r="E568" s="18" t="s">
        <v>414</v>
      </c>
      <c r="F568" s="202">
        <v>90</v>
      </c>
      <c r="H568" s="33"/>
    </row>
    <row r="569" spans="2:8" s="1" customFormat="1" ht="16.899999999999999" customHeight="1">
      <c r="B569" s="33"/>
      <c r="C569" s="201" t="s">
        <v>1178</v>
      </c>
      <c r="D569" s="201" t="s">
        <v>1179</v>
      </c>
      <c r="E569" s="18" t="s">
        <v>414</v>
      </c>
      <c r="F569" s="202">
        <v>90</v>
      </c>
      <c r="H569" s="33"/>
    </row>
    <row r="570" spans="2:8" s="1" customFormat="1" ht="16.899999999999999" customHeight="1">
      <c r="B570" s="33"/>
      <c r="C570" s="201" t="s">
        <v>1183</v>
      </c>
      <c r="D570" s="201" t="s">
        <v>1184</v>
      </c>
      <c r="E570" s="18" t="s">
        <v>414</v>
      </c>
      <c r="F570" s="202">
        <v>90</v>
      </c>
      <c r="H570" s="33"/>
    </row>
    <row r="571" spans="2:8" s="1" customFormat="1" ht="16.899999999999999" customHeight="1">
      <c r="B571" s="33"/>
      <c r="C571" s="201" t="s">
        <v>582</v>
      </c>
      <c r="D571" s="201" t="s">
        <v>583</v>
      </c>
      <c r="E571" s="18" t="s">
        <v>462</v>
      </c>
      <c r="F571" s="202">
        <v>22.05</v>
      </c>
      <c r="H571" s="33"/>
    </row>
    <row r="572" spans="2:8" s="1" customFormat="1" ht="26.45" customHeight="1">
      <c r="B572" s="33"/>
      <c r="C572" s="196" t="s">
        <v>1457</v>
      </c>
      <c r="D572" s="196" t="s">
        <v>117</v>
      </c>
      <c r="H572" s="33"/>
    </row>
    <row r="573" spans="2:8" s="1" customFormat="1" ht="16.899999999999999" customHeight="1">
      <c r="B573" s="33"/>
      <c r="C573" s="197" t="s">
        <v>1458</v>
      </c>
      <c r="D573" s="198" t="s">
        <v>1459</v>
      </c>
      <c r="E573" s="199" t="s">
        <v>462</v>
      </c>
      <c r="F573" s="200">
        <v>156.19999999999999</v>
      </c>
      <c r="H573" s="33"/>
    </row>
    <row r="574" spans="2:8" s="1" customFormat="1" ht="16.899999999999999" customHeight="1">
      <c r="B574" s="33"/>
      <c r="C574" s="197" t="s">
        <v>1460</v>
      </c>
      <c r="D574" s="198" t="s">
        <v>1460</v>
      </c>
      <c r="E574" s="199" t="s">
        <v>462</v>
      </c>
      <c r="F574" s="200">
        <v>253.14</v>
      </c>
      <c r="H574" s="33"/>
    </row>
    <row r="575" spans="2:8" s="1" customFormat="1" ht="16.899999999999999" customHeight="1">
      <c r="B575" s="33"/>
      <c r="C575" s="197" t="s">
        <v>1461</v>
      </c>
      <c r="D575" s="198" t="s">
        <v>1462</v>
      </c>
      <c r="E575" s="199" t="s">
        <v>421</v>
      </c>
      <c r="F575" s="200">
        <v>44</v>
      </c>
      <c r="H575" s="33"/>
    </row>
    <row r="576" spans="2:8" s="1" customFormat="1" ht="16.899999999999999" customHeight="1">
      <c r="B576" s="33"/>
      <c r="C576" s="197" t="s">
        <v>601</v>
      </c>
      <c r="D576" s="198" t="s">
        <v>601</v>
      </c>
      <c r="E576" s="199" t="s">
        <v>602</v>
      </c>
      <c r="F576" s="200">
        <v>251</v>
      </c>
      <c r="H576" s="33"/>
    </row>
    <row r="577" spans="2:8" s="1" customFormat="1" ht="16.899999999999999" customHeight="1">
      <c r="B577" s="33"/>
      <c r="C577" s="201" t="s">
        <v>21</v>
      </c>
      <c r="D577" s="201" t="s">
        <v>634</v>
      </c>
      <c r="E577" s="18" t="s">
        <v>21</v>
      </c>
      <c r="F577" s="202">
        <v>0</v>
      </c>
      <c r="H577" s="33"/>
    </row>
    <row r="578" spans="2:8" s="1" customFormat="1" ht="16.899999999999999" customHeight="1">
      <c r="B578" s="33"/>
      <c r="C578" s="201" t="s">
        <v>601</v>
      </c>
      <c r="D578" s="201" t="s">
        <v>1207</v>
      </c>
      <c r="E578" s="18" t="s">
        <v>21</v>
      </c>
      <c r="F578" s="202">
        <v>251</v>
      </c>
      <c r="H578" s="33"/>
    </row>
    <row r="579" spans="2:8" s="1" customFormat="1" ht="16.899999999999999" customHeight="1">
      <c r="B579" s="33"/>
      <c r="C579" s="203" t="s">
        <v>1444</v>
      </c>
      <c r="H579" s="33"/>
    </row>
    <row r="580" spans="2:8" s="1" customFormat="1" ht="16.899999999999999" customHeight="1">
      <c r="B580" s="33"/>
      <c r="C580" s="201" t="s">
        <v>631</v>
      </c>
      <c r="D580" s="201" t="s">
        <v>632</v>
      </c>
      <c r="E580" s="18" t="s">
        <v>602</v>
      </c>
      <c r="F580" s="202">
        <v>251</v>
      </c>
      <c r="H580" s="33"/>
    </row>
    <row r="581" spans="2:8" s="1" customFormat="1" ht="16.899999999999999" customHeight="1">
      <c r="B581" s="33"/>
      <c r="C581" s="201" t="s">
        <v>609</v>
      </c>
      <c r="D581" s="201" t="s">
        <v>610</v>
      </c>
      <c r="E581" s="18" t="s">
        <v>421</v>
      </c>
      <c r="F581" s="202">
        <v>100.4</v>
      </c>
      <c r="H581" s="33"/>
    </row>
    <row r="582" spans="2:8" s="1" customFormat="1" ht="16.899999999999999" customHeight="1">
      <c r="B582" s="33"/>
      <c r="C582" s="201" t="s">
        <v>616</v>
      </c>
      <c r="D582" s="201" t="s">
        <v>617</v>
      </c>
      <c r="E582" s="18" t="s">
        <v>602</v>
      </c>
      <c r="F582" s="202">
        <v>251</v>
      </c>
      <c r="H582" s="33"/>
    </row>
    <row r="583" spans="2:8" s="1" customFormat="1" ht="16.899999999999999" customHeight="1">
      <c r="B583" s="33"/>
      <c r="C583" s="201" t="s">
        <v>619</v>
      </c>
      <c r="D583" s="201" t="s">
        <v>620</v>
      </c>
      <c r="E583" s="18" t="s">
        <v>621</v>
      </c>
      <c r="F583" s="202">
        <v>80.319999999999993</v>
      </c>
      <c r="H583" s="33"/>
    </row>
    <row r="584" spans="2:8" s="1" customFormat="1" ht="16.899999999999999" customHeight="1">
      <c r="B584" s="33"/>
      <c r="C584" s="201" t="s">
        <v>1201</v>
      </c>
      <c r="D584" s="201" t="s">
        <v>1202</v>
      </c>
      <c r="E584" s="18" t="s">
        <v>628</v>
      </c>
      <c r="F584" s="202">
        <v>100.4</v>
      </c>
      <c r="H584" s="33"/>
    </row>
    <row r="585" spans="2:8" s="1" customFormat="1" ht="16.899999999999999" customHeight="1">
      <c r="B585" s="33"/>
      <c r="C585" s="197" t="s">
        <v>604</v>
      </c>
      <c r="D585" s="198" t="s">
        <v>604</v>
      </c>
      <c r="E585" s="199" t="s">
        <v>414</v>
      </c>
      <c r="F585" s="200">
        <v>0.4</v>
      </c>
      <c r="H585" s="33"/>
    </row>
    <row r="586" spans="2:8" s="1" customFormat="1" ht="16.899999999999999" customHeight="1">
      <c r="B586" s="33"/>
      <c r="C586" s="201" t="s">
        <v>21</v>
      </c>
      <c r="D586" s="201" t="s">
        <v>817</v>
      </c>
      <c r="E586" s="18" t="s">
        <v>21</v>
      </c>
      <c r="F586" s="202">
        <v>0</v>
      </c>
      <c r="H586" s="33"/>
    </row>
    <row r="587" spans="2:8" s="1" customFormat="1" ht="16.899999999999999" customHeight="1">
      <c r="B587" s="33"/>
      <c r="C587" s="201" t="s">
        <v>21</v>
      </c>
      <c r="D587" s="201" t="s">
        <v>1213</v>
      </c>
      <c r="E587" s="18" t="s">
        <v>21</v>
      </c>
      <c r="F587" s="202">
        <v>0.4</v>
      </c>
      <c r="H587" s="33"/>
    </row>
    <row r="588" spans="2:8" s="1" customFormat="1" ht="16.899999999999999" customHeight="1">
      <c r="B588" s="33"/>
      <c r="C588" s="201" t="s">
        <v>604</v>
      </c>
      <c r="D588" s="201" t="s">
        <v>459</v>
      </c>
      <c r="E588" s="18" t="s">
        <v>21</v>
      </c>
      <c r="F588" s="202">
        <v>0.4</v>
      </c>
      <c r="H588" s="33"/>
    </row>
    <row r="589" spans="2:8" s="1" customFormat="1" ht="16.899999999999999" customHeight="1">
      <c r="B589" s="33"/>
      <c r="C589" s="203" t="s">
        <v>1444</v>
      </c>
      <c r="H589" s="33"/>
    </row>
    <row r="590" spans="2:8" s="1" customFormat="1" ht="16.899999999999999" customHeight="1">
      <c r="B590" s="33"/>
      <c r="C590" s="201" t="s">
        <v>1208</v>
      </c>
      <c r="D590" s="201" t="s">
        <v>1209</v>
      </c>
      <c r="E590" s="18" t="s">
        <v>414</v>
      </c>
      <c r="F590" s="202">
        <v>0.4</v>
      </c>
      <c r="H590" s="33"/>
    </row>
    <row r="591" spans="2:8" s="1" customFormat="1" ht="16.899999999999999" customHeight="1">
      <c r="B591" s="33"/>
      <c r="C591" s="201" t="s">
        <v>820</v>
      </c>
      <c r="D591" s="201" t="s">
        <v>821</v>
      </c>
      <c r="E591" s="18" t="s">
        <v>414</v>
      </c>
      <c r="F591" s="202">
        <v>0.4</v>
      </c>
      <c r="H591" s="33"/>
    </row>
    <row r="592" spans="2:8" s="1" customFormat="1" ht="16.899999999999999" customHeight="1">
      <c r="B592" s="33"/>
      <c r="C592" s="201" t="s">
        <v>1215</v>
      </c>
      <c r="D592" s="201" t="s">
        <v>1216</v>
      </c>
      <c r="E592" s="18" t="s">
        <v>414</v>
      </c>
      <c r="F592" s="202">
        <v>0.4</v>
      </c>
      <c r="H592" s="33"/>
    </row>
    <row r="593" spans="2:8" s="1" customFormat="1" ht="16.899999999999999" customHeight="1">
      <c r="B593" s="33"/>
      <c r="C593" s="201" t="s">
        <v>573</v>
      </c>
      <c r="D593" s="201" t="s">
        <v>574</v>
      </c>
      <c r="E593" s="18" t="s">
        <v>414</v>
      </c>
      <c r="F593" s="202">
        <v>0.4</v>
      </c>
      <c r="H593" s="33"/>
    </row>
    <row r="594" spans="2:8" s="1" customFormat="1" ht="16.899999999999999" customHeight="1">
      <c r="B594" s="33"/>
      <c r="C594" s="201" t="s">
        <v>826</v>
      </c>
      <c r="D594" s="201" t="s">
        <v>827</v>
      </c>
      <c r="E594" s="18" t="s">
        <v>414</v>
      </c>
      <c r="F594" s="202">
        <v>0.4</v>
      </c>
      <c r="H594" s="33"/>
    </row>
    <row r="595" spans="2:8" s="1" customFormat="1" ht="16.899999999999999" customHeight="1">
      <c r="B595" s="33"/>
      <c r="C595" s="201" t="s">
        <v>1222</v>
      </c>
      <c r="D595" s="201" t="s">
        <v>1223</v>
      </c>
      <c r="E595" s="18" t="s">
        <v>414</v>
      </c>
      <c r="F595" s="202">
        <v>0.4</v>
      </c>
      <c r="H595" s="33"/>
    </row>
    <row r="596" spans="2:8" s="1" customFormat="1" ht="16.899999999999999" customHeight="1">
      <c r="B596" s="33"/>
      <c r="C596" s="201" t="s">
        <v>1163</v>
      </c>
      <c r="D596" s="201" t="s">
        <v>1164</v>
      </c>
      <c r="E596" s="18" t="s">
        <v>414</v>
      </c>
      <c r="F596" s="202">
        <v>0.4</v>
      </c>
      <c r="H596" s="33"/>
    </row>
    <row r="597" spans="2:8" s="1" customFormat="1" ht="16.899999999999999" customHeight="1">
      <c r="B597" s="33"/>
      <c r="C597" s="201" t="s">
        <v>1168</v>
      </c>
      <c r="D597" s="201" t="s">
        <v>1169</v>
      </c>
      <c r="E597" s="18" t="s">
        <v>414</v>
      </c>
      <c r="F597" s="202">
        <v>0.4</v>
      </c>
      <c r="H597" s="33"/>
    </row>
    <row r="598" spans="2:8" s="1" customFormat="1" ht="16.899999999999999" customHeight="1">
      <c r="B598" s="33"/>
      <c r="C598" s="201" t="s">
        <v>1173</v>
      </c>
      <c r="D598" s="201" t="s">
        <v>1174</v>
      </c>
      <c r="E598" s="18" t="s">
        <v>414</v>
      </c>
      <c r="F598" s="202">
        <v>0.4</v>
      </c>
      <c r="H598" s="33"/>
    </row>
    <row r="599" spans="2:8" s="1" customFormat="1" ht="16.899999999999999" customHeight="1">
      <c r="B599" s="33"/>
      <c r="C599" s="201" t="s">
        <v>1178</v>
      </c>
      <c r="D599" s="201" t="s">
        <v>1179</v>
      </c>
      <c r="E599" s="18" t="s">
        <v>414</v>
      </c>
      <c r="F599" s="202">
        <v>0.4</v>
      </c>
      <c r="H599" s="33"/>
    </row>
    <row r="600" spans="2:8" s="1" customFormat="1" ht="16.899999999999999" customHeight="1">
      <c r="B600" s="33"/>
      <c r="C600" s="201" t="s">
        <v>1183</v>
      </c>
      <c r="D600" s="201" t="s">
        <v>1184</v>
      </c>
      <c r="E600" s="18" t="s">
        <v>414</v>
      </c>
      <c r="F600" s="202">
        <v>0.4</v>
      </c>
      <c r="H600" s="33"/>
    </row>
    <row r="601" spans="2:8" s="1" customFormat="1" ht="16.899999999999999" customHeight="1">
      <c r="B601" s="33"/>
      <c r="C601" s="201" t="s">
        <v>582</v>
      </c>
      <c r="D601" s="201" t="s">
        <v>583</v>
      </c>
      <c r="E601" s="18" t="s">
        <v>462</v>
      </c>
      <c r="F601" s="202">
        <v>8.9999999999999993E-3</v>
      </c>
      <c r="H601" s="33"/>
    </row>
    <row r="602" spans="2:8" s="1" customFormat="1" ht="16.899999999999999" customHeight="1">
      <c r="B602" s="33"/>
      <c r="C602" s="197" t="s">
        <v>1463</v>
      </c>
      <c r="D602" s="198" t="s">
        <v>604</v>
      </c>
      <c r="E602" s="199" t="s">
        <v>414</v>
      </c>
      <c r="F602" s="200">
        <v>180</v>
      </c>
      <c r="H602" s="33"/>
    </row>
    <row r="603" spans="2:8" s="1" customFormat="1" ht="16.899999999999999" customHeight="1">
      <c r="B603" s="33"/>
      <c r="C603" s="197" t="s">
        <v>1464</v>
      </c>
      <c r="D603" s="198" t="s">
        <v>1465</v>
      </c>
      <c r="E603" s="199" t="s">
        <v>709</v>
      </c>
      <c r="F603" s="200">
        <v>4440</v>
      </c>
      <c r="H603" s="33"/>
    </row>
    <row r="604" spans="2:8" s="1" customFormat="1" ht="16.899999999999999" customHeight="1">
      <c r="B604" s="33"/>
      <c r="C604" s="197" t="s">
        <v>1466</v>
      </c>
      <c r="D604" s="198" t="s">
        <v>1467</v>
      </c>
      <c r="E604" s="199" t="s">
        <v>709</v>
      </c>
      <c r="F604" s="200">
        <v>604</v>
      </c>
      <c r="H604" s="33"/>
    </row>
    <row r="605" spans="2:8" s="1" customFormat="1" ht="16.899999999999999" customHeight="1">
      <c r="B605" s="33"/>
      <c r="C605" s="197" t="s">
        <v>1468</v>
      </c>
      <c r="D605" s="198" t="s">
        <v>1469</v>
      </c>
      <c r="E605" s="199" t="s">
        <v>421</v>
      </c>
      <c r="F605" s="200">
        <v>312.39999999999998</v>
      </c>
      <c r="H605" s="33"/>
    </row>
    <row r="606" spans="2:8" s="1" customFormat="1" ht="26.45" customHeight="1">
      <c r="B606" s="33"/>
      <c r="C606" s="196" t="s">
        <v>119</v>
      </c>
      <c r="D606" s="196" t="s">
        <v>120</v>
      </c>
      <c r="H606" s="33"/>
    </row>
    <row r="607" spans="2:8" s="1" customFormat="1" ht="16.899999999999999" customHeight="1">
      <c r="B607" s="33"/>
      <c r="C607" s="197" t="s">
        <v>692</v>
      </c>
      <c r="D607" s="198" t="s">
        <v>692</v>
      </c>
      <c r="E607" s="199" t="s">
        <v>414</v>
      </c>
      <c r="F607" s="200">
        <v>140.15</v>
      </c>
      <c r="H607" s="33"/>
    </row>
    <row r="608" spans="2:8" s="1" customFormat="1" ht="16.899999999999999" customHeight="1">
      <c r="B608" s="33"/>
      <c r="C608" s="201" t="s">
        <v>21</v>
      </c>
      <c r="D608" s="201" t="s">
        <v>1470</v>
      </c>
      <c r="E608" s="18" t="s">
        <v>21</v>
      </c>
      <c r="F608" s="202">
        <v>0</v>
      </c>
      <c r="H608" s="33"/>
    </row>
    <row r="609" spans="2:8" s="1" customFormat="1" ht="16.899999999999999" customHeight="1">
      <c r="B609" s="33"/>
      <c r="C609" s="201" t="s">
        <v>21</v>
      </c>
      <c r="D609" s="201" t="s">
        <v>1471</v>
      </c>
      <c r="E609" s="18" t="s">
        <v>21</v>
      </c>
      <c r="F609" s="202">
        <v>113.65</v>
      </c>
      <c r="H609" s="33"/>
    </row>
    <row r="610" spans="2:8" s="1" customFormat="1" ht="16.899999999999999" customHeight="1">
      <c r="B610" s="33"/>
      <c r="C610" s="201" t="s">
        <v>21</v>
      </c>
      <c r="D610" s="201" t="s">
        <v>1472</v>
      </c>
      <c r="E610" s="18" t="s">
        <v>21</v>
      </c>
      <c r="F610" s="202">
        <v>24.8</v>
      </c>
      <c r="H610" s="33"/>
    </row>
    <row r="611" spans="2:8" s="1" customFormat="1" ht="16.899999999999999" customHeight="1">
      <c r="B611" s="33"/>
      <c r="C611" s="201" t="s">
        <v>21</v>
      </c>
      <c r="D611" s="201" t="s">
        <v>1473</v>
      </c>
      <c r="E611" s="18" t="s">
        <v>21</v>
      </c>
      <c r="F611" s="202">
        <v>0</v>
      </c>
      <c r="H611" s="33"/>
    </row>
    <row r="612" spans="2:8" s="1" customFormat="1" ht="16.899999999999999" customHeight="1">
      <c r="B612" s="33"/>
      <c r="C612" s="201" t="s">
        <v>21</v>
      </c>
      <c r="D612" s="201" t="s">
        <v>1474</v>
      </c>
      <c r="E612" s="18" t="s">
        <v>21</v>
      </c>
      <c r="F612" s="202">
        <v>1.7</v>
      </c>
      <c r="H612" s="33"/>
    </row>
    <row r="613" spans="2:8" s="1" customFormat="1" ht="16.899999999999999" customHeight="1">
      <c r="B613" s="33"/>
      <c r="C613" s="201" t="s">
        <v>692</v>
      </c>
      <c r="D613" s="201" t="s">
        <v>459</v>
      </c>
      <c r="E613" s="18" t="s">
        <v>21</v>
      </c>
      <c r="F613" s="202">
        <v>140.15</v>
      </c>
      <c r="H613" s="33"/>
    </row>
    <row r="614" spans="2:8" s="1" customFormat="1" ht="16.899999999999999" customHeight="1">
      <c r="B614" s="33"/>
      <c r="C614" s="197" t="s">
        <v>1235</v>
      </c>
      <c r="D614" s="198" t="s">
        <v>1235</v>
      </c>
      <c r="E614" s="199" t="s">
        <v>414</v>
      </c>
      <c r="F614" s="200">
        <v>755.25</v>
      </c>
      <c r="H614" s="33"/>
    </row>
    <row r="615" spans="2:8" s="1" customFormat="1" ht="16.899999999999999" customHeight="1">
      <c r="B615" s="33"/>
      <c r="C615" s="201" t="s">
        <v>21</v>
      </c>
      <c r="D615" s="201" t="s">
        <v>1243</v>
      </c>
      <c r="E615" s="18" t="s">
        <v>21</v>
      </c>
      <c r="F615" s="202">
        <v>0</v>
      </c>
      <c r="H615" s="33"/>
    </row>
    <row r="616" spans="2:8" s="1" customFormat="1" ht="16.899999999999999" customHeight="1">
      <c r="B616" s="33"/>
      <c r="C616" s="201" t="s">
        <v>21</v>
      </c>
      <c r="D616" s="201" t="s">
        <v>1244</v>
      </c>
      <c r="E616" s="18" t="s">
        <v>21</v>
      </c>
      <c r="F616" s="202">
        <v>596.5</v>
      </c>
      <c r="H616" s="33"/>
    </row>
    <row r="617" spans="2:8" s="1" customFormat="1" ht="16.899999999999999" customHeight="1">
      <c r="B617" s="33"/>
      <c r="C617" s="201" t="s">
        <v>21</v>
      </c>
      <c r="D617" s="201" t="s">
        <v>1245</v>
      </c>
      <c r="E617" s="18" t="s">
        <v>21</v>
      </c>
      <c r="F617" s="202">
        <v>120.5</v>
      </c>
      <c r="H617" s="33"/>
    </row>
    <row r="618" spans="2:8" s="1" customFormat="1" ht="16.899999999999999" customHeight="1">
      <c r="B618" s="33"/>
      <c r="C618" s="201" t="s">
        <v>21</v>
      </c>
      <c r="D618" s="201" t="s">
        <v>1246</v>
      </c>
      <c r="E618" s="18" t="s">
        <v>21</v>
      </c>
      <c r="F618" s="202">
        <v>38.25</v>
      </c>
      <c r="H618" s="33"/>
    </row>
    <row r="619" spans="2:8" s="1" customFormat="1" ht="16.899999999999999" customHeight="1">
      <c r="B619" s="33"/>
      <c r="C619" s="201" t="s">
        <v>1235</v>
      </c>
      <c r="D619" s="201" t="s">
        <v>459</v>
      </c>
      <c r="E619" s="18" t="s">
        <v>21</v>
      </c>
      <c r="F619" s="202">
        <v>755.25</v>
      </c>
      <c r="H619" s="33"/>
    </row>
    <row r="620" spans="2:8" s="1" customFormat="1" ht="16.899999999999999" customHeight="1">
      <c r="B620" s="33"/>
      <c r="C620" s="203" t="s">
        <v>1444</v>
      </c>
      <c r="H620" s="33"/>
    </row>
    <row r="621" spans="2:8" s="1" customFormat="1" ht="16.899999999999999" customHeight="1">
      <c r="B621" s="33"/>
      <c r="C621" s="201" t="s">
        <v>1238</v>
      </c>
      <c r="D621" s="201" t="s">
        <v>1239</v>
      </c>
      <c r="E621" s="18" t="s">
        <v>414</v>
      </c>
      <c r="F621" s="202">
        <v>755.25</v>
      </c>
      <c r="H621" s="33"/>
    </row>
    <row r="622" spans="2:8" s="1" customFormat="1" ht="16.899999999999999" customHeight="1">
      <c r="B622" s="33"/>
      <c r="C622" s="201" t="s">
        <v>1247</v>
      </c>
      <c r="D622" s="201" t="s">
        <v>1248</v>
      </c>
      <c r="E622" s="18" t="s">
        <v>414</v>
      </c>
      <c r="F622" s="202">
        <v>755.25</v>
      </c>
      <c r="H622" s="33"/>
    </row>
    <row r="623" spans="2:8" s="1" customFormat="1" ht="16.899999999999999" customHeight="1">
      <c r="B623" s="33"/>
      <c r="C623" s="201" t="s">
        <v>1272</v>
      </c>
      <c r="D623" s="201" t="s">
        <v>1273</v>
      </c>
      <c r="E623" s="18" t="s">
        <v>462</v>
      </c>
      <c r="F623" s="202">
        <v>7.2409999999999997</v>
      </c>
      <c r="H623" s="33"/>
    </row>
    <row r="624" spans="2:8" s="1" customFormat="1" ht="16.899999999999999" customHeight="1">
      <c r="B624" s="33"/>
      <c r="C624" s="201" t="s">
        <v>1278</v>
      </c>
      <c r="D624" s="201" t="s">
        <v>1279</v>
      </c>
      <c r="E624" s="18" t="s">
        <v>414</v>
      </c>
      <c r="F624" s="202">
        <v>755.25</v>
      </c>
      <c r="H624" s="33"/>
    </row>
    <row r="625" spans="2:8" s="1" customFormat="1" ht="16.899999999999999" customHeight="1">
      <c r="B625" s="33"/>
      <c r="C625" s="201" t="s">
        <v>1283</v>
      </c>
      <c r="D625" s="201" t="s">
        <v>1284</v>
      </c>
      <c r="E625" s="18" t="s">
        <v>414</v>
      </c>
      <c r="F625" s="202">
        <v>755.25</v>
      </c>
      <c r="H625" s="33"/>
    </row>
    <row r="626" spans="2:8" s="1" customFormat="1" ht="16.899999999999999" customHeight="1">
      <c r="B626" s="33"/>
      <c r="C626" s="201" t="s">
        <v>1286</v>
      </c>
      <c r="D626" s="201" t="s">
        <v>1287</v>
      </c>
      <c r="E626" s="18" t="s">
        <v>421</v>
      </c>
      <c r="F626" s="202">
        <v>755.25</v>
      </c>
      <c r="H626" s="33"/>
    </row>
    <row r="627" spans="2:8" s="1" customFormat="1" ht="16.899999999999999" customHeight="1">
      <c r="B627" s="33"/>
      <c r="C627" s="201" t="s">
        <v>1265</v>
      </c>
      <c r="D627" s="201" t="s">
        <v>1266</v>
      </c>
      <c r="E627" s="18" t="s">
        <v>414</v>
      </c>
      <c r="F627" s="202">
        <v>755.25</v>
      </c>
      <c r="H627" s="33"/>
    </row>
    <row r="628" spans="2:8" s="1" customFormat="1" ht="16.899999999999999" customHeight="1">
      <c r="B628" s="33"/>
      <c r="C628" s="201" t="s">
        <v>582</v>
      </c>
      <c r="D628" s="201" t="s">
        <v>583</v>
      </c>
      <c r="E628" s="18" t="s">
        <v>462</v>
      </c>
      <c r="F628" s="202">
        <v>183.52600000000001</v>
      </c>
      <c r="H628" s="33"/>
    </row>
    <row r="629" spans="2:8" s="1" customFormat="1" ht="16.899999999999999" customHeight="1">
      <c r="B629" s="33"/>
      <c r="C629" s="201" t="s">
        <v>1293</v>
      </c>
      <c r="D629" s="201" t="s">
        <v>1294</v>
      </c>
      <c r="E629" s="18" t="s">
        <v>462</v>
      </c>
      <c r="F629" s="202">
        <v>0.92300000000000004</v>
      </c>
      <c r="H629" s="33"/>
    </row>
    <row r="630" spans="2:8" s="1" customFormat="1" ht="16.899999999999999" customHeight="1">
      <c r="B630" s="33"/>
      <c r="C630" s="197" t="s">
        <v>1475</v>
      </c>
      <c r="D630" s="198" t="s">
        <v>1476</v>
      </c>
      <c r="E630" s="199" t="s">
        <v>414</v>
      </c>
      <c r="F630" s="200">
        <v>2929.45</v>
      </c>
      <c r="H630" s="33"/>
    </row>
    <row r="631" spans="2:8" s="1" customFormat="1" ht="16.899999999999999" customHeight="1">
      <c r="B631" s="33"/>
      <c r="C631" s="201" t="s">
        <v>21</v>
      </c>
      <c r="D631" s="201" t="s">
        <v>1477</v>
      </c>
      <c r="E631" s="18" t="s">
        <v>21</v>
      </c>
      <c r="F631" s="202">
        <v>0</v>
      </c>
      <c r="H631" s="33"/>
    </row>
    <row r="632" spans="2:8" s="1" customFormat="1" ht="16.899999999999999" customHeight="1">
      <c r="B632" s="33"/>
      <c r="C632" s="201" t="s">
        <v>21</v>
      </c>
      <c r="D632" s="201" t="s">
        <v>1478</v>
      </c>
      <c r="E632" s="18" t="s">
        <v>21</v>
      </c>
      <c r="F632" s="202">
        <v>0</v>
      </c>
      <c r="H632" s="33"/>
    </row>
    <row r="633" spans="2:8" s="1" customFormat="1" ht="16.899999999999999" customHeight="1">
      <c r="B633" s="33"/>
      <c r="C633" s="201" t="s">
        <v>21</v>
      </c>
      <c r="D633" s="201" t="s">
        <v>1479</v>
      </c>
      <c r="E633" s="18" t="s">
        <v>21</v>
      </c>
      <c r="F633" s="202">
        <v>1492.25</v>
      </c>
      <c r="H633" s="33"/>
    </row>
    <row r="634" spans="2:8" s="1" customFormat="1" ht="16.899999999999999" customHeight="1">
      <c r="B634" s="33"/>
      <c r="C634" s="201" t="s">
        <v>21</v>
      </c>
      <c r="D634" s="201" t="s">
        <v>1480</v>
      </c>
      <c r="E634" s="18" t="s">
        <v>21</v>
      </c>
      <c r="F634" s="202">
        <v>1404.9</v>
      </c>
      <c r="H634" s="33"/>
    </row>
    <row r="635" spans="2:8" s="1" customFormat="1" ht="16.899999999999999" customHeight="1">
      <c r="B635" s="33"/>
      <c r="C635" s="201" t="s">
        <v>21</v>
      </c>
      <c r="D635" s="201" t="s">
        <v>1481</v>
      </c>
      <c r="E635" s="18" t="s">
        <v>21</v>
      </c>
      <c r="F635" s="202">
        <v>32.299999999999997</v>
      </c>
      <c r="H635" s="33"/>
    </row>
    <row r="636" spans="2:8" s="1" customFormat="1" ht="16.899999999999999" customHeight="1">
      <c r="B636" s="33"/>
      <c r="C636" s="201" t="s">
        <v>1475</v>
      </c>
      <c r="D636" s="201" t="s">
        <v>539</v>
      </c>
      <c r="E636" s="18" t="s">
        <v>21</v>
      </c>
      <c r="F636" s="202">
        <v>2929.45</v>
      </c>
      <c r="H636" s="33"/>
    </row>
    <row r="637" spans="2:8" s="1" customFormat="1" ht="16.899999999999999" customHeight="1">
      <c r="B637" s="33"/>
      <c r="C637" s="197" t="s">
        <v>1482</v>
      </c>
      <c r="D637" s="198" t="s">
        <v>1483</v>
      </c>
      <c r="E637" s="199" t="s">
        <v>414</v>
      </c>
      <c r="F637" s="200">
        <v>77.2</v>
      </c>
      <c r="H637" s="33"/>
    </row>
    <row r="638" spans="2:8" s="1" customFormat="1" ht="16.899999999999999" customHeight="1">
      <c r="B638" s="33"/>
      <c r="C638" s="201" t="s">
        <v>21</v>
      </c>
      <c r="D638" s="201" t="s">
        <v>1484</v>
      </c>
      <c r="E638" s="18" t="s">
        <v>21</v>
      </c>
      <c r="F638" s="202">
        <v>0</v>
      </c>
      <c r="H638" s="33"/>
    </row>
    <row r="639" spans="2:8" s="1" customFormat="1" ht="16.899999999999999" customHeight="1">
      <c r="B639" s="33"/>
      <c r="C639" s="201" t="s">
        <v>21</v>
      </c>
      <c r="D639" s="201" t="s">
        <v>1485</v>
      </c>
      <c r="E639" s="18" t="s">
        <v>21</v>
      </c>
      <c r="F639" s="202">
        <v>77.2</v>
      </c>
      <c r="H639" s="33"/>
    </row>
    <row r="640" spans="2:8" s="1" customFormat="1" ht="16.899999999999999" customHeight="1">
      <c r="B640" s="33"/>
      <c r="C640" s="201" t="s">
        <v>1482</v>
      </c>
      <c r="D640" s="201" t="s">
        <v>539</v>
      </c>
      <c r="E640" s="18" t="s">
        <v>21</v>
      </c>
      <c r="F640" s="202">
        <v>77.2</v>
      </c>
      <c r="H640" s="33"/>
    </row>
    <row r="641" spans="2:8" s="1" customFormat="1" ht="16.899999999999999" customHeight="1">
      <c r="B641" s="33"/>
      <c r="C641" s="197" t="s">
        <v>1486</v>
      </c>
      <c r="D641" s="198" t="s">
        <v>1487</v>
      </c>
      <c r="E641" s="199" t="s">
        <v>414</v>
      </c>
      <c r="F641" s="200">
        <v>100.2</v>
      </c>
      <c r="H641" s="33"/>
    </row>
    <row r="642" spans="2:8" s="1" customFormat="1" ht="16.899999999999999" customHeight="1">
      <c r="B642" s="33"/>
      <c r="C642" s="201" t="s">
        <v>21</v>
      </c>
      <c r="D642" s="201" t="s">
        <v>1488</v>
      </c>
      <c r="E642" s="18" t="s">
        <v>21</v>
      </c>
      <c r="F642" s="202">
        <v>0</v>
      </c>
      <c r="H642" s="33"/>
    </row>
    <row r="643" spans="2:8" s="1" customFormat="1" ht="16.899999999999999" customHeight="1">
      <c r="B643" s="33"/>
      <c r="C643" s="201" t="s">
        <v>21</v>
      </c>
      <c r="D643" s="201" t="s">
        <v>1489</v>
      </c>
      <c r="E643" s="18" t="s">
        <v>21</v>
      </c>
      <c r="F643" s="202">
        <v>100.2</v>
      </c>
      <c r="H643" s="33"/>
    </row>
    <row r="644" spans="2:8" s="1" customFormat="1" ht="16.899999999999999" customHeight="1">
      <c r="B644" s="33"/>
      <c r="C644" s="201" t="s">
        <v>1486</v>
      </c>
      <c r="D644" s="201" t="s">
        <v>539</v>
      </c>
      <c r="E644" s="18" t="s">
        <v>21</v>
      </c>
      <c r="F644" s="202">
        <v>100.2</v>
      </c>
      <c r="H644" s="33"/>
    </row>
    <row r="645" spans="2:8" s="1" customFormat="1" ht="26.45" customHeight="1">
      <c r="B645" s="33"/>
      <c r="C645" s="196" t="s">
        <v>122</v>
      </c>
      <c r="D645" s="196" t="s">
        <v>123</v>
      </c>
      <c r="H645" s="33"/>
    </row>
    <row r="646" spans="2:8" s="1" customFormat="1" ht="16.899999999999999" customHeight="1">
      <c r="B646" s="33"/>
      <c r="C646" s="197" t="s">
        <v>416</v>
      </c>
      <c r="D646" s="198" t="s">
        <v>417</v>
      </c>
      <c r="E646" s="199" t="s">
        <v>418</v>
      </c>
      <c r="F646" s="200">
        <v>416.9</v>
      </c>
      <c r="H646" s="33"/>
    </row>
    <row r="647" spans="2:8" s="1" customFormat="1" ht="7.35" customHeight="1">
      <c r="B647" s="42"/>
      <c r="C647" s="43"/>
      <c r="D647" s="43"/>
      <c r="E647" s="43"/>
      <c r="F647" s="43"/>
      <c r="G647" s="43"/>
      <c r="H647" s="33"/>
    </row>
    <row r="648" spans="2:8" s="1" customFormat="1" ht="11.25"/>
  </sheetData>
  <sheetProtection algorithmName="SHA-512" hashValue="e8o8HXoZUS4ruQeB85VXgiUGZN6C/5csHJ+67AIA9xZKeZrOtGZJ9uKe/NAmNaJ57YCxvgGrKqh+1keOdg3nmg==" saltValue="4BeBcfigeVI1zi7XwjyDrwkmqfPEjyzlUmYLG7G0Fha4GizU34DDvARCqK7ewZZdPnLH/LipmkU1BFGxDkjc2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customFormat="1" ht="37.5" customHeight="1"/>
    <row r="2" spans="2:1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336" t="s">
        <v>1490</v>
      </c>
      <c r="D3" s="336"/>
      <c r="E3" s="336"/>
      <c r="F3" s="336"/>
      <c r="G3" s="336"/>
      <c r="H3" s="336"/>
      <c r="I3" s="336"/>
      <c r="J3" s="336"/>
      <c r="K3" s="209"/>
    </row>
    <row r="4" spans="2:11" customFormat="1" ht="25.5" customHeight="1">
      <c r="B4" s="210"/>
      <c r="C4" s="335" t="s">
        <v>1491</v>
      </c>
      <c r="D4" s="335"/>
      <c r="E4" s="335"/>
      <c r="F4" s="335"/>
      <c r="G4" s="335"/>
      <c r="H4" s="335"/>
      <c r="I4" s="335"/>
      <c r="J4" s="335"/>
      <c r="K4" s="211"/>
    </row>
    <row r="5" spans="2:1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customFormat="1" ht="15" customHeight="1">
      <c r="B6" s="210"/>
      <c r="C6" s="334" t="s">
        <v>1492</v>
      </c>
      <c r="D6" s="334"/>
      <c r="E6" s="334"/>
      <c r="F6" s="334"/>
      <c r="G6" s="334"/>
      <c r="H6" s="334"/>
      <c r="I6" s="334"/>
      <c r="J6" s="334"/>
      <c r="K6" s="211"/>
    </row>
    <row r="7" spans="2:11" customFormat="1" ht="15" customHeight="1">
      <c r="B7" s="214"/>
      <c r="C7" s="334" t="s">
        <v>1493</v>
      </c>
      <c r="D7" s="334"/>
      <c r="E7" s="334"/>
      <c r="F7" s="334"/>
      <c r="G7" s="334"/>
      <c r="H7" s="334"/>
      <c r="I7" s="334"/>
      <c r="J7" s="334"/>
      <c r="K7" s="211"/>
    </row>
    <row r="8" spans="2:1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customFormat="1" ht="15" customHeight="1">
      <c r="B9" s="214"/>
      <c r="C9" s="334" t="s">
        <v>1494</v>
      </c>
      <c r="D9" s="334"/>
      <c r="E9" s="334"/>
      <c r="F9" s="334"/>
      <c r="G9" s="334"/>
      <c r="H9" s="334"/>
      <c r="I9" s="334"/>
      <c r="J9" s="334"/>
      <c r="K9" s="211"/>
    </row>
    <row r="10" spans="2:11" customFormat="1" ht="15" customHeight="1">
      <c r="B10" s="214"/>
      <c r="C10" s="213"/>
      <c r="D10" s="334" t="s">
        <v>1495</v>
      </c>
      <c r="E10" s="334"/>
      <c r="F10" s="334"/>
      <c r="G10" s="334"/>
      <c r="H10" s="334"/>
      <c r="I10" s="334"/>
      <c r="J10" s="334"/>
      <c r="K10" s="211"/>
    </row>
    <row r="11" spans="2:11" customFormat="1" ht="15" customHeight="1">
      <c r="B11" s="214"/>
      <c r="C11" s="215"/>
      <c r="D11" s="334" t="s">
        <v>1496</v>
      </c>
      <c r="E11" s="334"/>
      <c r="F11" s="334"/>
      <c r="G11" s="334"/>
      <c r="H11" s="334"/>
      <c r="I11" s="334"/>
      <c r="J11" s="334"/>
      <c r="K11" s="211"/>
    </row>
    <row r="12" spans="2:1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customFormat="1" ht="15" customHeight="1">
      <c r="B13" s="214"/>
      <c r="C13" s="215"/>
      <c r="D13" s="216" t="s">
        <v>1497</v>
      </c>
      <c r="E13" s="213"/>
      <c r="F13" s="213"/>
      <c r="G13" s="213"/>
      <c r="H13" s="213"/>
      <c r="I13" s="213"/>
      <c r="J13" s="213"/>
      <c r="K13" s="211"/>
    </row>
    <row r="14" spans="2:1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customFormat="1" ht="15" customHeight="1">
      <c r="B15" s="214"/>
      <c r="C15" s="215"/>
      <c r="D15" s="334" t="s">
        <v>1498</v>
      </c>
      <c r="E15" s="334"/>
      <c r="F15" s="334"/>
      <c r="G15" s="334"/>
      <c r="H15" s="334"/>
      <c r="I15" s="334"/>
      <c r="J15" s="334"/>
      <c r="K15" s="211"/>
    </row>
    <row r="16" spans="2:11" customFormat="1" ht="15" customHeight="1">
      <c r="B16" s="214"/>
      <c r="C16" s="215"/>
      <c r="D16" s="334" t="s">
        <v>1499</v>
      </c>
      <c r="E16" s="334"/>
      <c r="F16" s="334"/>
      <c r="G16" s="334"/>
      <c r="H16" s="334"/>
      <c r="I16" s="334"/>
      <c r="J16" s="334"/>
      <c r="K16" s="211"/>
    </row>
    <row r="17" spans="2:11" customFormat="1" ht="15" customHeight="1">
      <c r="B17" s="214"/>
      <c r="C17" s="215"/>
      <c r="D17" s="334" t="s">
        <v>1500</v>
      </c>
      <c r="E17" s="334"/>
      <c r="F17" s="334"/>
      <c r="G17" s="334"/>
      <c r="H17" s="334"/>
      <c r="I17" s="334"/>
      <c r="J17" s="334"/>
      <c r="K17" s="211"/>
    </row>
    <row r="18" spans="2:11" customFormat="1" ht="15" customHeight="1">
      <c r="B18" s="214"/>
      <c r="C18" s="215"/>
      <c r="D18" s="215"/>
      <c r="E18" s="217" t="s">
        <v>89</v>
      </c>
      <c r="F18" s="334" t="s">
        <v>1501</v>
      </c>
      <c r="G18" s="334"/>
      <c r="H18" s="334"/>
      <c r="I18" s="334"/>
      <c r="J18" s="334"/>
      <c r="K18" s="211"/>
    </row>
    <row r="19" spans="2:11" customFormat="1" ht="15" customHeight="1">
      <c r="B19" s="214"/>
      <c r="C19" s="215"/>
      <c r="D19" s="215"/>
      <c r="E19" s="217" t="s">
        <v>1502</v>
      </c>
      <c r="F19" s="334" t="s">
        <v>1503</v>
      </c>
      <c r="G19" s="334"/>
      <c r="H19" s="334"/>
      <c r="I19" s="334"/>
      <c r="J19" s="334"/>
      <c r="K19" s="211"/>
    </row>
    <row r="20" spans="2:11" customFormat="1" ht="15" customHeight="1">
      <c r="B20" s="214"/>
      <c r="C20" s="215"/>
      <c r="D20" s="215"/>
      <c r="E20" s="217" t="s">
        <v>83</v>
      </c>
      <c r="F20" s="334" t="s">
        <v>1504</v>
      </c>
      <c r="G20" s="334"/>
      <c r="H20" s="334"/>
      <c r="I20" s="334"/>
      <c r="J20" s="334"/>
      <c r="K20" s="211"/>
    </row>
    <row r="21" spans="2:11" customFormat="1" ht="15" customHeight="1">
      <c r="B21" s="214"/>
      <c r="C21" s="215"/>
      <c r="D21" s="215"/>
      <c r="E21" s="217" t="s">
        <v>122</v>
      </c>
      <c r="F21" s="334" t="s">
        <v>123</v>
      </c>
      <c r="G21" s="334"/>
      <c r="H21" s="334"/>
      <c r="I21" s="334"/>
      <c r="J21" s="334"/>
      <c r="K21" s="211"/>
    </row>
    <row r="22" spans="2:11" customFormat="1" ht="15" customHeight="1">
      <c r="B22" s="214"/>
      <c r="C22" s="215"/>
      <c r="D22" s="215"/>
      <c r="E22" s="217" t="s">
        <v>1505</v>
      </c>
      <c r="F22" s="334" t="s">
        <v>369</v>
      </c>
      <c r="G22" s="334"/>
      <c r="H22" s="334"/>
      <c r="I22" s="334"/>
      <c r="J22" s="334"/>
      <c r="K22" s="211"/>
    </row>
    <row r="23" spans="2:11" customFormat="1" ht="15" customHeight="1">
      <c r="B23" s="214"/>
      <c r="C23" s="215"/>
      <c r="D23" s="215"/>
      <c r="E23" s="217" t="s">
        <v>96</v>
      </c>
      <c r="F23" s="334" t="s">
        <v>1506</v>
      </c>
      <c r="G23" s="334"/>
      <c r="H23" s="334"/>
      <c r="I23" s="334"/>
      <c r="J23" s="334"/>
      <c r="K23" s="211"/>
    </row>
    <row r="24" spans="2:1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customFormat="1" ht="15" customHeight="1">
      <c r="B25" s="214"/>
      <c r="C25" s="334" t="s">
        <v>1507</v>
      </c>
      <c r="D25" s="334"/>
      <c r="E25" s="334"/>
      <c r="F25" s="334"/>
      <c r="G25" s="334"/>
      <c r="H25" s="334"/>
      <c r="I25" s="334"/>
      <c r="J25" s="334"/>
      <c r="K25" s="211"/>
    </row>
    <row r="26" spans="2:11" customFormat="1" ht="15" customHeight="1">
      <c r="B26" s="214"/>
      <c r="C26" s="334" t="s">
        <v>1508</v>
      </c>
      <c r="D26" s="334"/>
      <c r="E26" s="334"/>
      <c r="F26" s="334"/>
      <c r="G26" s="334"/>
      <c r="H26" s="334"/>
      <c r="I26" s="334"/>
      <c r="J26" s="334"/>
      <c r="K26" s="211"/>
    </row>
    <row r="27" spans="2:11" customFormat="1" ht="15" customHeight="1">
      <c r="B27" s="214"/>
      <c r="C27" s="213"/>
      <c r="D27" s="334" t="s">
        <v>1509</v>
      </c>
      <c r="E27" s="334"/>
      <c r="F27" s="334"/>
      <c r="G27" s="334"/>
      <c r="H27" s="334"/>
      <c r="I27" s="334"/>
      <c r="J27" s="334"/>
      <c r="K27" s="211"/>
    </row>
    <row r="28" spans="2:11" customFormat="1" ht="15" customHeight="1">
      <c r="B28" s="214"/>
      <c r="C28" s="215"/>
      <c r="D28" s="334" t="s">
        <v>1510</v>
      </c>
      <c r="E28" s="334"/>
      <c r="F28" s="334"/>
      <c r="G28" s="334"/>
      <c r="H28" s="334"/>
      <c r="I28" s="334"/>
      <c r="J28" s="334"/>
      <c r="K28" s="211"/>
    </row>
    <row r="29" spans="2:1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customFormat="1" ht="15" customHeight="1">
      <c r="B30" s="214"/>
      <c r="C30" s="215"/>
      <c r="D30" s="334" t="s">
        <v>1511</v>
      </c>
      <c r="E30" s="334"/>
      <c r="F30" s="334"/>
      <c r="G30" s="334"/>
      <c r="H30" s="334"/>
      <c r="I30" s="334"/>
      <c r="J30" s="334"/>
      <c r="K30" s="211"/>
    </row>
    <row r="31" spans="2:11" customFormat="1" ht="15" customHeight="1">
      <c r="B31" s="214"/>
      <c r="C31" s="215"/>
      <c r="D31" s="334" t="s">
        <v>1512</v>
      </c>
      <c r="E31" s="334"/>
      <c r="F31" s="334"/>
      <c r="G31" s="334"/>
      <c r="H31" s="334"/>
      <c r="I31" s="334"/>
      <c r="J31" s="334"/>
      <c r="K31" s="211"/>
    </row>
    <row r="32" spans="2:1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customFormat="1" ht="15" customHeight="1">
      <c r="B33" s="214"/>
      <c r="C33" s="215"/>
      <c r="D33" s="334" t="s">
        <v>1513</v>
      </c>
      <c r="E33" s="334"/>
      <c r="F33" s="334"/>
      <c r="G33" s="334"/>
      <c r="H33" s="334"/>
      <c r="I33" s="334"/>
      <c r="J33" s="334"/>
      <c r="K33" s="211"/>
    </row>
    <row r="34" spans="2:11" customFormat="1" ht="15" customHeight="1">
      <c r="B34" s="214"/>
      <c r="C34" s="215"/>
      <c r="D34" s="334" t="s">
        <v>1514</v>
      </c>
      <c r="E34" s="334"/>
      <c r="F34" s="334"/>
      <c r="G34" s="334"/>
      <c r="H34" s="334"/>
      <c r="I34" s="334"/>
      <c r="J34" s="334"/>
      <c r="K34" s="211"/>
    </row>
    <row r="35" spans="2:11" customFormat="1" ht="15" customHeight="1">
      <c r="B35" s="214"/>
      <c r="C35" s="215"/>
      <c r="D35" s="334" t="s">
        <v>1515</v>
      </c>
      <c r="E35" s="334"/>
      <c r="F35" s="334"/>
      <c r="G35" s="334"/>
      <c r="H35" s="334"/>
      <c r="I35" s="334"/>
      <c r="J35" s="334"/>
      <c r="K35" s="211"/>
    </row>
    <row r="36" spans="2:11" customFormat="1" ht="15" customHeight="1">
      <c r="B36" s="214"/>
      <c r="C36" s="215"/>
      <c r="D36" s="213"/>
      <c r="E36" s="216" t="s">
        <v>139</v>
      </c>
      <c r="F36" s="213"/>
      <c r="G36" s="334" t="s">
        <v>1516</v>
      </c>
      <c r="H36" s="334"/>
      <c r="I36" s="334"/>
      <c r="J36" s="334"/>
      <c r="K36" s="211"/>
    </row>
    <row r="37" spans="2:11" customFormat="1" ht="30.75" customHeight="1">
      <c r="B37" s="214"/>
      <c r="C37" s="215"/>
      <c r="D37" s="213"/>
      <c r="E37" s="216" t="s">
        <v>1517</v>
      </c>
      <c r="F37" s="213"/>
      <c r="G37" s="334" t="s">
        <v>1518</v>
      </c>
      <c r="H37" s="334"/>
      <c r="I37" s="334"/>
      <c r="J37" s="334"/>
      <c r="K37" s="211"/>
    </row>
    <row r="38" spans="2:11" customFormat="1" ht="15" customHeight="1">
      <c r="B38" s="214"/>
      <c r="C38" s="215"/>
      <c r="D38" s="213"/>
      <c r="E38" s="216" t="s">
        <v>57</v>
      </c>
      <c r="F38" s="213"/>
      <c r="G38" s="334" t="s">
        <v>1519</v>
      </c>
      <c r="H38" s="334"/>
      <c r="I38" s="334"/>
      <c r="J38" s="334"/>
      <c r="K38" s="211"/>
    </row>
    <row r="39" spans="2:11" customFormat="1" ht="15" customHeight="1">
      <c r="B39" s="214"/>
      <c r="C39" s="215"/>
      <c r="D39" s="213"/>
      <c r="E39" s="216" t="s">
        <v>58</v>
      </c>
      <c r="F39" s="213"/>
      <c r="G39" s="334" t="s">
        <v>1520</v>
      </c>
      <c r="H39" s="334"/>
      <c r="I39" s="334"/>
      <c r="J39" s="334"/>
      <c r="K39" s="211"/>
    </row>
    <row r="40" spans="2:11" customFormat="1" ht="15" customHeight="1">
      <c r="B40" s="214"/>
      <c r="C40" s="215"/>
      <c r="D40" s="213"/>
      <c r="E40" s="216" t="s">
        <v>140</v>
      </c>
      <c r="F40" s="213"/>
      <c r="G40" s="334" t="s">
        <v>1521</v>
      </c>
      <c r="H40" s="334"/>
      <c r="I40" s="334"/>
      <c r="J40" s="334"/>
      <c r="K40" s="211"/>
    </row>
    <row r="41" spans="2:11" customFormat="1" ht="15" customHeight="1">
      <c r="B41" s="214"/>
      <c r="C41" s="215"/>
      <c r="D41" s="213"/>
      <c r="E41" s="216" t="s">
        <v>141</v>
      </c>
      <c r="F41" s="213"/>
      <c r="G41" s="334" t="s">
        <v>1522</v>
      </c>
      <c r="H41" s="334"/>
      <c r="I41" s="334"/>
      <c r="J41" s="334"/>
      <c r="K41" s="211"/>
    </row>
    <row r="42" spans="2:11" customFormat="1" ht="15" customHeight="1">
      <c r="B42" s="214"/>
      <c r="C42" s="215"/>
      <c r="D42" s="213"/>
      <c r="E42" s="216" t="s">
        <v>1523</v>
      </c>
      <c r="F42" s="213"/>
      <c r="G42" s="334" t="s">
        <v>1524</v>
      </c>
      <c r="H42" s="334"/>
      <c r="I42" s="334"/>
      <c r="J42" s="334"/>
      <c r="K42" s="211"/>
    </row>
    <row r="43" spans="2:11" customFormat="1" ht="15" customHeight="1">
      <c r="B43" s="214"/>
      <c r="C43" s="215"/>
      <c r="D43" s="213"/>
      <c r="E43" s="216"/>
      <c r="F43" s="213"/>
      <c r="G43" s="334" t="s">
        <v>1525</v>
      </c>
      <c r="H43" s="334"/>
      <c r="I43" s="334"/>
      <c r="J43" s="334"/>
      <c r="K43" s="211"/>
    </row>
    <row r="44" spans="2:11" customFormat="1" ht="15" customHeight="1">
      <c r="B44" s="214"/>
      <c r="C44" s="215"/>
      <c r="D44" s="213"/>
      <c r="E44" s="216" t="s">
        <v>1526</v>
      </c>
      <c r="F44" s="213"/>
      <c r="G44" s="334" t="s">
        <v>1527</v>
      </c>
      <c r="H44" s="334"/>
      <c r="I44" s="334"/>
      <c r="J44" s="334"/>
      <c r="K44" s="211"/>
    </row>
    <row r="45" spans="2:11" customFormat="1" ht="15" customHeight="1">
      <c r="B45" s="214"/>
      <c r="C45" s="215"/>
      <c r="D45" s="213"/>
      <c r="E45" s="216" t="s">
        <v>143</v>
      </c>
      <c r="F45" s="213"/>
      <c r="G45" s="334" t="s">
        <v>1528</v>
      </c>
      <c r="H45" s="334"/>
      <c r="I45" s="334"/>
      <c r="J45" s="334"/>
      <c r="K45" s="211"/>
    </row>
    <row r="46" spans="2:1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customFormat="1" ht="15" customHeight="1">
      <c r="B47" s="214"/>
      <c r="C47" s="215"/>
      <c r="D47" s="334" t="s">
        <v>1529</v>
      </c>
      <c r="E47" s="334"/>
      <c r="F47" s="334"/>
      <c r="G47" s="334"/>
      <c r="H47" s="334"/>
      <c r="I47" s="334"/>
      <c r="J47" s="334"/>
      <c r="K47" s="211"/>
    </row>
    <row r="48" spans="2:11" customFormat="1" ht="15" customHeight="1">
      <c r="B48" s="214"/>
      <c r="C48" s="215"/>
      <c r="D48" s="215"/>
      <c r="E48" s="334" t="s">
        <v>1530</v>
      </c>
      <c r="F48" s="334"/>
      <c r="G48" s="334"/>
      <c r="H48" s="334"/>
      <c r="I48" s="334"/>
      <c r="J48" s="334"/>
      <c r="K48" s="211"/>
    </row>
    <row r="49" spans="2:11" customFormat="1" ht="15" customHeight="1">
      <c r="B49" s="214"/>
      <c r="C49" s="215"/>
      <c r="D49" s="215"/>
      <c r="E49" s="334" t="s">
        <v>1531</v>
      </c>
      <c r="F49" s="334"/>
      <c r="G49" s="334"/>
      <c r="H49" s="334"/>
      <c r="I49" s="334"/>
      <c r="J49" s="334"/>
      <c r="K49" s="211"/>
    </row>
    <row r="50" spans="2:11" customFormat="1" ht="15" customHeight="1">
      <c r="B50" s="214"/>
      <c r="C50" s="215"/>
      <c r="D50" s="215"/>
      <c r="E50" s="334" t="s">
        <v>1532</v>
      </c>
      <c r="F50" s="334"/>
      <c r="G50" s="334"/>
      <c r="H50" s="334"/>
      <c r="I50" s="334"/>
      <c r="J50" s="334"/>
      <c r="K50" s="211"/>
    </row>
    <row r="51" spans="2:11" customFormat="1" ht="15" customHeight="1">
      <c r="B51" s="214"/>
      <c r="C51" s="215"/>
      <c r="D51" s="334" t="s">
        <v>1533</v>
      </c>
      <c r="E51" s="334"/>
      <c r="F51" s="334"/>
      <c r="G51" s="334"/>
      <c r="H51" s="334"/>
      <c r="I51" s="334"/>
      <c r="J51" s="334"/>
      <c r="K51" s="211"/>
    </row>
    <row r="52" spans="2:11" customFormat="1" ht="25.5" customHeight="1">
      <c r="B52" s="210"/>
      <c r="C52" s="335" t="s">
        <v>1534</v>
      </c>
      <c r="D52" s="335"/>
      <c r="E52" s="335"/>
      <c r="F52" s="335"/>
      <c r="G52" s="335"/>
      <c r="H52" s="335"/>
      <c r="I52" s="335"/>
      <c r="J52" s="335"/>
      <c r="K52" s="211"/>
    </row>
    <row r="53" spans="2:1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customFormat="1" ht="15" customHeight="1">
      <c r="B54" s="210"/>
      <c r="C54" s="334" t="s">
        <v>1535</v>
      </c>
      <c r="D54" s="334"/>
      <c r="E54" s="334"/>
      <c r="F54" s="334"/>
      <c r="G54" s="334"/>
      <c r="H54" s="334"/>
      <c r="I54" s="334"/>
      <c r="J54" s="334"/>
      <c r="K54" s="211"/>
    </row>
    <row r="55" spans="2:11" customFormat="1" ht="15" customHeight="1">
      <c r="B55" s="210"/>
      <c r="C55" s="334" t="s">
        <v>1536</v>
      </c>
      <c r="D55" s="334"/>
      <c r="E55" s="334"/>
      <c r="F55" s="334"/>
      <c r="G55" s="334"/>
      <c r="H55" s="334"/>
      <c r="I55" s="334"/>
      <c r="J55" s="334"/>
      <c r="K55" s="211"/>
    </row>
    <row r="56" spans="2:1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customFormat="1" ht="15" customHeight="1">
      <c r="B57" s="210"/>
      <c r="C57" s="334" t="s">
        <v>1537</v>
      </c>
      <c r="D57" s="334"/>
      <c r="E57" s="334"/>
      <c r="F57" s="334"/>
      <c r="G57" s="334"/>
      <c r="H57" s="334"/>
      <c r="I57" s="334"/>
      <c r="J57" s="334"/>
      <c r="K57" s="211"/>
    </row>
    <row r="58" spans="2:11" customFormat="1" ht="15" customHeight="1">
      <c r="B58" s="210"/>
      <c r="C58" s="215"/>
      <c r="D58" s="334" t="s">
        <v>1538</v>
      </c>
      <c r="E58" s="334"/>
      <c r="F58" s="334"/>
      <c r="G58" s="334"/>
      <c r="H58" s="334"/>
      <c r="I58" s="334"/>
      <c r="J58" s="334"/>
      <c r="K58" s="211"/>
    </row>
    <row r="59" spans="2:11" customFormat="1" ht="15" customHeight="1">
      <c r="B59" s="210"/>
      <c r="C59" s="215"/>
      <c r="D59" s="334" t="s">
        <v>1539</v>
      </c>
      <c r="E59" s="334"/>
      <c r="F59" s="334"/>
      <c r="G59" s="334"/>
      <c r="H59" s="334"/>
      <c r="I59" s="334"/>
      <c r="J59" s="334"/>
      <c r="K59" s="211"/>
    </row>
    <row r="60" spans="2:11" customFormat="1" ht="15" customHeight="1">
      <c r="B60" s="210"/>
      <c r="C60" s="215"/>
      <c r="D60" s="334" t="s">
        <v>1540</v>
      </c>
      <c r="E60" s="334"/>
      <c r="F60" s="334"/>
      <c r="G60" s="334"/>
      <c r="H60" s="334"/>
      <c r="I60" s="334"/>
      <c r="J60" s="334"/>
      <c r="K60" s="211"/>
    </row>
    <row r="61" spans="2:11" customFormat="1" ht="15" customHeight="1">
      <c r="B61" s="210"/>
      <c r="C61" s="215"/>
      <c r="D61" s="334" t="s">
        <v>1541</v>
      </c>
      <c r="E61" s="334"/>
      <c r="F61" s="334"/>
      <c r="G61" s="334"/>
      <c r="H61" s="334"/>
      <c r="I61" s="334"/>
      <c r="J61" s="334"/>
      <c r="K61" s="211"/>
    </row>
    <row r="62" spans="2:11" customFormat="1" ht="15" customHeight="1">
      <c r="B62" s="210"/>
      <c r="C62" s="215"/>
      <c r="D62" s="337" t="s">
        <v>1542</v>
      </c>
      <c r="E62" s="337"/>
      <c r="F62" s="337"/>
      <c r="G62" s="337"/>
      <c r="H62" s="337"/>
      <c r="I62" s="337"/>
      <c r="J62" s="337"/>
      <c r="K62" s="211"/>
    </row>
    <row r="63" spans="2:11" customFormat="1" ht="15" customHeight="1">
      <c r="B63" s="210"/>
      <c r="C63" s="215"/>
      <c r="D63" s="334" t="s">
        <v>1543</v>
      </c>
      <c r="E63" s="334"/>
      <c r="F63" s="334"/>
      <c r="G63" s="334"/>
      <c r="H63" s="334"/>
      <c r="I63" s="334"/>
      <c r="J63" s="334"/>
      <c r="K63" s="211"/>
    </row>
    <row r="64" spans="2:1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customFormat="1" ht="15" customHeight="1">
      <c r="B65" s="210"/>
      <c r="C65" s="215"/>
      <c r="D65" s="334" t="s">
        <v>1544</v>
      </c>
      <c r="E65" s="334"/>
      <c r="F65" s="334"/>
      <c r="G65" s="334"/>
      <c r="H65" s="334"/>
      <c r="I65" s="334"/>
      <c r="J65" s="334"/>
      <c r="K65" s="211"/>
    </row>
    <row r="66" spans="2:11" customFormat="1" ht="15" customHeight="1">
      <c r="B66" s="210"/>
      <c r="C66" s="215"/>
      <c r="D66" s="337" t="s">
        <v>1545</v>
      </c>
      <c r="E66" s="337"/>
      <c r="F66" s="337"/>
      <c r="G66" s="337"/>
      <c r="H66" s="337"/>
      <c r="I66" s="337"/>
      <c r="J66" s="337"/>
      <c r="K66" s="211"/>
    </row>
    <row r="67" spans="2:11" customFormat="1" ht="15" customHeight="1">
      <c r="B67" s="210"/>
      <c r="C67" s="215"/>
      <c r="D67" s="334" t="s">
        <v>1546</v>
      </c>
      <c r="E67" s="334"/>
      <c r="F67" s="334"/>
      <c r="G67" s="334"/>
      <c r="H67" s="334"/>
      <c r="I67" s="334"/>
      <c r="J67" s="334"/>
      <c r="K67" s="211"/>
    </row>
    <row r="68" spans="2:11" customFormat="1" ht="15" customHeight="1">
      <c r="B68" s="210"/>
      <c r="C68" s="215"/>
      <c r="D68" s="334" t="s">
        <v>1547</v>
      </c>
      <c r="E68" s="334"/>
      <c r="F68" s="334"/>
      <c r="G68" s="334"/>
      <c r="H68" s="334"/>
      <c r="I68" s="334"/>
      <c r="J68" s="334"/>
      <c r="K68" s="211"/>
    </row>
    <row r="69" spans="2:11" customFormat="1" ht="15" customHeight="1">
      <c r="B69" s="210"/>
      <c r="C69" s="215"/>
      <c r="D69" s="334" t="s">
        <v>1548</v>
      </c>
      <c r="E69" s="334"/>
      <c r="F69" s="334"/>
      <c r="G69" s="334"/>
      <c r="H69" s="334"/>
      <c r="I69" s="334"/>
      <c r="J69" s="334"/>
      <c r="K69" s="211"/>
    </row>
    <row r="70" spans="2:11" customFormat="1" ht="15" customHeight="1">
      <c r="B70" s="210"/>
      <c r="C70" s="215"/>
      <c r="D70" s="334" t="s">
        <v>1549</v>
      </c>
      <c r="E70" s="334"/>
      <c r="F70" s="334"/>
      <c r="G70" s="334"/>
      <c r="H70" s="334"/>
      <c r="I70" s="334"/>
      <c r="J70" s="334"/>
      <c r="K70" s="211"/>
    </row>
    <row r="71" spans="2:1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customFormat="1" ht="45" customHeight="1">
      <c r="B75" s="227"/>
      <c r="C75" s="338" t="s">
        <v>1550</v>
      </c>
      <c r="D75" s="338"/>
      <c r="E75" s="338"/>
      <c r="F75" s="338"/>
      <c r="G75" s="338"/>
      <c r="H75" s="338"/>
      <c r="I75" s="338"/>
      <c r="J75" s="338"/>
      <c r="K75" s="228"/>
    </row>
    <row r="76" spans="2:11" customFormat="1" ht="17.25" customHeight="1">
      <c r="B76" s="227"/>
      <c r="C76" s="229" t="s">
        <v>1551</v>
      </c>
      <c r="D76" s="229"/>
      <c r="E76" s="229"/>
      <c r="F76" s="229" t="s">
        <v>1552</v>
      </c>
      <c r="G76" s="230"/>
      <c r="H76" s="229" t="s">
        <v>58</v>
      </c>
      <c r="I76" s="229" t="s">
        <v>61</v>
      </c>
      <c r="J76" s="229" t="s">
        <v>1553</v>
      </c>
      <c r="K76" s="228"/>
    </row>
    <row r="77" spans="2:11" customFormat="1" ht="17.25" customHeight="1">
      <c r="B77" s="227"/>
      <c r="C77" s="231" t="s">
        <v>1554</v>
      </c>
      <c r="D77" s="231"/>
      <c r="E77" s="231"/>
      <c r="F77" s="232" t="s">
        <v>1555</v>
      </c>
      <c r="G77" s="233"/>
      <c r="H77" s="231"/>
      <c r="I77" s="231"/>
      <c r="J77" s="231" t="s">
        <v>1556</v>
      </c>
      <c r="K77" s="228"/>
    </row>
    <row r="78" spans="2:1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customFormat="1" ht="15" customHeight="1">
      <c r="B79" s="227"/>
      <c r="C79" s="216" t="s">
        <v>57</v>
      </c>
      <c r="D79" s="236"/>
      <c r="E79" s="236"/>
      <c r="F79" s="237" t="s">
        <v>151</v>
      </c>
      <c r="G79" s="238"/>
      <c r="H79" s="216" t="s">
        <v>1557</v>
      </c>
      <c r="I79" s="216" t="s">
        <v>1558</v>
      </c>
      <c r="J79" s="216">
        <v>20</v>
      </c>
      <c r="K79" s="228"/>
    </row>
    <row r="80" spans="2:11" customFormat="1" ht="15" customHeight="1">
      <c r="B80" s="227"/>
      <c r="C80" s="216" t="s">
        <v>1559</v>
      </c>
      <c r="D80" s="216"/>
      <c r="E80" s="216"/>
      <c r="F80" s="237" t="s">
        <v>151</v>
      </c>
      <c r="G80" s="238"/>
      <c r="H80" s="216" t="s">
        <v>1560</v>
      </c>
      <c r="I80" s="216" t="s">
        <v>1558</v>
      </c>
      <c r="J80" s="216">
        <v>120</v>
      </c>
      <c r="K80" s="228"/>
    </row>
    <row r="81" spans="2:11" customFormat="1" ht="15" customHeight="1">
      <c r="B81" s="239"/>
      <c r="C81" s="216" t="s">
        <v>1561</v>
      </c>
      <c r="D81" s="216"/>
      <c r="E81" s="216"/>
      <c r="F81" s="237" t="s">
        <v>1562</v>
      </c>
      <c r="G81" s="238"/>
      <c r="H81" s="216" t="s">
        <v>1563</v>
      </c>
      <c r="I81" s="216" t="s">
        <v>1558</v>
      </c>
      <c r="J81" s="216">
        <v>50</v>
      </c>
      <c r="K81" s="228"/>
    </row>
    <row r="82" spans="2:11" customFormat="1" ht="15" customHeight="1">
      <c r="B82" s="239"/>
      <c r="C82" s="216" t="s">
        <v>1564</v>
      </c>
      <c r="D82" s="216"/>
      <c r="E82" s="216"/>
      <c r="F82" s="237" t="s">
        <v>151</v>
      </c>
      <c r="G82" s="238"/>
      <c r="H82" s="216" t="s">
        <v>1565</v>
      </c>
      <c r="I82" s="216" t="s">
        <v>1566</v>
      </c>
      <c r="J82" s="216"/>
      <c r="K82" s="228"/>
    </row>
    <row r="83" spans="2:11" customFormat="1" ht="15" customHeight="1">
      <c r="B83" s="239"/>
      <c r="C83" s="216" t="s">
        <v>1567</v>
      </c>
      <c r="D83" s="216"/>
      <c r="E83" s="216"/>
      <c r="F83" s="237" t="s">
        <v>1562</v>
      </c>
      <c r="G83" s="216"/>
      <c r="H83" s="216" t="s">
        <v>1568</v>
      </c>
      <c r="I83" s="216" t="s">
        <v>1558</v>
      </c>
      <c r="J83" s="216">
        <v>15</v>
      </c>
      <c r="K83" s="228"/>
    </row>
    <row r="84" spans="2:11" customFormat="1" ht="15" customHeight="1">
      <c r="B84" s="239"/>
      <c r="C84" s="216" t="s">
        <v>1569</v>
      </c>
      <c r="D84" s="216"/>
      <c r="E84" s="216"/>
      <c r="F84" s="237" t="s">
        <v>1562</v>
      </c>
      <c r="G84" s="216"/>
      <c r="H84" s="216" t="s">
        <v>1570</v>
      </c>
      <c r="I84" s="216" t="s">
        <v>1558</v>
      </c>
      <c r="J84" s="216">
        <v>15</v>
      </c>
      <c r="K84" s="228"/>
    </row>
    <row r="85" spans="2:11" customFormat="1" ht="15" customHeight="1">
      <c r="B85" s="239"/>
      <c r="C85" s="216" t="s">
        <v>1571</v>
      </c>
      <c r="D85" s="216"/>
      <c r="E85" s="216"/>
      <c r="F85" s="237" t="s">
        <v>1562</v>
      </c>
      <c r="G85" s="216"/>
      <c r="H85" s="216" t="s">
        <v>1572</v>
      </c>
      <c r="I85" s="216" t="s">
        <v>1558</v>
      </c>
      <c r="J85" s="216">
        <v>20</v>
      </c>
      <c r="K85" s="228"/>
    </row>
    <row r="86" spans="2:11" customFormat="1" ht="15" customHeight="1">
      <c r="B86" s="239"/>
      <c r="C86" s="216" t="s">
        <v>1573</v>
      </c>
      <c r="D86" s="216"/>
      <c r="E86" s="216"/>
      <c r="F86" s="237" t="s">
        <v>1562</v>
      </c>
      <c r="G86" s="216"/>
      <c r="H86" s="216" t="s">
        <v>1574</v>
      </c>
      <c r="I86" s="216" t="s">
        <v>1558</v>
      </c>
      <c r="J86" s="216">
        <v>20</v>
      </c>
      <c r="K86" s="228"/>
    </row>
    <row r="87" spans="2:11" customFormat="1" ht="15" customHeight="1">
      <c r="B87" s="239"/>
      <c r="C87" s="216" t="s">
        <v>1575</v>
      </c>
      <c r="D87" s="216"/>
      <c r="E87" s="216"/>
      <c r="F87" s="237" t="s">
        <v>1562</v>
      </c>
      <c r="G87" s="238"/>
      <c r="H87" s="216" t="s">
        <v>1576</v>
      </c>
      <c r="I87" s="216" t="s">
        <v>1558</v>
      </c>
      <c r="J87" s="216">
        <v>50</v>
      </c>
      <c r="K87" s="228"/>
    </row>
    <row r="88" spans="2:11" customFormat="1" ht="15" customHeight="1">
      <c r="B88" s="239"/>
      <c r="C88" s="216" t="s">
        <v>1577</v>
      </c>
      <c r="D88" s="216"/>
      <c r="E88" s="216"/>
      <c r="F88" s="237" t="s">
        <v>1562</v>
      </c>
      <c r="G88" s="238"/>
      <c r="H88" s="216" t="s">
        <v>1578</v>
      </c>
      <c r="I88" s="216" t="s">
        <v>1558</v>
      </c>
      <c r="J88" s="216">
        <v>20</v>
      </c>
      <c r="K88" s="228"/>
    </row>
    <row r="89" spans="2:11" customFormat="1" ht="15" customHeight="1">
      <c r="B89" s="239"/>
      <c r="C89" s="216" t="s">
        <v>1579</v>
      </c>
      <c r="D89" s="216"/>
      <c r="E89" s="216"/>
      <c r="F89" s="237" t="s">
        <v>1562</v>
      </c>
      <c r="G89" s="238"/>
      <c r="H89" s="216" t="s">
        <v>1580</v>
      </c>
      <c r="I89" s="216" t="s">
        <v>1558</v>
      </c>
      <c r="J89" s="216">
        <v>20</v>
      </c>
      <c r="K89" s="228"/>
    </row>
    <row r="90" spans="2:11" customFormat="1" ht="15" customHeight="1">
      <c r="B90" s="239"/>
      <c r="C90" s="216" t="s">
        <v>1581</v>
      </c>
      <c r="D90" s="216"/>
      <c r="E90" s="216"/>
      <c r="F90" s="237" t="s">
        <v>1562</v>
      </c>
      <c r="G90" s="238"/>
      <c r="H90" s="216" t="s">
        <v>1582</v>
      </c>
      <c r="I90" s="216" t="s">
        <v>1558</v>
      </c>
      <c r="J90" s="216">
        <v>50</v>
      </c>
      <c r="K90" s="228"/>
    </row>
    <row r="91" spans="2:11" customFormat="1" ht="15" customHeight="1">
      <c r="B91" s="239"/>
      <c r="C91" s="216" t="s">
        <v>1583</v>
      </c>
      <c r="D91" s="216"/>
      <c r="E91" s="216"/>
      <c r="F91" s="237" t="s">
        <v>1562</v>
      </c>
      <c r="G91" s="238"/>
      <c r="H91" s="216" t="s">
        <v>1583</v>
      </c>
      <c r="I91" s="216" t="s">
        <v>1558</v>
      </c>
      <c r="J91" s="216">
        <v>50</v>
      </c>
      <c r="K91" s="228"/>
    </row>
    <row r="92" spans="2:11" customFormat="1" ht="15" customHeight="1">
      <c r="B92" s="239"/>
      <c r="C92" s="216" t="s">
        <v>1584</v>
      </c>
      <c r="D92" s="216"/>
      <c r="E92" s="216"/>
      <c r="F92" s="237" t="s">
        <v>1562</v>
      </c>
      <c r="G92" s="238"/>
      <c r="H92" s="216" t="s">
        <v>1585</v>
      </c>
      <c r="I92" s="216" t="s">
        <v>1558</v>
      </c>
      <c r="J92" s="216">
        <v>255</v>
      </c>
      <c r="K92" s="228"/>
    </row>
    <row r="93" spans="2:11" customFormat="1" ht="15" customHeight="1">
      <c r="B93" s="239"/>
      <c r="C93" s="216" t="s">
        <v>1586</v>
      </c>
      <c r="D93" s="216"/>
      <c r="E93" s="216"/>
      <c r="F93" s="237" t="s">
        <v>151</v>
      </c>
      <c r="G93" s="238"/>
      <c r="H93" s="216" t="s">
        <v>1587</v>
      </c>
      <c r="I93" s="216" t="s">
        <v>1588</v>
      </c>
      <c r="J93" s="216"/>
      <c r="K93" s="228"/>
    </row>
    <row r="94" spans="2:11" customFormat="1" ht="15" customHeight="1">
      <c r="B94" s="239"/>
      <c r="C94" s="216" t="s">
        <v>1589</v>
      </c>
      <c r="D94" s="216"/>
      <c r="E94" s="216"/>
      <c r="F94" s="237" t="s">
        <v>151</v>
      </c>
      <c r="G94" s="238"/>
      <c r="H94" s="216" t="s">
        <v>1590</v>
      </c>
      <c r="I94" s="216" t="s">
        <v>1591</v>
      </c>
      <c r="J94" s="216"/>
      <c r="K94" s="228"/>
    </row>
    <row r="95" spans="2:11" customFormat="1" ht="15" customHeight="1">
      <c r="B95" s="239"/>
      <c r="C95" s="216" t="s">
        <v>1592</v>
      </c>
      <c r="D95" s="216"/>
      <c r="E95" s="216"/>
      <c r="F95" s="237" t="s">
        <v>151</v>
      </c>
      <c r="G95" s="238"/>
      <c r="H95" s="216" t="s">
        <v>1592</v>
      </c>
      <c r="I95" s="216" t="s">
        <v>1591</v>
      </c>
      <c r="J95" s="216"/>
      <c r="K95" s="228"/>
    </row>
    <row r="96" spans="2:11" customFormat="1" ht="15" customHeight="1">
      <c r="B96" s="239"/>
      <c r="C96" s="216" t="s">
        <v>42</v>
      </c>
      <c r="D96" s="216"/>
      <c r="E96" s="216"/>
      <c r="F96" s="237" t="s">
        <v>151</v>
      </c>
      <c r="G96" s="238"/>
      <c r="H96" s="216" t="s">
        <v>1593</v>
      </c>
      <c r="I96" s="216" t="s">
        <v>1591</v>
      </c>
      <c r="J96" s="216"/>
      <c r="K96" s="228"/>
    </row>
    <row r="97" spans="2:11" customFormat="1" ht="15" customHeight="1">
      <c r="B97" s="239"/>
      <c r="C97" s="216" t="s">
        <v>52</v>
      </c>
      <c r="D97" s="216"/>
      <c r="E97" s="216"/>
      <c r="F97" s="237" t="s">
        <v>151</v>
      </c>
      <c r="G97" s="238"/>
      <c r="H97" s="216" t="s">
        <v>1594</v>
      </c>
      <c r="I97" s="216" t="s">
        <v>1591</v>
      </c>
      <c r="J97" s="216"/>
      <c r="K97" s="228"/>
    </row>
    <row r="98" spans="2:1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customFormat="1" ht="45" customHeight="1">
      <c r="B102" s="227"/>
      <c r="C102" s="338" t="s">
        <v>1595</v>
      </c>
      <c r="D102" s="338"/>
      <c r="E102" s="338"/>
      <c r="F102" s="338"/>
      <c r="G102" s="338"/>
      <c r="H102" s="338"/>
      <c r="I102" s="338"/>
      <c r="J102" s="338"/>
      <c r="K102" s="228"/>
    </row>
    <row r="103" spans="2:11" customFormat="1" ht="17.25" customHeight="1">
      <c r="B103" s="227"/>
      <c r="C103" s="229" t="s">
        <v>1551</v>
      </c>
      <c r="D103" s="229"/>
      <c r="E103" s="229"/>
      <c r="F103" s="229" t="s">
        <v>1552</v>
      </c>
      <c r="G103" s="230"/>
      <c r="H103" s="229" t="s">
        <v>58</v>
      </c>
      <c r="I103" s="229" t="s">
        <v>61</v>
      </c>
      <c r="J103" s="229" t="s">
        <v>1553</v>
      </c>
      <c r="K103" s="228"/>
    </row>
    <row r="104" spans="2:11" customFormat="1" ht="17.25" customHeight="1">
      <c r="B104" s="227"/>
      <c r="C104" s="231" t="s">
        <v>1554</v>
      </c>
      <c r="D104" s="231"/>
      <c r="E104" s="231"/>
      <c r="F104" s="232" t="s">
        <v>1555</v>
      </c>
      <c r="G104" s="233"/>
      <c r="H104" s="231"/>
      <c r="I104" s="231"/>
      <c r="J104" s="231" t="s">
        <v>1556</v>
      </c>
      <c r="K104" s="228"/>
    </row>
    <row r="105" spans="2:11" customFormat="1" ht="5.25" customHeight="1">
      <c r="B105" s="227"/>
      <c r="C105" s="229"/>
      <c r="D105" s="229"/>
      <c r="E105" s="229"/>
      <c r="F105" s="229"/>
      <c r="G105" s="245"/>
      <c r="H105" s="229"/>
      <c r="I105" s="229"/>
      <c r="J105" s="229"/>
      <c r="K105" s="228"/>
    </row>
    <row r="106" spans="2:11" customFormat="1" ht="15" customHeight="1">
      <c r="B106" s="227"/>
      <c r="C106" s="216" t="s">
        <v>57</v>
      </c>
      <c r="D106" s="236"/>
      <c r="E106" s="236"/>
      <c r="F106" s="237" t="s">
        <v>151</v>
      </c>
      <c r="G106" s="216"/>
      <c r="H106" s="216" t="s">
        <v>1596</v>
      </c>
      <c r="I106" s="216" t="s">
        <v>1558</v>
      </c>
      <c r="J106" s="216">
        <v>20</v>
      </c>
      <c r="K106" s="228"/>
    </row>
    <row r="107" spans="2:11" customFormat="1" ht="15" customHeight="1">
      <c r="B107" s="227"/>
      <c r="C107" s="216" t="s">
        <v>1559</v>
      </c>
      <c r="D107" s="216"/>
      <c r="E107" s="216"/>
      <c r="F107" s="237" t="s">
        <v>151</v>
      </c>
      <c r="G107" s="216"/>
      <c r="H107" s="216" t="s">
        <v>1596</v>
      </c>
      <c r="I107" s="216" t="s">
        <v>1558</v>
      </c>
      <c r="J107" s="216">
        <v>120</v>
      </c>
      <c r="K107" s="228"/>
    </row>
    <row r="108" spans="2:11" customFormat="1" ht="15" customHeight="1">
      <c r="B108" s="239"/>
      <c r="C108" s="216" t="s">
        <v>1561</v>
      </c>
      <c r="D108" s="216"/>
      <c r="E108" s="216"/>
      <c r="F108" s="237" t="s">
        <v>1562</v>
      </c>
      <c r="G108" s="216"/>
      <c r="H108" s="216" t="s">
        <v>1596</v>
      </c>
      <c r="I108" s="216" t="s">
        <v>1558</v>
      </c>
      <c r="J108" s="216">
        <v>50</v>
      </c>
      <c r="K108" s="228"/>
    </row>
    <row r="109" spans="2:11" customFormat="1" ht="15" customHeight="1">
      <c r="B109" s="239"/>
      <c r="C109" s="216" t="s">
        <v>1564</v>
      </c>
      <c r="D109" s="216"/>
      <c r="E109" s="216"/>
      <c r="F109" s="237" t="s">
        <v>151</v>
      </c>
      <c r="G109" s="216"/>
      <c r="H109" s="216" t="s">
        <v>1596</v>
      </c>
      <c r="I109" s="216" t="s">
        <v>1566</v>
      </c>
      <c r="J109" s="216"/>
      <c r="K109" s="228"/>
    </row>
    <row r="110" spans="2:11" customFormat="1" ht="15" customHeight="1">
      <c r="B110" s="239"/>
      <c r="C110" s="216" t="s">
        <v>1575</v>
      </c>
      <c r="D110" s="216"/>
      <c r="E110" s="216"/>
      <c r="F110" s="237" t="s">
        <v>1562</v>
      </c>
      <c r="G110" s="216"/>
      <c r="H110" s="216" t="s">
        <v>1596</v>
      </c>
      <c r="I110" s="216" t="s">
        <v>1558</v>
      </c>
      <c r="J110" s="216">
        <v>50</v>
      </c>
      <c r="K110" s="228"/>
    </row>
    <row r="111" spans="2:11" customFormat="1" ht="15" customHeight="1">
      <c r="B111" s="239"/>
      <c r="C111" s="216" t="s">
        <v>1583</v>
      </c>
      <c r="D111" s="216"/>
      <c r="E111" s="216"/>
      <c r="F111" s="237" t="s">
        <v>1562</v>
      </c>
      <c r="G111" s="216"/>
      <c r="H111" s="216" t="s">
        <v>1596</v>
      </c>
      <c r="I111" s="216" t="s">
        <v>1558</v>
      </c>
      <c r="J111" s="216">
        <v>50</v>
      </c>
      <c r="K111" s="228"/>
    </row>
    <row r="112" spans="2:11" customFormat="1" ht="15" customHeight="1">
      <c r="B112" s="239"/>
      <c r="C112" s="216" t="s">
        <v>1581</v>
      </c>
      <c r="D112" s="216"/>
      <c r="E112" s="216"/>
      <c r="F112" s="237" t="s">
        <v>1562</v>
      </c>
      <c r="G112" s="216"/>
      <c r="H112" s="216" t="s">
        <v>1596</v>
      </c>
      <c r="I112" s="216" t="s">
        <v>1558</v>
      </c>
      <c r="J112" s="216">
        <v>50</v>
      </c>
      <c r="K112" s="228"/>
    </row>
    <row r="113" spans="2:11" customFormat="1" ht="15" customHeight="1">
      <c r="B113" s="239"/>
      <c r="C113" s="216" t="s">
        <v>57</v>
      </c>
      <c r="D113" s="216"/>
      <c r="E113" s="216"/>
      <c r="F113" s="237" t="s">
        <v>151</v>
      </c>
      <c r="G113" s="216"/>
      <c r="H113" s="216" t="s">
        <v>1597</v>
      </c>
      <c r="I113" s="216" t="s">
        <v>1558</v>
      </c>
      <c r="J113" s="216">
        <v>20</v>
      </c>
      <c r="K113" s="228"/>
    </row>
    <row r="114" spans="2:11" customFormat="1" ht="15" customHeight="1">
      <c r="B114" s="239"/>
      <c r="C114" s="216" t="s">
        <v>1598</v>
      </c>
      <c r="D114" s="216"/>
      <c r="E114" s="216"/>
      <c r="F114" s="237" t="s">
        <v>151</v>
      </c>
      <c r="G114" s="216"/>
      <c r="H114" s="216" t="s">
        <v>1599</v>
      </c>
      <c r="I114" s="216" t="s">
        <v>1558</v>
      </c>
      <c r="J114" s="216">
        <v>120</v>
      </c>
      <c r="K114" s="228"/>
    </row>
    <row r="115" spans="2:11" customFormat="1" ht="15" customHeight="1">
      <c r="B115" s="239"/>
      <c r="C115" s="216" t="s">
        <v>42</v>
      </c>
      <c r="D115" s="216"/>
      <c r="E115" s="216"/>
      <c r="F115" s="237" t="s">
        <v>151</v>
      </c>
      <c r="G115" s="216"/>
      <c r="H115" s="216" t="s">
        <v>1600</v>
      </c>
      <c r="I115" s="216" t="s">
        <v>1591</v>
      </c>
      <c r="J115" s="216"/>
      <c r="K115" s="228"/>
    </row>
    <row r="116" spans="2:11" customFormat="1" ht="15" customHeight="1">
      <c r="B116" s="239"/>
      <c r="C116" s="216" t="s">
        <v>52</v>
      </c>
      <c r="D116" s="216"/>
      <c r="E116" s="216"/>
      <c r="F116" s="237" t="s">
        <v>151</v>
      </c>
      <c r="G116" s="216"/>
      <c r="H116" s="216" t="s">
        <v>1601</v>
      </c>
      <c r="I116" s="216" t="s">
        <v>1591</v>
      </c>
      <c r="J116" s="216"/>
      <c r="K116" s="228"/>
    </row>
    <row r="117" spans="2:11" customFormat="1" ht="15" customHeight="1">
      <c r="B117" s="239"/>
      <c r="C117" s="216" t="s">
        <v>61</v>
      </c>
      <c r="D117" s="216"/>
      <c r="E117" s="216"/>
      <c r="F117" s="237" t="s">
        <v>151</v>
      </c>
      <c r="G117" s="216"/>
      <c r="H117" s="216" t="s">
        <v>1602</v>
      </c>
      <c r="I117" s="216" t="s">
        <v>1603</v>
      </c>
      <c r="J117" s="216"/>
      <c r="K117" s="228"/>
    </row>
    <row r="118" spans="2:1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customFormat="1" ht="45" customHeight="1">
      <c r="B122" s="253"/>
      <c r="C122" s="336" t="s">
        <v>1604</v>
      </c>
      <c r="D122" s="336"/>
      <c r="E122" s="336"/>
      <c r="F122" s="336"/>
      <c r="G122" s="336"/>
      <c r="H122" s="336"/>
      <c r="I122" s="336"/>
      <c r="J122" s="336"/>
      <c r="K122" s="254"/>
    </row>
    <row r="123" spans="2:11" customFormat="1" ht="17.25" customHeight="1">
      <c r="B123" s="255"/>
      <c r="C123" s="229" t="s">
        <v>1551</v>
      </c>
      <c r="D123" s="229"/>
      <c r="E123" s="229"/>
      <c r="F123" s="229" t="s">
        <v>1552</v>
      </c>
      <c r="G123" s="230"/>
      <c r="H123" s="229" t="s">
        <v>58</v>
      </c>
      <c r="I123" s="229" t="s">
        <v>61</v>
      </c>
      <c r="J123" s="229" t="s">
        <v>1553</v>
      </c>
      <c r="K123" s="256"/>
    </row>
    <row r="124" spans="2:11" customFormat="1" ht="17.25" customHeight="1">
      <c r="B124" s="255"/>
      <c r="C124" s="231" t="s">
        <v>1554</v>
      </c>
      <c r="D124" s="231"/>
      <c r="E124" s="231"/>
      <c r="F124" s="232" t="s">
        <v>1555</v>
      </c>
      <c r="G124" s="233"/>
      <c r="H124" s="231"/>
      <c r="I124" s="231"/>
      <c r="J124" s="231" t="s">
        <v>1556</v>
      </c>
      <c r="K124" s="256"/>
    </row>
    <row r="125" spans="2:11" customFormat="1" ht="5.25" customHeight="1">
      <c r="B125" s="257"/>
      <c r="C125" s="234"/>
      <c r="D125" s="234"/>
      <c r="E125" s="234"/>
      <c r="F125" s="234"/>
      <c r="G125" s="258"/>
      <c r="H125" s="234"/>
      <c r="I125" s="234"/>
      <c r="J125" s="234"/>
      <c r="K125" s="259"/>
    </row>
    <row r="126" spans="2:11" customFormat="1" ht="15" customHeight="1">
      <c r="B126" s="257"/>
      <c r="C126" s="216" t="s">
        <v>1559</v>
      </c>
      <c r="D126" s="236"/>
      <c r="E126" s="236"/>
      <c r="F126" s="237" t="s">
        <v>151</v>
      </c>
      <c r="G126" s="216"/>
      <c r="H126" s="216" t="s">
        <v>1596</v>
      </c>
      <c r="I126" s="216" t="s">
        <v>1558</v>
      </c>
      <c r="J126" s="216">
        <v>120</v>
      </c>
      <c r="K126" s="260"/>
    </row>
    <row r="127" spans="2:11" customFormat="1" ht="15" customHeight="1">
      <c r="B127" s="257"/>
      <c r="C127" s="216" t="s">
        <v>1605</v>
      </c>
      <c r="D127" s="216"/>
      <c r="E127" s="216"/>
      <c r="F127" s="237" t="s">
        <v>151</v>
      </c>
      <c r="G127" s="216"/>
      <c r="H127" s="216" t="s">
        <v>1606</v>
      </c>
      <c r="I127" s="216" t="s">
        <v>1558</v>
      </c>
      <c r="J127" s="216" t="s">
        <v>1607</v>
      </c>
      <c r="K127" s="260"/>
    </row>
    <row r="128" spans="2:11" customFormat="1" ht="15" customHeight="1">
      <c r="B128" s="257"/>
      <c r="C128" s="216" t="s">
        <v>96</v>
      </c>
      <c r="D128" s="216"/>
      <c r="E128" s="216"/>
      <c r="F128" s="237" t="s">
        <v>151</v>
      </c>
      <c r="G128" s="216"/>
      <c r="H128" s="216" t="s">
        <v>1608</v>
      </c>
      <c r="I128" s="216" t="s">
        <v>1558</v>
      </c>
      <c r="J128" s="216" t="s">
        <v>1607</v>
      </c>
      <c r="K128" s="260"/>
    </row>
    <row r="129" spans="2:11" customFormat="1" ht="15" customHeight="1">
      <c r="B129" s="257"/>
      <c r="C129" s="216" t="s">
        <v>1567</v>
      </c>
      <c r="D129" s="216"/>
      <c r="E129" s="216"/>
      <c r="F129" s="237" t="s">
        <v>1562</v>
      </c>
      <c r="G129" s="216"/>
      <c r="H129" s="216" t="s">
        <v>1568</v>
      </c>
      <c r="I129" s="216" t="s">
        <v>1558</v>
      </c>
      <c r="J129" s="216">
        <v>15</v>
      </c>
      <c r="K129" s="260"/>
    </row>
    <row r="130" spans="2:11" customFormat="1" ht="15" customHeight="1">
      <c r="B130" s="257"/>
      <c r="C130" s="216" t="s">
        <v>1569</v>
      </c>
      <c r="D130" s="216"/>
      <c r="E130" s="216"/>
      <c r="F130" s="237" t="s">
        <v>1562</v>
      </c>
      <c r="G130" s="216"/>
      <c r="H130" s="216" t="s">
        <v>1570</v>
      </c>
      <c r="I130" s="216" t="s">
        <v>1558</v>
      </c>
      <c r="J130" s="216">
        <v>15</v>
      </c>
      <c r="K130" s="260"/>
    </row>
    <row r="131" spans="2:11" customFormat="1" ht="15" customHeight="1">
      <c r="B131" s="257"/>
      <c r="C131" s="216" t="s">
        <v>1571</v>
      </c>
      <c r="D131" s="216"/>
      <c r="E131" s="216"/>
      <c r="F131" s="237" t="s">
        <v>1562</v>
      </c>
      <c r="G131" s="216"/>
      <c r="H131" s="216" t="s">
        <v>1572</v>
      </c>
      <c r="I131" s="216" t="s">
        <v>1558</v>
      </c>
      <c r="J131" s="216">
        <v>20</v>
      </c>
      <c r="K131" s="260"/>
    </row>
    <row r="132" spans="2:11" customFormat="1" ht="15" customHeight="1">
      <c r="B132" s="257"/>
      <c r="C132" s="216" t="s">
        <v>1573</v>
      </c>
      <c r="D132" s="216"/>
      <c r="E132" s="216"/>
      <c r="F132" s="237" t="s">
        <v>1562</v>
      </c>
      <c r="G132" s="216"/>
      <c r="H132" s="216" t="s">
        <v>1574</v>
      </c>
      <c r="I132" s="216" t="s">
        <v>1558</v>
      </c>
      <c r="J132" s="216">
        <v>20</v>
      </c>
      <c r="K132" s="260"/>
    </row>
    <row r="133" spans="2:11" customFormat="1" ht="15" customHeight="1">
      <c r="B133" s="257"/>
      <c r="C133" s="216" t="s">
        <v>1561</v>
      </c>
      <c r="D133" s="216"/>
      <c r="E133" s="216"/>
      <c r="F133" s="237" t="s">
        <v>1562</v>
      </c>
      <c r="G133" s="216"/>
      <c r="H133" s="216" t="s">
        <v>1596</v>
      </c>
      <c r="I133" s="216" t="s">
        <v>1558</v>
      </c>
      <c r="J133" s="216">
        <v>50</v>
      </c>
      <c r="K133" s="260"/>
    </row>
    <row r="134" spans="2:11" customFormat="1" ht="15" customHeight="1">
      <c r="B134" s="257"/>
      <c r="C134" s="216" t="s">
        <v>1575</v>
      </c>
      <c r="D134" s="216"/>
      <c r="E134" s="216"/>
      <c r="F134" s="237" t="s">
        <v>1562</v>
      </c>
      <c r="G134" s="216"/>
      <c r="H134" s="216" t="s">
        <v>1596</v>
      </c>
      <c r="I134" s="216" t="s">
        <v>1558</v>
      </c>
      <c r="J134" s="216">
        <v>50</v>
      </c>
      <c r="K134" s="260"/>
    </row>
    <row r="135" spans="2:11" customFormat="1" ht="15" customHeight="1">
      <c r="B135" s="257"/>
      <c r="C135" s="216" t="s">
        <v>1581</v>
      </c>
      <c r="D135" s="216"/>
      <c r="E135" s="216"/>
      <c r="F135" s="237" t="s">
        <v>1562</v>
      </c>
      <c r="G135" s="216"/>
      <c r="H135" s="216" t="s">
        <v>1596</v>
      </c>
      <c r="I135" s="216" t="s">
        <v>1558</v>
      </c>
      <c r="J135" s="216">
        <v>50</v>
      </c>
      <c r="K135" s="260"/>
    </row>
    <row r="136" spans="2:11" customFormat="1" ht="15" customHeight="1">
      <c r="B136" s="257"/>
      <c r="C136" s="216" t="s">
        <v>1583</v>
      </c>
      <c r="D136" s="216"/>
      <c r="E136" s="216"/>
      <c r="F136" s="237" t="s">
        <v>1562</v>
      </c>
      <c r="G136" s="216"/>
      <c r="H136" s="216" t="s">
        <v>1596</v>
      </c>
      <c r="I136" s="216" t="s">
        <v>1558</v>
      </c>
      <c r="J136" s="216">
        <v>50</v>
      </c>
      <c r="K136" s="260"/>
    </row>
    <row r="137" spans="2:11" customFormat="1" ht="15" customHeight="1">
      <c r="B137" s="257"/>
      <c r="C137" s="216" t="s">
        <v>1584</v>
      </c>
      <c r="D137" s="216"/>
      <c r="E137" s="216"/>
      <c r="F137" s="237" t="s">
        <v>1562</v>
      </c>
      <c r="G137" s="216"/>
      <c r="H137" s="216" t="s">
        <v>1609</v>
      </c>
      <c r="I137" s="216" t="s">
        <v>1558</v>
      </c>
      <c r="J137" s="216">
        <v>255</v>
      </c>
      <c r="K137" s="260"/>
    </row>
    <row r="138" spans="2:11" customFormat="1" ht="15" customHeight="1">
      <c r="B138" s="257"/>
      <c r="C138" s="216" t="s">
        <v>1586</v>
      </c>
      <c r="D138" s="216"/>
      <c r="E138" s="216"/>
      <c r="F138" s="237" t="s">
        <v>151</v>
      </c>
      <c r="G138" s="216"/>
      <c r="H138" s="216" t="s">
        <v>1610</v>
      </c>
      <c r="I138" s="216" t="s">
        <v>1588</v>
      </c>
      <c r="J138" s="216"/>
      <c r="K138" s="260"/>
    </row>
    <row r="139" spans="2:11" customFormat="1" ht="15" customHeight="1">
      <c r="B139" s="257"/>
      <c r="C139" s="216" t="s">
        <v>1589</v>
      </c>
      <c r="D139" s="216"/>
      <c r="E139" s="216"/>
      <c r="F139" s="237" t="s">
        <v>151</v>
      </c>
      <c r="G139" s="216"/>
      <c r="H139" s="216" t="s">
        <v>1611</v>
      </c>
      <c r="I139" s="216" t="s">
        <v>1591</v>
      </c>
      <c r="J139" s="216"/>
      <c r="K139" s="260"/>
    </row>
    <row r="140" spans="2:11" customFormat="1" ht="15" customHeight="1">
      <c r="B140" s="257"/>
      <c r="C140" s="216" t="s">
        <v>1592</v>
      </c>
      <c r="D140" s="216"/>
      <c r="E140" s="216"/>
      <c r="F140" s="237" t="s">
        <v>151</v>
      </c>
      <c r="G140" s="216"/>
      <c r="H140" s="216" t="s">
        <v>1592</v>
      </c>
      <c r="I140" s="216" t="s">
        <v>1591</v>
      </c>
      <c r="J140" s="216"/>
      <c r="K140" s="260"/>
    </row>
    <row r="141" spans="2:11" customFormat="1" ht="15" customHeight="1">
      <c r="B141" s="257"/>
      <c r="C141" s="216" t="s">
        <v>42</v>
      </c>
      <c r="D141" s="216"/>
      <c r="E141" s="216"/>
      <c r="F141" s="237" t="s">
        <v>151</v>
      </c>
      <c r="G141" s="216"/>
      <c r="H141" s="216" t="s">
        <v>1612</v>
      </c>
      <c r="I141" s="216" t="s">
        <v>1591</v>
      </c>
      <c r="J141" s="216"/>
      <c r="K141" s="260"/>
    </row>
    <row r="142" spans="2:11" customFormat="1" ht="15" customHeight="1">
      <c r="B142" s="257"/>
      <c r="C142" s="216" t="s">
        <v>1613</v>
      </c>
      <c r="D142" s="216"/>
      <c r="E142" s="216"/>
      <c r="F142" s="237" t="s">
        <v>151</v>
      </c>
      <c r="G142" s="216"/>
      <c r="H142" s="216" t="s">
        <v>1614</v>
      </c>
      <c r="I142" s="216" t="s">
        <v>1591</v>
      </c>
      <c r="J142" s="216"/>
      <c r="K142" s="260"/>
    </row>
    <row r="143" spans="2:1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customFormat="1" ht="45" customHeight="1">
      <c r="B147" s="227"/>
      <c r="C147" s="338" t="s">
        <v>1615</v>
      </c>
      <c r="D147" s="338"/>
      <c r="E147" s="338"/>
      <c r="F147" s="338"/>
      <c r="G147" s="338"/>
      <c r="H147" s="338"/>
      <c r="I147" s="338"/>
      <c r="J147" s="338"/>
      <c r="K147" s="228"/>
    </row>
    <row r="148" spans="2:11" customFormat="1" ht="17.25" customHeight="1">
      <c r="B148" s="227"/>
      <c r="C148" s="229" t="s">
        <v>1551</v>
      </c>
      <c r="D148" s="229"/>
      <c r="E148" s="229"/>
      <c r="F148" s="229" t="s">
        <v>1552</v>
      </c>
      <c r="G148" s="230"/>
      <c r="H148" s="229" t="s">
        <v>58</v>
      </c>
      <c r="I148" s="229" t="s">
        <v>61</v>
      </c>
      <c r="J148" s="229" t="s">
        <v>1553</v>
      </c>
      <c r="K148" s="228"/>
    </row>
    <row r="149" spans="2:11" customFormat="1" ht="17.25" customHeight="1">
      <c r="B149" s="227"/>
      <c r="C149" s="231" t="s">
        <v>1554</v>
      </c>
      <c r="D149" s="231"/>
      <c r="E149" s="231"/>
      <c r="F149" s="232" t="s">
        <v>1555</v>
      </c>
      <c r="G149" s="233"/>
      <c r="H149" s="231"/>
      <c r="I149" s="231"/>
      <c r="J149" s="231" t="s">
        <v>1556</v>
      </c>
      <c r="K149" s="228"/>
    </row>
    <row r="150" spans="2:1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0"/>
    </row>
    <row r="151" spans="2:11" customFormat="1" ht="15" customHeight="1">
      <c r="B151" s="239"/>
      <c r="C151" s="264" t="s">
        <v>1559</v>
      </c>
      <c r="D151" s="216"/>
      <c r="E151" s="216"/>
      <c r="F151" s="265" t="s">
        <v>151</v>
      </c>
      <c r="G151" s="216"/>
      <c r="H151" s="264" t="s">
        <v>1596</v>
      </c>
      <c r="I151" s="264" t="s">
        <v>1558</v>
      </c>
      <c r="J151" s="264">
        <v>120</v>
      </c>
      <c r="K151" s="260"/>
    </row>
    <row r="152" spans="2:11" customFormat="1" ht="15" customHeight="1">
      <c r="B152" s="239"/>
      <c r="C152" s="264" t="s">
        <v>1605</v>
      </c>
      <c r="D152" s="216"/>
      <c r="E152" s="216"/>
      <c r="F152" s="265" t="s">
        <v>151</v>
      </c>
      <c r="G152" s="216"/>
      <c r="H152" s="264" t="s">
        <v>1616</v>
      </c>
      <c r="I152" s="264" t="s">
        <v>1558</v>
      </c>
      <c r="J152" s="264" t="s">
        <v>1607</v>
      </c>
      <c r="K152" s="260"/>
    </row>
    <row r="153" spans="2:11" customFormat="1" ht="15" customHeight="1">
      <c r="B153" s="239"/>
      <c r="C153" s="264" t="s">
        <v>96</v>
      </c>
      <c r="D153" s="216"/>
      <c r="E153" s="216"/>
      <c r="F153" s="265" t="s">
        <v>151</v>
      </c>
      <c r="G153" s="216"/>
      <c r="H153" s="264" t="s">
        <v>1617</v>
      </c>
      <c r="I153" s="264" t="s">
        <v>1558</v>
      </c>
      <c r="J153" s="264" t="s">
        <v>1607</v>
      </c>
      <c r="K153" s="260"/>
    </row>
    <row r="154" spans="2:11" customFormat="1" ht="15" customHeight="1">
      <c r="B154" s="239"/>
      <c r="C154" s="264" t="s">
        <v>1561</v>
      </c>
      <c r="D154" s="216"/>
      <c r="E154" s="216"/>
      <c r="F154" s="265" t="s">
        <v>1562</v>
      </c>
      <c r="G154" s="216"/>
      <c r="H154" s="264" t="s">
        <v>1596</v>
      </c>
      <c r="I154" s="264" t="s">
        <v>1558</v>
      </c>
      <c r="J154" s="264">
        <v>50</v>
      </c>
      <c r="K154" s="260"/>
    </row>
    <row r="155" spans="2:11" customFormat="1" ht="15" customHeight="1">
      <c r="B155" s="239"/>
      <c r="C155" s="264" t="s">
        <v>1564</v>
      </c>
      <c r="D155" s="216"/>
      <c r="E155" s="216"/>
      <c r="F155" s="265" t="s">
        <v>151</v>
      </c>
      <c r="G155" s="216"/>
      <c r="H155" s="264" t="s">
        <v>1596</v>
      </c>
      <c r="I155" s="264" t="s">
        <v>1566</v>
      </c>
      <c r="J155" s="264"/>
      <c r="K155" s="260"/>
    </row>
    <row r="156" spans="2:11" customFormat="1" ht="15" customHeight="1">
      <c r="B156" s="239"/>
      <c r="C156" s="264" t="s">
        <v>1575</v>
      </c>
      <c r="D156" s="216"/>
      <c r="E156" s="216"/>
      <c r="F156" s="265" t="s">
        <v>1562</v>
      </c>
      <c r="G156" s="216"/>
      <c r="H156" s="264" t="s">
        <v>1596</v>
      </c>
      <c r="I156" s="264" t="s">
        <v>1558</v>
      </c>
      <c r="J156" s="264">
        <v>50</v>
      </c>
      <c r="K156" s="260"/>
    </row>
    <row r="157" spans="2:11" customFormat="1" ht="15" customHeight="1">
      <c r="B157" s="239"/>
      <c r="C157" s="264" t="s">
        <v>1583</v>
      </c>
      <c r="D157" s="216"/>
      <c r="E157" s="216"/>
      <c r="F157" s="265" t="s">
        <v>1562</v>
      </c>
      <c r="G157" s="216"/>
      <c r="H157" s="264" t="s">
        <v>1596</v>
      </c>
      <c r="I157" s="264" t="s">
        <v>1558</v>
      </c>
      <c r="J157" s="264">
        <v>50</v>
      </c>
      <c r="K157" s="260"/>
    </row>
    <row r="158" spans="2:11" customFormat="1" ht="15" customHeight="1">
      <c r="B158" s="239"/>
      <c r="C158" s="264" t="s">
        <v>1581</v>
      </c>
      <c r="D158" s="216"/>
      <c r="E158" s="216"/>
      <c r="F158" s="265" t="s">
        <v>1562</v>
      </c>
      <c r="G158" s="216"/>
      <c r="H158" s="264" t="s">
        <v>1596</v>
      </c>
      <c r="I158" s="264" t="s">
        <v>1558</v>
      </c>
      <c r="J158" s="264">
        <v>50</v>
      </c>
      <c r="K158" s="260"/>
    </row>
    <row r="159" spans="2:11" customFormat="1" ht="15" customHeight="1">
      <c r="B159" s="239"/>
      <c r="C159" s="264" t="s">
        <v>129</v>
      </c>
      <c r="D159" s="216"/>
      <c r="E159" s="216"/>
      <c r="F159" s="265" t="s">
        <v>151</v>
      </c>
      <c r="G159" s="216"/>
      <c r="H159" s="264" t="s">
        <v>1618</v>
      </c>
      <c r="I159" s="264" t="s">
        <v>1558</v>
      </c>
      <c r="J159" s="264" t="s">
        <v>1619</v>
      </c>
      <c r="K159" s="260"/>
    </row>
    <row r="160" spans="2:11" customFormat="1" ht="15" customHeight="1">
      <c r="B160" s="239"/>
      <c r="C160" s="264" t="s">
        <v>1620</v>
      </c>
      <c r="D160" s="216"/>
      <c r="E160" s="216"/>
      <c r="F160" s="265" t="s">
        <v>151</v>
      </c>
      <c r="G160" s="216"/>
      <c r="H160" s="264" t="s">
        <v>1621</v>
      </c>
      <c r="I160" s="264" t="s">
        <v>1591</v>
      </c>
      <c r="J160" s="264"/>
      <c r="K160" s="260"/>
    </row>
    <row r="161" spans="2:1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customFormat="1" ht="45" customHeight="1">
      <c r="B165" s="208"/>
      <c r="C165" s="336" t="s">
        <v>1622</v>
      </c>
      <c r="D165" s="336"/>
      <c r="E165" s="336"/>
      <c r="F165" s="336"/>
      <c r="G165" s="336"/>
      <c r="H165" s="336"/>
      <c r="I165" s="336"/>
      <c r="J165" s="336"/>
      <c r="K165" s="209"/>
    </row>
    <row r="166" spans="2:11" customFormat="1" ht="17.25" customHeight="1">
      <c r="B166" s="208"/>
      <c r="C166" s="229" t="s">
        <v>1551</v>
      </c>
      <c r="D166" s="229"/>
      <c r="E166" s="229"/>
      <c r="F166" s="229" t="s">
        <v>1552</v>
      </c>
      <c r="G166" s="269"/>
      <c r="H166" s="270" t="s">
        <v>58</v>
      </c>
      <c r="I166" s="270" t="s">
        <v>61</v>
      </c>
      <c r="J166" s="229" t="s">
        <v>1553</v>
      </c>
      <c r="K166" s="209"/>
    </row>
    <row r="167" spans="2:11" customFormat="1" ht="17.25" customHeight="1">
      <c r="B167" s="210"/>
      <c r="C167" s="231" t="s">
        <v>1554</v>
      </c>
      <c r="D167" s="231"/>
      <c r="E167" s="231"/>
      <c r="F167" s="232" t="s">
        <v>1555</v>
      </c>
      <c r="G167" s="271"/>
      <c r="H167" s="272"/>
      <c r="I167" s="272"/>
      <c r="J167" s="231" t="s">
        <v>1556</v>
      </c>
      <c r="K167" s="211"/>
    </row>
    <row r="168" spans="2:1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0"/>
    </row>
    <row r="169" spans="2:11" customFormat="1" ht="15" customHeight="1">
      <c r="B169" s="239"/>
      <c r="C169" s="216" t="s">
        <v>1559</v>
      </c>
      <c r="D169" s="216"/>
      <c r="E169" s="216"/>
      <c r="F169" s="237" t="s">
        <v>151</v>
      </c>
      <c r="G169" s="216"/>
      <c r="H169" s="216" t="s">
        <v>1596</v>
      </c>
      <c r="I169" s="216" t="s">
        <v>1558</v>
      </c>
      <c r="J169" s="216">
        <v>120</v>
      </c>
      <c r="K169" s="260"/>
    </row>
    <row r="170" spans="2:11" customFormat="1" ht="15" customHeight="1">
      <c r="B170" s="239"/>
      <c r="C170" s="216" t="s">
        <v>1605</v>
      </c>
      <c r="D170" s="216"/>
      <c r="E170" s="216"/>
      <c r="F170" s="237" t="s">
        <v>151</v>
      </c>
      <c r="G170" s="216"/>
      <c r="H170" s="216" t="s">
        <v>1606</v>
      </c>
      <c r="I170" s="216" t="s">
        <v>1558</v>
      </c>
      <c r="J170" s="216" t="s">
        <v>1607</v>
      </c>
      <c r="K170" s="260"/>
    </row>
    <row r="171" spans="2:11" customFormat="1" ht="15" customHeight="1">
      <c r="B171" s="239"/>
      <c r="C171" s="216" t="s">
        <v>96</v>
      </c>
      <c r="D171" s="216"/>
      <c r="E171" s="216"/>
      <c r="F171" s="237" t="s">
        <v>151</v>
      </c>
      <c r="G171" s="216"/>
      <c r="H171" s="216" t="s">
        <v>1623</v>
      </c>
      <c r="I171" s="216" t="s">
        <v>1558</v>
      </c>
      <c r="J171" s="216" t="s">
        <v>1607</v>
      </c>
      <c r="K171" s="260"/>
    </row>
    <row r="172" spans="2:11" customFormat="1" ht="15" customHeight="1">
      <c r="B172" s="239"/>
      <c r="C172" s="216" t="s">
        <v>1561</v>
      </c>
      <c r="D172" s="216"/>
      <c r="E172" s="216"/>
      <c r="F172" s="237" t="s">
        <v>1562</v>
      </c>
      <c r="G172" s="216"/>
      <c r="H172" s="216" t="s">
        <v>1623</v>
      </c>
      <c r="I172" s="216" t="s">
        <v>1558</v>
      </c>
      <c r="J172" s="216">
        <v>50</v>
      </c>
      <c r="K172" s="260"/>
    </row>
    <row r="173" spans="2:11" customFormat="1" ht="15" customHeight="1">
      <c r="B173" s="239"/>
      <c r="C173" s="216" t="s">
        <v>1564</v>
      </c>
      <c r="D173" s="216"/>
      <c r="E173" s="216"/>
      <c r="F173" s="237" t="s">
        <v>151</v>
      </c>
      <c r="G173" s="216"/>
      <c r="H173" s="216" t="s">
        <v>1623</v>
      </c>
      <c r="I173" s="216" t="s">
        <v>1566</v>
      </c>
      <c r="J173" s="216"/>
      <c r="K173" s="260"/>
    </row>
    <row r="174" spans="2:11" customFormat="1" ht="15" customHeight="1">
      <c r="B174" s="239"/>
      <c r="C174" s="216" t="s">
        <v>1575</v>
      </c>
      <c r="D174" s="216"/>
      <c r="E174" s="216"/>
      <c r="F174" s="237" t="s">
        <v>1562</v>
      </c>
      <c r="G174" s="216"/>
      <c r="H174" s="216" t="s">
        <v>1623</v>
      </c>
      <c r="I174" s="216" t="s">
        <v>1558</v>
      </c>
      <c r="J174" s="216">
        <v>50</v>
      </c>
      <c r="K174" s="260"/>
    </row>
    <row r="175" spans="2:11" customFormat="1" ht="15" customHeight="1">
      <c r="B175" s="239"/>
      <c r="C175" s="216" t="s">
        <v>1583</v>
      </c>
      <c r="D175" s="216"/>
      <c r="E175" s="216"/>
      <c r="F175" s="237" t="s">
        <v>1562</v>
      </c>
      <c r="G175" s="216"/>
      <c r="H175" s="216" t="s">
        <v>1623</v>
      </c>
      <c r="I175" s="216" t="s">
        <v>1558</v>
      </c>
      <c r="J175" s="216">
        <v>50</v>
      </c>
      <c r="K175" s="260"/>
    </row>
    <row r="176" spans="2:11" customFormat="1" ht="15" customHeight="1">
      <c r="B176" s="239"/>
      <c r="C176" s="216" t="s">
        <v>1581</v>
      </c>
      <c r="D176" s="216"/>
      <c r="E176" s="216"/>
      <c r="F176" s="237" t="s">
        <v>1562</v>
      </c>
      <c r="G176" s="216"/>
      <c r="H176" s="216" t="s">
        <v>1623</v>
      </c>
      <c r="I176" s="216" t="s">
        <v>1558</v>
      </c>
      <c r="J176" s="216">
        <v>50</v>
      </c>
      <c r="K176" s="260"/>
    </row>
    <row r="177" spans="2:11" customFormat="1" ht="15" customHeight="1">
      <c r="B177" s="239"/>
      <c r="C177" s="216" t="s">
        <v>139</v>
      </c>
      <c r="D177" s="216"/>
      <c r="E177" s="216"/>
      <c r="F177" s="237" t="s">
        <v>151</v>
      </c>
      <c r="G177" s="216"/>
      <c r="H177" s="216" t="s">
        <v>1624</v>
      </c>
      <c r="I177" s="216" t="s">
        <v>1625</v>
      </c>
      <c r="J177" s="216"/>
      <c r="K177" s="260"/>
    </row>
    <row r="178" spans="2:11" customFormat="1" ht="15" customHeight="1">
      <c r="B178" s="239"/>
      <c r="C178" s="216" t="s">
        <v>61</v>
      </c>
      <c r="D178" s="216"/>
      <c r="E178" s="216"/>
      <c r="F178" s="237" t="s">
        <v>151</v>
      </c>
      <c r="G178" s="216"/>
      <c r="H178" s="216" t="s">
        <v>1626</v>
      </c>
      <c r="I178" s="216" t="s">
        <v>1627</v>
      </c>
      <c r="J178" s="216">
        <v>1</v>
      </c>
      <c r="K178" s="260"/>
    </row>
    <row r="179" spans="2:11" customFormat="1" ht="15" customHeight="1">
      <c r="B179" s="239"/>
      <c r="C179" s="216" t="s">
        <v>57</v>
      </c>
      <c r="D179" s="216"/>
      <c r="E179" s="216"/>
      <c r="F179" s="237" t="s">
        <v>151</v>
      </c>
      <c r="G179" s="216"/>
      <c r="H179" s="216" t="s">
        <v>1628</v>
      </c>
      <c r="I179" s="216" t="s">
        <v>1558</v>
      </c>
      <c r="J179" s="216">
        <v>20</v>
      </c>
      <c r="K179" s="260"/>
    </row>
    <row r="180" spans="2:11" customFormat="1" ht="15" customHeight="1">
      <c r="B180" s="239"/>
      <c r="C180" s="216" t="s">
        <v>58</v>
      </c>
      <c r="D180" s="216"/>
      <c r="E180" s="216"/>
      <c r="F180" s="237" t="s">
        <v>151</v>
      </c>
      <c r="G180" s="216"/>
      <c r="H180" s="216" t="s">
        <v>1629</v>
      </c>
      <c r="I180" s="216" t="s">
        <v>1558</v>
      </c>
      <c r="J180" s="216">
        <v>255</v>
      </c>
      <c r="K180" s="260"/>
    </row>
    <row r="181" spans="2:11" customFormat="1" ht="15" customHeight="1">
      <c r="B181" s="239"/>
      <c r="C181" s="216" t="s">
        <v>140</v>
      </c>
      <c r="D181" s="216"/>
      <c r="E181" s="216"/>
      <c r="F181" s="237" t="s">
        <v>151</v>
      </c>
      <c r="G181" s="216"/>
      <c r="H181" s="216" t="s">
        <v>1521</v>
      </c>
      <c r="I181" s="216" t="s">
        <v>1558</v>
      </c>
      <c r="J181" s="216">
        <v>10</v>
      </c>
      <c r="K181" s="260"/>
    </row>
    <row r="182" spans="2:11" customFormat="1" ht="15" customHeight="1">
      <c r="B182" s="239"/>
      <c r="C182" s="216" t="s">
        <v>141</v>
      </c>
      <c r="D182" s="216"/>
      <c r="E182" s="216"/>
      <c r="F182" s="237" t="s">
        <v>151</v>
      </c>
      <c r="G182" s="216"/>
      <c r="H182" s="216" t="s">
        <v>1630</v>
      </c>
      <c r="I182" s="216" t="s">
        <v>1591</v>
      </c>
      <c r="J182" s="216"/>
      <c r="K182" s="260"/>
    </row>
    <row r="183" spans="2:11" customFormat="1" ht="15" customHeight="1">
      <c r="B183" s="239"/>
      <c r="C183" s="216" t="s">
        <v>1631</v>
      </c>
      <c r="D183" s="216"/>
      <c r="E183" s="216"/>
      <c r="F183" s="237" t="s">
        <v>151</v>
      </c>
      <c r="G183" s="216"/>
      <c r="H183" s="216" t="s">
        <v>1632</v>
      </c>
      <c r="I183" s="216" t="s">
        <v>1591</v>
      </c>
      <c r="J183" s="216"/>
      <c r="K183" s="260"/>
    </row>
    <row r="184" spans="2:11" customFormat="1" ht="15" customHeight="1">
      <c r="B184" s="239"/>
      <c r="C184" s="216" t="s">
        <v>1620</v>
      </c>
      <c r="D184" s="216"/>
      <c r="E184" s="216"/>
      <c r="F184" s="237" t="s">
        <v>151</v>
      </c>
      <c r="G184" s="216"/>
      <c r="H184" s="216" t="s">
        <v>1633</v>
      </c>
      <c r="I184" s="216" t="s">
        <v>1591</v>
      </c>
      <c r="J184" s="216"/>
      <c r="K184" s="260"/>
    </row>
    <row r="185" spans="2:11" customFormat="1" ht="15" customHeight="1">
      <c r="B185" s="239"/>
      <c r="C185" s="216" t="s">
        <v>143</v>
      </c>
      <c r="D185" s="216"/>
      <c r="E185" s="216"/>
      <c r="F185" s="237" t="s">
        <v>1562</v>
      </c>
      <c r="G185" s="216"/>
      <c r="H185" s="216" t="s">
        <v>1634</v>
      </c>
      <c r="I185" s="216" t="s">
        <v>1558</v>
      </c>
      <c r="J185" s="216">
        <v>50</v>
      </c>
      <c r="K185" s="260"/>
    </row>
    <row r="186" spans="2:11" customFormat="1" ht="15" customHeight="1">
      <c r="B186" s="239"/>
      <c r="C186" s="216" t="s">
        <v>1635</v>
      </c>
      <c r="D186" s="216"/>
      <c r="E186" s="216"/>
      <c r="F186" s="237" t="s">
        <v>1562</v>
      </c>
      <c r="G186" s="216"/>
      <c r="H186" s="216" t="s">
        <v>1636</v>
      </c>
      <c r="I186" s="216" t="s">
        <v>1637</v>
      </c>
      <c r="J186" s="216"/>
      <c r="K186" s="260"/>
    </row>
    <row r="187" spans="2:11" customFormat="1" ht="15" customHeight="1">
      <c r="B187" s="239"/>
      <c r="C187" s="216" t="s">
        <v>1638</v>
      </c>
      <c r="D187" s="216"/>
      <c r="E187" s="216"/>
      <c r="F187" s="237" t="s">
        <v>1562</v>
      </c>
      <c r="G187" s="216"/>
      <c r="H187" s="216" t="s">
        <v>1639</v>
      </c>
      <c r="I187" s="216" t="s">
        <v>1637</v>
      </c>
      <c r="J187" s="216"/>
      <c r="K187" s="260"/>
    </row>
    <row r="188" spans="2:11" customFormat="1" ht="15" customHeight="1">
      <c r="B188" s="239"/>
      <c r="C188" s="216" t="s">
        <v>1640</v>
      </c>
      <c r="D188" s="216"/>
      <c r="E188" s="216"/>
      <c r="F188" s="237" t="s">
        <v>1562</v>
      </c>
      <c r="G188" s="216"/>
      <c r="H188" s="216" t="s">
        <v>1641</v>
      </c>
      <c r="I188" s="216" t="s">
        <v>1637</v>
      </c>
      <c r="J188" s="216"/>
      <c r="K188" s="260"/>
    </row>
    <row r="189" spans="2:11" customFormat="1" ht="15" customHeight="1">
      <c r="B189" s="239"/>
      <c r="C189" s="273" t="s">
        <v>1642</v>
      </c>
      <c r="D189" s="216"/>
      <c r="E189" s="216"/>
      <c r="F189" s="237" t="s">
        <v>1562</v>
      </c>
      <c r="G189" s="216"/>
      <c r="H189" s="216" t="s">
        <v>1643</v>
      </c>
      <c r="I189" s="216" t="s">
        <v>1644</v>
      </c>
      <c r="J189" s="274" t="s">
        <v>1645</v>
      </c>
      <c r="K189" s="260"/>
    </row>
    <row r="190" spans="2:11" customFormat="1" ht="15" customHeight="1">
      <c r="B190" s="275"/>
      <c r="C190" s="276" t="s">
        <v>1646</v>
      </c>
      <c r="D190" s="277"/>
      <c r="E190" s="277"/>
      <c r="F190" s="278" t="s">
        <v>1562</v>
      </c>
      <c r="G190" s="277"/>
      <c r="H190" s="277" t="s">
        <v>1647</v>
      </c>
      <c r="I190" s="277" t="s">
        <v>1644</v>
      </c>
      <c r="J190" s="279" t="s">
        <v>1645</v>
      </c>
      <c r="K190" s="280"/>
    </row>
    <row r="191" spans="2:11" customFormat="1" ht="15" customHeight="1">
      <c r="B191" s="239"/>
      <c r="C191" s="273" t="s">
        <v>46</v>
      </c>
      <c r="D191" s="216"/>
      <c r="E191" s="216"/>
      <c r="F191" s="237" t="s">
        <v>151</v>
      </c>
      <c r="G191" s="216"/>
      <c r="H191" s="213" t="s">
        <v>1648</v>
      </c>
      <c r="I191" s="216" t="s">
        <v>1649</v>
      </c>
      <c r="J191" s="216"/>
      <c r="K191" s="260"/>
    </row>
    <row r="192" spans="2:11" customFormat="1" ht="15" customHeight="1">
      <c r="B192" s="239"/>
      <c r="C192" s="273" t="s">
        <v>1650</v>
      </c>
      <c r="D192" s="216"/>
      <c r="E192" s="216"/>
      <c r="F192" s="237" t="s">
        <v>151</v>
      </c>
      <c r="G192" s="216"/>
      <c r="H192" s="216" t="s">
        <v>1651</v>
      </c>
      <c r="I192" s="216" t="s">
        <v>1591</v>
      </c>
      <c r="J192" s="216"/>
      <c r="K192" s="260"/>
    </row>
    <row r="193" spans="2:11" customFormat="1" ht="15" customHeight="1">
      <c r="B193" s="239"/>
      <c r="C193" s="273" t="s">
        <v>1652</v>
      </c>
      <c r="D193" s="216"/>
      <c r="E193" s="216"/>
      <c r="F193" s="237" t="s">
        <v>151</v>
      </c>
      <c r="G193" s="216"/>
      <c r="H193" s="216" t="s">
        <v>1653</v>
      </c>
      <c r="I193" s="216" t="s">
        <v>1591</v>
      </c>
      <c r="J193" s="216"/>
      <c r="K193" s="260"/>
    </row>
    <row r="194" spans="2:11" customFormat="1" ht="15" customHeight="1">
      <c r="B194" s="239"/>
      <c r="C194" s="273" t="s">
        <v>1654</v>
      </c>
      <c r="D194" s="216"/>
      <c r="E194" s="216"/>
      <c r="F194" s="237" t="s">
        <v>1562</v>
      </c>
      <c r="G194" s="216"/>
      <c r="H194" s="216" t="s">
        <v>1655</v>
      </c>
      <c r="I194" s="216" t="s">
        <v>1591</v>
      </c>
      <c r="J194" s="216"/>
      <c r="K194" s="260"/>
    </row>
    <row r="195" spans="2:11" customFormat="1" ht="15" customHeight="1">
      <c r="B195" s="266"/>
      <c r="C195" s="281"/>
      <c r="D195" s="246"/>
      <c r="E195" s="246"/>
      <c r="F195" s="246"/>
      <c r="G195" s="246"/>
      <c r="H195" s="246"/>
      <c r="I195" s="246"/>
      <c r="J195" s="246"/>
      <c r="K195" s="267"/>
    </row>
    <row r="196" spans="2:1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customFormat="1" ht="18.75" customHeight="1">
      <c r="B197" s="248"/>
      <c r="C197" s="258"/>
      <c r="D197" s="258"/>
      <c r="E197" s="258"/>
      <c r="F197" s="268"/>
      <c r="G197" s="258"/>
      <c r="H197" s="258"/>
      <c r="I197" s="258"/>
      <c r="J197" s="258"/>
      <c r="K197" s="248"/>
    </row>
    <row r="198" spans="2:11" customFormat="1" ht="18.75" customHeight="1"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</row>
    <row r="199" spans="2:11" customFormat="1" ht="13.5">
      <c r="B199" s="205"/>
      <c r="C199" s="206"/>
      <c r="D199" s="206"/>
      <c r="E199" s="206"/>
      <c r="F199" s="206"/>
      <c r="G199" s="206"/>
      <c r="H199" s="206"/>
      <c r="I199" s="206"/>
      <c r="J199" s="206"/>
      <c r="K199" s="207"/>
    </row>
    <row r="200" spans="2:11" customFormat="1" ht="21">
      <c r="B200" s="208"/>
      <c r="C200" s="336" t="s">
        <v>1656</v>
      </c>
      <c r="D200" s="336"/>
      <c r="E200" s="336"/>
      <c r="F200" s="336"/>
      <c r="G200" s="336"/>
      <c r="H200" s="336"/>
      <c r="I200" s="336"/>
      <c r="J200" s="336"/>
      <c r="K200" s="209"/>
    </row>
    <row r="201" spans="2:11" customFormat="1" ht="25.5" customHeight="1">
      <c r="B201" s="208"/>
      <c r="C201" s="282" t="s">
        <v>1657</v>
      </c>
      <c r="D201" s="282"/>
      <c r="E201" s="282"/>
      <c r="F201" s="282" t="s">
        <v>1658</v>
      </c>
      <c r="G201" s="283"/>
      <c r="H201" s="339" t="s">
        <v>1659</v>
      </c>
      <c r="I201" s="339"/>
      <c r="J201" s="339"/>
      <c r="K201" s="209"/>
    </row>
    <row r="202" spans="2:11" customFormat="1" ht="5.25" customHeight="1">
      <c r="B202" s="239"/>
      <c r="C202" s="234"/>
      <c r="D202" s="234"/>
      <c r="E202" s="234"/>
      <c r="F202" s="234"/>
      <c r="G202" s="258"/>
      <c r="H202" s="234"/>
      <c r="I202" s="234"/>
      <c r="J202" s="234"/>
      <c r="K202" s="260"/>
    </row>
    <row r="203" spans="2:11" customFormat="1" ht="15" customHeight="1">
      <c r="B203" s="239"/>
      <c r="C203" s="216" t="s">
        <v>1649</v>
      </c>
      <c r="D203" s="216"/>
      <c r="E203" s="216"/>
      <c r="F203" s="237" t="s">
        <v>47</v>
      </c>
      <c r="G203" s="216"/>
      <c r="H203" s="340" t="s">
        <v>1660</v>
      </c>
      <c r="I203" s="340"/>
      <c r="J203" s="340"/>
      <c r="K203" s="260"/>
    </row>
    <row r="204" spans="2:11" customFormat="1" ht="15" customHeight="1">
      <c r="B204" s="239"/>
      <c r="C204" s="216"/>
      <c r="D204" s="216"/>
      <c r="E204" s="216"/>
      <c r="F204" s="237" t="s">
        <v>48</v>
      </c>
      <c r="G204" s="216"/>
      <c r="H204" s="340" t="s">
        <v>1661</v>
      </c>
      <c r="I204" s="340"/>
      <c r="J204" s="340"/>
      <c r="K204" s="260"/>
    </row>
    <row r="205" spans="2:11" customFormat="1" ht="15" customHeight="1">
      <c r="B205" s="239"/>
      <c r="C205" s="216"/>
      <c r="D205" s="216"/>
      <c r="E205" s="216"/>
      <c r="F205" s="237" t="s">
        <v>51</v>
      </c>
      <c r="G205" s="216"/>
      <c r="H205" s="340" t="s">
        <v>1662</v>
      </c>
      <c r="I205" s="340"/>
      <c r="J205" s="340"/>
      <c r="K205" s="260"/>
    </row>
    <row r="206" spans="2:11" customFormat="1" ht="15" customHeight="1">
      <c r="B206" s="239"/>
      <c r="C206" s="216"/>
      <c r="D206" s="216"/>
      <c r="E206" s="216"/>
      <c r="F206" s="237" t="s">
        <v>49</v>
      </c>
      <c r="G206" s="216"/>
      <c r="H206" s="340" t="s">
        <v>1663</v>
      </c>
      <c r="I206" s="340"/>
      <c r="J206" s="340"/>
      <c r="K206" s="260"/>
    </row>
    <row r="207" spans="2:11" customFormat="1" ht="15" customHeight="1">
      <c r="B207" s="239"/>
      <c r="C207" s="216"/>
      <c r="D207" s="216"/>
      <c r="E207" s="216"/>
      <c r="F207" s="237" t="s">
        <v>50</v>
      </c>
      <c r="G207" s="216"/>
      <c r="H207" s="340" t="s">
        <v>1664</v>
      </c>
      <c r="I207" s="340"/>
      <c r="J207" s="340"/>
      <c r="K207" s="260"/>
    </row>
    <row r="208" spans="2:11" customFormat="1" ht="15" customHeight="1">
      <c r="B208" s="239"/>
      <c r="C208" s="216"/>
      <c r="D208" s="216"/>
      <c r="E208" s="216"/>
      <c r="F208" s="237"/>
      <c r="G208" s="216"/>
      <c r="H208" s="216"/>
      <c r="I208" s="216"/>
      <c r="J208" s="216"/>
      <c r="K208" s="260"/>
    </row>
    <row r="209" spans="2:11" customFormat="1" ht="15" customHeight="1">
      <c r="B209" s="239"/>
      <c r="C209" s="216" t="s">
        <v>1603</v>
      </c>
      <c r="D209" s="216"/>
      <c r="E209" s="216"/>
      <c r="F209" s="237" t="s">
        <v>89</v>
      </c>
      <c r="G209" s="216"/>
      <c r="H209" s="340" t="s">
        <v>1665</v>
      </c>
      <c r="I209" s="340"/>
      <c r="J209" s="340"/>
      <c r="K209" s="260"/>
    </row>
    <row r="210" spans="2:11" customFormat="1" ht="15" customHeight="1">
      <c r="B210" s="239"/>
      <c r="C210" s="216"/>
      <c r="D210" s="216"/>
      <c r="E210" s="216"/>
      <c r="F210" s="237" t="s">
        <v>83</v>
      </c>
      <c r="G210" s="216"/>
      <c r="H210" s="340" t="s">
        <v>1504</v>
      </c>
      <c r="I210" s="340"/>
      <c r="J210" s="340"/>
      <c r="K210" s="260"/>
    </row>
    <row r="211" spans="2:11" customFormat="1" ht="15" customHeight="1">
      <c r="B211" s="239"/>
      <c r="C211" s="216"/>
      <c r="D211" s="216"/>
      <c r="E211" s="216"/>
      <c r="F211" s="237" t="s">
        <v>1502</v>
      </c>
      <c r="G211" s="216"/>
      <c r="H211" s="340" t="s">
        <v>1666</v>
      </c>
      <c r="I211" s="340"/>
      <c r="J211" s="340"/>
      <c r="K211" s="260"/>
    </row>
    <row r="212" spans="2:11" customFormat="1" ht="15" customHeight="1">
      <c r="B212" s="284"/>
      <c r="C212" s="216"/>
      <c r="D212" s="216"/>
      <c r="E212" s="216"/>
      <c r="F212" s="237" t="s">
        <v>122</v>
      </c>
      <c r="G212" s="273"/>
      <c r="H212" s="341" t="s">
        <v>123</v>
      </c>
      <c r="I212" s="341"/>
      <c r="J212" s="341"/>
      <c r="K212" s="285"/>
    </row>
    <row r="213" spans="2:11" customFormat="1" ht="15" customHeight="1">
      <c r="B213" s="284"/>
      <c r="C213" s="216"/>
      <c r="D213" s="216"/>
      <c r="E213" s="216"/>
      <c r="F213" s="237" t="s">
        <v>1505</v>
      </c>
      <c r="G213" s="273"/>
      <c r="H213" s="341" t="s">
        <v>1336</v>
      </c>
      <c r="I213" s="341"/>
      <c r="J213" s="341"/>
      <c r="K213" s="285"/>
    </row>
    <row r="214" spans="2:11" customFormat="1" ht="15" customHeight="1">
      <c r="B214" s="284"/>
      <c r="C214" s="216"/>
      <c r="D214" s="216"/>
      <c r="E214" s="216"/>
      <c r="F214" s="237"/>
      <c r="G214" s="273"/>
      <c r="H214" s="264"/>
      <c r="I214" s="264"/>
      <c r="J214" s="264"/>
      <c r="K214" s="285"/>
    </row>
    <row r="215" spans="2:11" customFormat="1" ht="15" customHeight="1">
      <c r="B215" s="284"/>
      <c r="C215" s="216" t="s">
        <v>1627</v>
      </c>
      <c r="D215" s="216"/>
      <c r="E215" s="216"/>
      <c r="F215" s="237">
        <v>1</v>
      </c>
      <c r="G215" s="273"/>
      <c r="H215" s="341" t="s">
        <v>1667</v>
      </c>
      <c r="I215" s="341"/>
      <c r="J215" s="341"/>
      <c r="K215" s="285"/>
    </row>
    <row r="216" spans="2:11" customFormat="1" ht="15" customHeight="1">
      <c r="B216" s="284"/>
      <c r="C216" s="216"/>
      <c r="D216" s="216"/>
      <c r="E216" s="216"/>
      <c r="F216" s="237">
        <v>2</v>
      </c>
      <c r="G216" s="273"/>
      <c r="H216" s="341" t="s">
        <v>1668</v>
      </c>
      <c r="I216" s="341"/>
      <c r="J216" s="341"/>
      <c r="K216" s="285"/>
    </row>
    <row r="217" spans="2:11" customFormat="1" ht="15" customHeight="1">
      <c r="B217" s="284"/>
      <c r="C217" s="216"/>
      <c r="D217" s="216"/>
      <c r="E217" s="216"/>
      <c r="F217" s="237">
        <v>3</v>
      </c>
      <c r="G217" s="273"/>
      <c r="H217" s="341" t="s">
        <v>1669</v>
      </c>
      <c r="I217" s="341"/>
      <c r="J217" s="341"/>
      <c r="K217" s="285"/>
    </row>
    <row r="218" spans="2:11" customFormat="1" ht="15" customHeight="1">
      <c r="B218" s="284"/>
      <c r="C218" s="216"/>
      <c r="D218" s="216"/>
      <c r="E218" s="216"/>
      <c r="F218" s="237">
        <v>4</v>
      </c>
      <c r="G218" s="273"/>
      <c r="H218" s="341" t="s">
        <v>1670</v>
      </c>
      <c r="I218" s="341"/>
      <c r="J218" s="341"/>
      <c r="K218" s="285"/>
    </row>
    <row r="219" spans="2:11" customFormat="1" ht="12.75" customHeight="1">
      <c r="B219" s="286"/>
      <c r="C219" s="287"/>
      <c r="D219" s="287"/>
      <c r="E219" s="287"/>
      <c r="F219" s="287"/>
      <c r="G219" s="287"/>
      <c r="H219" s="287"/>
      <c r="I219" s="287"/>
      <c r="J219" s="287"/>
      <c r="K219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01629C-0E16-4E2D-934D-4088D77CDF1B}"/>
</file>

<file path=customXml/itemProps2.xml><?xml version="1.0" encoding="utf-8"?>
<ds:datastoreItem xmlns:ds="http://schemas.openxmlformats.org/officeDocument/2006/customXml" ds:itemID="{EC21AFDA-F664-4254-8BA0-8EAC561E5DB7}"/>
</file>

<file path=customXml/itemProps3.xml><?xml version="1.0" encoding="utf-8"?>
<ds:datastoreItem xmlns:ds="http://schemas.openxmlformats.org/officeDocument/2006/customXml" ds:itemID="{F5B8B81F-ADCD-4E44-AD63-52316EB56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PS 01 - Technologická čás...</vt:lpstr>
      <vt:lpstr>SO 02 - Nová železobetono...</vt:lpstr>
      <vt:lpstr>03.1. - Lokální injektáž ...</vt:lpstr>
      <vt:lpstr>03.2. - Lokální injektáž ...</vt:lpstr>
      <vt:lpstr>04.1. - Obnova PKO ocelov...</vt:lpstr>
      <vt:lpstr>04.2. - Obnova PKO ocelov...</vt:lpstr>
      <vt:lpstr>05.1. - Lokální reprofila...</vt:lpstr>
      <vt:lpstr>05.2. - Lokální sanace tr...</vt:lpstr>
      <vt:lpstr>SO 06 - Lokální reprofila...</vt:lpstr>
      <vt:lpstr>VON - Vedlejší a ostatní ...</vt:lpstr>
      <vt:lpstr>Seznam figur</vt:lpstr>
      <vt:lpstr>Pokyny pro vyplnění</vt:lpstr>
      <vt:lpstr>'03.1. - Lokální injektáž ...'!Názvy_tisku</vt:lpstr>
      <vt:lpstr>'03.2. - Lokální injektáž ...'!Názvy_tisku</vt:lpstr>
      <vt:lpstr>'04.1. - Obnova PKO ocelov...'!Názvy_tisku</vt:lpstr>
      <vt:lpstr>'04.2. - Obnova PKO ocelov...'!Názvy_tisku</vt:lpstr>
      <vt:lpstr>'05.1. - Lokální reprofila...'!Názvy_tisku</vt:lpstr>
      <vt:lpstr>'05.2. - Lokální sanace tr...'!Názvy_tisku</vt:lpstr>
      <vt:lpstr>'PS 01 - Technologická čás...'!Názvy_tisku</vt:lpstr>
      <vt:lpstr>'Rekapitulace stavby'!Názvy_tisku</vt:lpstr>
      <vt:lpstr>'Seznam figur'!Názvy_tisku</vt:lpstr>
      <vt:lpstr>'SO 02 - Nová železobetono...'!Názvy_tisku</vt:lpstr>
      <vt:lpstr>'SO 06 - Lokální reprofila...'!Názvy_tisku</vt:lpstr>
      <vt:lpstr>'VON - Vedlejší a ostatní ...'!Názvy_tisku</vt:lpstr>
      <vt:lpstr>'03.1. - Lokální injektáž ...'!Oblast_tisku</vt:lpstr>
      <vt:lpstr>'03.2. - Lokální injektáž ...'!Oblast_tisku</vt:lpstr>
      <vt:lpstr>'04.1. - Obnova PKO ocelov...'!Oblast_tisku</vt:lpstr>
      <vt:lpstr>'04.2. - Obnova PKO ocelov...'!Oblast_tisku</vt:lpstr>
      <vt:lpstr>'05.1. - Lokální reprofila...'!Oblast_tisku</vt:lpstr>
      <vt:lpstr>'05.2. - Lokální sanace tr...'!Oblast_tisku</vt:lpstr>
      <vt:lpstr>'Pokyny pro vyplnění'!Oblast_tisku</vt:lpstr>
      <vt:lpstr>'PS 01 - Technologická čás...'!Oblast_tisku</vt:lpstr>
      <vt:lpstr>'Rekapitulace stavby'!Oblast_tisku</vt:lpstr>
      <vt:lpstr>'Seznam figur'!Oblast_tisku</vt:lpstr>
      <vt:lpstr>'SO 02 - Nová železobetono...'!Oblast_tisku</vt:lpstr>
      <vt:lpstr>'SO 06 - Lokální reprofila...'!Oblast_tisku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Patkova, Aneta</dc:creator>
  <cp:lastModifiedBy>Patkova, Aneta</cp:lastModifiedBy>
  <cp:lastPrinted>2025-01-20T07:54:03Z</cp:lastPrinted>
  <dcterms:created xsi:type="dcterms:W3CDTF">2025-01-20T07:53:05Z</dcterms:created>
  <dcterms:modified xsi:type="dcterms:W3CDTF">2025-01-20T07:54:39Z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</Properties>
</file>