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artin\Documents\REALIZOVANÉ PROJEKTY\2023\POVODÍ LABE\ROZPOČTY A VÝKAZY VÝMĚR\"/>
    </mc:Choice>
  </mc:AlternateContent>
  <xr:revisionPtr revIDLastSave="0" documentId="8_{CFC8122E-C124-44E9-B66D-5BFC7E3648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1 - stavba skladu" sheetId="2" r:id="rId2"/>
    <sheet name="SO 02 - ČOV a kanalizace" sheetId="3" r:id="rId3"/>
    <sheet name="SO 03 - staveb. úpravy vodovodu" sheetId="4" r:id="rId4"/>
  </sheets>
  <externalReferences>
    <externalReference r:id="rId5"/>
    <externalReference r:id="rId6"/>
  </externalReferences>
  <definedNames>
    <definedName name="_xlnm._FilterDatabase" localSheetId="1" hidden="1">'SO 01 - stavba skladu'!$C$132:$K$382</definedName>
    <definedName name="_xlnm.Print_Titles" localSheetId="0">'Rekapitulace stavby'!#REF!</definedName>
    <definedName name="_xlnm.Print_Titles" localSheetId="1">'SO 01 - stavba skladu'!$132:$132</definedName>
    <definedName name="_xlnm.Print_Area" localSheetId="0">'Rekapitulace stavby'!$D$4:$AO$78,'Rekapitulace stavby'!#REF!</definedName>
    <definedName name="_xlnm.Print_Area" localSheetId="1">'SO 01 - stavba skladu'!$C$4:$J$76,'SO 01 - stavba skladu'!$C$82:$J$116,'SO 01 - stavba skladu'!$C$122:$J$382</definedName>
  </definedNames>
  <calcPr calcId="181029"/>
</workbook>
</file>

<file path=xl/calcChain.xml><?xml version="1.0" encoding="utf-8"?>
<calcChain xmlns="http://schemas.openxmlformats.org/spreadsheetml/2006/main">
  <c r="AK26" i="1" l="1"/>
  <c r="BK159" i="4"/>
  <c r="BI159" i="4"/>
  <c r="BH159" i="4"/>
  <c r="BG159" i="4"/>
  <c r="BF159" i="4"/>
  <c r="T159" i="4"/>
  <c r="R159" i="4"/>
  <c r="R158" i="4" s="1"/>
  <c r="R157" i="4" s="1"/>
  <c r="P159" i="4"/>
  <c r="J159" i="4"/>
  <c r="BE159" i="4" s="1"/>
  <c r="BK158" i="4"/>
  <c r="J158" i="4" s="1"/>
  <c r="J102" i="4" s="1"/>
  <c r="T158" i="4"/>
  <c r="T157" i="4" s="1"/>
  <c r="P158" i="4"/>
  <c r="BK157" i="4"/>
  <c r="J157" i="4" s="1"/>
  <c r="J101" i="4" s="1"/>
  <c r="P157" i="4"/>
  <c r="BK156" i="4"/>
  <c r="BI156" i="4"/>
  <c r="BH156" i="4"/>
  <c r="BG156" i="4"/>
  <c r="BF156" i="4"/>
  <c r="T156" i="4"/>
  <c r="R156" i="4"/>
  <c r="P156" i="4"/>
  <c r="J156" i="4"/>
  <c r="BE156" i="4" s="1"/>
  <c r="BK155" i="4"/>
  <c r="BK153" i="4" s="1"/>
  <c r="BI155" i="4"/>
  <c r="BH155" i="4"/>
  <c r="BG155" i="4"/>
  <c r="BF155" i="4"/>
  <c r="T155" i="4"/>
  <c r="R155" i="4"/>
  <c r="P155" i="4"/>
  <c r="P153" i="4" s="1"/>
  <c r="P152" i="4" s="1"/>
  <c r="J155" i="4"/>
  <c r="BE155" i="4" s="1"/>
  <c r="BK154" i="4"/>
  <c r="BI154" i="4"/>
  <c r="BH154" i="4"/>
  <c r="BG154" i="4"/>
  <c r="BF154" i="4"/>
  <c r="T154" i="4"/>
  <c r="R154" i="4"/>
  <c r="R153" i="4" s="1"/>
  <c r="R152" i="4" s="1"/>
  <c r="P154" i="4"/>
  <c r="J154" i="4"/>
  <c r="BE154" i="4" s="1"/>
  <c r="T153" i="4"/>
  <c r="T152" i="4" s="1"/>
  <c r="BK151" i="4"/>
  <c r="BI151" i="4"/>
  <c r="BH151" i="4"/>
  <c r="BG151" i="4"/>
  <c r="BF151" i="4"/>
  <c r="T151" i="4"/>
  <c r="R151" i="4"/>
  <c r="R150" i="4" s="1"/>
  <c r="P151" i="4"/>
  <c r="J151" i="4"/>
  <c r="BE151" i="4" s="1"/>
  <c r="BK150" i="4"/>
  <c r="J150" i="4" s="1"/>
  <c r="J98" i="4" s="1"/>
  <c r="T150" i="4"/>
  <c r="P150" i="4"/>
  <c r="BK149" i="4"/>
  <c r="BI149" i="4"/>
  <c r="BH149" i="4"/>
  <c r="BG149" i="4"/>
  <c r="BF149" i="4"/>
  <c r="T149" i="4"/>
  <c r="R149" i="4"/>
  <c r="P149" i="4"/>
  <c r="J149" i="4"/>
  <c r="BE149" i="4" s="1"/>
  <c r="BK147" i="4"/>
  <c r="BI147" i="4"/>
  <c r="BH147" i="4"/>
  <c r="BG147" i="4"/>
  <c r="BF147" i="4"/>
  <c r="T147" i="4"/>
  <c r="R147" i="4"/>
  <c r="P147" i="4"/>
  <c r="J147" i="4"/>
  <c r="BE147" i="4" s="1"/>
  <c r="BK146" i="4"/>
  <c r="BI146" i="4"/>
  <c r="BH146" i="4"/>
  <c r="BG146" i="4"/>
  <c r="BF146" i="4"/>
  <c r="T146" i="4"/>
  <c r="R146" i="4"/>
  <c r="P146" i="4"/>
  <c r="J146" i="4"/>
  <c r="BE146" i="4" s="1"/>
  <c r="BK145" i="4"/>
  <c r="BI145" i="4"/>
  <c r="BH145" i="4"/>
  <c r="BG145" i="4"/>
  <c r="BF145" i="4"/>
  <c r="T145" i="4"/>
  <c r="R145" i="4"/>
  <c r="P145" i="4"/>
  <c r="J145" i="4"/>
  <c r="BE145" i="4" s="1"/>
  <c r="BK144" i="4"/>
  <c r="BI144" i="4"/>
  <c r="BH144" i="4"/>
  <c r="BG144" i="4"/>
  <c r="BF144" i="4"/>
  <c r="T144" i="4"/>
  <c r="R144" i="4"/>
  <c r="P144" i="4"/>
  <c r="J144" i="4"/>
  <c r="BE144" i="4" s="1"/>
  <c r="BK143" i="4"/>
  <c r="BI143" i="4"/>
  <c r="BH143" i="4"/>
  <c r="BG143" i="4"/>
  <c r="BF143" i="4"/>
  <c r="T143" i="4"/>
  <c r="R143" i="4"/>
  <c r="P143" i="4"/>
  <c r="J143" i="4"/>
  <c r="BE143" i="4" s="1"/>
  <c r="BK142" i="4"/>
  <c r="BI142" i="4"/>
  <c r="BH142" i="4"/>
  <c r="BG142" i="4"/>
  <c r="BF142" i="4"/>
  <c r="T142" i="4"/>
  <c r="R142" i="4"/>
  <c r="P142" i="4"/>
  <c r="J142" i="4"/>
  <c r="BE142" i="4" s="1"/>
  <c r="BK141" i="4"/>
  <c r="BI141" i="4"/>
  <c r="BH141" i="4"/>
  <c r="BG141" i="4"/>
  <c r="BF141" i="4"/>
  <c r="T141" i="4"/>
  <c r="R141" i="4"/>
  <c r="P141" i="4"/>
  <c r="J141" i="4"/>
  <c r="BE141" i="4" s="1"/>
  <c r="BK140" i="4"/>
  <c r="BI140" i="4"/>
  <c r="BH140" i="4"/>
  <c r="BG140" i="4"/>
  <c r="BF140" i="4"/>
  <c r="T140" i="4"/>
  <c r="R140" i="4"/>
  <c r="P140" i="4"/>
  <c r="J140" i="4"/>
  <c r="BE140" i="4" s="1"/>
  <c r="BK138" i="4"/>
  <c r="BI138" i="4"/>
  <c r="BH138" i="4"/>
  <c r="BG138" i="4"/>
  <c r="BF138" i="4"/>
  <c r="T138" i="4"/>
  <c r="T135" i="4" s="1"/>
  <c r="R138" i="4"/>
  <c r="P138" i="4"/>
  <c r="J138" i="4"/>
  <c r="BE138" i="4" s="1"/>
  <c r="BK136" i="4"/>
  <c r="BI136" i="4"/>
  <c r="BH136" i="4"/>
  <c r="BG136" i="4"/>
  <c r="BF136" i="4"/>
  <c r="T136" i="4"/>
  <c r="R136" i="4"/>
  <c r="P136" i="4"/>
  <c r="P135" i="4" s="1"/>
  <c r="J136" i="4"/>
  <c r="BE136" i="4" s="1"/>
  <c r="R135" i="4"/>
  <c r="BK133" i="4"/>
  <c r="BI133" i="4"/>
  <c r="BH133" i="4"/>
  <c r="BG133" i="4"/>
  <c r="BF133" i="4"/>
  <c r="T133" i="4"/>
  <c r="R133" i="4"/>
  <c r="P133" i="4"/>
  <c r="J133" i="4"/>
  <c r="BE133" i="4" s="1"/>
  <c r="BK131" i="4"/>
  <c r="BI131" i="4"/>
  <c r="BH131" i="4"/>
  <c r="BG131" i="4"/>
  <c r="BF131" i="4"/>
  <c r="T131" i="4"/>
  <c r="R131" i="4"/>
  <c r="P131" i="4"/>
  <c r="J131" i="4"/>
  <c r="BE131" i="4" s="1"/>
  <c r="BK129" i="4"/>
  <c r="BI129" i="4"/>
  <c r="BH129" i="4"/>
  <c r="BG129" i="4"/>
  <c r="BF129" i="4"/>
  <c r="T129" i="4"/>
  <c r="R129" i="4"/>
  <c r="P129" i="4"/>
  <c r="J129" i="4"/>
  <c r="BE129" i="4" s="1"/>
  <c r="BK124" i="4"/>
  <c r="BI124" i="4"/>
  <c r="BH124" i="4"/>
  <c r="BG124" i="4"/>
  <c r="BF124" i="4"/>
  <c r="T124" i="4"/>
  <c r="T122" i="4" s="1"/>
  <c r="T121" i="4" s="1"/>
  <c r="T120" i="4" s="1"/>
  <c r="R124" i="4"/>
  <c r="R122" i="4" s="1"/>
  <c r="R121" i="4" s="1"/>
  <c r="R120" i="4" s="1"/>
  <c r="P124" i="4"/>
  <c r="J124" i="4"/>
  <c r="BE124" i="4" s="1"/>
  <c r="BK123" i="4"/>
  <c r="BI123" i="4"/>
  <c r="BH123" i="4"/>
  <c r="BG123" i="4"/>
  <c r="BF123" i="4"/>
  <c r="T123" i="4"/>
  <c r="R123" i="4"/>
  <c r="P123" i="4"/>
  <c r="J123" i="4"/>
  <c r="BE123" i="4" s="1"/>
  <c r="P122" i="4"/>
  <c r="P121" i="4" s="1"/>
  <c r="P120" i="4" s="1"/>
  <c r="F116" i="4"/>
  <c r="F114" i="4"/>
  <c r="E112" i="4"/>
  <c r="F89" i="4"/>
  <c r="F87" i="4"/>
  <c r="E85" i="4"/>
  <c r="J35" i="4"/>
  <c r="J34" i="4"/>
  <c r="J33" i="4"/>
  <c r="J22" i="4"/>
  <c r="E22" i="4"/>
  <c r="J117" i="4" s="1"/>
  <c r="J21" i="4"/>
  <c r="J19" i="4"/>
  <c r="E19" i="4"/>
  <c r="J116" i="4" s="1"/>
  <c r="J18" i="4"/>
  <c r="J16" i="4"/>
  <c r="E16" i="4"/>
  <c r="F117" i="4" s="1"/>
  <c r="J15" i="4"/>
  <c r="J114" i="4"/>
  <c r="BK152" i="4" l="1"/>
  <c r="J152" i="4" s="1"/>
  <c r="J99" i="4" s="1"/>
  <c r="J153" i="4"/>
  <c r="J100" i="4" s="1"/>
  <c r="F35" i="4"/>
  <c r="F34" i="4"/>
  <c r="J32" i="4"/>
  <c r="BK122" i="4"/>
  <c r="F32" i="4"/>
  <c r="BK135" i="4"/>
  <c r="J135" i="4" s="1"/>
  <c r="J97" i="4" s="1"/>
  <c r="F33" i="4"/>
  <c r="F31" i="4"/>
  <c r="J31" i="4"/>
  <c r="J122" i="4"/>
  <c r="J96" i="4" s="1"/>
  <c r="J87" i="4"/>
  <c r="J90" i="4"/>
  <c r="J89" i="4"/>
  <c r="F90" i="4"/>
  <c r="BK121" i="4" l="1"/>
  <c r="J121" i="4"/>
  <c r="J95" i="4" s="1"/>
  <c r="BK120" i="4"/>
  <c r="J120" i="4" s="1"/>
  <c r="J28" i="4" l="1"/>
  <c r="J37" i="4" s="1"/>
  <c r="J94" i="4"/>
  <c r="AK28" i="1" s="1"/>
  <c r="BK225" i="3" l="1"/>
  <c r="BI225" i="3"/>
  <c r="BH225" i="3"/>
  <c r="BG225" i="3"/>
  <c r="BF225" i="3"/>
  <c r="T225" i="3"/>
  <c r="R225" i="3"/>
  <c r="R224" i="3" s="1"/>
  <c r="P225" i="3"/>
  <c r="J225" i="3"/>
  <c r="BE225" i="3" s="1"/>
  <c r="BK224" i="3"/>
  <c r="T224" i="3"/>
  <c r="P224" i="3"/>
  <c r="J224" i="3"/>
  <c r="BK223" i="3"/>
  <c r="BK222" i="3" s="1"/>
  <c r="BI223" i="3"/>
  <c r="BH223" i="3"/>
  <c r="BG223" i="3"/>
  <c r="BF223" i="3"/>
  <c r="T223" i="3"/>
  <c r="R223" i="3"/>
  <c r="P223" i="3"/>
  <c r="P222" i="3" s="1"/>
  <c r="P221" i="3" s="1"/>
  <c r="J223" i="3"/>
  <c r="BE223" i="3" s="1"/>
  <c r="T222" i="3"/>
  <c r="R222" i="3"/>
  <c r="R221" i="3" s="1"/>
  <c r="T221" i="3"/>
  <c r="BK220" i="3"/>
  <c r="BI220" i="3"/>
  <c r="BH220" i="3"/>
  <c r="BG220" i="3"/>
  <c r="BF220" i="3"/>
  <c r="T220" i="3"/>
  <c r="R220" i="3"/>
  <c r="R218" i="3" s="1"/>
  <c r="R217" i="3" s="1"/>
  <c r="P220" i="3"/>
  <c r="P218" i="3" s="1"/>
  <c r="P217" i="3" s="1"/>
  <c r="J220" i="3"/>
  <c r="BE220" i="3" s="1"/>
  <c r="BK219" i="3"/>
  <c r="BK218" i="3" s="1"/>
  <c r="BI219" i="3"/>
  <c r="BH219" i="3"/>
  <c r="BG219" i="3"/>
  <c r="BF219" i="3"/>
  <c r="BE219" i="3"/>
  <c r="T219" i="3"/>
  <c r="T218" i="3" s="1"/>
  <c r="T217" i="3" s="1"/>
  <c r="R219" i="3"/>
  <c r="P219" i="3"/>
  <c r="J219" i="3"/>
  <c r="BK216" i="3"/>
  <c r="BI216" i="3"/>
  <c r="BH216" i="3"/>
  <c r="BG216" i="3"/>
  <c r="BF216" i="3"/>
  <c r="BE216" i="3"/>
  <c r="T216" i="3"/>
  <c r="R216" i="3"/>
  <c r="P216" i="3"/>
  <c r="J216" i="3"/>
  <c r="BK215" i="3"/>
  <c r="BI215" i="3"/>
  <c r="BH215" i="3"/>
  <c r="BG215" i="3"/>
  <c r="BF215" i="3"/>
  <c r="T215" i="3"/>
  <c r="R215" i="3"/>
  <c r="P215" i="3"/>
  <c r="J215" i="3"/>
  <c r="BE215" i="3" s="1"/>
  <c r="BK214" i="3"/>
  <c r="BI214" i="3"/>
  <c r="BH214" i="3"/>
  <c r="BG214" i="3"/>
  <c r="BF214" i="3"/>
  <c r="BE214" i="3"/>
  <c r="T214" i="3"/>
  <c r="R214" i="3"/>
  <c r="P214" i="3"/>
  <c r="J214" i="3"/>
  <c r="BK213" i="3"/>
  <c r="BI213" i="3"/>
  <c r="BH213" i="3"/>
  <c r="BG213" i="3"/>
  <c r="BF213" i="3"/>
  <c r="T213" i="3"/>
  <c r="R213" i="3"/>
  <c r="P213" i="3"/>
  <c r="J213" i="3"/>
  <c r="BE213" i="3" s="1"/>
  <c r="BK212" i="3"/>
  <c r="BI212" i="3"/>
  <c r="BH212" i="3"/>
  <c r="BG212" i="3"/>
  <c r="BF212" i="3"/>
  <c r="T212" i="3"/>
  <c r="R212" i="3"/>
  <c r="P212" i="3"/>
  <c r="J212" i="3"/>
  <c r="BE212" i="3" s="1"/>
  <c r="BK210" i="3"/>
  <c r="BI210" i="3"/>
  <c r="BH210" i="3"/>
  <c r="BG210" i="3"/>
  <c r="BF210" i="3"/>
  <c r="T210" i="3"/>
  <c r="R210" i="3"/>
  <c r="P210" i="3"/>
  <c r="J210" i="3"/>
  <c r="BE210" i="3" s="1"/>
  <c r="BK208" i="3"/>
  <c r="BI208" i="3"/>
  <c r="BH208" i="3"/>
  <c r="BG208" i="3"/>
  <c r="BF208" i="3"/>
  <c r="T208" i="3"/>
  <c r="R208" i="3"/>
  <c r="P208" i="3"/>
  <c r="J208" i="3"/>
  <c r="BE208" i="3" s="1"/>
  <c r="BK206" i="3"/>
  <c r="BI206" i="3"/>
  <c r="BH206" i="3"/>
  <c r="BG206" i="3"/>
  <c r="BF206" i="3"/>
  <c r="T206" i="3"/>
  <c r="R206" i="3"/>
  <c r="P206" i="3"/>
  <c r="J206" i="3"/>
  <c r="BE206" i="3" s="1"/>
  <c r="BK204" i="3"/>
  <c r="BI204" i="3"/>
  <c r="BH204" i="3"/>
  <c r="BG204" i="3"/>
  <c r="BF204" i="3"/>
  <c r="T204" i="3"/>
  <c r="R204" i="3"/>
  <c r="P204" i="3"/>
  <c r="J204" i="3"/>
  <c r="BE204" i="3" s="1"/>
  <c r="BK203" i="3"/>
  <c r="BI203" i="3"/>
  <c r="BH203" i="3"/>
  <c r="BG203" i="3"/>
  <c r="BF203" i="3"/>
  <c r="T203" i="3"/>
  <c r="R203" i="3"/>
  <c r="P203" i="3"/>
  <c r="P201" i="3" s="1"/>
  <c r="P200" i="3" s="1"/>
  <c r="J203" i="3"/>
  <c r="BE203" i="3" s="1"/>
  <c r="BK202" i="3"/>
  <c r="BK201" i="3" s="1"/>
  <c r="BI202" i="3"/>
  <c r="BH202" i="3"/>
  <c r="BG202" i="3"/>
  <c r="BF202" i="3"/>
  <c r="BE202" i="3"/>
  <c r="T202" i="3"/>
  <c r="T201" i="3" s="1"/>
  <c r="T200" i="3" s="1"/>
  <c r="R202" i="3"/>
  <c r="R201" i="3" s="1"/>
  <c r="R200" i="3" s="1"/>
  <c r="P202" i="3"/>
  <c r="J202" i="3"/>
  <c r="BK199" i="3"/>
  <c r="BI199" i="3"/>
  <c r="BH199" i="3"/>
  <c r="BG199" i="3"/>
  <c r="BF199" i="3"/>
  <c r="T199" i="3"/>
  <c r="T198" i="3" s="1"/>
  <c r="R199" i="3"/>
  <c r="R198" i="3" s="1"/>
  <c r="P199" i="3"/>
  <c r="J199" i="3"/>
  <c r="BE199" i="3" s="1"/>
  <c r="BK198" i="3"/>
  <c r="J198" i="3" s="1"/>
  <c r="J103" i="3" s="1"/>
  <c r="P198" i="3"/>
  <c r="BK196" i="3"/>
  <c r="BI196" i="3"/>
  <c r="BH196" i="3"/>
  <c r="BG196" i="3"/>
  <c r="BF196" i="3"/>
  <c r="T196" i="3"/>
  <c r="R196" i="3"/>
  <c r="R193" i="3" s="1"/>
  <c r="P196" i="3"/>
  <c r="J196" i="3"/>
  <c r="BE196" i="3" s="1"/>
  <c r="BK194" i="3"/>
  <c r="BK193" i="3" s="1"/>
  <c r="J193" i="3" s="1"/>
  <c r="J102" i="3" s="1"/>
  <c r="BI194" i="3"/>
  <c r="BH194" i="3"/>
  <c r="BG194" i="3"/>
  <c r="BF194" i="3"/>
  <c r="T194" i="3"/>
  <c r="T193" i="3" s="1"/>
  <c r="R194" i="3"/>
  <c r="P194" i="3"/>
  <c r="J194" i="3"/>
  <c r="BE194" i="3" s="1"/>
  <c r="P193" i="3"/>
  <c r="BK183" i="3"/>
  <c r="BI183" i="3"/>
  <c r="BH183" i="3"/>
  <c r="BG183" i="3"/>
  <c r="BF183" i="3"/>
  <c r="T183" i="3"/>
  <c r="R183" i="3"/>
  <c r="P183" i="3"/>
  <c r="J183" i="3"/>
  <c r="BE183" i="3" s="1"/>
  <c r="BK182" i="3"/>
  <c r="BI182" i="3"/>
  <c r="BH182" i="3"/>
  <c r="BG182" i="3"/>
  <c r="BF182" i="3"/>
  <c r="T182" i="3"/>
  <c r="R182" i="3"/>
  <c r="P182" i="3"/>
  <c r="J182" i="3"/>
  <c r="BE182" i="3" s="1"/>
  <c r="BK181" i="3"/>
  <c r="BI181" i="3"/>
  <c r="BH181" i="3"/>
  <c r="BG181" i="3"/>
  <c r="BF181" i="3"/>
  <c r="T181" i="3"/>
  <c r="R181" i="3"/>
  <c r="P181" i="3"/>
  <c r="J181" i="3"/>
  <c r="BE181" i="3" s="1"/>
  <c r="BK180" i="3"/>
  <c r="BI180" i="3"/>
  <c r="BH180" i="3"/>
  <c r="BG180" i="3"/>
  <c r="BF180" i="3"/>
  <c r="T180" i="3"/>
  <c r="R180" i="3"/>
  <c r="P180" i="3"/>
  <c r="J180" i="3"/>
  <c r="BE180" i="3" s="1"/>
  <c r="BK179" i="3"/>
  <c r="BI179" i="3"/>
  <c r="BH179" i="3"/>
  <c r="BG179" i="3"/>
  <c r="BF179" i="3"/>
  <c r="T179" i="3"/>
  <c r="R179" i="3"/>
  <c r="P179" i="3"/>
  <c r="J179" i="3"/>
  <c r="BE179" i="3" s="1"/>
  <c r="BK178" i="3"/>
  <c r="BI178" i="3"/>
  <c r="BH178" i="3"/>
  <c r="BG178" i="3"/>
  <c r="BF178" i="3"/>
  <c r="T178" i="3"/>
  <c r="R178" i="3"/>
  <c r="P178" i="3"/>
  <c r="J178" i="3"/>
  <c r="BE178" i="3" s="1"/>
  <c r="BK177" i="3"/>
  <c r="BI177" i="3"/>
  <c r="BH177" i="3"/>
  <c r="BG177" i="3"/>
  <c r="BF177" i="3"/>
  <c r="BE177" i="3"/>
  <c r="T177" i="3"/>
  <c r="T174" i="3" s="1"/>
  <c r="R177" i="3"/>
  <c r="P177" i="3"/>
  <c r="J177" i="3"/>
  <c r="BK175" i="3"/>
  <c r="BI175" i="3"/>
  <c r="BH175" i="3"/>
  <c r="BG175" i="3"/>
  <c r="BF175" i="3"/>
  <c r="T175" i="3"/>
  <c r="R175" i="3"/>
  <c r="P175" i="3"/>
  <c r="P174" i="3" s="1"/>
  <c r="J175" i="3"/>
  <c r="BE175" i="3" s="1"/>
  <c r="R174" i="3"/>
  <c r="BK172" i="3"/>
  <c r="BK171" i="3" s="1"/>
  <c r="J171" i="3" s="1"/>
  <c r="J100" i="3" s="1"/>
  <c r="BI172" i="3"/>
  <c r="BH172" i="3"/>
  <c r="BG172" i="3"/>
  <c r="BF172" i="3"/>
  <c r="T172" i="3"/>
  <c r="T171" i="3" s="1"/>
  <c r="R172" i="3"/>
  <c r="P172" i="3"/>
  <c r="J172" i="3"/>
  <c r="BE172" i="3" s="1"/>
  <c r="R171" i="3"/>
  <c r="P171" i="3"/>
  <c r="BK169" i="3"/>
  <c r="BI169" i="3"/>
  <c r="BH169" i="3"/>
  <c r="BG169" i="3"/>
  <c r="BF169" i="3"/>
  <c r="T169" i="3"/>
  <c r="T168" i="3" s="1"/>
  <c r="R169" i="3"/>
  <c r="R168" i="3" s="1"/>
  <c r="P169" i="3"/>
  <c r="J169" i="3"/>
  <c r="BE169" i="3" s="1"/>
  <c r="BK168" i="3"/>
  <c r="J168" i="3" s="1"/>
  <c r="J99" i="3" s="1"/>
  <c r="P168" i="3"/>
  <c r="BK166" i="3"/>
  <c r="BI166" i="3"/>
  <c r="BH166" i="3"/>
  <c r="BG166" i="3"/>
  <c r="BF166" i="3"/>
  <c r="T166" i="3"/>
  <c r="R166" i="3"/>
  <c r="R165" i="3" s="1"/>
  <c r="P166" i="3"/>
  <c r="P165" i="3" s="1"/>
  <c r="J166" i="3"/>
  <c r="BE166" i="3" s="1"/>
  <c r="BK165" i="3"/>
  <c r="J165" i="3" s="1"/>
  <c r="J98" i="3" s="1"/>
  <c r="T165" i="3"/>
  <c r="BK163" i="3"/>
  <c r="BI163" i="3"/>
  <c r="BH163" i="3"/>
  <c r="BG163" i="3"/>
  <c r="BF163" i="3"/>
  <c r="T163" i="3"/>
  <c r="R163" i="3"/>
  <c r="P163" i="3"/>
  <c r="P160" i="3" s="1"/>
  <c r="J163" i="3"/>
  <c r="BE163" i="3" s="1"/>
  <c r="BK161" i="3"/>
  <c r="BK160" i="3" s="1"/>
  <c r="J160" i="3" s="1"/>
  <c r="J97" i="3" s="1"/>
  <c r="BI161" i="3"/>
  <c r="BH161" i="3"/>
  <c r="BG161" i="3"/>
  <c r="BF161" i="3"/>
  <c r="BE161" i="3"/>
  <c r="T161" i="3"/>
  <c r="T160" i="3" s="1"/>
  <c r="R161" i="3"/>
  <c r="R160" i="3" s="1"/>
  <c r="P161" i="3"/>
  <c r="J161" i="3"/>
  <c r="BK158" i="3"/>
  <c r="BI158" i="3"/>
  <c r="BH158" i="3"/>
  <c r="BG158" i="3"/>
  <c r="BF158" i="3"/>
  <c r="T158" i="3"/>
  <c r="R158" i="3"/>
  <c r="P158" i="3"/>
  <c r="J158" i="3"/>
  <c r="BE158" i="3" s="1"/>
  <c r="BK156" i="3"/>
  <c r="BI156" i="3"/>
  <c r="BH156" i="3"/>
  <c r="BG156" i="3"/>
  <c r="BF156" i="3"/>
  <c r="T156" i="3"/>
  <c r="R156" i="3"/>
  <c r="P156" i="3"/>
  <c r="J156" i="3"/>
  <c r="BE156" i="3" s="1"/>
  <c r="BK154" i="3"/>
  <c r="BI154" i="3"/>
  <c r="BH154" i="3"/>
  <c r="BG154" i="3"/>
  <c r="BF154" i="3"/>
  <c r="T154" i="3"/>
  <c r="R154" i="3"/>
  <c r="P154" i="3"/>
  <c r="J154" i="3"/>
  <c r="BE154" i="3" s="1"/>
  <c r="BK152" i="3"/>
  <c r="BI152" i="3"/>
  <c r="BH152" i="3"/>
  <c r="BG152" i="3"/>
  <c r="BF152" i="3"/>
  <c r="T152" i="3"/>
  <c r="R152" i="3"/>
  <c r="P152" i="3"/>
  <c r="J152" i="3"/>
  <c r="BE152" i="3" s="1"/>
  <c r="BK150" i="3"/>
  <c r="BI150" i="3"/>
  <c r="BH150" i="3"/>
  <c r="BG150" i="3"/>
  <c r="BF150" i="3"/>
  <c r="T150" i="3"/>
  <c r="R150" i="3"/>
  <c r="P150" i="3"/>
  <c r="J150" i="3"/>
  <c r="BE150" i="3" s="1"/>
  <c r="BK148" i="3"/>
  <c r="BI148" i="3"/>
  <c r="BH148" i="3"/>
  <c r="BG148" i="3"/>
  <c r="BF148" i="3"/>
  <c r="T148" i="3"/>
  <c r="R148" i="3"/>
  <c r="P148" i="3"/>
  <c r="J148" i="3"/>
  <c r="BE148" i="3" s="1"/>
  <c r="BK143" i="3"/>
  <c r="BI143" i="3"/>
  <c r="BH143" i="3"/>
  <c r="BG143" i="3"/>
  <c r="BF143" i="3"/>
  <c r="T143" i="3"/>
  <c r="R143" i="3"/>
  <c r="P143" i="3"/>
  <c r="J143" i="3"/>
  <c r="BE143" i="3" s="1"/>
  <c r="BK137" i="3"/>
  <c r="BI137" i="3"/>
  <c r="BH137" i="3"/>
  <c r="BG137" i="3"/>
  <c r="BF137" i="3"/>
  <c r="T137" i="3"/>
  <c r="R137" i="3"/>
  <c r="P137" i="3"/>
  <c r="J137" i="3"/>
  <c r="BE137" i="3" s="1"/>
  <c r="BK135" i="3"/>
  <c r="BI135" i="3"/>
  <c r="BH135" i="3"/>
  <c r="BG135" i="3"/>
  <c r="BF135" i="3"/>
  <c r="T135" i="3"/>
  <c r="T130" i="3" s="1"/>
  <c r="T129" i="3" s="1"/>
  <c r="T128" i="3" s="1"/>
  <c r="R135" i="3"/>
  <c r="R130" i="3" s="1"/>
  <c r="P135" i="3"/>
  <c r="J135" i="3"/>
  <c r="BE135" i="3" s="1"/>
  <c r="BK131" i="3"/>
  <c r="BK130" i="3" s="1"/>
  <c r="BI131" i="3"/>
  <c r="BH131" i="3"/>
  <c r="BG131" i="3"/>
  <c r="BF131" i="3"/>
  <c r="T131" i="3"/>
  <c r="R131" i="3"/>
  <c r="P131" i="3"/>
  <c r="J131" i="3"/>
  <c r="BE131" i="3" s="1"/>
  <c r="P130" i="3"/>
  <c r="F124" i="3"/>
  <c r="F122" i="3"/>
  <c r="E120" i="3"/>
  <c r="J110" i="3"/>
  <c r="F89" i="3"/>
  <c r="F87" i="3"/>
  <c r="E85" i="3"/>
  <c r="J35" i="3"/>
  <c r="J34" i="3"/>
  <c r="J33" i="3"/>
  <c r="J22" i="3"/>
  <c r="E22" i="3"/>
  <c r="J125" i="3" s="1"/>
  <c r="J21" i="3"/>
  <c r="J19" i="3"/>
  <c r="E19" i="3"/>
  <c r="J124" i="3" s="1"/>
  <c r="J18" i="3"/>
  <c r="J16" i="3"/>
  <c r="E16" i="3"/>
  <c r="F125" i="3" s="1"/>
  <c r="J15" i="3"/>
  <c r="J122" i="3"/>
  <c r="BK217" i="3" l="1"/>
  <c r="J217" i="3" s="1"/>
  <c r="J106" i="3" s="1"/>
  <c r="J218" i="3"/>
  <c r="J107" i="3" s="1"/>
  <c r="BK200" i="3"/>
  <c r="J200" i="3" s="1"/>
  <c r="J104" i="3" s="1"/>
  <c r="J201" i="3"/>
  <c r="J105" i="3" s="1"/>
  <c r="J32" i="3"/>
  <c r="BK174" i="3"/>
  <c r="J174" i="3" s="1"/>
  <c r="J101" i="3" s="1"/>
  <c r="F33" i="3"/>
  <c r="F32" i="3"/>
  <c r="F35" i="3"/>
  <c r="F34" i="3"/>
  <c r="F31" i="3"/>
  <c r="J31" i="3"/>
  <c r="J130" i="3"/>
  <c r="J96" i="3" s="1"/>
  <c r="BK129" i="3"/>
  <c r="J222" i="3"/>
  <c r="J109" i="3" s="1"/>
  <c r="BK221" i="3"/>
  <c r="J221" i="3" s="1"/>
  <c r="J108" i="3" s="1"/>
  <c r="P129" i="3"/>
  <c r="P128" i="3" s="1"/>
  <c r="R129" i="3"/>
  <c r="R128" i="3" s="1"/>
  <c r="J89" i="3"/>
  <c r="J90" i="3"/>
  <c r="F90" i="3"/>
  <c r="BK128" i="3" l="1"/>
  <c r="J128" i="3" s="1"/>
  <c r="J129" i="3"/>
  <c r="J95" i="3" s="1"/>
  <c r="J28" i="3" l="1"/>
  <c r="J37" i="3" s="1"/>
  <c r="J94" i="3"/>
  <c r="AK27" i="1" s="1"/>
  <c r="H140" i="2" l="1"/>
  <c r="H144" i="2"/>
  <c r="J35" i="2"/>
  <c r="J34" i="2"/>
  <c r="J33" i="2"/>
  <c r="BI382" i="2"/>
  <c r="BH382" i="2"/>
  <c r="BG382" i="2"/>
  <c r="BF382" i="2"/>
  <c r="T382" i="2"/>
  <c r="T381" i="2" s="1"/>
  <c r="R382" i="2"/>
  <c r="R381" i="2" s="1"/>
  <c r="P382" i="2"/>
  <c r="P381" i="2" s="1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28" i="2"/>
  <c r="BH328" i="2"/>
  <c r="BG328" i="2"/>
  <c r="BF328" i="2"/>
  <c r="T328" i="2"/>
  <c r="R328" i="2"/>
  <c r="P328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T217" i="2" s="1"/>
  <c r="R218" i="2"/>
  <c r="R217" i="2" s="1"/>
  <c r="P218" i="2"/>
  <c r="P217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F129" i="2"/>
  <c r="F127" i="2"/>
  <c r="E125" i="2"/>
  <c r="F89" i="2"/>
  <c r="F87" i="2"/>
  <c r="E85" i="2"/>
  <c r="J22" i="2"/>
  <c r="E22" i="2"/>
  <c r="J130" i="2" s="1"/>
  <c r="J21" i="2"/>
  <c r="J19" i="2"/>
  <c r="E19" i="2"/>
  <c r="J89" i="2" s="1"/>
  <c r="J18" i="2"/>
  <c r="J16" i="2"/>
  <c r="E16" i="2"/>
  <c r="F90" i="2" s="1"/>
  <c r="J15" i="2"/>
  <c r="J127" i="2"/>
  <c r="BK344" i="2"/>
  <c r="BK334" i="2"/>
  <c r="BK328" i="2"/>
  <c r="BK320" i="2"/>
  <c r="BK313" i="2"/>
  <c r="BK311" i="2"/>
  <c r="BK309" i="2"/>
  <c r="J307" i="2"/>
  <c r="J300" i="2"/>
  <c r="J287" i="2"/>
  <c r="BK283" i="2"/>
  <c r="BK265" i="2"/>
  <c r="J250" i="2"/>
  <c r="J207" i="2"/>
  <c r="BK193" i="2"/>
  <c r="J157" i="2"/>
  <c r="J364" i="2"/>
  <c r="J304" i="2"/>
  <c r="BK294" i="2"/>
  <c r="J283" i="2"/>
  <c r="BK269" i="2"/>
  <c r="BK249" i="2"/>
  <c r="J229" i="2"/>
  <c r="J196" i="2"/>
  <c r="J163" i="2"/>
  <c r="J247" i="2"/>
  <c r="BK234" i="2"/>
  <c r="BK202" i="2"/>
  <c r="J140" i="2"/>
  <c r="J320" i="2"/>
  <c r="BK300" i="2"/>
  <c r="J285" i="2"/>
  <c r="BK277" i="2"/>
  <c r="BK260" i="2"/>
  <c r="BK247" i="2"/>
  <c r="J218" i="2"/>
  <c r="BK191" i="2"/>
  <c r="J245" i="2"/>
  <c r="BK209" i="2"/>
  <c r="BK167" i="2"/>
  <c r="BK136" i="2"/>
  <c r="J167" i="2"/>
  <c r="J361" i="2"/>
  <c r="BK358" i="2"/>
  <c r="J357" i="2"/>
  <c r="J355" i="2"/>
  <c r="J354" i="2"/>
  <c r="J353" i="2"/>
  <c r="BK348" i="2"/>
  <c r="J348" i="2"/>
  <c r="J344" i="2"/>
  <c r="J338" i="2"/>
  <c r="BK332" i="2"/>
  <c r="J325" i="2"/>
  <c r="BK316" i="2"/>
  <c r="J312" i="2"/>
  <c r="BK308" i="2"/>
  <c r="BK304" i="2"/>
  <c r="J301" i="2"/>
  <c r="J286" i="2"/>
  <c r="J267" i="2"/>
  <c r="J260" i="2"/>
  <c r="J225" i="2"/>
  <c r="J195" i="2"/>
  <c r="BK175" i="2"/>
  <c r="BK382" i="2"/>
  <c r="J305" i="2"/>
  <c r="BK299" i="2"/>
  <c r="BK287" i="2"/>
  <c r="J275" i="2"/>
  <c r="BK258" i="2"/>
  <c r="BK250" i="2"/>
  <c r="J221" i="2"/>
  <c r="J189" i="2"/>
  <c r="BK155" i="2"/>
  <c r="BK244" i="2"/>
  <c r="J204" i="2"/>
  <c r="J161" i="2"/>
  <c r="BK323" i="2"/>
  <c r="BK317" i="2"/>
  <c r="BK288" i="2"/>
  <c r="BK279" i="2"/>
  <c r="J269" i="2"/>
  <c r="BK256" i="2"/>
  <c r="BK225" i="2"/>
  <c r="BK213" i="2"/>
  <c r="J193" i="2"/>
  <c r="BK149" i="2"/>
  <c r="J231" i="2"/>
  <c r="J203" i="2"/>
  <c r="BK178" i="2"/>
  <c r="J147" i="2"/>
  <c r="J183" i="2"/>
  <c r="BK152" i="2"/>
  <c r="BK336" i="2"/>
  <c r="J323" i="2"/>
  <c r="BK314" i="2"/>
  <c r="J311" i="2"/>
  <c r="J309" i="2"/>
  <c r="BK306" i="2"/>
  <c r="BK302" i="2"/>
  <c r="BK289" i="2"/>
  <c r="J273" i="2"/>
  <c r="J264" i="2"/>
  <c r="J249" i="2"/>
  <c r="BK218" i="2"/>
  <c r="BK188" i="2"/>
  <c r="J145" i="2"/>
  <c r="J306" i="2"/>
  <c r="BK301" i="2"/>
  <c r="J289" i="2"/>
  <c r="BK281" i="2"/>
  <c r="BK267" i="2"/>
  <c r="BK241" i="2"/>
  <c r="J213" i="2"/>
  <c r="BK183" i="2"/>
  <c r="BK157" i="2"/>
  <c r="BK242" i="2"/>
  <c r="J176" i="2"/>
  <c r="J328" i="2"/>
  <c r="J318" i="2"/>
  <c r="J293" i="2"/>
  <c r="J281" i="2"/>
  <c r="J268" i="2"/>
  <c r="BK253" i="2"/>
  <c r="J223" i="2"/>
  <c r="J202" i="2"/>
  <c r="J173" i="2"/>
  <c r="J241" i="2"/>
  <c r="BK207" i="2"/>
  <c r="BK181" i="2"/>
  <c r="J372" i="2"/>
  <c r="J175" i="2"/>
  <c r="J136" i="2"/>
  <c r="BK380" i="2"/>
  <c r="J380" i="2"/>
  <c r="BK379" i="2"/>
  <c r="J379" i="2"/>
  <c r="BK373" i="2"/>
  <c r="J373" i="2"/>
  <c r="BK363" i="2"/>
  <c r="J363" i="2"/>
  <c r="BK361" i="2"/>
  <c r="BK360" i="2"/>
  <c r="J360" i="2"/>
  <c r="J359" i="2"/>
  <c r="BK357" i="2"/>
  <c r="BK355" i="2"/>
  <c r="BK354" i="2"/>
  <c r="BK353" i="2"/>
  <c r="BK350" i="2"/>
  <c r="J350" i="2"/>
  <c r="BK346" i="2"/>
  <c r="BK338" i="2"/>
  <c r="J336" i="2"/>
  <c r="J332" i="2"/>
  <c r="BK321" i="2"/>
  <c r="BK318" i="2"/>
  <c r="BK312" i="2"/>
  <c r="J310" i="2"/>
  <c r="BK307" i="2"/>
  <c r="J303" i="2"/>
  <c r="J288" i="2"/>
  <c r="J279" i="2"/>
  <c r="BK254" i="2"/>
  <c r="BK223" i="2"/>
  <c r="BK189" i="2"/>
  <c r="J152" i="2"/>
  <c r="BK359" i="2"/>
  <c r="BK303" i="2"/>
  <c r="BK293" i="2"/>
  <c r="J282" i="2"/>
  <c r="J265" i="2"/>
  <c r="J251" i="2"/>
  <c r="J214" i="2"/>
  <c r="BK173" i="2"/>
  <c r="BK147" i="2"/>
  <c r="BK239" i="2"/>
  <c r="J169" i="2"/>
  <c r="BK325" i="2"/>
  <c r="J316" i="2"/>
  <c r="J284" i="2"/>
  <c r="BK275" i="2"/>
  <c r="BK264" i="2"/>
  <c r="J254" i="2"/>
  <c r="J239" i="2"/>
  <c r="J212" i="2"/>
  <c r="BK196" i="2"/>
  <c r="BK159" i="2"/>
  <c r="J242" i="2"/>
  <c r="BK212" i="2"/>
  <c r="BK163" i="2"/>
  <c r="BK372" i="2"/>
  <c r="J181" i="2"/>
  <c r="BK161" i="2"/>
  <c r="J277" i="2"/>
  <c r="J256" i="2"/>
  <c r="J234" i="2"/>
  <c r="J205" i="2"/>
  <c r="BK176" i="2"/>
  <c r="BK140" i="2"/>
  <c r="J209" i="2"/>
  <c r="J155" i="2"/>
  <c r="J321" i="2"/>
  <c r="J314" i="2"/>
  <c r="BK286" i="2"/>
  <c r="BK273" i="2"/>
  <c r="BK262" i="2"/>
  <c r="BK251" i="2"/>
  <c r="BK221" i="2"/>
  <c r="BK205" i="2"/>
  <c r="J188" i="2"/>
  <c r="BK229" i="2"/>
  <c r="J201" i="2"/>
  <c r="J149" i="2"/>
  <c r="BK364" i="2"/>
  <c r="J178" i="2"/>
  <c r="BK145" i="2"/>
  <c r="J346" i="2"/>
  <c r="J334" i="2"/>
  <c r="J322" i="2"/>
  <c r="J317" i="2"/>
  <c r="J313" i="2"/>
  <c r="BK310" i="2"/>
  <c r="J308" i="2"/>
  <c r="BK305" i="2"/>
  <c r="J299" i="2"/>
  <c r="BK285" i="2"/>
  <c r="BK268" i="2"/>
  <c r="J262" i="2"/>
  <c r="J232" i="2"/>
  <c r="BK201" i="2"/>
  <c r="J171" i="2"/>
  <c r="J382" i="2"/>
  <c r="J358" i="2"/>
  <c r="J302" i="2"/>
  <c r="BK284" i="2"/>
  <c r="BK271" i="2"/>
  <c r="J253" i="2"/>
  <c r="BK231" i="2"/>
  <c r="BK204" i="2"/>
  <c r="BK169" i="2"/>
  <c r="J151" i="2"/>
  <c r="BK245" i="2"/>
  <c r="BK232" i="2"/>
  <c r="BK171" i="2"/>
  <c r="BK322" i="2"/>
  <c r="J294" i="2"/>
  <c r="BK282" i="2"/>
  <c r="J271" i="2"/>
  <c r="J258" i="2"/>
  <c r="J244" i="2"/>
  <c r="BK214" i="2"/>
  <c r="BK195" i="2"/>
  <c r="J191" i="2"/>
  <c r="J159" i="2"/>
  <c r="BK203" i="2"/>
  <c r="BK151" i="2"/>
  <c r="BK135" i="2" l="1"/>
  <c r="J135" i="2" s="1"/>
  <c r="J96" i="2" s="1"/>
  <c r="P154" i="2"/>
  <c r="R154" i="2"/>
  <c r="T154" i="2"/>
  <c r="P180" i="2"/>
  <c r="BK220" i="2"/>
  <c r="J220" i="2" s="1"/>
  <c r="J103" i="2" s="1"/>
  <c r="R233" i="2"/>
  <c r="BK252" i="2"/>
  <c r="J252" i="2" s="1"/>
  <c r="J105" i="2" s="1"/>
  <c r="BK266" i="2"/>
  <c r="J266" i="2" s="1"/>
  <c r="J106" i="2" s="1"/>
  <c r="BK315" i="2"/>
  <c r="J315" i="2"/>
  <c r="J107" i="2" s="1"/>
  <c r="T315" i="2"/>
  <c r="R324" i="2"/>
  <c r="R356" i="2"/>
  <c r="BK371" i="2"/>
  <c r="J371" i="2" s="1"/>
  <c r="J112" i="2" s="1"/>
  <c r="P135" i="2"/>
  <c r="R160" i="2"/>
  <c r="R180" i="2"/>
  <c r="P211" i="2"/>
  <c r="P220" i="2"/>
  <c r="BK233" i="2"/>
  <c r="J233" i="2" s="1"/>
  <c r="J104" i="2" s="1"/>
  <c r="T252" i="2"/>
  <c r="T266" i="2"/>
  <c r="R315" i="2"/>
  <c r="P319" i="2"/>
  <c r="T319" i="2"/>
  <c r="R135" i="2"/>
  <c r="BK160" i="2"/>
  <c r="J160" i="2" s="1"/>
  <c r="J98" i="2" s="1"/>
  <c r="BK180" i="2"/>
  <c r="J180" i="2" s="1"/>
  <c r="J99" i="2" s="1"/>
  <c r="BK211" i="2"/>
  <c r="J211" i="2" s="1"/>
  <c r="J100" i="2" s="1"/>
  <c r="T211" i="2"/>
  <c r="T220" i="2"/>
  <c r="T233" i="2"/>
  <c r="R252" i="2"/>
  <c r="R266" i="2"/>
  <c r="P324" i="2"/>
  <c r="T135" i="2"/>
  <c r="P160" i="2"/>
  <c r="BK324" i="2"/>
  <c r="J324" i="2" s="1"/>
  <c r="J109" i="2" s="1"/>
  <c r="BK356" i="2"/>
  <c r="J356" i="2" s="1"/>
  <c r="J110" i="2" s="1"/>
  <c r="R362" i="2"/>
  <c r="BK154" i="2"/>
  <c r="J154" i="2" s="1"/>
  <c r="J97" i="2" s="1"/>
  <c r="T160" i="2"/>
  <c r="T180" i="2"/>
  <c r="R211" i="2"/>
  <c r="R220" i="2"/>
  <c r="P233" i="2"/>
  <c r="P252" i="2"/>
  <c r="P266" i="2"/>
  <c r="P315" i="2"/>
  <c r="BK319" i="2"/>
  <c r="J319" i="2"/>
  <c r="J108" i="2" s="1"/>
  <c r="R319" i="2"/>
  <c r="T324" i="2"/>
  <c r="P356" i="2"/>
  <c r="T356" i="2"/>
  <c r="BK362" i="2"/>
  <c r="J362" i="2"/>
  <c r="J111" i="2" s="1"/>
  <c r="P362" i="2"/>
  <c r="T362" i="2"/>
  <c r="P371" i="2"/>
  <c r="R371" i="2"/>
  <c r="T371" i="2"/>
  <c r="BK378" i="2"/>
  <c r="J378" i="2" s="1"/>
  <c r="J114" i="2" s="1"/>
  <c r="P378" i="2"/>
  <c r="P377" i="2" s="1"/>
  <c r="R378" i="2"/>
  <c r="R377" i="2"/>
  <c r="T378" i="2"/>
  <c r="T377" i="2" s="1"/>
  <c r="BK217" i="2"/>
  <c r="J217" i="2" s="1"/>
  <c r="J101" i="2" s="1"/>
  <c r="BK381" i="2"/>
  <c r="J381" i="2" s="1"/>
  <c r="J115" i="2" s="1"/>
  <c r="J87" i="2"/>
  <c r="J90" i="2"/>
  <c r="BE147" i="2"/>
  <c r="BE149" i="2"/>
  <c r="BE163" i="2"/>
  <c r="BE176" i="2"/>
  <c r="BE364" i="2"/>
  <c r="BE372" i="2"/>
  <c r="BE145" i="2"/>
  <c r="BE151" i="2"/>
  <c r="BE157" i="2"/>
  <c r="BE161" i="2"/>
  <c r="BE173" i="2"/>
  <c r="BE202" i="2"/>
  <c r="BE204" i="2"/>
  <c r="BE213" i="2"/>
  <c r="BE221" i="2"/>
  <c r="J129" i="2"/>
  <c r="BE152" i="2"/>
  <c r="BE189" i="2"/>
  <c r="BE201" i="2"/>
  <c r="BE229" i="2"/>
  <c r="BE232" i="2"/>
  <c r="BE234" i="2"/>
  <c r="BE241" i="2"/>
  <c r="BE242" i="2"/>
  <c r="BE247" i="2"/>
  <c r="BE249" i="2"/>
  <c r="BE250" i="2"/>
  <c r="BE254" i="2"/>
  <c r="BE258" i="2"/>
  <c r="BE260" i="2"/>
  <c r="BE267" i="2"/>
  <c r="BE271" i="2"/>
  <c r="BE273" i="2"/>
  <c r="BE277" i="2"/>
  <c r="BE281" i="2"/>
  <c r="BE282" i="2"/>
  <c r="BE285" i="2"/>
  <c r="BE287" i="2"/>
  <c r="BE316" i="2"/>
  <c r="BE318" i="2"/>
  <c r="BE322" i="2"/>
  <c r="BE325" i="2"/>
  <c r="BE328" i="2"/>
  <c r="BE382" i="2"/>
  <c r="BE159" i="2"/>
  <c r="BE175" i="2"/>
  <c r="BE188" i="2"/>
  <c r="BE203" i="2"/>
  <c r="BE209" i="2"/>
  <c r="BE212" i="2"/>
  <c r="BE214" i="2"/>
  <c r="BE223" i="2"/>
  <c r="F130" i="2"/>
  <c r="BE167" i="2"/>
  <c r="BE171" i="2"/>
  <c r="BE178" i="2"/>
  <c r="BE193" i="2"/>
  <c r="BE195" i="2"/>
  <c r="BE207" i="2"/>
  <c r="BE218" i="2"/>
  <c r="BE225" i="2"/>
  <c r="BE239" i="2"/>
  <c r="BE251" i="2"/>
  <c r="BE256" i="2"/>
  <c r="BE265" i="2"/>
  <c r="BE268" i="2"/>
  <c r="BE269" i="2"/>
  <c r="BE279" i="2"/>
  <c r="BE283" i="2"/>
  <c r="BE289" i="2"/>
  <c r="BE293" i="2"/>
  <c r="BE294" i="2"/>
  <c r="BE303" i="2"/>
  <c r="BE358" i="2"/>
  <c r="BE136" i="2"/>
  <c r="BE140" i="2"/>
  <c r="BE155" i="2"/>
  <c r="BE169" i="2"/>
  <c r="BE181" i="2"/>
  <c r="BE183" i="2"/>
  <c r="BE191" i="2"/>
  <c r="BE196" i="2"/>
  <c r="BE205" i="2"/>
  <c r="BE231" i="2"/>
  <c r="BE244" i="2"/>
  <c r="BE245" i="2"/>
  <c r="BE253" i="2"/>
  <c r="BE262" i="2"/>
  <c r="BE264" i="2"/>
  <c r="BE275" i="2"/>
  <c r="BE284" i="2"/>
  <c r="BE286" i="2"/>
  <c r="BE288" i="2"/>
  <c r="BE299" i="2"/>
  <c r="BE300" i="2"/>
  <c r="BE301" i="2"/>
  <c r="BE302" i="2"/>
  <c r="BE304" i="2"/>
  <c r="BE305" i="2"/>
  <c r="BE306" i="2"/>
  <c r="BE307" i="2"/>
  <c r="BE308" i="2"/>
  <c r="BE309" i="2"/>
  <c r="BE310" i="2"/>
  <c r="BE311" i="2"/>
  <c r="BE312" i="2"/>
  <c r="BE313" i="2"/>
  <c r="BE314" i="2"/>
  <c r="BE317" i="2"/>
  <c r="BE320" i="2"/>
  <c r="BE321" i="2"/>
  <c r="BE323" i="2"/>
  <c r="BE332" i="2"/>
  <c r="BE334" i="2"/>
  <c r="BE336" i="2"/>
  <c r="BE338" i="2"/>
  <c r="BE344" i="2"/>
  <c r="BE346" i="2"/>
  <c r="BE348" i="2"/>
  <c r="BE350" i="2"/>
  <c r="BE353" i="2"/>
  <c r="BE354" i="2"/>
  <c r="BE355" i="2"/>
  <c r="BE357" i="2"/>
  <c r="BE359" i="2"/>
  <c r="BE360" i="2"/>
  <c r="BE361" i="2"/>
  <c r="BE363" i="2"/>
  <c r="BE373" i="2"/>
  <c r="BE379" i="2"/>
  <c r="BE380" i="2"/>
  <c r="F32" i="2"/>
  <c r="W32" i="1" s="1"/>
  <c r="F34" i="2"/>
  <c r="W34" i="1"/>
  <c r="F33" i="2"/>
  <c r="W33" i="1" s="1"/>
  <c r="J32" i="2"/>
  <c r="F35" i="2"/>
  <c r="W35" i="1" s="1"/>
  <c r="T134" i="2" l="1"/>
  <c r="R219" i="2"/>
  <c r="R134" i="2"/>
  <c r="R133" i="2" s="1"/>
  <c r="T219" i="2"/>
  <c r="T133" i="2" s="1"/>
  <c r="P219" i="2"/>
  <c r="P134" i="2"/>
  <c r="BK219" i="2"/>
  <c r="J219" i="2" s="1"/>
  <c r="J102" i="2" s="1"/>
  <c r="BK134" i="2"/>
  <c r="J134" i="2" s="1"/>
  <c r="J95" i="2" s="1"/>
  <c r="BK377" i="2"/>
  <c r="J377" i="2" s="1"/>
  <c r="J113" i="2" s="1"/>
  <c r="AK32" i="1"/>
  <c r="F31" i="2"/>
  <c r="J31" i="2"/>
  <c r="P133" i="2" l="1"/>
  <c r="BK133" i="2"/>
  <c r="J133" i="2" s="1"/>
  <c r="J94" i="2" s="1"/>
  <c r="J28" i="2" l="1"/>
  <c r="AK29" i="1" l="1"/>
  <c r="W31" i="1" s="1"/>
  <c r="J37" i="2"/>
  <c r="AK31" i="1" l="1"/>
  <c r="AK37" i="1" s="1"/>
</calcChain>
</file>

<file path=xl/sharedStrings.xml><?xml version="1.0" encoding="utf-8"?>
<sst xmlns="http://schemas.openxmlformats.org/spreadsheetml/2006/main" count="4751" uniqueCount="943">
  <si>
    <t>Export Komplet</t>
  </si>
  <si>
    <t/>
  </si>
  <si>
    <t>2.0</t>
  </si>
  <si>
    <t>False</t>
  </si>
  <si>
    <t>{fcdce6fa-c48b-41d1-bdfc-4ed6e314f9da}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</si>
  <si>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</si>
  <si>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</si>
  <si>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</si>
  <si>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</si>
  <si>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</si>
  <si>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</si>
  <si>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</si>
  <si>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Stavba:</t>
  </si>
  <si>
    <t>KSO:</t>
  </si>
  <si>
    <t>CC-CZ:</t>
  </si>
  <si>
    <t>Místo:</t>
  </si>
  <si>
    <t>Vodní dílo Velký Osek, ř.km 911,770</t>
  </si>
  <si>
    <t>Datum:</t>
  </si>
  <si>
    <t>Zadavatel:</t>
  </si>
  <si>
    <t>IČ:</t>
  </si>
  <si>
    <t>70890005</t>
  </si>
  <si>
    <t>Povodí Labe státní podnik,Víta Nejedlého951/8, H.K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</si>
  <si>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</si>
  <si>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</si>
  <si>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</si>
  <si>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</si>
  <si>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</si>
  <si>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</si>
  <si>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</si>
  <si>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</si>
  <si>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</si>
  <si>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</si>
  <si>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</si>
  <si>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</si>
  <si>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</si>
  <si>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</si>
  <si>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</si>
  <si>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</si>
  <si>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</si>
  <si>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</si>
  <si>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</si>
  <si>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</si>
  <si>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</si>
  <si>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</si>
  <si>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</si>
  <si>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</si>
  <si>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</si>
  <si>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</si>
  <si>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Kód</t>
  </si>
  <si>
    <t>Popis</t>
  </si>
  <si>
    <t>Typ</t>
  </si>
  <si>
    <t>D</t>
  </si>
  <si>
    <t>0</t>
  </si>
  <si>
    <t>1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</si>
  <si>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</si>
  <si>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</si>
  <si>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</si>
  <si>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</si>
  <si>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</si>
  <si>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</si>
  <si>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</si>
  <si>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</si>
  <si>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</si>
  <si>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</si>
  <si>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</si>
  <si>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</si>
  <si>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</si>
  <si>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</si>
  <si>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</si>
  <si>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</si>
  <si>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</si>
  <si>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</si>
  <si>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</si>
  <si>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21-M - Elektromontáže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</si>
  <si>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</si>
  <si>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</si>
  <si>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</si>
  <si>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</si>
  <si>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</si>
  <si>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</si>
  <si>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</si>
  <si>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</si>
  <si>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</si>
  <si>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</si>
  <si>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</si>
  <si>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</si>
  <si>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</si>
  <si>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</si>
  <si>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</si>
  <si>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</si>
  <si>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</si>
  <si>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</si>
  <si>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</si>
  <si>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</si>
  <si>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</si>
  <si>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</si>
  <si>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</si>
  <si>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</si>
  <si>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</si>
  <si>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</si>
  <si>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121112003</t>
  </si>
  <si>
    <t>Sejmutí ornice tl vrstvy do 200 mm ručně</t>
  </si>
  <si>
    <t>m2</t>
  </si>
  <si>
    <t>4</t>
  </si>
  <si>
    <t>-1741729738</t>
  </si>
  <si>
    <t>VV</t>
  </si>
  <si>
    <t>0,75+6,75+0,75</t>
  </si>
  <si>
    <t>0,25+5+0,75</t>
  </si>
  <si>
    <t>Součet</t>
  </si>
  <si>
    <t>122211101</t>
  </si>
  <si>
    <t>Odkopávky a prokopávky v hornině třídy těžitelnosti I, skupiny 3 ručně</t>
  </si>
  <si>
    <t>m3</t>
  </si>
  <si>
    <t>1460977252</t>
  </si>
  <si>
    <t>(0,75+6,75+0,75)*0,13</t>
  </si>
  <si>
    <t>(0,25+5+0,75)*0,13</t>
  </si>
  <si>
    <t>3</t>
  </si>
  <si>
    <t>132212131</t>
  </si>
  <si>
    <t>Hloubení nezapažených rýh šířky do 800 mm v soudržných horninách třídy těžitelnosti I skupiny 3 ručně</t>
  </si>
  <si>
    <t>-938360345</t>
  </si>
  <si>
    <t>"pro el.kabel"0,4*(11,9+0,9)*0,6</t>
  </si>
  <si>
    <t>132251101</t>
  </si>
  <si>
    <t>Hloubení rýh nezapažených š do 800 mm v hornině třídy těžitelnosti I skupiny 3 objem do 20 m3 strojně</t>
  </si>
  <si>
    <t>-184848082</t>
  </si>
  <si>
    <t>0,6*(7,1+5,35)*2*0,52</t>
  </si>
  <si>
    <t>5</t>
  </si>
  <si>
    <t>162751117</t>
  </si>
  <si>
    <t>Vodorovné přemístění přes 9 000 do 10000 m výkopku/sypaniny z horniny třídy těžitelnosti I skupiny 1 až 3</t>
  </si>
  <si>
    <t>1027895366</t>
  </si>
  <si>
    <t>1,86+7,77</t>
  </si>
  <si>
    <t>6</t>
  </si>
  <si>
    <t>174111101</t>
  </si>
  <si>
    <t>Zásyp jam, šachet rýh nebo kolem objektů sypaninou se zhutněním ručně</t>
  </si>
  <si>
    <t>1410021867</t>
  </si>
  <si>
    <t>7</t>
  </si>
  <si>
    <t>181311103</t>
  </si>
  <si>
    <t>Rozprostření ornice tl vrstvy do 200 mm v rovině nebo ve svahu do 1:5 ručně</t>
  </si>
  <si>
    <t>698572066</t>
  </si>
  <si>
    <t>2,14/0,05</t>
  </si>
  <si>
    <t>Zakládání</t>
  </si>
  <si>
    <t>8</t>
  </si>
  <si>
    <t>274313511</t>
  </si>
  <si>
    <t>Základové pásy z betonu tř. C 12/15</t>
  </si>
  <si>
    <t>-2101454492</t>
  </si>
  <si>
    <t>0,6*(7,1+5,35)*2*0,62</t>
  </si>
  <si>
    <t>9</t>
  </si>
  <si>
    <t>274351121</t>
  </si>
  <si>
    <t>Zřízení bednění základových pasů rovného</t>
  </si>
  <si>
    <t>-1923326714</t>
  </si>
  <si>
    <t>(7,1+5,35)*2*0,1</t>
  </si>
  <si>
    <t>10</t>
  </si>
  <si>
    <t>274351122</t>
  </si>
  <si>
    <t>Odstranění bednění základových pasů rovného</t>
  </si>
  <si>
    <t>-1986034212</t>
  </si>
  <si>
    <t>Svislé a kompletní konstrukce</t>
  </si>
  <si>
    <t>11</t>
  </si>
  <si>
    <t>311272031</t>
  </si>
  <si>
    <t>Zdivo z pórobetonových tvárnic hladkých přes P2 do P4 přes 450 do 600 kg/m3 na tenkovrstvou maltu tl 200 mm</t>
  </si>
  <si>
    <t>-1361535030</t>
  </si>
  <si>
    <t>(6,75+5*2)*0,5</t>
  </si>
  <si>
    <t>12</t>
  </si>
  <si>
    <t>311272121</t>
  </si>
  <si>
    <t>Zdivo z pórobetonových tvárnic na pero a drážku do P2 do 450 kg/m3 na tenkovrstvou maltu tl 250 mm</t>
  </si>
  <si>
    <t>-1058847188</t>
  </si>
  <si>
    <t>(6,75+5)*2*2,5</t>
  </si>
  <si>
    <t>"odpočet vrat"-2,5*2,29*2</t>
  </si>
  <si>
    <t>13</t>
  </si>
  <si>
    <t>317352211</t>
  </si>
  <si>
    <t>Ztracené bednění překladů z pórobetonových U-profilů do 500 kg/m3 ve zdech tl 250 mm</t>
  </si>
  <si>
    <t>m</t>
  </si>
  <si>
    <t>590995520</t>
  </si>
  <si>
    <t>(6,75+5)*2</t>
  </si>
  <si>
    <t>14</t>
  </si>
  <si>
    <t>317361221</t>
  </si>
  <si>
    <t>Výztuž překladů a říms z betonářské oceli 10 216</t>
  </si>
  <si>
    <t>t</t>
  </si>
  <si>
    <t>-1505205723</t>
  </si>
  <si>
    <t>23,5*0,5*4*0,283*0,001</t>
  </si>
  <si>
    <t>317361821</t>
  </si>
  <si>
    <t>Výztuž překladů a říms z betonářské oceli 10 505</t>
  </si>
  <si>
    <t>2065421585</t>
  </si>
  <si>
    <t>23,5*4*1,02*0,888*0,001</t>
  </si>
  <si>
    <t>16</t>
  </si>
  <si>
    <t>317941123</t>
  </si>
  <si>
    <t>Osazování ocelových válcovaných nosníků na zdivu I, IE, U, UE nebo L přes č. 14 do č. 22 nebo výšky do 220 mm</t>
  </si>
  <si>
    <t>-1282738119</t>
  </si>
  <si>
    <t>2,9*4*15,8*0,001</t>
  </si>
  <si>
    <t>17</t>
  </si>
  <si>
    <t>M</t>
  </si>
  <si>
    <t>13010718</t>
  </si>
  <si>
    <t>ocel profilová jakost S235JR (11 375) průřez I (IPN) 160</t>
  </si>
  <si>
    <t>-2107609904</t>
  </si>
  <si>
    <t>18</t>
  </si>
  <si>
    <t>342272245</t>
  </si>
  <si>
    <t>Příčka z pórobetonových hladkých tvárnic na tenkovrstvou maltu tl 150 mm</t>
  </si>
  <si>
    <t>987650735</t>
  </si>
  <si>
    <t>4,5*2,75</t>
  </si>
  <si>
    <t>19</t>
  </si>
  <si>
    <t>34624438R</t>
  </si>
  <si>
    <t>Plentování nosníků rabicovým pletivem</t>
  </si>
  <si>
    <t>1949516345</t>
  </si>
  <si>
    <t>2,5*(0,2+0,3+0,2)*2</t>
  </si>
  <si>
    <t>Úpravy povrchů, podlahy a osazování výplní</t>
  </si>
  <si>
    <t>20</t>
  </si>
  <si>
    <t>612131121</t>
  </si>
  <si>
    <t>Penetrační disperzní nátěr vnitřních stěn nanášený ručně</t>
  </si>
  <si>
    <t>-767166315</t>
  </si>
  <si>
    <t>73,734*2</t>
  </si>
  <si>
    <t>612142001</t>
  </si>
  <si>
    <t>Potažení vnitřních stěn sklovláknitým pletivem vtlačeným do tenkovrstvé hmoty</t>
  </si>
  <si>
    <t>-2134467128</t>
  </si>
  <si>
    <t>(4,5+3,05)*2*2,68*2</t>
  </si>
  <si>
    <t>"ostění a nadpraží vrat"(2,5+2,29*2)*0,3*2</t>
  </si>
  <si>
    <t>22</t>
  </si>
  <si>
    <t>612311131</t>
  </si>
  <si>
    <t>Potažení vnitřních stěn vápenným štukem tloušťky do 3 mm</t>
  </si>
  <si>
    <t>1588672039</t>
  </si>
  <si>
    <t>23</t>
  </si>
  <si>
    <t>621131121</t>
  </si>
  <si>
    <t>Penetrační nátěr vnějších podhledů nanášený ručně</t>
  </si>
  <si>
    <t>-776221328</t>
  </si>
  <si>
    <t>3,713*2</t>
  </si>
  <si>
    <t>24</t>
  </si>
  <si>
    <t>621142001</t>
  </si>
  <si>
    <t>Potažení vnějších podhledů sklovláknitým pletivem vtlačeným do tenkovrstvé hmoty</t>
  </si>
  <si>
    <t>-1655859461</t>
  </si>
  <si>
    <t>6,75*(0,34+0,21)</t>
  </si>
  <si>
    <t>25</t>
  </si>
  <si>
    <t>622131121</t>
  </si>
  <si>
    <t>Penetrační nátěr vnějších stěn nanášený ručně</t>
  </si>
  <si>
    <t>534742040</t>
  </si>
  <si>
    <t>60,575*2</t>
  </si>
  <si>
    <t>26</t>
  </si>
  <si>
    <t>622142001</t>
  </si>
  <si>
    <t>Potažení vnějších stěn sklovláknitým pletivem vtlačeným do tenkovrstvé hmoty</t>
  </si>
  <si>
    <t>-1748740807</t>
  </si>
  <si>
    <t>27</t>
  </si>
  <si>
    <t>62232212R</t>
  </si>
  <si>
    <t>Omítka vnější stěn lehčená, jádro Ytong vyztužené vnějších stěn nanášená ručně</t>
  </si>
  <si>
    <t>-1436348756</t>
  </si>
  <si>
    <t>(6,75+5*2)*3,22</t>
  </si>
  <si>
    <t>6,75*2,68</t>
  </si>
  <si>
    <t>28</t>
  </si>
  <si>
    <t>621151031</t>
  </si>
  <si>
    <t>Penetrační silikonový nátěr vnějších pastovitých tenkovrstvých omítek podhledů</t>
  </si>
  <si>
    <t>-523867630</t>
  </si>
  <si>
    <t>29</t>
  </si>
  <si>
    <t>621531012</t>
  </si>
  <si>
    <t>Tenkovrstvá silikonová zrnitá omítka zrnitost 1,5 mm vnějších podhledů</t>
  </si>
  <si>
    <t>-41138085</t>
  </si>
  <si>
    <t>30</t>
  </si>
  <si>
    <t>622151031</t>
  </si>
  <si>
    <t>Penetrační silikonový nátěr vnějších pastovitých tenkovrstvých omítek stěn</t>
  </si>
  <si>
    <t>467284436</t>
  </si>
  <si>
    <t>31</t>
  </si>
  <si>
    <t>622531012</t>
  </si>
  <si>
    <t>Tenkovrstvá silikonová zrnitá omítka zrnitost 1,5 mm vnějších stěn</t>
  </si>
  <si>
    <t>2066883686</t>
  </si>
  <si>
    <t>32</t>
  </si>
  <si>
    <t>632451456</t>
  </si>
  <si>
    <t>Potěr pískocementový tl přes 40 do 50 mm tř. C 25 běžný</t>
  </si>
  <si>
    <t>860182704</t>
  </si>
  <si>
    <t>14,35*2</t>
  </si>
  <si>
    <t>33</t>
  </si>
  <si>
    <t>635111242</t>
  </si>
  <si>
    <t>Násyp pod podlahy z hrubého kameniva 16-32 se zhutněním</t>
  </si>
  <si>
    <t>2003620494</t>
  </si>
  <si>
    <t>(6,25-0,175*2)*(5-0,175*2)*0,1</t>
  </si>
  <si>
    <t>34</t>
  </si>
  <si>
    <t>637211124</t>
  </si>
  <si>
    <t>418650753</t>
  </si>
  <si>
    <t>(0,25+5+0,5+6,75+0,5+5+0,25)*0,5</t>
  </si>
  <si>
    <t>Ostatní konstrukce a práce, bourání</t>
  </si>
  <si>
    <t>35</t>
  </si>
  <si>
    <t>971011211</t>
  </si>
  <si>
    <t>Vybourání výplní otvorů z lehkých betonů z prefabrikovaných dílců tl do 150 mm pl do 0,09 m2</t>
  </si>
  <si>
    <t>kus</t>
  </si>
  <si>
    <t>-1540833201</t>
  </si>
  <si>
    <t>36</t>
  </si>
  <si>
    <t>999000001</t>
  </si>
  <si>
    <t>Osazení kovových předmětů do betonu, 15 kg / kus</t>
  </si>
  <si>
    <t>-676696742</t>
  </si>
  <si>
    <t>37</t>
  </si>
  <si>
    <t>13010416</t>
  </si>
  <si>
    <t>úhelník ocelový rovnostranný jakost S235JR (11 375) 40x40x5mm</t>
  </si>
  <si>
    <t>-1851654445</t>
  </si>
  <si>
    <t>Tyč průřezu L 40/40/5, hrubé, jakost oceli 11373, kompletizovaná s plotnami</t>
  </si>
  <si>
    <t>2,5*2*2,97*0,001</t>
  </si>
  <si>
    <t>998</t>
  </si>
  <si>
    <t>Přesun hmot</t>
  </si>
  <si>
    <t>38</t>
  </si>
  <si>
    <t>998017001</t>
  </si>
  <si>
    <t>Přesun hmot s omezením mechanizace pro budovy v do 6 m</t>
  </si>
  <si>
    <t>-1664688479</t>
  </si>
  <si>
    <t>PSV</t>
  </si>
  <si>
    <t>Práce a dodávky PSV</t>
  </si>
  <si>
    <t>711</t>
  </si>
  <si>
    <t>Izolace proti vodě, vlhkosti a plynům</t>
  </si>
  <si>
    <t>39</t>
  </si>
  <si>
    <t>711111001</t>
  </si>
  <si>
    <t>Provedení izolace proti zemní vlhkosti vodorovné za studena nátěrem penetračním</t>
  </si>
  <si>
    <t>-898215015</t>
  </si>
  <si>
    <t>5*6,75</t>
  </si>
  <si>
    <t>40</t>
  </si>
  <si>
    <t>11163150</t>
  </si>
  <si>
    <t>lak penetrační asfaltový</t>
  </si>
  <si>
    <t>1464150524</t>
  </si>
  <si>
    <t>33,75*0,0003 'Přepočtené koeficientem množství</t>
  </si>
  <si>
    <t>41</t>
  </si>
  <si>
    <t>711141559</t>
  </si>
  <si>
    <t>Provedení izolace proti zemní vlhkosti pásy přitavením vodorovné NAIP</t>
  </si>
  <si>
    <t>-383387421</t>
  </si>
  <si>
    <t>6,75*5</t>
  </si>
  <si>
    <t>(6,75+5)*2*0,15</t>
  </si>
  <si>
    <t>42</t>
  </si>
  <si>
    <t>62832001</t>
  </si>
  <si>
    <t>pás asfaltový natavitelný oxidovaný s vložkou ze skleněné rohože typu V60 s jemnozrnným minerálním posypem tl 3,5mm</t>
  </si>
  <si>
    <t>-1190861313</t>
  </si>
  <si>
    <t>37,275*1,1655 'Přepočtené koeficientem množství</t>
  </si>
  <si>
    <t>43</t>
  </si>
  <si>
    <t>998711101</t>
  </si>
  <si>
    <t>Přesun hmot tonážní pro izolace proti vodě, vlhkosti a plynům v objektech v do 6 m</t>
  </si>
  <si>
    <t>-379917734</t>
  </si>
  <si>
    <t>44</t>
  </si>
  <si>
    <t>998711181</t>
  </si>
  <si>
    <t>Příplatek k přesunu hmot tonážní 711 prováděný bez použití mechanizace</t>
  </si>
  <si>
    <t>41799529</t>
  </si>
  <si>
    <t>712</t>
  </si>
  <si>
    <t>Povlakové krytiny</t>
  </si>
  <si>
    <t>45</t>
  </si>
  <si>
    <t>712361705</t>
  </si>
  <si>
    <t>Provedení povlakové krytiny střech do 10° fólií se svařovanými spoji</t>
  </si>
  <si>
    <t>-868355189</t>
  </si>
  <si>
    <t>6,35*4,99</t>
  </si>
  <si>
    <t>(6,35+4,8*2)*0,1</t>
  </si>
  <si>
    <t>(6,5+5*2)*0,2</t>
  </si>
  <si>
    <t>46</t>
  </si>
  <si>
    <t>28343016</t>
  </si>
  <si>
    <t>fólie hydroizolační střešní mPVC určená ke stabilizaci přitížením a do vegetačních střech tl 2,0mm</t>
  </si>
  <si>
    <t>326391884</t>
  </si>
  <si>
    <t>36,582*1,15 'Přepočtené koeficientem množství</t>
  </si>
  <si>
    <t>47</t>
  </si>
  <si>
    <t>712363357</t>
  </si>
  <si>
    <t>Povlakové krytiny střech do 10° z tvarovaných poplastovaných lišt délky 2 m okapnice široká rš 250 mm</t>
  </si>
  <si>
    <t>1863193414</t>
  </si>
  <si>
    <t>48</t>
  </si>
  <si>
    <t>712363358</t>
  </si>
  <si>
    <t>Povlakové krytiny střech do 10° z tvarovaných poplastovaných lišt délky 2 m závětrná lišta rš 250 mm</t>
  </si>
  <si>
    <t>214703421</t>
  </si>
  <si>
    <t>6,5+5*2</t>
  </si>
  <si>
    <t>49</t>
  </si>
  <si>
    <t>712391171</t>
  </si>
  <si>
    <t>Provedení povlakové krytiny střech do 10° podkladní textilní vrstvy</t>
  </si>
  <si>
    <t>361996202</t>
  </si>
  <si>
    <t>50</t>
  </si>
  <si>
    <t>69311172</t>
  </si>
  <si>
    <t>geotextilie PP s ÚV stabilizací 300g/m2</t>
  </si>
  <si>
    <t>-1410718797</t>
  </si>
  <si>
    <t>36,582*1,155 'Přepočtené koeficientem množství</t>
  </si>
  <si>
    <t>51</t>
  </si>
  <si>
    <t>712391176</t>
  </si>
  <si>
    <t>Provedení povlakové krytiny střech do 10° připevnění izolace kotvícími terči</t>
  </si>
  <si>
    <t>-2146125421</t>
  </si>
  <si>
    <t>36,582*4,5</t>
  </si>
  <si>
    <t>52</t>
  </si>
  <si>
    <t>6312615</t>
  </si>
  <si>
    <t>talířová hmoždinka</t>
  </si>
  <si>
    <t>-1881677704</t>
  </si>
  <si>
    <t>53</t>
  </si>
  <si>
    <t>998712101</t>
  </si>
  <si>
    <t>Přesun hmot tonážní tonážní pro krytiny povlakové v objektech v do 6 m</t>
  </si>
  <si>
    <t>1673171475</t>
  </si>
  <si>
    <t>54</t>
  </si>
  <si>
    <t>998712181</t>
  </si>
  <si>
    <t>Příplatek k přesunu hmot tonážní 712 prováděný bez použití mechanizace</t>
  </si>
  <si>
    <t>735141886</t>
  </si>
  <si>
    <t>713</t>
  </si>
  <si>
    <t>Izolace tepelné</t>
  </si>
  <si>
    <t>55</t>
  </si>
  <si>
    <t>713111121</t>
  </si>
  <si>
    <t>Montáž izolace tepelné spodem stropů s uchycením drátem rohoží, pásů, dílců, desek</t>
  </si>
  <si>
    <t>-979112882</t>
  </si>
  <si>
    <t>56</t>
  </si>
  <si>
    <t>63152099</t>
  </si>
  <si>
    <t>pás tepelně izolační univerzální λ=0,032-0,033 tl 100mm</t>
  </si>
  <si>
    <t>-446985507</t>
  </si>
  <si>
    <t>28,7*1,05 'Přepočtené koeficientem množství</t>
  </si>
  <si>
    <t>57</t>
  </si>
  <si>
    <t>713141212</t>
  </si>
  <si>
    <t>Montáž izolace tepelné střech plochých lepené nízkoexpanzní (PUR) pěnou atikový klín</t>
  </si>
  <si>
    <t>-839546028</t>
  </si>
  <si>
    <t>6,35+4,8*2</t>
  </si>
  <si>
    <t>58</t>
  </si>
  <si>
    <t>63152005</t>
  </si>
  <si>
    <t>klín atikový přechodný minerální plochých střech tl 50x50mm</t>
  </si>
  <si>
    <t>-2324714</t>
  </si>
  <si>
    <t>15,95*1,05 'Přepočtené koeficientem množství</t>
  </si>
  <si>
    <t>59</t>
  </si>
  <si>
    <t>713191133</t>
  </si>
  <si>
    <t>Montáž izolace tepelné podlah, stropů vrchem nebo střech překrytí fólií s přelepeným spojem</t>
  </si>
  <si>
    <t>-2096805516</t>
  </si>
  <si>
    <t>60</t>
  </si>
  <si>
    <t>28329274</t>
  </si>
  <si>
    <t>fólie PE vyztužená pro parotěsnou vrstvu (reakce na oheň - třída E) 110g/m2</t>
  </si>
  <si>
    <t>-273673972</t>
  </si>
  <si>
    <t>28,7*1,1655 'Přepočtené koeficientem množství</t>
  </si>
  <si>
    <t>61</t>
  </si>
  <si>
    <t>998713101</t>
  </si>
  <si>
    <t>Přesun hmot tonážní pro izolace tepelné v objektech v do 6 m</t>
  </si>
  <si>
    <t>-2044492811</t>
  </si>
  <si>
    <t>62</t>
  </si>
  <si>
    <t>998713181</t>
  </si>
  <si>
    <t>Příplatek k přesunu hmot tonážní 713 prováděný bez použití mechanizace</t>
  </si>
  <si>
    <t>-156436290</t>
  </si>
  <si>
    <t>741</t>
  </si>
  <si>
    <t>Elektroinstalace - silnoproud</t>
  </si>
  <si>
    <t>63</t>
  </si>
  <si>
    <t>741110063</t>
  </si>
  <si>
    <t>Montáž trubka plastová ohebná D přes 35 mm uložená pod omítku</t>
  </si>
  <si>
    <t>114122239</t>
  </si>
  <si>
    <t>64</t>
  </si>
  <si>
    <t>34571025</t>
  </si>
  <si>
    <t>trubka elektroinstalační ohebná kovová D 48 Kopex 3348</t>
  </si>
  <si>
    <t>-3799365</t>
  </si>
  <si>
    <t>65</t>
  </si>
  <si>
    <t>741122211</t>
  </si>
  <si>
    <t>Montáž kabel Cu plný kulatý žíla 3x1,5 až 6 mm2 uložený volně (např. CYKY)</t>
  </si>
  <si>
    <t>624580434</t>
  </si>
  <si>
    <t>3,3+3,5+4,8+1,5+0,5*4</t>
  </si>
  <si>
    <t>66</t>
  </si>
  <si>
    <t>34111030</t>
  </si>
  <si>
    <t>kabel instalační jádro Cu plné izolace PVC plášť PVC 450/750V (CYKY) 3x1,5mm2</t>
  </si>
  <si>
    <t>1050112830</t>
  </si>
  <si>
    <t>15,1*1,15 'Přepočtené koeficientem množství</t>
  </si>
  <si>
    <t>67</t>
  </si>
  <si>
    <t>741122214</t>
  </si>
  <si>
    <t>Montáž kabel Cu plný kulatý žíla 3x25 až 35 mm2 uložený volně (např. CYKY)</t>
  </si>
  <si>
    <t>-766983747</t>
  </si>
  <si>
    <t>1,5+3,1+0,5+0,5</t>
  </si>
  <si>
    <t>68</t>
  </si>
  <si>
    <t>34111036</t>
  </si>
  <si>
    <t>kabel instalační jádro Cu plné izolace PVC plášť PVC 450/750V (CYKY) 3x2,5mm2</t>
  </si>
  <si>
    <t>171309803</t>
  </si>
  <si>
    <t>5,6*1,15 'Přepočtené koeficientem množství</t>
  </si>
  <si>
    <t>69</t>
  </si>
  <si>
    <t>741122221</t>
  </si>
  <si>
    <t>Montáž kabel Cu plný kulatý žíla 4x6 mm2 uložený volně (např. CYKY)</t>
  </si>
  <si>
    <t>-1222883509</t>
  </si>
  <si>
    <t>12,2+8+4+2,5</t>
  </si>
  <si>
    <t>70</t>
  </si>
  <si>
    <t>34111072</t>
  </si>
  <si>
    <t>kabel instalační jádro Cu plné izolace PVC plášť PVC 450/750V (CYKY) 4x6mm2</t>
  </si>
  <si>
    <t>-451796879</t>
  </si>
  <si>
    <t>26,7*1,15 'Přepočtené koeficientem množství</t>
  </si>
  <si>
    <t>71</t>
  </si>
  <si>
    <t>74113000</t>
  </si>
  <si>
    <t>Ukončení vodič izolovaný + zapojení do 2,5 mm2 v rozváděči nebo na přístroji</t>
  </si>
  <si>
    <t>-1385230357</t>
  </si>
  <si>
    <t>72</t>
  </si>
  <si>
    <t>741310001</t>
  </si>
  <si>
    <t>Montáž spínač nástěnný 1-jednopólový prostředí normální se zapojením vodičů</t>
  </si>
  <si>
    <t>-1593115871</t>
  </si>
  <si>
    <t>73</t>
  </si>
  <si>
    <t>34535015</t>
  </si>
  <si>
    <t>spínač nástěnný jednopólový, řazení 1, IP44, šroubové svorky, spínač 3553-01929</t>
  </si>
  <si>
    <t>-1547186302</t>
  </si>
  <si>
    <t>74</t>
  </si>
  <si>
    <t>741313001</t>
  </si>
  <si>
    <t>Montáž zásuvka (polo)zapuštěná bezšroubové připojení 2P+PE se zapojením vodičů</t>
  </si>
  <si>
    <t>-1700159848</t>
  </si>
  <si>
    <t>75</t>
  </si>
  <si>
    <t>34555241</t>
  </si>
  <si>
    <t>přístroj zásuvky zápustné jednonásobné, krytka s clonkami, bezšroubové svorky, zásuvka 5518-2929</t>
  </si>
  <si>
    <t>1280630997</t>
  </si>
  <si>
    <t>76</t>
  </si>
  <si>
    <t>74132010</t>
  </si>
  <si>
    <t>Jistič vzduch.1pólový do 25 A IJV-IJM-PO bez krytu</t>
  </si>
  <si>
    <t>1479800168</t>
  </si>
  <si>
    <t>77</t>
  </si>
  <si>
    <t>741321013</t>
  </si>
  <si>
    <t>Montáž proudových chráničů dvoupólových nn do 63 A ve skříni se zapojením vodičů</t>
  </si>
  <si>
    <t>-1151073263</t>
  </si>
  <si>
    <t>78</t>
  </si>
  <si>
    <t>3582215</t>
  </si>
  <si>
    <t>Chránič proudový dvoupólový do 40 A</t>
  </si>
  <si>
    <t>-815275755</t>
  </si>
  <si>
    <t>79</t>
  </si>
  <si>
    <t>741410001</t>
  </si>
  <si>
    <t>Montáž vodič uzemňovací pásek D do 120 mm2 na povrchu</t>
  </si>
  <si>
    <t>-487315593</t>
  </si>
  <si>
    <t>(6,5+5)*2</t>
  </si>
  <si>
    <t>1,5*3</t>
  </si>
  <si>
    <t>80</t>
  </si>
  <si>
    <t>35442064</t>
  </si>
  <si>
    <t>pás zemnící FeZn</t>
  </si>
  <si>
    <t>kg</t>
  </si>
  <si>
    <t>-2019969878</t>
  </si>
  <si>
    <t>81</t>
  </si>
  <si>
    <t>741420001</t>
  </si>
  <si>
    <t>Montáž drát nebo lano hromosvodné svodové D do 10 mm s podpěrou</t>
  </si>
  <si>
    <t>660861270</t>
  </si>
  <si>
    <t>1,2*3</t>
  </si>
  <si>
    <t>3,5*2</t>
  </si>
  <si>
    <t>82</t>
  </si>
  <si>
    <t>35441072</t>
  </si>
  <si>
    <t>drát D 8mm FeZn pro hromosvod</t>
  </si>
  <si>
    <t>1386459970</t>
  </si>
  <si>
    <t>83</t>
  </si>
  <si>
    <t>3544218R</t>
  </si>
  <si>
    <t>podpěry, PV 21</t>
  </si>
  <si>
    <t>soubor</t>
  </si>
  <si>
    <t>1252584937</t>
  </si>
  <si>
    <t>84</t>
  </si>
  <si>
    <t>741420021</t>
  </si>
  <si>
    <t>Montáž svorka hromosvodná se 2 šrouby</t>
  </si>
  <si>
    <t>1944322210</t>
  </si>
  <si>
    <t>85</t>
  </si>
  <si>
    <t>35441885</t>
  </si>
  <si>
    <t>svorka spojovací pro lano D 8-10mm</t>
  </si>
  <si>
    <t>1546604338</t>
  </si>
  <si>
    <t>86</t>
  </si>
  <si>
    <t>741420022</t>
  </si>
  <si>
    <t>Montáž svorka hromosvodná se 3 a více šrouby</t>
  </si>
  <si>
    <t>2058000339</t>
  </si>
  <si>
    <t>87</t>
  </si>
  <si>
    <t>35441860</t>
  </si>
  <si>
    <t>svorka FeZn k jímací tyči - 4 šrouby</t>
  </si>
  <si>
    <t>1637464985</t>
  </si>
  <si>
    <t>88</t>
  </si>
  <si>
    <t>741420051</t>
  </si>
  <si>
    <t>Montáž vedení hromosvodné-úhelník nebo trubka s držáky do zdiva</t>
  </si>
  <si>
    <t>-1908648215</t>
  </si>
  <si>
    <t>89</t>
  </si>
  <si>
    <t>35441830</t>
  </si>
  <si>
    <t>úhelník ochranný na ochranu svodu - 1700mm, FeZn</t>
  </si>
  <si>
    <t>-872112373</t>
  </si>
  <si>
    <t>90</t>
  </si>
  <si>
    <t>741420083</t>
  </si>
  <si>
    <t>Montáž vedení hromosvodné-štítek k označení svodu</t>
  </si>
  <si>
    <t>1046892148</t>
  </si>
  <si>
    <t>91</t>
  </si>
  <si>
    <t>35442110</t>
  </si>
  <si>
    <t>štítek plastový - čísla svodů</t>
  </si>
  <si>
    <t>-1865945086</t>
  </si>
  <si>
    <t>92</t>
  </si>
  <si>
    <t>741999001</t>
  </si>
  <si>
    <t>Svítidlo zářivkové W stropní</t>
  </si>
  <si>
    <t>1460787705</t>
  </si>
  <si>
    <t>93</t>
  </si>
  <si>
    <t>741999002</t>
  </si>
  <si>
    <t>Svítidlo zářivkové LED 120 cm, IP65, čirý kryt, včetně trubic LED</t>
  </si>
  <si>
    <t>-550859472</t>
  </si>
  <si>
    <t>94</t>
  </si>
  <si>
    <t>742110506</t>
  </si>
  <si>
    <t>Montáž krabic pro slaboproud zapuštěných plastových odbočných univerzálních s víčkem</t>
  </si>
  <si>
    <t>-1600811984</t>
  </si>
  <si>
    <t>95</t>
  </si>
  <si>
    <t>34571457</t>
  </si>
  <si>
    <t>krabice univerzální KU, bez zapojení, kruhová, včetně dodávky KU 68-1902 s víčkem</t>
  </si>
  <si>
    <t>331167971</t>
  </si>
  <si>
    <t>96</t>
  </si>
  <si>
    <t>74181000</t>
  </si>
  <si>
    <t>Revize</t>
  </si>
  <si>
    <t>-728438284</t>
  </si>
  <si>
    <t>97</t>
  </si>
  <si>
    <t>74181009</t>
  </si>
  <si>
    <t>Revize hromosvodu</t>
  </si>
  <si>
    <t>-258587840</t>
  </si>
  <si>
    <t>21-M</t>
  </si>
  <si>
    <t>Elektromontáže</t>
  </si>
  <si>
    <t>98</t>
  </si>
  <si>
    <t>21019040</t>
  </si>
  <si>
    <t>Osazení plastových rozvodnic SP</t>
  </si>
  <si>
    <t>1447901276</t>
  </si>
  <si>
    <t>99</t>
  </si>
  <si>
    <t>3571171</t>
  </si>
  <si>
    <t>rozvodnice plastová</t>
  </si>
  <si>
    <t>128</t>
  </si>
  <si>
    <t>-1925858743</t>
  </si>
  <si>
    <t>100</t>
  </si>
  <si>
    <t>21029201</t>
  </si>
  <si>
    <t>Změření zemního odporu, vč. měřicího protokolu</t>
  </si>
  <si>
    <t>-1285485581</t>
  </si>
  <si>
    <t>751</t>
  </si>
  <si>
    <t>Vzduchotechnika</t>
  </si>
  <si>
    <t>101</t>
  </si>
  <si>
    <t>751398023</t>
  </si>
  <si>
    <t>Montáž větrací mřížky stěnové přes 0,100 do 0,150 m2</t>
  </si>
  <si>
    <t>2090157233</t>
  </si>
  <si>
    <t>102</t>
  </si>
  <si>
    <t>4297230</t>
  </si>
  <si>
    <t>mřížka větrací PS kulatá 140/110 mm se síťkou bílá, RR 110 S</t>
  </si>
  <si>
    <t>-1845166495</t>
  </si>
  <si>
    <t>103</t>
  </si>
  <si>
    <t>998751101</t>
  </si>
  <si>
    <t>Přesun hmot tonážní pro vzduchotechniku v objektech výšky do 12 m</t>
  </si>
  <si>
    <t>-984277226</t>
  </si>
  <si>
    <t>104</t>
  </si>
  <si>
    <t>998751181</t>
  </si>
  <si>
    <t>Příplatek k přesunu hmot tonážní 751 prováděný bez použití mechanizace pro jakoukoliv výšku objektu</t>
  </si>
  <si>
    <t>384190797</t>
  </si>
  <si>
    <t>762</t>
  </si>
  <si>
    <t>Konstrukce tesařské</t>
  </si>
  <si>
    <t>105</t>
  </si>
  <si>
    <t>762085103</t>
  </si>
  <si>
    <t>Montáž kotevních želez, příložek, patek nebo táhel, vč. materiálu</t>
  </si>
  <si>
    <t>135585157</t>
  </si>
  <si>
    <t>Kotva chemická - ampule maxima M16</t>
  </si>
  <si>
    <t>106</t>
  </si>
  <si>
    <t>762332532</t>
  </si>
  <si>
    <t>Montáž vázaných kcí krovů pravidelných z řeziva hoblovaného průřezové pl přes 120 do 224 cm2</t>
  </si>
  <si>
    <t>1213388607</t>
  </si>
  <si>
    <t>5,08*11</t>
  </si>
  <si>
    <t>6,35*2</t>
  </si>
  <si>
    <t>107</t>
  </si>
  <si>
    <t>61223263</t>
  </si>
  <si>
    <t>hranol konstrukční KVH lepený průřezu 80x80-280mm nepohledový</t>
  </si>
  <si>
    <t>550905264</t>
  </si>
  <si>
    <t>68,58*0,08*0,2</t>
  </si>
  <si>
    <t>108</t>
  </si>
  <si>
    <t>762341275</t>
  </si>
  <si>
    <t>Montáž bednění střech rovných a šikmých sklonu do 60° z desek dřevotřískových na pero a drážku</t>
  </si>
  <si>
    <t>541779908</t>
  </si>
  <si>
    <t>6,35*4,985</t>
  </si>
  <si>
    <t>109</t>
  </si>
  <si>
    <t>60722218</t>
  </si>
  <si>
    <t>deska dřevotřísková surová 925x2050mm tl 22mm – P+D</t>
  </si>
  <si>
    <t>-307283917</t>
  </si>
  <si>
    <t>31,655*1,1 'Přepočtené koeficientem množství</t>
  </si>
  <si>
    <t>110</t>
  </si>
  <si>
    <t>762395000</t>
  </si>
  <si>
    <t>Spojovací prostředky krovů, bednění, laťování, nadstřešních konstrukcí</t>
  </si>
  <si>
    <t>-1316551441</t>
  </si>
  <si>
    <t>krov</t>
  </si>
  <si>
    <t>1,097</t>
  </si>
  <si>
    <t>bednění</t>
  </si>
  <si>
    <t>31,655*0,022</t>
  </si>
  <si>
    <t>111</t>
  </si>
  <si>
    <t>76242001R</t>
  </si>
  <si>
    <t>Montáž obložení říms, dřevěné bednění, včetně dodávky, deska Cetris tl. 8 mm</t>
  </si>
  <si>
    <t>722080558</t>
  </si>
  <si>
    <t>112</t>
  </si>
  <si>
    <t>762420024</t>
  </si>
  <si>
    <t>Obložení stropu z cementotřískových desek tl 18 mm nebroušených na pero a drážku šroubovaných</t>
  </si>
  <si>
    <t>383866747</t>
  </si>
  <si>
    <t>113</t>
  </si>
  <si>
    <t>762429001</t>
  </si>
  <si>
    <t>Montáž obložení stropu podkladový rošt</t>
  </si>
  <si>
    <t>1338663323</t>
  </si>
  <si>
    <t>6,35*8</t>
  </si>
  <si>
    <t>114</t>
  </si>
  <si>
    <t>60511145</t>
  </si>
  <si>
    <t>řezivo stavební prkna omítaná netříděná tl 25mm dl 3/5m</t>
  </si>
  <si>
    <t>1862326518</t>
  </si>
  <si>
    <t>50,8*0,032*0,2</t>
  </si>
  <si>
    <t>0,325*1,15 'Přepočtené koeficientem množství</t>
  </si>
  <si>
    <t>115</t>
  </si>
  <si>
    <t>762495000</t>
  </si>
  <si>
    <t>Spojovací prostředky pro montáž olištování, obložení stropů, střešních podhledů a stěn</t>
  </si>
  <si>
    <t>-125634410</t>
  </si>
  <si>
    <t>116</t>
  </si>
  <si>
    <t>998762101</t>
  </si>
  <si>
    <t>Přesun hmot tonážní pro kce tesařské v objektech v do 6 m</t>
  </si>
  <si>
    <t>224117064</t>
  </si>
  <si>
    <t>117</t>
  </si>
  <si>
    <t>998762181</t>
  </si>
  <si>
    <t>Příplatek k přesunu hmot tonážní 762 prováděný bez použití mechanizace</t>
  </si>
  <si>
    <t>-1178380185</t>
  </si>
  <si>
    <t>764</t>
  </si>
  <si>
    <t>Konstrukce klempířské</t>
  </si>
  <si>
    <t>118</t>
  </si>
  <si>
    <t>764511602</t>
  </si>
  <si>
    <t>Žlab podokapní půlkruhový z Pz s povrchovou úpravou rš 330 mm</t>
  </si>
  <si>
    <t>-84762237</t>
  </si>
  <si>
    <t>119</t>
  </si>
  <si>
    <t>764511642</t>
  </si>
  <si>
    <t>Kotlík oválný (trychtýřový) pro podokapní žlaby z Pz s povrchovou úpravou 330/100 mm</t>
  </si>
  <si>
    <t>2068309660</t>
  </si>
  <si>
    <t>120</t>
  </si>
  <si>
    <t>764518622</t>
  </si>
  <si>
    <t>Svody kruhové včetně objímek, kolen, odskoků z Pz s povrchovou úpravou průměru 100 mm</t>
  </si>
  <si>
    <t>922557279</t>
  </si>
  <si>
    <t>121</t>
  </si>
  <si>
    <t>998764101</t>
  </si>
  <si>
    <t>Přesun hmot tonážní pro konstrukce klempířské v objektech v do 6 m</t>
  </si>
  <si>
    <t>-493613419</t>
  </si>
  <si>
    <t>122</t>
  </si>
  <si>
    <t>998764181</t>
  </si>
  <si>
    <t>Příplatek k přesunu hmot tonážní 764 prováděný bez použití mechanizace</t>
  </si>
  <si>
    <t>-81302717</t>
  </si>
  <si>
    <t>767</t>
  </si>
  <si>
    <t>Konstrukce zámečnické</t>
  </si>
  <si>
    <t>123</t>
  </si>
  <si>
    <t>767652210</t>
  </si>
  <si>
    <t>Montáž vrat garážových otvíravých do ocelové konstrukce pl do 6 m2</t>
  </si>
  <si>
    <t>1342434638</t>
  </si>
  <si>
    <t>124</t>
  </si>
  <si>
    <t>55344710</t>
  </si>
  <si>
    <t>vrata ocelová otočná s rámem</t>
  </si>
  <si>
    <t>-2006915799</t>
  </si>
  <si>
    <t>úhelníková zárubn</t>
  </si>
  <si>
    <t>dvoukřídlová, otočná</t>
  </si>
  <si>
    <t>kování klika - klika</t>
  </si>
  <si>
    <t>zámek vložkový</t>
  </si>
  <si>
    <t>nátěr syntetický včetně úhelníkové zárubně</t>
  </si>
  <si>
    <t>784</t>
  </si>
  <si>
    <t>Dokončovací práce - malby a tapety</t>
  </si>
  <si>
    <t>125</t>
  </si>
  <si>
    <t>784181121</t>
  </si>
  <si>
    <t>Hloubková jednonásobná bezbarvá penetrace podkladu v místnostech v do 3,80 m</t>
  </si>
  <si>
    <t>621666031</t>
  </si>
  <si>
    <t>126</t>
  </si>
  <si>
    <t>784211111</t>
  </si>
  <si>
    <t>Dvojnásobné bílé malby ze směsí za mokra velmi dobře oděruvzdorných v místnostech v do 3,80 m</t>
  </si>
  <si>
    <t>-1261587194</t>
  </si>
  <si>
    <t>"viz omítky"73,734</t>
  </si>
  <si>
    <t>"podhled"14,35*2</t>
  </si>
  <si>
    <t>VRN</t>
  </si>
  <si>
    <t>Vedlejší rozpočtové náklady</t>
  </si>
  <si>
    <t>VRN1</t>
  </si>
  <si>
    <t>Průzkumné, geodetické a projektové práce</t>
  </si>
  <si>
    <t>127</t>
  </si>
  <si>
    <t>012002000</t>
  </si>
  <si>
    <t>Geodetické práce - zaměření skutečného provedení  , vč. vkladu do katastru</t>
  </si>
  <si>
    <t>1024</t>
  </si>
  <si>
    <t>-2129130909</t>
  </si>
  <si>
    <t>012103000</t>
  </si>
  <si>
    <t>Geodetické práce před výstavbou - vytyčení</t>
  </si>
  <si>
    <t>1545717247</t>
  </si>
  <si>
    <t>VRN3</t>
  </si>
  <si>
    <t>Zařízení staveniště</t>
  </si>
  <si>
    <t>129</t>
  </si>
  <si>
    <t>030001000</t>
  </si>
  <si>
    <t>252513724</t>
  </si>
  <si>
    <t>(5,8*7,75)*0,45+6,55*2*0,5*0,45+9,15*0,75*,6</t>
  </si>
  <si>
    <t>Okapový chodník z betonových dlaždic a žlabovek kladených do písku se zalitím spár MC</t>
  </si>
  <si>
    <t>SO 01 - cena bez DPH</t>
  </si>
  <si>
    <t>Celkem - cena bez DPH</t>
  </si>
  <si>
    <t>{8ff39925-d6c1-47e1-8cb8-b399ded7158e}</t>
  </si>
  <si>
    <t>Povodí Labe státní podnik</t>
  </si>
  <si>
    <t xml:space="preserve">    4 - Vodorovné konstrukce</t>
  </si>
  <si>
    <t xml:space="preserve">    8 - Trubní vedení</t>
  </si>
  <si>
    <t>M - Práce a dodávky M</t>
  </si>
  <si>
    <t>131251102</t>
  </si>
  <si>
    <t>Hloubení jam nezapažených v hornině třídy těžitelnosti I skupiny 3 objem do 50 m3 strojně</t>
  </si>
  <si>
    <t>-37227256</t>
  </si>
  <si>
    <t>2,7*2,7*2,02</t>
  </si>
  <si>
    <t>0,985*4,67*4*1,01</t>
  </si>
  <si>
    <t>1917067417</t>
  </si>
  <si>
    <t>1,82</t>
  </si>
  <si>
    <t>132251102</t>
  </si>
  <si>
    <t>Hloubení rýh nezapažených š do 800 mm v hornině třídy těžitelnosti I skupiny 3 objem do 50 m3 strojně</t>
  </si>
  <si>
    <t>-677720223</t>
  </si>
  <si>
    <t>0,6*11,1*(0,37+1,59)/2</t>
  </si>
  <si>
    <t>0,6*38,6*(1,59+0,98)/2</t>
  </si>
  <si>
    <t>"pro el.kabel"0,4*8,3*0,6</t>
  </si>
  <si>
    <t>"odpočet ručního kopání 5%"-36,28*0,05</t>
  </si>
  <si>
    <t>-2123178914</t>
  </si>
  <si>
    <t>33,31+36,47+1,82</t>
  </si>
  <si>
    <t>"odpočet objemu ČOV"-(3,14*0,75*0,75*1,52+0,9*0,9*0,51)</t>
  </si>
  <si>
    <t>"odpočet obsypů"-(11,93+2,98)</t>
  </si>
  <si>
    <t>175111101</t>
  </si>
  <si>
    <t>Obsypání potrubí ručně sypaninou bez prohození, uloženou do 3 m</t>
  </si>
  <si>
    <t>1447800755</t>
  </si>
  <si>
    <t>0,6*(11,1+38,6)*0,4</t>
  </si>
  <si>
    <t>58337331</t>
  </si>
  <si>
    <t>štěrkopísek frakce 0/22</t>
  </si>
  <si>
    <t>297630264</t>
  </si>
  <si>
    <t>11,928*2 'Přepočtené koeficientem množství</t>
  </si>
  <si>
    <t>181351103</t>
  </si>
  <si>
    <t>Rozprostření ornice tl vrstvy do 200 mm pl přes 100 do 500 m2 v rovině nebo ve svahu do 1:5 strojně</t>
  </si>
  <si>
    <t>599087452</t>
  </si>
  <si>
    <t>0,8*38,6</t>
  </si>
  <si>
    <t>181411121</t>
  </si>
  <si>
    <t>Založení lučního trávníku výsevem pl do 1000 m2 v rovině a ve svahu do 1:5</t>
  </si>
  <si>
    <t>-1597543421</t>
  </si>
  <si>
    <t>00572100</t>
  </si>
  <si>
    <t>osivo jetelotráva intenzivní víceletá</t>
  </si>
  <si>
    <t>58732002</t>
  </si>
  <si>
    <t>30,88*0,02 'Přepočtené koeficientem množství</t>
  </si>
  <si>
    <t>181912111</t>
  </si>
  <si>
    <t>Úprava pláně v hornině třídy těžitelnosti I skupiny 3 bez zhutnění ručně</t>
  </si>
  <si>
    <t>-2120449558</t>
  </si>
  <si>
    <t>273321411</t>
  </si>
  <si>
    <t>Základové desky ze ŽB bez zvýšených nároků na prostředí tř. C 20/25</t>
  </si>
  <si>
    <t>-1456600891</t>
  </si>
  <si>
    <t>"základová deska"1,8*1,8*0,15</t>
  </si>
  <si>
    <t>273362021</t>
  </si>
  <si>
    <t>Výztuž základových desek svařovanými sítěmi Kari</t>
  </si>
  <si>
    <t>428869978</t>
  </si>
  <si>
    <t>1,8*1,8*4,44*2*0,001</t>
  </si>
  <si>
    <t>321213345</t>
  </si>
  <si>
    <t>Zdivo nadzákladové z lomového kamene vodních staveb obkladní s vyspárováním</t>
  </si>
  <si>
    <t>340864257</t>
  </si>
  <si>
    <t>8,52*0,2</t>
  </si>
  <si>
    <t>Vodorovné konstrukce</t>
  </si>
  <si>
    <t>451572111</t>
  </si>
  <si>
    <t>Lože pod potrubí otevřený výkop z kameniva drobného těženého</t>
  </si>
  <si>
    <t>272491058</t>
  </si>
  <si>
    <t>0,6*(11,1+38,6)*0,1</t>
  </si>
  <si>
    <t>631311134</t>
  </si>
  <si>
    <t>Mazanina tl přes 120 do 240 mm z betonu prostého bez zvýšených nároků na prostředí tř. C 16/20</t>
  </si>
  <si>
    <t>-358751101</t>
  </si>
  <si>
    <t>8,52*0,15</t>
  </si>
  <si>
    <t>Trubní vedení</t>
  </si>
  <si>
    <t>871315211</t>
  </si>
  <si>
    <t>Kanalizační potrubí z tvrdého PVC jednovrstvé tuhost třídy SN4 DN 160</t>
  </si>
  <si>
    <t>1874948319</t>
  </si>
  <si>
    <t>11,1+38,6</t>
  </si>
  <si>
    <t>877310310</t>
  </si>
  <si>
    <t>Montáž kolen na kanalizačním potrubí z PP nebo tvrdého PVC trub hladkých plnostěnných DN 150</t>
  </si>
  <si>
    <t>-1694233139</t>
  </si>
  <si>
    <t>28617192</t>
  </si>
  <si>
    <t>koleno kanalizační PP SN16 87° DN 150</t>
  </si>
  <si>
    <t>-814519904</t>
  </si>
  <si>
    <t>892351111</t>
  </si>
  <si>
    <t>Tlaková zkouška vodou potrubí DN 150 nebo 200</t>
  </si>
  <si>
    <t>727717331</t>
  </si>
  <si>
    <t>894812207</t>
  </si>
  <si>
    <t>Revizní a čistící šachta z PP šachtové dno DN 425/200 s přítokem tvaru T1</t>
  </si>
  <si>
    <t>591025372</t>
  </si>
  <si>
    <t>894812232</t>
  </si>
  <si>
    <t>Revizní a čistící šachta z PP DN 425 šachtová roura korugovaná bez hrdla světlé hloubky 2000 mm</t>
  </si>
  <si>
    <t>722226224</t>
  </si>
  <si>
    <t>894812261</t>
  </si>
  <si>
    <t>Revizní a čistící šachta z PP DN 425 poklop litinový s teleskopickou rourou pro zatížení 3 t</t>
  </si>
  <si>
    <t>-2052826551</t>
  </si>
  <si>
    <t>38641111R</t>
  </si>
  <si>
    <t>D+M čistírny odpadních 10EO</t>
  </si>
  <si>
    <t>1114377125</t>
  </si>
  <si>
    <t>celoplastová nádrž, přepažky pro jednolivé technologické prostory -</t>
  </si>
  <si>
    <t>mechanické předčištění, biologické čistění, dosazovací, vyrovnávací a kalový prostor</t>
  </si>
  <si>
    <t>počet EO  6-10</t>
  </si>
  <si>
    <t>Q 1,2 m3/den</t>
  </si>
  <si>
    <t>parametry vyčištěné vody</t>
  </si>
  <si>
    <t>CHSKcr  90 mg/l</t>
  </si>
  <si>
    <t>BSK5     25 mg/l</t>
  </si>
  <si>
    <t>NL         25 mg/l</t>
  </si>
  <si>
    <t>96402511R</t>
  </si>
  <si>
    <t>Bourání kamenného svahu z kostek plochy nad 1 m2</t>
  </si>
  <si>
    <t>919887615</t>
  </si>
  <si>
    <t>14,2*0,6*0,2</t>
  </si>
  <si>
    <t>965042241</t>
  </si>
  <si>
    <t>Bourání podkladů pod dlažby nebo mazanin betonových nebo z litého asfaltu tl přes 100 mm pl přes 4 m2</t>
  </si>
  <si>
    <t>-1954828360</t>
  </si>
  <si>
    <t>998276101</t>
  </si>
  <si>
    <t>Přesun hmot pro trubní vedení z trub z plastických hmot otevřený výkop</t>
  </si>
  <si>
    <t>1687953005</t>
  </si>
  <si>
    <t>-1113438294</t>
  </si>
  <si>
    <t>-1426442116</t>
  </si>
  <si>
    <t>-1942412371</t>
  </si>
  <si>
    <t>8,3+1,5+8+2</t>
  </si>
  <si>
    <t>671337009</t>
  </si>
  <si>
    <t>19,8*1,15 'Přepočtené koeficientem množství</t>
  </si>
  <si>
    <t>741122219</t>
  </si>
  <si>
    <t>Montáž kabel Cu plný kulatý žíla 4x1,5 až 4 mm2 uložený volně (např. CYKY)</t>
  </si>
  <si>
    <t>-503466416</t>
  </si>
  <si>
    <t>8,5+1,5</t>
  </si>
  <si>
    <t>34111060</t>
  </si>
  <si>
    <t>kabel instalační jádro Cu plné izolace PVC plášť PVC 450/750V (CYKY) 4x1,5mm2</t>
  </si>
  <si>
    <t>1329063238</t>
  </si>
  <si>
    <t>10*1,15 'Přepočtené koeficientem množství</t>
  </si>
  <si>
    <t>-1034442477</t>
  </si>
  <si>
    <t>-1827964786</t>
  </si>
  <si>
    <t>-717585067</t>
  </si>
  <si>
    <t>516150006</t>
  </si>
  <si>
    <t>-885460523</t>
  </si>
  <si>
    <t>Práce a dodávky M</t>
  </si>
  <si>
    <t>-426790233</t>
  </si>
  <si>
    <t>-1934972437</t>
  </si>
  <si>
    <t>Geodetické práce - zaměření skutečného provedení</t>
  </si>
  <si>
    <t>-349916121</t>
  </si>
  <si>
    <t>631046037</t>
  </si>
  <si>
    <t xml:space="preserve">SO 02 - ČOV a kanalizace </t>
  </si>
  <si>
    <t>{49ad0b8a-da81-47c0-b7c0-f856d4fafad2}</t>
  </si>
  <si>
    <t>Povodí Labe státní podnik, Víta Nejedlého 951/8,HK</t>
  </si>
  <si>
    <t xml:space="preserve">    722 - Zdravotechnika - vnitřní vodovod</t>
  </si>
  <si>
    <t>158930040</t>
  </si>
  <si>
    <t>-1840862573</t>
  </si>
  <si>
    <t>0,6*(8,0+18,5)*1,2</t>
  </si>
  <si>
    <t>"odpočet ručního kopání 15%"-0,15*19,8</t>
  </si>
  <si>
    <t>"montážní jáma"1*1*1,2*2</t>
  </si>
  <si>
    <t>1156191851</t>
  </si>
  <si>
    <t>18,51+2,97</t>
  </si>
  <si>
    <t>-1992150329</t>
  </si>
  <si>
    <t>0,6*(8+18,5)*0,2</t>
  </si>
  <si>
    <t>408966012</t>
  </si>
  <si>
    <t>3,18*2 'Přepočtené koeficientem množství</t>
  </si>
  <si>
    <t>871161141</t>
  </si>
  <si>
    <t>Montáž potrubí z PE100 SDR 11 otevřený výkop svařovaných na tupo D 32 x 3,0 mm</t>
  </si>
  <si>
    <t>1952962421</t>
  </si>
  <si>
    <t>8,5+19</t>
  </si>
  <si>
    <t>28613110</t>
  </si>
  <si>
    <t>trubka vodovodní PE100 RC PN 16 SDR11 32x3,0mm</t>
  </si>
  <si>
    <t>1808461502</t>
  </si>
  <si>
    <t>27,5*1,015 'Přepočtené koeficientem množství</t>
  </si>
  <si>
    <t>891161321</t>
  </si>
  <si>
    <t>Montáž vodovodních šoupátek domovní přípojky se závitovými konci PN16 otevřený výkop G 1"</t>
  </si>
  <si>
    <t>1408020636</t>
  </si>
  <si>
    <t>42221551</t>
  </si>
  <si>
    <t>šoupátko domovní přípojky litinové vnitřní/vnitřní závit PN16 1"x1"</t>
  </si>
  <si>
    <t>1167437881</t>
  </si>
  <si>
    <t>4222155R</t>
  </si>
  <si>
    <t>tyč - souprava zemní - voda, L=1,5m</t>
  </si>
  <si>
    <t>-1614000606</t>
  </si>
  <si>
    <t>891219111</t>
  </si>
  <si>
    <t>Montáž navrtávacích pasů na potrubí z jakýchkoli trub DN 50</t>
  </si>
  <si>
    <t>-1525696998</t>
  </si>
  <si>
    <t>42273533</t>
  </si>
  <si>
    <t>pás navrtávací se závitovým výstupem z tvárné litiny pro vodovodní PE a PVC potrubí 40-1”</t>
  </si>
  <si>
    <t>-2007809042</t>
  </si>
  <si>
    <t>899401112</t>
  </si>
  <si>
    <t>Osazení poklopů litinových šoupátkových</t>
  </si>
  <si>
    <t>-21551785</t>
  </si>
  <si>
    <t>42291352</t>
  </si>
  <si>
    <t>poklop litinový šoupátkový pro zemní soupravy osazení do terénu a do vozovky</t>
  </si>
  <si>
    <t>597717212</t>
  </si>
  <si>
    <t>899721111</t>
  </si>
  <si>
    <t>Signalizační vodič DN do 150 mm na potrubí</t>
  </si>
  <si>
    <t>130999845</t>
  </si>
  <si>
    <t>27,5+2</t>
  </si>
  <si>
    <t>899722113</t>
  </si>
  <si>
    <t>Krytí potrubí z plastů výstražnou fólií z PVC 34cm</t>
  </si>
  <si>
    <t>-1860515692</t>
  </si>
  <si>
    <t>-1439258403</t>
  </si>
  <si>
    <t>722</t>
  </si>
  <si>
    <t>Zdravotechnika - vnitřní vodovod</t>
  </si>
  <si>
    <t>72217094R</t>
  </si>
  <si>
    <t>Vsazení odbočky D 32</t>
  </si>
  <si>
    <t>-336263639</t>
  </si>
  <si>
    <t>722171914</t>
  </si>
  <si>
    <t>Potrubí plastové odříznutí trubky D přes 25 do 32 mm</t>
  </si>
  <si>
    <t>-1619436195</t>
  </si>
  <si>
    <t>72217193R</t>
  </si>
  <si>
    <t>Spojka potrubí z PE, spojka 32x3/4</t>
  </si>
  <si>
    <t>-6873408</t>
  </si>
  <si>
    <t>013254000</t>
  </si>
  <si>
    <t>Geodetické zaměření skutečného provedení stavby</t>
  </si>
  <si>
    <t>-1898256853</t>
  </si>
  <si>
    <t>SO 03 - Stavební úpravy vodovodu</t>
  </si>
  <si>
    <t>SO 02 - cena bez DPH</t>
  </si>
  <si>
    <t>SO 03 - cena bez DPH</t>
  </si>
  <si>
    <t>Akce č. 233220003 VD Velký osek</t>
  </si>
  <si>
    <t>SO 01 - STAVBA SKLADU PRO ZAHRADNÍ TECHNIKU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</si>
</sst>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4" fontId="20" fillId="0" borderId="0" xfId="0" applyNumberFormat="1" applyFont="1"/>
    <xf numFmtId="166" fontId="23" fillId="0" borderId="12" xfId="0" applyNumberFormat="1" applyFont="1" applyBorder="1"/>
    <xf numFmtId="166" fontId="23" fillId="0" borderId="13" xfId="0" applyNumberFormat="1" applyFont="1" applyBorder="1"/>
    <xf numFmtId="4" fontId="24" fillId="0" borderId="0" xfId="0" applyNumberFormat="1" applyFont="1" applyAlignment="1">
      <alignment vertical="center"/>
    </xf>
    <xf numFmtId="0" fontId="7" fillId="0" borderId="3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49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167" fontId="18" fillId="0" borderId="22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166" fontId="19" fillId="0" borderId="0" xfId="0" applyNumberFormat="1" applyFont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6" fillId="0" borderId="22" xfId="0" applyFont="1" applyBorder="1" applyAlignment="1" applyProtection="1">
      <alignment horizontal="center" vertical="center"/>
      <protection locked="0"/>
    </xf>
    <xf numFmtId="49" fontId="26" fillId="0" borderId="22" xfId="0" applyNumberFormat="1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167" fontId="26" fillId="0" borderId="22" xfId="0" applyNumberFormat="1" applyFont="1" applyBorder="1" applyAlignment="1" applyProtection="1">
      <alignment vertical="center"/>
      <protection locked="0"/>
    </xf>
    <xf numFmtId="4" fontId="26" fillId="0" borderId="22" xfId="0" applyNumberFormat="1" applyFont="1" applyBorder="1" applyAlignment="1" applyProtection="1">
      <alignment vertical="center"/>
      <protection locked="0"/>
    </xf>
    <xf numFmtId="0" fontId="27" fillId="0" borderId="22" xfId="0" applyFont="1" applyBorder="1" applyAlignment="1" applyProtection="1">
      <alignment vertical="center"/>
      <protection locked="0"/>
    </xf>
    <xf numFmtId="0" fontId="27" fillId="0" borderId="3" xfId="0" applyFont="1" applyBorder="1" applyAlignment="1">
      <alignment vertical="center"/>
    </xf>
    <xf numFmtId="0" fontId="26" fillId="0" borderId="14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tin\Documents\REALIZOVAN&#201;%20PROJEKTY\2023\POVOD&#205;%20LABE\ROZPO&#268;TY%20A%20V&#221;KAZY%20V&#221;M&#282;R\CENY%20-%20&#268;OV%20a%20kanalizace%20na%20pozemku%20parc.&#269;.%20985-3,%20k.&#250;.%20Velk&#253;%20Osek.xlsx" TargetMode="External"/><Relationship Id="rId1" Type="http://schemas.openxmlformats.org/officeDocument/2006/relationships/externalLinkPath" Target="CENY%20-%20&#268;OV%20a%20kanalizace%20na%20pozemku%20parc.&#269;.%20985-3,%20k.&#250;.%20Velk&#253;%20Ose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tin\Documents\REALIZOVAN&#201;%20PROJEKTY\2023\POVOD&#205;%20LABE\ROZPO&#268;TY%20A%20V&#221;KAZY%20V&#221;M&#282;R\CENY%20-%20Stavebn&#237;%20&#250;pravy%20vodovodu%20na%20pozemku%20parc.&#269;.%20985-2,%20k.&#250;.%20Velk&#253;%20Osek.xlsx" TargetMode="External"/><Relationship Id="rId1" Type="http://schemas.openxmlformats.org/officeDocument/2006/relationships/externalLinkPath" Target="CENY%20-%20Stavebn&#237;%20&#250;pravy%20vodovodu%20na%20pozemku%20parc.&#269;.%20985-2,%20k.&#250;.%20Velk&#253;%20Os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01523 - ČOV a kanalizace ..."/>
    </sheetNames>
    <sheetDataSet>
      <sheetData sheetId="0"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01623 - Stavební úpravy v..."/>
    </sheetNames>
    <sheetDataSet>
      <sheetData sheetId="0"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abSelected="1" topLeftCell="A16" workbookViewId="0">
      <selection activeCell="AK27" sqref="AK27:AO2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1" t="s">
        <v>0</v>
      </c>
      <c r="AZ1" s="11" t="s">
        <v>1</v>
      </c>
      <c r="BA1" s="11" t="s">
        <v>2</v>
      </c>
      <c r="BB1" s="11" t="s">
        <v>1</v>
      </c>
      <c r="BT1" s="11" t="s">
        <v>3</v>
      </c>
      <c r="BU1" s="11" t="s">
        <v>3</v>
      </c>
      <c r="BV1" s="11" t="s">
        <v>4</v>
      </c>
    </row>
    <row r="2" spans="1:74" ht="36.950000000000003" customHeight="1" x14ac:dyDescent="0.2">
      <c r="AR2" s="155" t="s">
        <v>5</v>
      </c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S2" s="12" t="s">
        <v>6</v>
      </c>
      <c r="BT2" s="12" t="s">
        <v>7</v>
      </c>
    </row>
    <row r="3" spans="1:74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spans="1:74" ht="24.95" customHeight="1" x14ac:dyDescent="0.2">
      <c r="B4" s="15"/>
      <c r="D4" s="16" t="s">
        <v>9</v>
      </c>
      <c r="AR4" s="15"/>
      <c r="AS4" s="17" t="s">
        <v>10</v>
      </c>
      <c r="BS4" s="12" t="s">
        <v>11</v>
      </c>
    </row>
    <row r="5" spans="1:74" ht="12" customHeight="1" x14ac:dyDescent="0.2">
      <c r="B5" s="15"/>
      <c r="D5" s="18"/>
      <c r="K5" s="140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R5" s="15"/>
      <c r="BS5" s="12" t="s">
        <v>6</v>
      </c>
    </row>
    <row r="6" spans="1:74" ht="36.950000000000003" customHeight="1" x14ac:dyDescent="0.2">
      <c r="B6" s="15"/>
      <c r="D6" s="20" t="s">
        <v>12</v>
      </c>
      <c r="K6" s="142" t="s">
        <v>941</v>
      </c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R6" s="15"/>
      <c r="BS6" s="12" t="s">
        <v>6</v>
      </c>
    </row>
    <row r="7" spans="1:74" ht="12" customHeight="1" x14ac:dyDescent="0.2">
      <c r="B7" s="15"/>
      <c r="D7" s="21" t="s">
        <v>13</v>
      </c>
      <c r="K7" s="19" t="s">
        <v>1</v>
      </c>
      <c r="AK7" s="21" t="s">
        <v>14</v>
      </c>
      <c r="AN7" s="19" t="s">
        <v>1</v>
      </c>
      <c r="AR7" s="15"/>
      <c r="BS7" s="12" t="s">
        <v>6</v>
      </c>
    </row>
    <row r="8" spans="1:74" ht="12" customHeight="1" x14ac:dyDescent="0.2">
      <c r="B8" s="15"/>
      <c r="D8" s="21" t="s">
        <v>15</v>
      </c>
      <c r="K8" s="19" t="s">
        <v>16</v>
      </c>
      <c r="AK8" s="21" t="s">
        <v>17</v>
      </c>
      <c r="AN8" s="19"/>
      <c r="AR8" s="15"/>
      <c r="BS8" s="12" t="s">
        <v>6</v>
      </c>
    </row>
    <row r="9" spans="1:74" ht="14.45" customHeight="1" x14ac:dyDescent="0.2">
      <c r="B9" s="15"/>
      <c r="AR9" s="15"/>
      <c r="BS9" s="12" t="s">
        <v>6</v>
      </c>
    </row>
    <row r="10" spans="1:74" ht="12" customHeight="1" x14ac:dyDescent="0.2">
      <c r="B10" s="15"/>
      <c r="D10" s="21" t="s">
        <v>18</v>
      </c>
      <c r="AK10" s="21" t="s">
        <v>19</v>
      </c>
      <c r="AN10" s="19" t="s">
        <v>20</v>
      </c>
      <c r="AR10" s="15"/>
      <c r="BS10" s="12" t="s">
        <v>6</v>
      </c>
    </row>
    <row r="11" spans="1:74" ht="18.399999999999999" customHeight="1" x14ac:dyDescent="0.2">
      <c r="B11" s="15"/>
      <c r="E11" s="19" t="s">
        <v>21</v>
      </c>
      <c r="AK11" s="21" t="s">
        <v>22</v>
      </c>
      <c r="AN11" s="19" t="s">
        <v>1</v>
      </c>
      <c r="AR11" s="15"/>
      <c r="BS11" s="12" t="s">
        <v>6</v>
      </c>
    </row>
    <row r="12" spans="1:74" ht="6.95" customHeight="1" x14ac:dyDescent="0.2">
      <c r="B12" s="15"/>
      <c r="AR12" s="15"/>
      <c r="BS12" s="12" t="s">
        <v>6</v>
      </c>
    </row>
    <row r="13" spans="1:74" ht="12" customHeight="1" x14ac:dyDescent="0.2">
      <c r="B13" s="15"/>
      <c r="D13" s="21" t="s">
        <v>23</v>
      </c>
      <c r="AK13" s="21" t="s">
        <v>19</v>
      </c>
      <c r="AN13" s="19" t="s">
        <v>1</v>
      </c>
      <c r="AR13" s="15"/>
      <c r="BS13" s="12" t="s">
        <v>6</v>
      </c>
    </row>
    <row r="14" spans="1:74" ht="12.75" x14ac:dyDescent="0.2">
      <c r="B14" s="15"/>
      <c r="E14" s="19" t="s">
        <v>24</v>
      </c>
      <c r="AK14" s="21" t="s">
        <v>22</v>
      </c>
      <c r="AN14" s="19" t="s">
        <v>1</v>
      </c>
      <c r="AR14" s="15"/>
      <c r="BS14" s="12" t="s">
        <v>6</v>
      </c>
    </row>
    <row r="15" spans="1:74" ht="6.95" customHeight="1" x14ac:dyDescent="0.2">
      <c r="B15" s="15"/>
      <c r="AR15" s="15"/>
      <c r="BS15" s="12" t="s">
        <v>3</v>
      </c>
    </row>
    <row r="16" spans="1:74" ht="12" customHeight="1" x14ac:dyDescent="0.2">
      <c r="B16" s="15"/>
      <c r="D16" s="21" t="s">
        <v>25</v>
      </c>
      <c r="AK16" s="21" t="s">
        <v>19</v>
      </c>
      <c r="AN16" s="19" t="s">
        <v>1</v>
      </c>
      <c r="AR16" s="15"/>
      <c r="BS16" s="12" t="s">
        <v>3</v>
      </c>
    </row>
    <row r="17" spans="2:71" ht="18.399999999999999" customHeight="1" x14ac:dyDescent="0.2">
      <c r="B17" s="15"/>
      <c r="E17" s="19" t="s">
        <v>24</v>
      </c>
      <c r="AK17" s="21" t="s">
        <v>22</v>
      </c>
      <c r="AN17" s="19" t="s">
        <v>1</v>
      </c>
      <c r="AR17" s="15"/>
      <c r="BS17" s="12" t="s">
        <v>26</v>
      </c>
    </row>
    <row r="18" spans="2:71" ht="6.95" customHeight="1" x14ac:dyDescent="0.2">
      <c r="B18" s="15"/>
      <c r="AR18" s="15"/>
      <c r="BS18" s="12" t="s">
        <v>6</v>
      </c>
    </row>
    <row r="19" spans="2:71" ht="12" customHeight="1" x14ac:dyDescent="0.2">
      <c r="B19" s="15"/>
      <c r="D19" s="21" t="s">
        <v>27</v>
      </c>
      <c r="AK19" s="21" t="s">
        <v>19</v>
      </c>
      <c r="AN19" s="19" t="s">
        <v>1</v>
      </c>
      <c r="AR19" s="15"/>
      <c r="BS19" s="12" t="s">
        <v>6</v>
      </c>
    </row>
    <row r="20" spans="2:71" ht="18.399999999999999" customHeight="1" x14ac:dyDescent="0.2">
      <c r="B20" s="15"/>
      <c r="E20" s="19" t="s">
        <v>24</v>
      </c>
      <c r="AK20" s="21" t="s">
        <v>22</v>
      </c>
      <c r="AN20" s="19" t="s">
        <v>1</v>
      </c>
      <c r="AR20" s="15"/>
      <c r="BS20" s="12" t="s">
        <v>26</v>
      </c>
    </row>
    <row r="21" spans="2:71" ht="6.95" customHeight="1" x14ac:dyDescent="0.2">
      <c r="B21" s="15"/>
      <c r="AR21" s="15"/>
    </row>
    <row r="22" spans="2:71" ht="12" customHeight="1" x14ac:dyDescent="0.2">
      <c r="B22" s="15"/>
      <c r="D22" s="21" t="s">
        <v>28</v>
      </c>
      <c r="AR22" s="15"/>
    </row>
    <row r="23" spans="2:71" ht="16.5" customHeight="1" x14ac:dyDescent="0.2">
      <c r="B23" s="15"/>
      <c r="E23" s="143" t="s">
        <v>1</v>
      </c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R23" s="15"/>
    </row>
    <row r="24" spans="2:71" ht="6.95" customHeight="1" x14ac:dyDescent="0.2">
      <c r="B24" s="15"/>
      <c r="AR24" s="15"/>
    </row>
    <row r="25" spans="2:71" ht="6.95" customHeight="1" x14ac:dyDescent="0.2">
      <c r="B25" s="15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R25" s="15"/>
    </row>
    <row r="26" spans="2:71" s="1" customFormat="1" ht="25.9" customHeight="1" x14ac:dyDescent="0.2">
      <c r="B26" s="24"/>
      <c r="D26" s="25" t="s">
        <v>735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144">
        <f>'SO 01 - stavba skladu'!J94</f>
        <v>0</v>
      </c>
      <c r="AL26" s="145"/>
      <c r="AM26" s="145"/>
      <c r="AN26" s="145"/>
      <c r="AO26" s="145"/>
      <c r="AR26" s="24"/>
    </row>
    <row r="27" spans="2:71" s="1" customFormat="1" ht="25.9" customHeight="1" x14ac:dyDescent="0.2">
      <c r="B27" s="24"/>
      <c r="D27" s="25" t="s">
        <v>939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144">
        <f>'SO 02 - ČOV a kanalizace'!J94</f>
        <v>0</v>
      </c>
      <c r="AL27" s="145"/>
      <c r="AM27" s="145"/>
      <c r="AN27" s="145"/>
      <c r="AO27" s="145"/>
      <c r="AR27" s="24"/>
    </row>
    <row r="28" spans="2:71" s="1" customFormat="1" ht="25.9" customHeight="1" x14ac:dyDescent="0.2">
      <c r="B28" s="24"/>
      <c r="D28" s="25" t="s">
        <v>940</v>
      </c>
      <c r="AK28" s="144">
        <f>'SO 03 - staveb. úpravy vodovodu'!J94</f>
        <v>0</v>
      </c>
      <c r="AL28" s="145"/>
      <c r="AM28" s="145"/>
      <c r="AN28" s="145"/>
      <c r="AO28" s="145"/>
      <c r="AR28" s="24"/>
    </row>
    <row r="29" spans="2:71" s="1" customFormat="1" ht="21.75" customHeight="1" x14ac:dyDescent="0.2">
      <c r="B29" s="24"/>
      <c r="D29" s="25" t="s">
        <v>736</v>
      </c>
      <c r="AK29" s="144">
        <f>AK26+AK27+AK28</f>
        <v>0</v>
      </c>
      <c r="AL29" s="145"/>
      <c r="AM29" s="145"/>
      <c r="AN29" s="145"/>
      <c r="AO29" s="145"/>
      <c r="AR29" s="24"/>
    </row>
    <row r="30" spans="2:71" s="1" customFormat="1" ht="27.75" customHeight="1" x14ac:dyDescent="0.2">
      <c r="B30" s="24"/>
      <c r="D30" s="25"/>
      <c r="L30" s="146" t="s">
        <v>30</v>
      </c>
      <c r="M30" s="146"/>
      <c r="N30" s="146"/>
      <c r="O30" s="146"/>
      <c r="P30" s="146"/>
      <c r="W30" s="146" t="s">
        <v>31</v>
      </c>
      <c r="X30" s="146"/>
      <c r="Y30" s="146"/>
      <c r="Z30" s="146"/>
      <c r="AA30" s="146"/>
      <c r="AB30" s="146"/>
      <c r="AC30" s="146"/>
      <c r="AD30" s="146"/>
      <c r="AE30" s="146"/>
      <c r="AK30" s="146" t="s">
        <v>32</v>
      </c>
      <c r="AL30" s="146"/>
      <c r="AM30" s="146"/>
      <c r="AN30" s="146"/>
      <c r="AO30" s="146"/>
      <c r="AR30" s="24"/>
    </row>
    <row r="31" spans="2:71" s="2" customFormat="1" ht="14.45" customHeight="1" x14ac:dyDescent="0.2">
      <c r="B31" s="28"/>
      <c r="D31" s="21" t="s">
        <v>33</v>
      </c>
      <c r="F31" s="21" t="s">
        <v>34</v>
      </c>
      <c r="L31" s="149">
        <v>0.21</v>
      </c>
      <c r="M31" s="148"/>
      <c r="N31" s="148"/>
      <c r="O31" s="148"/>
      <c r="P31" s="148"/>
      <c r="W31" s="147">
        <f>AK29</f>
        <v>0</v>
      </c>
      <c r="X31" s="148"/>
      <c r="Y31" s="148"/>
      <c r="Z31" s="148"/>
      <c r="AA31" s="148"/>
      <c r="AB31" s="148"/>
      <c r="AC31" s="148"/>
      <c r="AD31" s="148"/>
      <c r="AE31" s="148"/>
      <c r="AK31" s="147">
        <f>W31*0.21</f>
        <v>0</v>
      </c>
      <c r="AL31" s="148"/>
      <c r="AM31" s="148"/>
      <c r="AN31" s="148"/>
      <c r="AO31" s="148"/>
      <c r="AR31" s="28"/>
    </row>
    <row r="32" spans="2:71" s="2" customFormat="1" ht="14.45" customHeight="1" x14ac:dyDescent="0.2">
      <c r="B32" s="28"/>
      <c r="F32" s="21" t="s">
        <v>35</v>
      </c>
      <c r="L32" s="149">
        <v>0.15</v>
      </c>
      <c r="M32" s="148"/>
      <c r="N32" s="148"/>
      <c r="O32" s="148"/>
      <c r="P32" s="148"/>
      <c r="W32" s="147" t="e">
        <f>ROUND(#REF!, 2)</f>
        <v>#REF!</v>
      </c>
      <c r="X32" s="148"/>
      <c r="Y32" s="148"/>
      <c r="Z32" s="148"/>
      <c r="AA32" s="148"/>
      <c r="AB32" s="148"/>
      <c r="AC32" s="148"/>
      <c r="AD32" s="148"/>
      <c r="AE32" s="148"/>
      <c r="AK32" s="147" t="e">
        <f>ROUND(#REF!, 2)</f>
        <v>#REF!</v>
      </c>
      <c r="AL32" s="148"/>
      <c r="AM32" s="148"/>
      <c r="AN32" s="148"/>
      <c r="AO32" s="148"/>
      <c r="AR32" s="28"/>
    </row>
    <row r="33" spans="2:44" s="2" customFormat="1" ht="14.45" hidden="1" customHeight="1" x14ac:dyDescent="0.2">
      <c r="B33" s="28"/>
      <c r="F33" s="21" t="s">
        <v>36</v>
      </c>
      <c r="L33" s="149">
        <v>0.21</v>
      </c>
      <c r="M33" s="148"/>
      <c r="N33" s="148"/>
      <c r="O33" s="148"/>
      <c r="P33" s="148"/>
      <c r="W33" s="147" t="e">
        <f>ROUND(#REF!, 2)</f>
        <v>#REF!</v>
      </c>
      <c r="X33" s="148"/>
      <c r="Y33" s="148"/>
      <c r="Z33" s="148"/>
      <c r="AA33" s="148"/>
      <c r="AB33" s="148"/>
      <c r="AC33" s="148"/>
      <c r="AD33" s="148"/>
      <c r="AE33" s="148"/>
      <c r="AK33" s="147">
        <v>0</v>
      </c>
      <c r="AL33" s="148"/>
      <c r="AM33" s="148"/>
      <c r="AN33" s="148"/>
      <c r="AO33" s="148"/>
      <c r="AR33" s="28"/>
    </row>
    <row r="34" spans="2:44" s="2" customFormat="1" ht="14.45" hidden="1" customHeight="1" x14ac:dyDescent="0.2">
      <c r="B34" s="28"/>
      <c r="F34" s="21" t="s">
        <v>37</v>
      </c>
      <c r="L34" s="149">
        <v>0.15</v>
      </c>
      <c r="M34" s="148"/>
      <c r="N34" s="148"/>
      <c r="O34" s="148"/>
      <c r="P34" s="148"/>
      <c r="W34" s="147" t="e">
        <f>ROUND(#REF!, 2)</f>
        <v>#REF!</v>
      </c>
      <c r="X34" s="148"/>
      <c r="Y34" s="148"/>
      <c r="Z34" s="148"/>
      <c r="AA34" s="148"/>
      <c r="AB34" s="148"/>
      <c r="AC34" s="148"/>
      <c r="AD34" s="148"/>
      <c r="AE34" s="148"/>
      <c r="AK34" s="147">
        <v>0</v>
      </c>
      <c r="AL34" s="148"/>
      <c r="AM34" s="148"/>
      <c r="AN34" s="148"/>
      <c r="AO34" s="148"/>
      <c r="AR34" s="28"/>
    </row>
    <row r="35" spans="2:44" s="2" customFormat="1" ht="14.45" hidden="1" customHeight="1" x14ac:dyDescent="0.2">
      <c r="B35" s="28"/>
      <c r="F35" s="21" t="s">
        <v>38</v>
      </c>
      <c r="L35" s="149">
        <v>0</v>
      </c>
      <c r="M35" s="148"/>
      <c r="N35" s="148"/>
      <c r="O35" s="148"/>
      <c r="P35" s="148"/>
      <c r="W35" s="147" t="e">
        <f>ROUND(#REF!, 2)</f>
        <v>#REF!</v>
      </c>
      <c r="X35" s="148"/>
      <c r="Y35" s="148"/>
      <c r="Z35" s="148"/>
      <c r="AA35" s="148"/>
      <c r="AB35" s="148"/>
      <c r="AC35" s="148"/>
      <c r="AD35" s="148"/>
      <c r="AE35" s="148"/>
      <c r="AK35" s="147">
        <v>0</v>
      </c>
      <c r="AL35" s="148"/>
      <c r="AM35" s="148"/>
      <c r="AN35" s="148"/>
      <c r="AO35" s="148"/>
      <c r="AR35" s="28"/>
    </row>
    <row r="36" spans="2:44" s="1" customFormat="1" ht="6.95" customHeight="1" x14ac:dyDescent="0.2">
      <c r="B36" s="24"/>
      <c r="AR36" s="24"/>
    </row>
    <row r="37" spans="2:44" s="1" customFormat="1" ht="25.9" customHeight="1" x14ac:dyDescent="0.2">
      <c r="B37" s="24"/>
      <c r="C37" s="29"/>
      <c r="D37" s="30" t="s">
        <v>39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2" t="s">
        <v>40</v>
      </c>
      <c r="U37" s="31"/>
      <c r="V37" s="31"/>
      <c r="W37" s="31"/>
      <c r="X37" s="150" t="s">
        <v>41</v>
      </c>
      <c r="Y37" s="151"/>
      <c r="Z37" s="151"/>
      <c r="AA37" s="151"/>
      <c r="AB37" s="151"/>
      <c r="AC37" s="31"/>
      <c r="AD37" s="31"/>
      <c r="AE37" s="31"/>
      <c r="AF37" s="31"/>
      <c r="AG37" s="31"/>
      <c r="AH37" s="31"/>
      <c r="AI37" s="31"/>
      <c r="AJ37" s="31"/>
      <c r="AK37" s="152">
        <f>W31+AK31</f>
        <v>0</v>
      </c>
      <c r="AL37" s="151"/>
      <c r="AM37" s="151"/>
      <c r="AN37" s="151"/>
      <c r="AO37" s="153"/>
      <c r="AP37" s="29"/>
      <c r="AQ37" s="29"/>
      <c r="AR37" s="24"/>
    </row>
    <row r="38" spans="2:44" s="1" customFormat="1" ht="6.95" customHeight="1" x14ac:dyDescent="0.2">
      <c r="B38" s="24"/>
      <c r="AR38" s="24"/>
    </row>
    <row r="39" spans="2:44" s="1" customFormat="1" ht="14.45" customHeight="1" x14ac:dyDescent="0.2">
      <c r="B39" s="24"/>
      <c r="AR39" s="24"/>
    </row>
    <row r="40" spans="2:44" ht="14.45" customHeight="1" x14ac:dyDescent="0.2">
      <c r="B40" s="15"/>
      <c r="AR40" s="15"/>
    </row>
    <row r="41" spans="2:44" ht="14.45" customHeight="1" x14ac:dyDescent="0.2">
      <c r="B41" s="15"/>
      <c r="AR41" s="15"/>
    </row>
    <row r="42" spans="2:44" ht="14.45" customHeight="1" x14ac:dyDescent="0.2">
      <c r="B42" s="15"/>
      <c r="AR42" s="15"/>
    </row>
    <row r="43" spans="2:44" ht="14.45" customHeight="1" x14ac:dyDescent="0.2">
      <c r="B43" s="15"/>
      <c r="AR43" s="15"/>
    </row>
    <row r="44" spans="2:44" ht="14.45" customHeight="1" x14ac:dyDescent="0.2">
      <c r="B44" s="15"/>
      <c r="AR44" s="15"/>
    </row>
    <row r="45" spans="2:44" ht="14.45" customHeight="1" x14ac:dyDescent="0.2">
      <c r="B45" s="15"/>
      <c r="AR45" s="15"/>
    </row>
    <row r="46" spans="2:44" ht="14.45" customHeight="1" x14ac:dyDescent="0.2">
      <c r="B46" s="15"/>
      <c r="AR46" s="15"/>
    </row>
    <row r="47" spans="2:44" ht="14.45" customHeight="1" x14ac:dyDescent="0.2">
      <c r="B47" s="15"/>
      <c r="AR47" s="15"/>
    </row>
    <row r="48" spans="2:44" ht="14.45" customHeight="1" x14ac:dyDescent="0.2">
      <c r="B48" s="15"/>
      <c r="AR48" s="15"/>
    </row>
    <row r="49" spans="2:44" ht="14.45" customHeight="1" x14ac:dyDescent="0.2">
      <c r="B49" s="15"/>
      <c r="AR49" s="15"/>
    </row>
    <row r="50" spans="2:44" ht="14.45" customHeight="1" x14ac:dyDescent="0.2">
      <c r="B50" s="15"/>
      <c r="AR50" s="15"/>
    </row>
    <row r="51" spans="2:44" s="1" customFormat="1" ht="14.45" customHeight="1" x14ac:dyDescent="0.2">
      <c r="B51" s="24"/>
      <c r="D51" s="33" t="s">
        <v>42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3" t="s">
        <v>43</v>
      </c>
      <c r="AI51" s="34"/>
      <c r="AJ51" s="34"/>
      <c r="AK51" s="34"/>
      <c r="AL51" s="34"/>
      <c r="AM51" s="34"/>
      <c r="AN51" s="34"/>
      <c r="AO51" s="34"/>
      <c r="AR51" s="24"/>
    </row>
    <row r="52" spans="2:44" x14ac:dyDescent="0.2">
      <c r="B52" s="15"/>
      <c r="AR52" s="15"/>
    </row>
    <row r="53" spans="2:44" x14ac:dyDescent="0.2">
      <c r="B53" s="15"/>
      <c r="AR53" s="15"/>
    </row>
    <row r="54" spans="2:44" x14ac:dyDescent="0.2">
      <c r="B54" s="15"/>
      <c r="AR54" s="15"/>
    </row>
    <row r="55" spans="2:44" x14ac:dyDescent="0.2">
      <c r="B55" s="15"/>
      <c r="AR55" s="15"/>
    </row>
    <row r="56" spans="2:44" x14ac:dyDescent="0.2">
      <c r="B56" s="15"/>
      <c r="AR56" s="15"/>
    </row>
    <row r="57" spans="2:44" x14ac:dyDescent="0.2">
      <c r="B57" s="15"/>
      <c r="AR57" s="15"/>
    </row>
    <row r="58" spans="2:44" x14ac:dyDescent="0.2">
      <c r="B58" s="15"/>
      <c r="AR58" s="15"/>
    </row>
    <row r="59" spans="2:44" x14ac:dyDescent="0.2">
      <c r="B59" s="15"/>
      <c r="AR59" s="15"/>
    </row>
    <row r="60" spans="2:44" x14ac:dyDescent="0.2">
      <c r="B60" s="15"/>
      <c r="AR60" s="15"/>
    </row>
    <row r="61" spans="2:44" x14ac:dyDescent="0.2">
      <c r="B61" s="15"/>
      <c r="AR61" s="15"/>
    </row>
    <row r="62" spans="2:44" s="1" customFormat="1" ht="12.75" x14ac:dyDescent="0.2">
      <c r="B62" s="24"/>
      <c r="D62" s="35" t="s">
        <v>44</v>
      </c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35" t="s">
        <v>45</v>
      </c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35" t="s">
        <v>44</v>
      </c>
      <c r="AI62" s="26"/>
      <c r="AJ62" s="26"/>
      <c r="AK62" s="26"/>
      <c r="AL62" s="26"/>
      <c r="AM62" s="35" t="s">
        <v>45</v>
      </c>
      <c r="AN62" s="26"/>
      <c r="AO62" s="26"/>
      <c r="AR62" s="24"/>
    </row>
    <row r="63" spans="2:44" x14ac:dyDescent="0.2">
      <c r="B63" s="15"/>
      <c r="AR63" s="15"/>
    </row>
    <row r="64" spans="2:44" x14ac:dyDescent="0.2">
      <c r="B64" s="15"/>
      <c r="AR64" s="15"/>
    </row>
    <row r="65" spans="2:44" x14ac:dyDescent="0.2">
      <c r="B65" s="15"/>
      <c r="AR65" s="15"/>
    </row>
    <row r="66" spans="2:44" s="1" customFormat="1" ht="12.75" x14ac:dyDescent="0.2">
      <c r="B66" s="24"/>
      <c r="D66" s="33" t="s">
        <v>46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3" t="s">
        <v>47</v>
      </c>
      <c r="AI66" s="34"/>
      <c r="AJ66" s="34"/>
      <c r="AK66" s="34"/>
      <c r="AL66" s="34"/>
      <c r="AM66" s="34"/>
      <c r="AN66" s="34"/>
      <c r="AO66" s="34"/>
      <c r="AR66" s="24"/>
    </row>
    <row r="67" spans="2:44" x14ac:dyDescent="0.2">
      <c r="B67" s="15"/>
      <c r="AR67" s="15"/>
    </row>
    <row r="68" spans="2:44" x14ac:dyDescent="0.2">
      <c r="B68" s="15"/>
      <c r="AR68" s="15"/>
    </row>
    <row r="69" spans="2:44" x14ac:dyDescent="0.2">
      <c r="B69" s="15"/>
      <c r="AR69" s="15"/>
    </row>
    <row r="70" spans="2:44" x14ac:dyDescent="0.2">
      <c r="B70" s="15"/>
      <c r="AR70" s="15"/>
    </row>
    <row r="71" spans="2:44" x14ac:dyDescent="0.2">
      <c r="B71" s="15"/>
      <c r="AR71" s="15"/>
    </row>
    <row r="72" spans="2:44" x14ac:dyDescent="0.2">
      <c r="B72" s="15"/>
      <c r="AR72" s="15"/>
    </row>
    <row r="73" spans="2:44" x14ac:dyDescent="0.2">
      <c r="B73" s="15"/>
      <c r="AR73" s="15"/>
    </row>
    <row r="74" spans="2:44" x14ac:dyDescent="0.2">
      <c r="B74" s="15"/>
      <c r="AR74" s="15"/>
    </row>
    <row r="75" spans="2:44" x14ac:dyDescent="0.2">
      <c r="B75" s="15"/>
      <c r="AR75" s="15"/>
    </row>
    <row r="76" spans="2:44" x14ac:dyDescent="0.2">
      <c r="B76" s="15"/>
      <c r="AR76" s="15"/>
    </row>
    <row r="77" spans="2:44" s="1" customFormat="1" ht="12.75" x14ac:dyDescent="0.2">
      <c r="B77" s="24"/>
      <c r="D77" s="35" t="s">
        <v>44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35" t="s">
        <v>45</v>
      </c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35" t="s">
        <v>44</v>
      </c>
      <c r="AI77" s="26"/>
      <c r="AJ77" s="26"/>
      <c r="AK77" s="26"/>
      <c r="AL77" s="26"/>
      <c r="AM77" s="35" t="s">
        <v>45</v>
      </c>
      <c r="AN77" s="26"/>
      <c r="AO77" s="26"/>
      <c r="AR77" s="24"/>
    </row>
    <row r="78" spans="2:44" s="1" customFormat="1" x14ac:dyDescent="0.2">
      <c r="B78" s="24"/>
      <c r="AR78" s="24"/>
    </row>
    <row r="79" spans="2:44" s="1" customFormat="1" ht="6.95" customHeight="1" x14ac:dyDescent="0.2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24"/>
    </row>
    <row r="99" ht="15" x14ac:dyDescent="0.2"/>
  </sheetData>
  <mergeCells count="28">
    <mergeCell ref="AR2:BE2"/>
    <mergeCell ref="AK29:AO29"/>
    <mergeCell ref="AK27:AO27"/>
    <mergeCell ref="AK28:AO28"/>
    <mergeCell ref="W35:AE35"/>
    <mergeCell ref="AK35:AO35"/>
    <mergeCell ref="L35:P35"/>
    <mergeCell ref="X37:AB37"/>
    <mergeCell ref="AK37:AO37"/>
    <mergeCell ref="W33:AE33"/>
    <mergeCell ref="AK33:AO33"/>
    <mergeCell ref="L33:P33"/>
    <mergeCell ref="W34:AE34"/>
    <mergeCell ref="AK34:AO34"/>
    <mergeCell ref="L34:P34"/>
    <mergeCell ref="W31:AE31"/>
    <mergeCell ref="AK31:AO31"/>
    <mergeCell ref="L31:P31"/>
    <mergeCell ref="W32:AE32"/>
    <mergeCell ref="AK32:AO32"/>
    <mergeCell ref="L32:P32"/>
    <mergeCell ref="K5:AJ5"/>
    <mergeCell ref="K6:AJ6"/>
    <mergeCell ref="E23:AN23"/>
    <mergeCell ref="AK26:AO26"/>
    <mergeCell ref="L30:P30"/>
    <mergeCell ref="W30:AE30"/>
    <mergeCell ref="AK30:AO3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M383"/>
  <sheetViews>
    <sheetView showGridLines="0" topLeftCell="A63" workbookViewId="0">
      <selection activeCell="I372" sqref="I372:I382"/>
    </sheetView>
  </sheetViews>
  <sheetFormatPr defaultRowHeight="15" x14ac:dyDescent="0.2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2:46" ht="11.25" x14ac:dyDescent="0.2"/>
    <row r="2" spans="2:46" ht="36.950000000000003" customHeight="1" x14ac:dyDescent="0.2">
      <c r="L2" s="155" t="s">
        <v>5</v>
      </c>
      <c r="M2" s="141"/>
      <c r="N2" s="141"/>
      <c r="O2" s="141"/>
      <c r="P2" s="141"/>
      <c r="Q2" s="141"/>
      <c r="R2" s="141"/>
      <c r="S2" s="141"/>
      <c r="T2" s="141"/>
      <c r="U2" s="141"/>
      <c r="V2" s="141"/>
      <c r="AT2" s="12" t="s">
        <v>4</v>
      </c>
    </row>
    <row r="3" spans="2:46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54</v>
      </c>
    </row>
    <row r="4" spans="2:46" ht="24.95" customHeight="1" x14ac:dyDescent="0.2">
      <c r="B4" s="15"/>
      <c r="D4" s="16" t="s">
        <v>55</v>
      </c>
      <c r="L4" s="15"/>
      <c r="M4" s="50" t="s">
        <v>10</v>
      </c>
      <c r="AT4" s="12" t="s">
        <v>3</v>
      </c>
    </row>
    <row r="5" spans="2:46" ht="6.95" customHeight="1" x14ac:dyDescent="0.2">
      <c r="B5" s="15"/>
      <c r="L5" s="15"/>
    </row>
    <row r="6" spans="2:46" s="1" customFormat="1" ht="12" customHeight="1" x14ac:dyDescent="0.2">
      <c r="B6" s="24"/>
      <c r="D6" s="21" t="s">
        <v>12</v>
      </c>
      <c r="L6" s="24"/>
    </row>
    <row r="7" spans="2:46" s="1" customFormat="1" ht="30" customHeight="1" x14ac:dyDescent="0.2">
      <c r="B7" s="24"/>
      <c r="E7" s="154" t="s">
        <v>942</v>
      </c>
      <c r="F7" s="156"/>
      <c r="G7" s="156"/>
      <c r="H7" s="156"/>
      <c r="L7" s="24"/>
    </row>
    <row r="8" spans="2:46" s="1" customFormat="1" ht="11.25" x14ac:dyDescent="0.2">
      <c r="B8" s="24"/>
      <c r="L8" s="24"/>
    </row>
    <row r="9" spans="2:46" s="1" customFormat="1" ht="12" customHeight="1" x14ac:dyDescent="0.2">
      <c r="B9" s="24"/>
      <c r="D9" s="21" t="s">
        <v>13</v>
      </c>
      <c r="F9" s="19" t="s">
        <v>1</v>
      </c>
      <c r="I9" s="21" t="s">
        <v>14</v>
      </c>
      <c r="J9" s="19" t="s">
        <v>1</v>
      </c>
      <c r="L9" s="24"/>
    </row>
    <row r="10" spans="2:46" s="1" customFormat="1" ht="12" customHeight="1" x14ac:dyDescent="0.2">
      <c r="B10" s="24"/>
      <c r="D10" s="21" t="s">
        <v>15</v>
      </c>
      <c r="F10" s="19" t="s">
        <v>16</v>
      </c>
      <c r="I10" s="21" t="s">
        <v>17</v>
      </c>
      <c r="J10" s="40"/>
      <c r="L10" s="24"/>
    </row>
    <row r="11" spans="2:46" s="1" customFormat="1" ht="10.9" customHeight="1" x14ac:dyDescent="0.2">
      <c r="B11" s="24"/>
      <c r="L11" s="24"/>
    </row>
    <row r="12" spans="2:46" s="1" customFormat="1" ht="12" customHeight="1" x14ac:dyDescent="0.2">
      <c r="B12" s="24"/>
      <c r="D12" s="21" t="s">
        <v>18</v>
      </c>
      <c r="I12" s="21" t="s">
        <v>19</v>
      </c>
      <c r="J12" s="19" t="s">
        <v>20</v>
      </c>
      <c r="L12" s="24"/>
    </row>
    <row r="13" spans="2:46" s="1" customFormat="1" ht="18" customHeight="1" x14ac:dyDescent="0.2">
      <c r="B13" s="24"/>
      <c r="E13" s="19" t="s">
        <v>21</v>
      </c>
      <c r="I13" s="21" t="s">
        <v>22</v>
      </c>
      <c r="J13" s="19" t="s">
        <v>1</v>
      </c>
      <c r="L13" s="24"/>
    </row>
    <row r="14" spans="2:46" s="1" customFormat="1" ht="6.95" customHeight="1" x14ac:dyDescent="0.2">
      <c r="B14" s="24"/>
      <c r="L14" s="24"/>
    </row>
    <row r="15" spans="2:46" s="1" customFormat="1" ht="12" customHeight="1" x14ac:dyDescent="0.2">
      <c r="B15" s="24"/>
      <c r="D15" s="21" t="s">
        <v>23</v>
      </c>
      <c r="I15" s="21" t="s">
        <v>19</v>
      </c>
      <c r="J15" s="19" t="str">
        <f>'Rekapitulace stavby'!AN13</f>
        <v/>
      </c>
      <c r="L15" s="24"/>
    </row>
    <row r="16" spans="2:46" s="1" customFormat="1" ht="18" customHeight="1" x14ac:dyDescent="0.2">
      <c r="B16" s="24"/>
      <c r="E16" s="140" t="str">
        <f>'Rekapitulace stavby'!E14</f>
        <v xml:space="preserve"> </v>
      </c>
      <c r="F16" s="140"/>
      <c r="G16" s="140"/>
      <c r="H16" s="140"/>
      <c r="I16" s="21" t="s">
        <v>22</v>
      </c>
      <c r="J16" s="19" t="str">
        <f>'Rekapitulace stavby'!AN14</f>
        <v/>
      </c>
      <c r="L16" s="24"/>
    </row>
    <row r="17" spans="2:12" s="1" customFormat="1" ht="6.95" customHeight="1" x14ac:dyDescent="0.2">
      <c r="B17" s="24"/>
      <c r="L17" s="24"/>
    </row>
    <row r="18" spans="2:12" s="1" customFormat="1" ht="12" customHeight="1" x14ac:dyDescent="0.2">
      <c r="B18" s="24"/>
      <c r="D18" s="21" t="s">
        <v>25</v>
      </c>
      <c r="I18" s="21" t="s">
        <v>19</v>
      </c>
      <c r="J18" s="19" t="str">
        <f>IF('Rekapitulace stavby'!AN16="","",'Rekapitulace stavby'!AN16)</f>
        <v/>
      </c>
      <c r="L18" s="24"/>
    </row>
    <row r="19" spans="2:12" s="1" customFormat="1" ht="18" customHeight="1" x14ac:dyDescent="0.2">
      <c r="B19" s="24"/>
      <c r="E19" s="19" t="str">
        <f>IF('Rekapitulace stavby'!E17="","",'Rekapitulace stavby'!E17)</f>
        <v xml:space="preserve"> </v>
      </c>
      <c r="I19" s="21" t="s">
        <v>22</v>
      </c>
      <c r="J19" s="19" t="str">
        <f>IF('Rekapitulace stavby'!AN17="","",'Rekapitulace stavby'!AN17)</f>
        <v/>
      </c>
      <c r="L19" s="24"/>
    </row>
    <row r="20" spans="2:12" s="1" customFormat="1" ht="6.95" customHeight="1" x14ac:dyDescent="0.2">
      <c r="B20" s="24"/>
      <c r="L20" s="24"/>
    </row>
    <row r="21" spans="2:12" s="1" customFormat="1" ht="12" customHeight="1" x14ac:dyDescent="0.2">
      <c r="B21" s="24"/>
      <c r="D21" s="21" t="s">
        <v>27</v>
      </c>
      <c r="I21" s="21" t="s">
        <v>19</v>
      </c>
      <c r="J21" s="19" t="str">
        <f>IF('Rekapitulace stavby'!AN19="","",'Rekapitulace stavby'!AN19)</f>
        <v/>
      </c>
      <c r="L21" s="24"/>
    </row>
    <row r="22" spans="2:12" s="1" customFormat="1" ht="18" customHeight="1" x14ac:dyDescent="0.2">
      <c r="B22" s="24"/>
      <c r="E22" s="19" t="str">
        <f>IF('Rekapitulace stavby'!E20="","",'Rekapitulace stavby'!E20)</f>
        <v xml:space="preserve"> </v>
      </c>
      <c r="I22" s="21" t="s">
        <v>22</v>
      </c>
      <c r="J22" s="19" t="str">
        <f>IF('Rekapitulace stavby'!AN20="","",'Rekapitulace stavby'!AN20)</f>
        <v/>
      </c>
      <c r="L22" s="24"/>
    </row>
    <row r="23" spans="2:12" s="1" customFormat="1" ht="6.95" customHeight="1" x14ac:dyDescent="0.2">
      <c r="B23" s="24"/>
      <c r="L23" s="24"/>
    </row>
    <row r="24" spans="2:12" s="1" customFormat="1" ht="12" customHeight="1" x14ac:dyDescent="0.2">
      <c r="B24" s="24"/>
      <c r="D24" s="21" t="s">
        <v>28</v>
      </c>
      <c r="L24" s="24"/>
    </row>
    <row r="25" spans="2:12" s="3" customFormat="1" ht="16.5" customHeight="1" x14ac:dyDescent="0.2">
      <c r="B25" s="51"/>
      <c r="E25" s="143" t="s">
        <v>1</v>
      </c>
      <c r="F25" s="143"/>
      <c r="G25" s="143"/>
      <c r="H25" s="143"/>
      <c r="L25" s="51"/>
    </row>
    <row r="26" spans="2:12" s="1" customFormat="1" ht="6.95" customHeight="1" x14ac:dyDescent="0.2">
      <c r="B26" s="24"/>
      <c r="L26" s="24"/>
    </row>
    <row r="27" spans="2:12" s="1" customFormat="1" ht="6.95" customHeight="1" x14ac:dyDescent="0.2">
      <c r="B27" s="24"/>
      <c r="D27" s="41"/>
      <c r="E27" s="41"/>
      <c r="F27" s="41"/>
      <c r="G27" s="41"/>
      <c r="H27" s="41"/>
      <c r="I27" s="41"/>
      <c r="J27" s="41"/>
      <c r="K27" s="41"/>
      <c r="L27" s="24"/>
    </row>
    <row r="28" spans="2:12" s="1" customFormat="1" ht="25.35" customHeight="1" x14ac:dyDescent="0.2">
      <c r="B28" s="24"/>
      <c r="D28" s="52" t="s">
        <v>29</v>
      </c>
      <c r="J28" s="49">
        <f>ROUND(J133, 2)</f>
        <v>0</v>
      </c>
      <c r="L28" s="24"/>
    </row>
    <row r="29" spans="2:12" s="1" customFormat="1" ht="6.95" customHeight="1" x14ac:dyDescent="0.2">
      <c r="B29" s="24"/>
      <c r="D29" s="41"/>
      <c r="E29" s="41"/>
      <c r="F29" s="41"/>
      <c r="G29" s="41"/>
      <c r="H29" s="41"/>
      <c r="I29" s="41"/>
      <c r="J29" s="41"/>
      <c r="K29" s="41"/>
      <c r="L29" s="24"/>
    </row>
    <row r="30" spans="2:12" s="1" customFormat="1" ht="14.45" customHeight="1" x14ac:dyDescent="0.2">
      <c r="B30" s="24"/>
      <c r="F30" s="27" t="s">
        <v>31</v>
      </c>
      <c r="I30" s="27" t="s">
        <v>30</v>
      </c>
      <c r="J30" s="27" t="s">
        <v>32</v>
      </c>
      <c r="L30" s="24"/>
    </row>
    <row r="31" spans="2:12" s="1" customFormat="1" ht="14.45" customHeight="1" x14ac:dyDescent="0.2">
      <c r="B31" s="24"/>
      <c r="D31" s="42" t="s">
        <v>33</v>
      </c>
      <c r="E31" s="21" t="s">
        <v>34</v>
      </c>
      <c r="F31" s="53">
        <f>ROUND((SUM(BE133:BE382)),  2)</f>
        <v>0</v>
      </c>
      <c r="I31" s="54">
        <v>0.21</v>
      </c>
      <c r="J31" s="53">
        <f>ROUND(((SUM(BE133:BE382))*I31),  2)</f>
        <v>0</v>
      </c>
      <c r="L31" s="24"/>
    </row>
    <row r="32" spans="2:12" s="1" customFormat="1" ht="14.45" customHeight="1" x14ac:dyDescent="0.2">
      <c r="B32" s="24"/>
      <c r="E32" s="21" t="s">
        <v>35</v>
      </c>
      <c r="F32" s="53">
        <f>ROUND((SUM(BF133:BF382)),  2)</f>
        <v>0</v>
      </c>
      <c r="I32" s="54">
        <v>0.15</v>
      </c>
      <c r="J32" s="53">
        <f>ROUND(((SUM(BF133:BF382))*I32),  2)</f>
        <v>0</v>
      </c>
      <c r="L32" s="24"/>
    </row>
    <row r="33" spans="2:12" s="1" customFormat="1" ht="14.45" hidden="1" customHeight="1" x14ac:dyDescent="0.2">
      <c r="B33" s="24"/>
      <c r="E33" s="21" t="s">
        <v>36</v>
      </c>
      <c r="F33" s="53">
        <f>ROUND((SUM(BG133:BG382)),  2)</f>
        <v>0</v>
      </c>
      <c r="I33" s="54">
        <v>0.21</v>
      </c>
      <c r="J33" s="53">
        <f>0</f>
        <v>0</v>
      </c>
      <c r="L33" s="24"/>
    </row>
    <row r="34" spans="2:12" s="1" customFormat="1" ht="14.45" hidden="1" customHeight="1" x14ac:dyDescent="0.2">
      <c r="B34" s="24"/>
      <c r="E34" s="21" t="s">
        <v>37</v>
      </c>
      <c r="F34" s="53">
        <f>ROUND((SUM(BH133:BH382)),  2)</f>
        <v>0</v>
      </c>
      <c r="I34" s="54">
        <v>0.15</v>
      </c>
      <c r="J34" s="53">
        <f>0</f>
        <v>0</v>
      </c>
      <c r="L34" s="24"/>
    </row>
    <row r="35" spans="2:12" s="1" customFormat="1" ht="14.45" hidden="1" customHeight="1" x14ac:dyDescent="0.2">
      <c r="B35" s="24"/>
      <c r="E35" s="21" t="s">
        <v>38</v>
      </c>
      <c r="F35" s="53">
        <f>ROUND((SUM(BI133:BI382)),  2)</f>
        <v>0</v>
      </c>
      <c r="I35" s="54">
        <v>0</v>
      </c>
      <c r="J35" s="53">
        <f>0</f>
        <v>0</v>
      </c>
      <c r="L35" s="24"/>
    </row>
    <row r="36" spans="2:12" s="1" customFormat="1" ht="6.95" customHeight="1" x14ac:dyDescent="0.2">
      <c r="B36" s="24"/>
      <c r="L36" s="24"/>
    </row>
    <row r="37" spans="2:12" s="1" customFormat="1" ht="25.35" customHeight="1" x14ac:dyDescent="0.2">
      <c r="B37" s="24"/>
      <c r="C37" s="55"/>
      <c r="D37" s="56" t="s">
        <v>39</v>
      </c>
      <c r="E37" s="43"/>
      <c r="F37" s="43"/>
      <c r="G37" s="57" t="s">
        <v>40</v>
      </c>
      <c r="H37" s="58" t="s">
        <v>41</v>
      </c>
      <c r="I37" s="43"/>
      <c r="J37" s="59">
        <f>SUM(J28:J35)</f>
        <v>0</v>
      </c>
      <c r="K37" s="60"/>
      <c r="L37" s="24"/>
    </row>
    <row r="38" spans="2:12" s="1" customFormat="1" ht="14.45" customHeight="1" x14ac:dyDescent="0.2">
      <c r="B38" s="24"/>
      <c r="L38" s="24"/>
    </row>
    <row r="39" spans="2:12" ht="14.45" customHeight="1" x14ac:dyDescent="0.2">
      <c r="B39" s="15"/>
      <c r="L39" s="15"/>
    </row>
    <row r="40" spans="2:12" ht="14.45" customHeight="1" x14ac:dyDescent="0.2">
      <c r="B40" s="15"/>
      <c r="L40" s="15"/>
    </row>
    <row r="41" spans="2:12" ht="14.45" customHeight="1" x14ac:dyDescent="0.2">
      <c r="B41" s="15"/>
      <c r="L41" s="15"/>
    </row>
    <row r="42" spans="2:12" ht="14.45" customHeight="1" x14ac:dyDescent="0.2">
      <c r="B42" s="15"/>
      <c r="L42" s="15"/>
    </row>
    <row r="43" spans="2:12" ht="14.45" customHeight="1" x14ac:dyDescent="0.2">
      <c r="B43" s="15"/>
      <c r="L43" s="15"/>
    </row>
    <row r="44" spans="2:12" ht="14.45" customHeight="1" x14ac:dyDescent="0.2">
      <c r="B44" s="15"/>
      <c r="L44" s="15"/>
    </row>
    <row r="45" spans="2:12" ht="14.45" customHeight="1" x14ac:dyDescent="0.2">
      <c r="B45" s="15"/>
      <c r="L45" s="15"/>
    </row>
    <row r="46" spans="2:12" ht="14.45" customHeight="1" x14ac:dyDescent="0.2">
      <c r="B46" s="15"/>
      <c r="L46" s="15"/>
    </row>
    <row r="47" spans="2:12" ht="14.45" customHeight="1" x14ac:dyDescent="0.2">
      <c r="B47" s="15"/>
      <c r="L47" s="15"/>
    </row>
    <row r="48" spans="2:12" ht="14.45" customHeight="1" x14ac:dyDescent="0.2">
      <c r="B48" s="15"/>
      <c r="L48" s="15"/>
    </row>
    <row r="49" spans="2:12" ht="14.45" customHeight="1" x14ac:dyDescent="0.2">
      <c r="B49" s="15"/>
      <c r="L49" s="15"/>
    </row>
    <row r="50" spans="2:12" s="1" customFormat="1" ht="14.45" customHeight="1" x14ac:dyDescent="0.2">
      <c r="B50" s="24"/>
      <c r="D50" s="33" t="s">
        <v>42</v>
      </c>
      <c r="E50" s="34"/>
      <c r="F50" s="34"/>
      <c r="G50" s="33" t="s">
        <v>43</v>
      </c>
      <c r="H50" s="34"/>
      <c r="I50" s="34"/>
      <c r="J50" s="34"/>
      <c r="K50" s="34"/>
      <c r="L50" s="24"/>
    </row>
    <row r="51" spans="2:12" ht="11.25" x14ac:dyDescent="0.2">
      <c r="B51" s="15"/>
      <c r="L51" s="15"/>
    </row>
    <row r="52" spans="2:12" ht="11.25" x14ac:dyDescent="0.2">
      <c r="B52" s="15"/>
      <c r="L52" s="15"/>
    </row>
    <row r="53" spans="2:12" ht="11.25" x14ac:dyDescent="0.2">
      <c r="B53" s="15"/>
      <c r="L53" s="15"/>
    </row>
    <row r="54" spans="2:12" ht="11.25" x14ac:dyDescent="0.2">
      <c r="B54" s="15"/>
      <c r="L54" s="15"/>
    </row>
    <row r="55" spans="2:12" ht="11.25" x14ac:dyDescent="0.2">
      <c r="B55" s="15"/>
      <c r="L55" s="15"/>
    </row>
    <row r="56" spans="2:12" ht="11.25" x14ac:dyDescent="0.2">
      <c r="B56" s="15"/>
      <c r="L56" s="15"/>
    </row>
    <row r="57" spans="2:12" ht="11.25" x14ac:dyDescent="0.2">
      <c r="B57" s="15"/>
      <c r="L57" s="15"/>
    </row>
    <row r="58" spans="2:12" ht="11.25" x14ac:dyDescent="0.2">
      <c r="B58" s="15"/>
      <c r="L58" s="15"/>
    </row>
    <row r="59" spans="2:12" ht="11.25" x14ac:dyDescent="0.2">
      <c r="B59" s="15"/>
      <c r="L59" s="15"/>
    </row>
    <row r="60" spans="2:12" ht="11.25" x14ac:dyDescent="0.2">
      <c r="B60" s="15"/>
      <c r="L60" s="15"/>
    </row>
    <row r="61" spans="2:12" s="1" customFormat="1" ht="12.75" x14ac:dyDescent="0.2">
      <c r="B61" s="24"/>
      <c r="D61" s="35" t="s">
        <v>44</v>
      </c>
      <c r="E61" s="26"/>
      <c r="F61" s="61" t="s">
        <v>45</v>
      </c>
      <c r="G61" s="35" t="s">
        <v>44</v>
      </c>
      <c r="H61" s="26"/>
      <c r="I61" s="26"/>
      <c r="J61" s="62" t="s">
        <v>45</v>
      </c>
      <c r="K61" s="26"/>
      <c r="L61" s="24"/>
    </row>
    <row r="62" spans="2:12" ht="11.25" x14ac:dyDescent="0.2">
      <c r="B62" s="15"/>
      <c r="L62" s="15"/>
    </row>
    <row r="63" spans="2:12" ht="11.25" x14ac:dyDescent="0.2">
      <c r="B63" s="15"/>
      <c r="L63" s="15"/>
    </row>
    <row r="64" spans="2:12" ht="11.25" x14ac:dyDescent="0.2">
      <c r="B64" s="15"/>
      <c r="L64" s="15"/>
    </row>
    <row r="65" spans="2:12" s="1" customFormat="1" ht="12.75" x14ac:dyDescent="0.2">
      <c r="B65" s="24"/>
      <c r="D65" s="33" t="s">
        <v>46</v>
      </c>
      <c r="E65" s="34"/>
      <c r="F65" s="34"/>
      <c r="G65" s="33" t="s">
        <v>47</v>
      </c>
      <c r="H65" s="34"/>
      <c r="I65" s="34"/>
      <c r="J65" s="34"/>
      <c r="K65" s="34"/>
      <c r="L65" s="24"/>
    </row>
    <row r="66" spans="2:12" ht="11.25" x14ac:dyDescent="0.2">
      <c r="B66" s="15"/>
      <c r="L66" s="15"/>
    </row>
    <row r="67" spans="2:12" ht="11.25" x14ac:dyDescent="0.2">
      <c r="B67" s="15"/>
      <c r="L67" s="15"/>
    </row>
    <row r="68" spans="2:12" ht="11.25" x14ac:dyDescent="0.2">
      <c r="B68" s="15"/>
      <c r="L68" s="15"/>
    </row>
    <row r="69" spans="2:12" ht="11.25" x14ac:dyDescent="0.2">
      <c r="B69" s="15"/>
      <c r="L69" s="15"/>
    </row>
    <row r="70" spans="2:12" ht="11.25" x14ac:dyDescent="0.2">
      <c r="B70" s="15"/>
      <c r="L70" s="15"/>
    </row>
    <row r="71" spans="2:12" ht="11.25" x14ac:dyDescent="0.2">
      <c r="B71" s="15"/>
      <c r="L71" s="15"/>
    </row>
    <row r="72" spans="2:12" ht="11.25" x14ac:dyDescent="0.2">
      <c r="B72" s="15"/>
      <c r="L72" s="15"/>
    </row>
    <row r="73" spans="2:12" ht="11.25" x14ac:dyDescent="0.2">
      <c r="B73" s="15"/>
      <c r="L73" s="15"/>
    </row>
    <row r="74" spans="2:12" ht="11.25" x14ac:dyDescent="0.2">
      <c r="B74" s="15"/>
      <c r="L74" s="15"/>
    </row>
    <row r="75" spans="2:12" ht="11.25" x14ac:dyDescent="0.2">
      <c r="B75" s="15"/>
      <c r="L75" s="15"/>
    </row>
    <row r="76" spans="2:12" s="1" customFormat="1" ht="12.75" x14ac:dyDescent="0.2">
      <c r="B76" s="24"/>
      <c r="D76" s="35" t="s">
        <v>44</v>
      </c>
      <c r="E76" s="26"/>
      <c r="F76" s="61" t="s">
        <v>45</v>
      </c>
      <c r="G76" s="35" t="s">
        <v>44</v>
      </c>
      <c r="H76" s="26"/>
      <c r="I76" s="26"/>
      <c r="J76" s="62" t="s">
        <v>45</v>
      </c>
      <c r="K76" s="26"/>
      <c r="L76" s="24"/>
    </row>
    <row r="77" spans="2:12" s="1" customFormat="1" ht="14.4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4"/>
    </row>
    <row r="81" spans="2:47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4"/>
    </row>
    <row r="82" spans="2:47" s="1" customFormat="1" ht="24.95" customHeight="1" x14ac:dyDescent="0.2">
      <c r="B82" s="24"/>
      <c r="C82" s="16" t="s">
        <v>56</v>
      </c>
      <c r="L82" s="24"/>
    </row>
    <row r="83" spans="2:47" s="1" customFormat="1" ht="6.95" customHeight="1" x14ac:dyDescent="0.2">
      <c r="B83" s="24"/>
      <c r="L83" s="24"/>
    </row>
    <row r="84" spans="2:47" s="1" customFormat="1" ht="12" customHeight="1" x14ac:dyDescent="0.2">
      <c r="B84" s="24"/>
      <c r="C84" s="21" t="s">
        <v>12</v>
      </c>
      <c r="L84" s="24"/>
    </row>
    <row r="85" spans="2:47" s="1" customFormat="1" ht="30" customHeight="1" x14ac:dyDescent="0.2">
      <c r="B85" s="24"/>
      <c r="E85" s="154" t="str">
        <f>E7</f>
        <v>SO 01 - STAVBA SKLADU PRO ZAHRADNÍ TECHNIKU</v>
      </c>
      <c r="F85" s="156"/>
      <c r="G85" s="156"/>
      <c r="H85" s="156"/>
      <c r="L85" s="24"/>
    </row>
    <row r="86" spans="2:47" s="1" customFormat="1" ht="6.95" customHeight="1" x14ac:dyDescent="0.2">
      <c r="B86" s="24"/>
      <c r="L86" s="24"/>
    </row>
    <row r="87" spans="2:47" s="1" customFormat="1" ht="12" customHeight="1" x14ac:dyDescent="0.2">
      <c r="B87" s="24"/>
      <c r="C87" s="21" t="s">
        <v>15</v>
      </c>
      <c r="F87" s="19" t="str">
        <f>F10</f>
        <v>Vodní dílo Velký Osek, ř.km 911,770</v>
      </c>
      <c r="I87" s="21" t="s">
        <v>17</v>
      </c>
      <c r="J87" s="40" t="str">
        <f>IF(J10="","",J10)</f>
        <v/>
      </c>
      <c r="L87" s="24"/>
    </row>
    <row r="88" spans="2:47" s="1" customFormat="1" ht="6.95" customHeight="1" x14ac:dyDescent="0.2">
      <c r="B88" s="24"/>
      <c r="L88" s="24"/>
    </row>
    <row r="89" spans="2:47" s="1" customFormat="1" ht="15.2" customHeight="1" x14ac:dyDescent="0.2">
      <c r="B89" s="24"/>
      <c r="C89" s="21" t="s">
        <v>18</v>
      </c>
      <c r="F89" s="19" t="str">
        <f>E13</f>
        <v>Povodí Labe státní podnik,Víta Nejedlého951/8, H.K</v>
      </c>
      <c r="I89" s="21" t="s">
        <v>25</v>
      </c>
      <c r="J89" s="22" t="str">
        <f>E19</f>
        <v xml:space="preserve"> </v>
      </c>
      <c r="L89" s="24"/>
    </row>
    <row r="90" spans="2:47" s="1" customFormat="1" ht="15.2" customHeight="1" x14ac:dyDescent="0.2">
      <c r="B90" s="24"/>
      <c r="C90" s="21" t="s">
        <v>23</v>
      </c>
      <c r="F90" s="19" t="str">
        <f>IF(E16="","",E16)</f>
        <v xml:space="preserve"> </v>
      </c>
      <c r="I90" s="21" t="s">
        <v>27</v>
      </c>
      <c r="J90" s="22" t="str">
        <f>E22</f>
        <v xml:space="preserve"> </v>
      </c>
      <c r="L90" s="24"/>
    </row>
    <row r="91" spans="2:47" s="1" customFormat="1" ht="10.35" customHeight="1" x14ac:dyDescent="0.2">
      <c r="B91" s="24"/>
      <c r="L91" s="24"/>
    </row>
    <row r="92" spans="2:47" s="1" customFormat="1" ht="29.25" customHeight="1" x14ac:dyDescent="0.2">
      <c r="B92" s="24"/>
      <c r="C92" s="63" t="s">
        <v>57</v>
      </c>
      <c r="D92" s="55"/>
      <c r="E92" s="55"/>
      <c r="F92" s="55"/>
      <c r="G92" s="55"/>
      <c r="H92" s="55"/>
      <c r="I92" s="55"/>
      <c r="J92" s="64" t="s">
        <v>58</v>
      </c>
      <c r="K92" s="55"/>
      <c r="L92" s="24"/>
    </row>
    <row r="93" spans="2:47" s="1" customFormat="1" ht="10.35" customHeight="1" x14ac:dyDescent="0.2">
      <c r="B93" s="24"/>
      <c r="L93" s="24"/>
    </row>
    <row r="94" spans="2:47" s="1" customFormat="1" ht="22.9" customHeight="1" x14ac:dyDescent="0.2">
      <c r="B94" s="24"/>
      <c r="C94" s="65" t="s">
        <v>59</v>
      </c>
      <c r="J94" s="49">
        <f>J133</f>
        <v>0</v>
      </c>
      <c r="L94" s="24"/>
      <c r="AU94" s="12" t="s">
        <v>60</v>
      </c>
    </row>
    <row r="95" spans="2:47" s="4" customFormat="1" ht="24.95" customHeight="1" x14ac:dyDescent="0.2">
      <c r="B95" s="66"/>
      <c r="D95" s="67" t="s">
        <v>61</v>
      </c>
      <c r="E95" s="68"/>
      <c r="F95" s="68"/>
      <c r="G95" s="68"/>
      <c r="H95" s="68"/>
      <c r="I95" s="68"/>
      <c r="J95" s="69">
        <f>J134</f>
        <v>0</v>
      </c>
      <c r="L95" s="66"/>
    </row>
    <row r="96" spans="2:47" s="5" customFormat="1" ht="19.899999999999999" customHeight="1" x14ac:dyDescent="0.2">
      <c r="B96" s="70"/>
      <c r="D96" s="71" t="s">
        <v>62</v>
      </c>
      <c r="E96" s="72"/>
      <c r="F96" s="72"/>
      <c r="G96" s="72"/>
      <c r="H96" s="72"/>
      <c r="I96" s="72"/>
      <c r="J96" s="73">
        <f>J135</f>
        <v>0</v>
      </c>
      <c r="L96" s="70"/>
    </row>
    <row r="97" spans="2:12" s="5" customFormat="1" ht="19.899999999999999" customHeight="1" x14ac:dyDescent="0.2">
      <c r="B97" s="70"/>
      <c r="D97" s="71" t="s">
        <v>63</v>
      </c>
      <c r="E97" s="72"/>
      <c r="F97" s="72"/>
      <c r="G97" s="72"/>
      <c r="H97" s="72"/>
      <c r="I97" s="72"/>
      <c r="J97" s="73">
        <f>J154</f>
        <v>0</v>
      </c>
      <c r="L97" s="70"/>
    </row>
    <row r="98" spans="2:12" s="5" customFormat="1" ht="19.899999999999999" customHeight="1" x14ac:dyDescent="0.2">
      <c r="B98" s="70"/>
      <c r="D98" s="71" t="s">
        <v>64</v>
      </c>
      <c r="E98" s="72"/>
      <c r="F98" s="72"/>
      <c r="G98" s="72"/>
      <c r="H98" s="72"/>
      <c r="I98" s="72"/>
      <c r="J98" s="73">
        <f>J160</f>
        <v>0</v>
      </c>
      <c r="L98" s="70"/>
    </row>
    <row r="99" spans="2:12" s="5" customFormat="1" ht="19.899999999999999" customHeight="1" x14ac:dyDescent="0.2">
      <c r="B99" s="70"/>
      <c r="D99" s="71" t="s">
        <v>65</v>
      </c>
      <c r="E99" s="72"/>
      <c r="F99" s="72"/>
      <c r="G99" s="72"/>
      <c r="H99" s="72"/>
      <c r="I99" s="72"/>
      <c r="J99" s="73">
        <f>J180</f>
        <v>0</v>
      </c>
      <c r="L99" s="70"/>
    </row>
    <row r="100" spans="2:12" s="5" customFormat="1" ht="19.899999999999999" customHeight="1" x14ac:dyDescent="0.2">
      <c r="B100" s="70"/>
      <c r="D100" s="71" t="s">
        <v>66</v>
      </c>
      <c r="E100" s="72"/>
      <c r="F100" s="72"/>
      <c r="G100" s="72"/>
      <c r="H100" s="72"/>
      <c r="I100" s="72"/>
      <c r="J100" s="73">
        <f>J211</f>
        <v>0</v>
      </c>
      <c r="L100" s="70"/>
    </row>
    <row r="101" spans="2:12" s="5" customFormat="1" ht="19.899999999999999" customHeight="1" x14ac:dyDescent="0.2">
      <c r="B101" s="70"/>
      <c r="D101" s="71" t="s">
        <v>67</v>
      </c>
      <c r="E101" s="72"/>
      <c r="F101" s="72"/>
      <c r="G101" s="72"/>
      <c r="H101" s="72"/>
      <c r="I101" s="72"/>
      <c r="J101" s="73">
        <f>J217</f>
        <v>0</v>
      </c>
      <c r="L101" s="70"/>
    </row>
    <row r="102" spans="2:12" s="4" customFormat="1" ht="24.95" customHeight="1" x14ac:dyDescent="0.2">
      <c r="B102" s="66"/>
      <c r="D102" s="67" t="s">
        <v>68</v>
      </c>
      <c r="E102" s="68"/>
      <c r="F102" s="68"/>
      <c r="G102" s="68"/>
      <c r="H102" s="68"/>
      <c r="I102" s="68"/>
      <c r="J102" s="69">
        <f>J219</f>
        <v>0</v>
      </c>
      <c r="L102" s="66"/>
    </row>
    <row r="103" spans="2:12" s="5" customFormat="1" ht="19.899999999999999" customHeight="1" x14ac:dyDescent="0.2">
      <c r="B103" s="70"/>
      <c r="D103" s="71" t="s">
        <v>69</v>
      </c>
      <c r="E103" s="72"/>
      <c r="F103" s="72"/>
      <c r="G103" s="72"/>
      <c r="H103" s="72"/>
      <c r="I103" s="72"/>
      <c r="J103" s="73">
        <f>J220</f>
        <v>0</v>
      </c>
      <c r="L103" s="70"/>
    </row>
    <row r="104" spans="2:12" s="5" customFormat="1" ht="19.899999999999999" customHeight="1" x14ac:dyDescent="0.2">
      <c r="B104" s="70"/>
      <c r="D104" s="71" t="s">
        <v>70</v>
      </c>
      <c r="E104" s="72"/>
      <c r="F104" s="72"/>
      <c r="G104" s="72"/>
      <c r="H104" s="72"/>
      <c r="I104" s="72"/>
      <c r="J104" s="73">
        <f>J233</f>
        <v>0</v>
      </c>
      <c r="L104" s="70"/>
    </row>
    <row r="105" spans="2:12" s="5" customFormat="1" ht="19.899999999999999" customHeight="1" x14ac:dyDescent="0.2">
      <c r="B105" s="70"/>
      <c r="D105" s="71" t="s">
        <v>71</v>
      </c>
      <c r="E105" s="72"/>
      <c r="F105" s="72"/>
      <c r="G105" s="72"/>
      <c r="H105" s="72"/>
      <c r="I105" s="72"/>
      <c r="J105" s="73">
        <f>J252</f>
        <v>0</v>
      </c>
      <c r="L105" s="70"/>
    </row>
    <row r="106" spans="2:12" s="5" customFormat="1" ht="19.899999999999999" customHeight="1" x14ac:dyDescent="0.2">
      <c r="B106" s="70"/>
      <c r="D106" s="71" t="s">
        <v>72</v>
      </c>
      <c r="E106" s="72"/>
      <c r="F106" s="72"/>
      <c r="G106" s="72"/>
      <c r="H106" s="72"/>
      <c r="I106" s="72"/>
      <c r="J106" s="73">
        <f>J266</f>
        <v>0</v>
      </c>
      <c r="L106" s="70"/>
    </row>
    <row r="107" spans="2:12" s="5" customFormat="1" ht="19.899999999999999" customHeight="1" x14ac:dyDescent="0.2">
      <c r="B107" s="70"/>
      <c r="D107" s="71" t="s">
        <v>73</v>
      </c>
      <c r="E107" s="72"/>
      <c r="F107" s="72"/>
      <c r="G107" s="72"/>
      <c r="H107" s="72"/>
      <c r="I107" s="72"/>
      <c r="J107" s="73">
        <f>J315</f>
        <v>0</v>
      </c>
      <c r="L107" s="70"/>
    </row>
    <row r="108" spans="2:12" s="5" customFormat="1" ht="19.899999999999999" customHeight="1" x14ac:dyDescent="0.2">
      <c r="B108" s="70"/>
      <c r="D108" s="71" t="s">
        <v>74</v>
      </c>
      <c r="E108" s="72"/>
      <c r="F108" s="72"/>
      <c r="G108" s="72"/>
      <c r="H108" s="72"/>
      <c r="I108" s="72"/>
      <c r="J108" s="73">
        <f>J319</f>
        <v>0</v>
      </c>
      <c r="L108" s="70"/>
    </row>
    <row r="109" spans="2:12" s="5" customFormat="1" ht="19.899999999999999" customHeight="1" x14ac:dyDescent="0.2">
      <c r="B109" s="70"/>
      <c r="D109" s="71" t="s">
        <v>75</v>
      </c>
      <c r="E109" s="72"/>
      <c r="F109" s="72"/>
      <c r="G109" s="72"/>
      <c r="H109" s="72"/>
      <c r="I109" s="72"/>
      <c r="J109" s="73">
        <f>J324</f>
        <v>0</v>
      </c>
      <c r="L109" s="70"/>
    </row>
    <row r="110" spans="2:12" s="5" customFormat="1" ht="19.899999999999999" customHeight="1" x14ac:dyDescent="0.2">
      <c r="B110" s="70"/>
      <c r="D110" s="71" t="s">
        <v>76</v>
      </c>
      <c r="E110" s="72"/>
      <c r="F110" s="72"/>
      <c r="G110" s="72"/>
      <c r="H110" s="72"/>
      <c r="I110" s="72"/>
      <c r="J110" s="73">
        <f>J356</f>
        <v>0</v>
      </c>
      <c r="L110" s="70"/>
    </row>
    <row r="111" spans="2:12" s="5" customFormat="1" ht="19.899999999999999" customHeight="1" x14ac:dyDescent="0.2">
      <c r="B111" s="70"/>
      <c r="D111" s="71" t="s">
        <v>77</v>
      </c>
      <c r="E111" s="72"/>
      <c r="F111" s="72"/>
      <c r="G111" s="72"/>
      <c r="H111" s="72"/>
      <c r="I111" s="72"/>
      <c r="J111" s="73">
        <f>J362</f>
        <v>0</v>
      </c>
      <c r="L111" s="70"/>
    </row>
    <row r="112" spans="2:12" s="5" customFormat="1" ht="19.899999999999999" customHeight="1" x14ac:dyDescent="0.2">
      <c r="B112" s="70"/>
      <c r="D112" s="71" t="s">
        <v>78</v>
      </c>
      <c r="E112" s="72"/>
      <c r="F112" s="72"/>
      <c r="G112" s="72"/>
      <c r="H112" s="72"/>
      <c r="I112" s="72"/>
      <c r="J112" s="73">
        <f>J371</f>
        <v>0</v>
      </c>
      <c r="L112" s="70"/>
    </row>
    <row r="113" spans="2:12" s="4" customFormat="1" ht="24.95" customHeight="1" x14ac:dyDescent="0.2">
      <c r="B113" s="66"/>
      <c r="D113" s="67" t="s">
        <v>79</v>
      </c>
      <c r="E113" s="68"/>
      <c r="F113" s="68"/>
      <c r="G113" s="68"/>
      <c r="H113" s="68"/>
      <c r="I113" s="68"/>
      <c r="J113" s="69">
        <f>J377</f>
        <v>0</v>
      </c>
      <c r="L113" s="66"/>
    </row>
    <row r="114" spans="2:12" s="5" customFormat="1" ht="19.899999999999999" customHeight="1" x14ac:dyDescent="0.2">
      <c r="B114" s="70"/>
      <c r="D114" s="71" t="s">
        <v>80</v>
      </c>
      <c r="E114" s="72"/>
      <c r="F114" s="72"/>
      <c r="G114" s="72"/>
      <c r="H114" s="72"/>
      <c r="I114" s="72"/>
      <c r="J114" s="73">
        <f>J378</f>
        <v>0</v>
      </c>
      <c r="L114" s="70"/>
    </row>
    <row r="115" spans="2:12" s="5" customFormat="1" ht="19.899999999999999" customHeight="1" x14ac:dyDescent="0.2">
      <c r="B115" s="70"/>
      <c r="D115" s="71" t="s">
        <v>81</v>
      </c>
      <c r="E115" s="72"/>
      <c r="F115" s="72"/>
      <c r="G115" s="72"/>
      <c r="H115" s="72"/>
      <c r="I115" s="72"/>
      <c r="J115" s="73">
        <f>J381</f>
        <v>0</v>
      </c>
      <c r="L115" s="70"/>
    </row>
    <row r="116" spans="2:12" s="1" customFormat="1" ht="21.75" customHeight="1" x14ac:dyDescent="0.2">
      <c r="B116" s="24"/>
      <c r="L116" s="24"/>
    </row>
    <row r="117" spans="2:12" s="1" customFormat="1" ht="6.95" customHeight="1" x14ac:dyDescent="0.2"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24"/>
    </row>
    <row r="121" spans="2:12" s="1" customFormat="1" ht="6.95" customHeight="1" x14ac:dyDescent="0.2"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24"/>
    </row>
    <row r="122" spans="2:12" s="1" customFormat="1" ht="24.95" customHeight="1" x14ac:dyDescent="0.2">
      <c r="B122" s="24"/>
      <c r="C122" s="16" t="s">
        <v>82</v>
      </c>
      <c r="L122" s="24"/>
    </row>
    <row r="123" spans="2:12" s="1" customFormat="1" ht="6.95" customHeight="1" x14ac:dyDescent="0.2">
      <c r="B123" s="24"/>
      <c r="L123" s="24"/>
    </row>
    <row r="124" spans="2:12" s="1" customFormat="1" ht="12" customHeight="1" x14ac:dyDescent="0.2">
      <c r="B124" s="24"/>
      <c r="C124" s="21" t="s">
        <v>12</v>
      </c>
      <c r="L124" s="24"/>
    </row>
    <row r="125" spans="2:12" s="1" customFormat="1" ht="30" customHeight="1" x14ac:dyDescent="0.2">
      <c r="B125" s="24"/>
      <c r="E125" s="154" t="str">
        <f>E7</f>
        <v>SO 01 - STAVBA SKLADU PRO ZAHRADNÍ TECHNIKU</v>
      </c>
      <c r="F125" s="156"/>
      <c r="G125" s="156"/>
      <c r="H125" s="156"/>
      <c r="L125" s="24"/>
    </row>
    <row r="126" spans="2:12" s="1" customFormat="1" ht="6.95" customHeight="1" x14ac:dyDescent="0.2">
      <c r="B126" s="24"/>
      <c r="L126" s="24"/>
    </row>
    <row r="127" spans="2:12" s="1" customFormat="1" ht="12" customHeight="1" x14ac:dyDescent="0.2">
      <c r="B127" s="24"/>
      <c r="C127" s="21" t="s">
        <v>15</v>
      </c>
      <c r="F127" s="19" t="str">
        <f>F10</f>
        <v>Vodní dílo Velký Osek, ř.km 911,770</v>
      </c>
      <c r="I127" s="21" t="s">
        <v>17</v>
      </c>
      <c r="J127" s="40" t="str">
        <f>IF(J10="","",J10)</f>
        <v/>
      </c>
      <c r="L127" s="24"/>
    </row>
    <row r="128" spans="2:12" s="1" customFormat="1" ht="6.95" customHeight="1" x14ac:dyDescent="0.2">
      <c r="B128" s="24"/>
      <c r="L128" s="24"/>
    </row>
    <row r="129" spans="2:65" s="1" customFormat="1" ht="15.2" customHeight="1" x14ac:dyDescent="0.2">
      <c r="B129" s="24"/>
      <c r="C129" s="21" t="s">
        <v>18</v>
      </c>
      <c r="F129" s="19" t="str">
        <f>E13</f>
        <v>Povodí Labe státní podnik,Víta Nejedlého951/8, H.K</v>
      </c>
      <c r="I129" s="21" t="s">
        <v>25</v>
      </c>
      <c r="J129" s="22" t="str">
        <f>E19</f>
        <v xml:space="preserve"> </v>
      </c>
      <c r="L129" s="24"/>
    </row>
    <row r="130" spans="2:65" s="1" customFormat="1" ht="15.2" customHeight="1" x14ac:dyDescent="0.2">
      <c r="B130" s="24"/>
      <c r="C130" s="21" t="s">
        <v>23</v>
      </c>
      <c r="F130" s="19" t="str">
        <f>IF(E16="","",E16)</f>
        <v xml:space="preserve"> </v>
      </c>
      <c r="I130" s="21" t="s">
        <v>27</v>
      </c>
      <c r="J130" s="22" t="str">
        <f>E22</f>
        <v xml:space="preserve"> </v>
      </c>
      <c r="L130" s="24"/>
    </row>
    <row r="131" spans="2:65" s="1" customFormat="1" ht="10.35" customHeight="1" x14ac:dyDescent="0.2">
      <c r="B131" s="24"/>
      <c r="L131" s="24"/>
    </row>
    <row r="132" spans="2:65" s="6" customFormat="1" ht="29.25" customHeight="1" x14ac:dyDescent="0.2">
      <c r="B132" s="74"/>
      <c r="C132" s="75" t="s">
        <v>83</v>
      </c>
      <c r="D132" s="76" t="s">
        <v>50</v>
      </c>
      <c r="E132" s="76" t="s">
        <v>48</v>
      </c>
      <c r="F132" s="76" t="s">
        <v>49</v>
      </c>
      <c r="G132" s="76" t="s">
        <v>84</v>
      </c>
      <c r="H132" s="76" t="s">
        <v>85</v>
      </c>
      <c r="I132" s="76" t="s">
        <v>86</v>
      </c>
      <c r="J132" s="77" t="s">
        <v>58</v>
      </c>
      <c r="K132" s="78" t="s">
        <v>87</v>
      </c>
      <c r="L132" s="74"/>
      <c r="M132" s="44" t="s">
        <v>1</v>
      </c>
      <c r="N132" s="45" t="s">
        <v>33</v>
      </c>
      <c r="O132" s="45" t="s">
        <v>88</v>
      </c>
      <c r="P132" s="45" t="s">
        <v>89</v>
      </c>
      <c r="Q132" s="45" t="s">
        <v>90</v>
      </c>
      <c r="R132" s="45" t="s">
        <v>91</v>
      </c>
      <c r="S132" s="45" t="s">
        <v>92</v>
      </c>
      <c r="T132" s="46" t="s">
        <v>93</v>
      </c>
    </row>
    <row r="133" spans="2:65" s="1" customFormat="1" ht="22.9" customHeight="1" x14ac:dyDescent="0.25">
      <c r="B133" s="24"/>
      <c r="C133" s="48" t="s">
        <v>94</v>
      </c>
      <c r="J133" s="79">
        <f>BK133</f>
        <v>0</v>
      </c>
      <c r="L133" s="24"/>
      <c r="M133" s="47"/>
      <c r="N133" s="41"/>
      <c r="O133" s="41"/>
      <c r="P133" s="80">
        <f>P134+P219+P377</f>
        <v>831.406565</v>
      </c>
      <c r="Q133" s="41"/>
      <c r="R133" s="80">
        <f>R134+R219+R377</f>
        <v>50.895354930000011</v>
      </c>
      <c r="S133" s="41"/>
      <c r="T133" s="81">
        <f>T134+T219+T377</f>
        <v>8.0000000000000002E-3</v>
      </c>
      <c r="AT133" s="12" t="s">
        <v>51</v>
      </c>
      <c r="AU133" s="12" t="s">
        <v>60</v>
      </c>
      <c r="BK133" s="82">
        <f>BK134+BK219+BK377</f>
        <v>0</v>
      </c>
    </row>
    <row r="134" spans="2:65" s="7" customFormat="1" ht="25.9" customHeight="1" x14ac:dyDescent="0.2">
      <c r="B134" s="83"/>
      <c r="D134" s="84" t="s">
        <v>51</v>
      </c>
      <c r="E134" s="85" t="s">
        <v>95</v>
      </c>
      <c r="F134" s="85" t="s">
        <v>96</v>
      </c>
      <c r="J134" s="86">
        <f>BK134</f>
        <v>0</v>
      </c>
      <c r="L134" s="83"/>
      <c r="M134" s="87"/>
      <c r="P134" s="88">
        <f>P135+P154+P160+P180+P211+P217</f>
        <v>494.24455499999999</v>
      </c>
      <c r="R134" s="88">
        <f>R135+R154+R160+R180+R211+R217</f>
        <v>47.419854500000007</v>
      </c>
      <c r="T134" s="89">
        <f>T135+T154+T160+T180+T211+T217</f>
        <v>8.0000000000000002E-3</v>
      </c>
      <c r="AR134" s="84" t="s">
        <v>53</v>
      </c>
      <c r="AT134" s="90" t="s">
        <v>51</v>
      </c>
      <c r="AU134" s="90" t="s">
        <v>52</v>
      </c>
      <c r="AY134" s="84" t="s">
        <v>97</v>
      </c>
      <c r="BK134" s="91">
        <f>BK135+BK154+BK160+BK180+BK211+BK217</f>
        <v>0</v>
      </c>
    </row>
    <row r="135" spans="2:65" s="7" customFormat="1" ht="22.9" customHeight="1" x14ac:dyDescent="0.2">
      <c r="B135" s="83"/>
      <c r="D135" s="84" t="s">
        <v>51</v>
      </c>
      <c r="E135" s="92" t="s">
        <v>53</v>
      </c>
      <c r="F135" s="92" t="s">
        <v>98</v>
      </c>
      <c r="J135" s="93">
        <f>BK135</f>
        <v>0</v>
      </c>
      <c r="L135" s="83"/>
      <c r="M135" s="87"/>
      <c r="P135" s="88">
        <f>SUM(P136:P153)</f>
        <v>155.61040399999999</v>
      </c>
      <c r="R135" s="88">
        <f>SUM(R136:R153)</f>
        <v>0</v>
      </c>
      <c r="T135" s="89">
        <f>SUM(T136:T153)</f>
        <v>0</v>
      </c>
      <c r="AR135" s="84" t="s">
        <v>53</v>
      </c>
      <c r="AT135" s="90" t="s">
        <v>51</v>
      </c>
      <c r="AU135" s="90" t="s">
        <v>53</v>
      </c>
      <c r="AY135" s="84" t="s">
        <v>97</v>
      </c>
      <c r="BK135" s="91">
        <f>SUM(BK136:BK153)</f>
        <v>0</v>
      </c>
    </row>
    <row r="136" spans="2:65" s="1" customFormat="1" ht="16.5" customHeight="1" x14ac:dyDescent="0.2">
      <c r="B136" s="94"/>
      <c r="C136" s="95" t="s">
        <v>53</v>
      </c>
      <c r="D136" s="95" t="s">
        <v>99</v>
      </c>
      <c r="E136" s="96" t="s">
        <v>100</v>
      </c>
      <c r="F136" s="97" t="s">
        <v>101</v>
      </c>
      <c r="G136" s="98" t="s">
        <v>102</v>
      </c>
      <c r="H136" s="99">
        <v>14.25</v>
      </c>
      <c r="I136" s="100"/>
      <c r="J136" s="100">
        <f>ROUND(I136*H136,2)</f>
        <v>0</v>
      </c>
      <c r="K136" s="101"/>
      <c r="L136" s="24"/>
      <c r="M136" s="102" t="s">
        <v>1</v>
      </c>
      <c r="N136" s="103" t="s">
        <v>34</v>
      </c>
      <c r="O136" s="104">
        <v>0.55100000000000005</v>
      </c>
      <c r="P136" s="104">
        <f>O136*H136</f>
        <v>7.8517500000000009</v>
      </c>
      <c r="Q136" s="104">
        <v>0</v>
      </c>
      <c r="R136" s="104">
        <f>Q136*H136</f>
        <v>0</v>
      </c>
      <c r="S136" s="104">
        <v>0</v>
      </c>
      <c r="T136" s="105">
        <f>S136*H136</f>
        <v>0</v>
      </c>
      <c r="AR136" s="106" t="s">
        <v>103</v>
      </c>
      <c r="AT136" s="106" t="s">
        <v>99</v>
      </c>
      <c r="AU136" s="106" t="s">
        <v>54</v>
      </c>
      <c r="AY136" s="12" t="s">
        <v>97</v>
      </c>
      <c r="BE136" s="107">
        <f>IF(N136="základní",J136,0)</f>
        <v>0</v>
      </c>
      <c r="BF136" s="107">
        <f>IF(N136="snížená",J136,0)</f>
        <v>0</v>
      </c>
      <c r="BG136" s="107">
        <f>IF(N136="zákl. přenesená",J136,0)</f>
        <v>0</v>
      </c>
      <c r="BH136" s="107">
        <f>IF(N136="sníž. přenesená",J136,0)</f>
        <v>0</v>
      </c>
      <c r="BI136" s="107">
        <f>IF(N136="nulová",J136,0)</f>
        <v>0</v>
      </c>
      <c r="BJ136" s="12" t="s">
        <v>53</v>
      </c>
      <c r="BK136" s="107">
        <f>ROUND(I136*H136,2)</f>
        <v>0</v>
      </c>
      <c r="BL136" s="12" t="s">
        <v>103</v>
      </c>
      <c r="BM136" s="106" t="s">
        <v>104</v>
      </c>
    </row>
    <row r="137" spans="2:65" s="8" customFormat="1" ht="11.25" x14ac:dyDescent="0.2">
      <c r="B137" s="108"/>
      <c r="D137" s="109" t="s">
        <v>105</v>
      </c>
      <c r="E137" s="110" t="s">
        <v>1</v>
      </c>
      <c r="F137" s="111" t="s">
        <v>106</v>
      </c>
      <c r="H137" s="112">
        <v>8.25</v>
      </c>
      <c r="L137" s="108"/>
      <c r="M137" s="113"/>
      <c r="T137" s="114"/>
      <c r="AT137" s="110" t="s">
        <v>105</v>
      </c>
      <c r="AU137" s="110" t="s">
        <v>54</v>
      </c>
      <c r="AV137" s="8" t="s">
        <v>54</v>
      </c>
      <c r="AW137" s="8" t="s">
        <v>26</v>
      </c>
      <c r="AX137" s="8" t="s">
        <v>52</v>
      </c>
      <c r="AY137" s="110" t="s">
        <v>97</v>
      </c>
    </row>
    <row r="138" spans="2:65" s="8" customFormat="1" ht="11.25" x14ac:dyDescent="0.2">
      <c r="B138" s="108"/>
      <c r="D138" s="109" t="s">
        <v>105</v>
      </c>
      <c r="E138" s="110" t="s">
        <v>1</v>
      </c>
      <c r="F138" s="111" t="s">
        <v>107</v>
      </c>
      <c r="H138" s="112">
        <v>6</v>
      </c>
      <c r="L138" s="108"/>
      <c r="M138" s="113"/>
      <c r="T138" s="114"/>
      <c r="AT138" s="110" t="s">
        <v>105</v>
      </c>
      <c r="AU138" s="110" t="s">
        <v>54</v>
      </c>
      <c r="AV138" s="8" t="s">
        <v>54</v>
      </c>
      <c r="AW138" s="8" t="s">
        <v>26</v>
      </c>
      <c r="AX138" s="8" t="s">
        <v>52</v>
      </c>
      <c r="AY138" s="110" t="s">
        <v>97</v>
      </c>
    </row>
    <row r="139" spans="2:65" s="9" customFormat="1" ht="11.25" x14ac:dyDescent="0.2">
      <c r="B139" s="115"/>
      <c r="D139" s="109" t="s">
        <v>105</v>
      </c>
      <c r="E139" s="116" t="s">
        <v>1</v>
      </c>
      <c r="F139" s="117" t="s">
        <v>108</v>
      </c>
      <c r="H139" s="118">
        <v>14.25</v>
      </c>
      <c r="L139" s="115"/>
      <c r="M139" s="119"/>
      <c r="T139" s="120"/>
      <c r="AT139" s="116" t="s">
        <v>105</v>
      </c>
      <c r="AU139" s="116" t="s">
        <v>54</v>
      </c>
      <c r="AV139" s="9" t="s">
        <v>103</v>
      </c>
      <c r="AW139" s="9" t="s">
        <v>26</v>
      </c>
      <c r="AX139" s="9" t="s">
        <v>53</v>
      </c>
      <c r="AY139" s="116" t="s">
        <v>97</v>
      </c>
    </row>
    <row r="140" spans="2:65" s="1" customFormat="1" ht="24.2" customHeight="1" x14ac:dyDescent="0.2">
      <c r="B140" s="94"/>
      <c r="C140" s="95" t="s">
        <v>54</v>
      </c>
      <c r="D140" s="95" t="s">
        <v>99</v>
      </c>
      <c r="E140" s="96" t="s">
        <v>109</v>
      </c>
      <c r="F140" s="97" t="s">
        <v>110</v>
      </c>
      <c r="G140" s="98" t="s">
        <v>111</v>
      </c>
      <c r="H140" s="99">
        <f>H144</f>
        <v>28.343</v>
      </c>
      <c r="I140" s="100"/>
      <c r="J140" s="100">
        <f>ROUND(I140*H140,2)</f>
        <v>0</v>
      </c>
      <c r="K140" s="101"/>
      <c r="L140" s="24"/>
      <c r="M140" s="102" t="s">
        <v>1</v>
      </c>
      <c r="N140" s="103" t="s">
        <v>34</v>
      </c>
      <c r="O140" s="104">
        <v>3.1480000000000001</v>
      </c>
      <c r="P140" s="104">
        <f>O140*H140</f>
        <v>89.223764000000003</v>
      </c>
      <c r="Q140" s="104">
        <v>0</v>
      </c>
      <c r="R140" s="104">
        <f>Q140*H140</f>
        <v>0</v>
      </c>
      <c r="S140" s="104">
        <v>0</v>
      </c>
      <c r="T140" s="105">
        <f>S140*H140</f>
        <v>0</v>
      </c>
      <c r="AR140" s="106" t="s">
        <v>103</v>
      </c>
      <c r="AT140" s="106" t="s">
        <v>99</v>
      </c>
      <c r="AU140" s="106" t="s">
        <v>54</v>
      </c>
      <c r="AY140" s="12" t="s">
        <v>97</v>
      </c>
      <c r="BE140" s="107">
        <f>IF(N140="základní",J140,0)</f>
        <v>0</v>
      </c>
      <c r="BF140" s="107">
        <f>IF(N140="snížená",J140,0)</f>
        <v>0</v>
      </c>
      <c r="BG140" s="107">
        <f>IF(N140="zákl. přenesená",J140,0)</f>
        <v>0</v>
      </c>
      <c r="BH140" s="107">
        <f>IF(N140="sníž. přenesená",J140,0)</f>
        <v>0</v>
      </c>
      <c r="BI140" s="107">
        <f>IF(N140="nulová",J140,0)</f>
        <v>0</v>
      </c>
      <c r="BJ140" s="12" t="s">
        <v>53</v>
      </c>
      <c r="BK140" s="107">
        <f>ROUND(I140*H140,2)</f>
        <v>0</v>
      </c>
      <c r="BL140" s="12" t="s">
        <v>103</v>
      </c>
      <c r="BM140" s="106" t="s">
        <v>112</v>
      </c>
    </row>
    <row r="141" spans="2:65" s="8" customFormat="1" ht="11.25" x14ac:dyDescent="0.2">
      <c r="B141" s="108"/>
      <c r="D141" s="109" t="s">
        <v>105</v>
      </c>
      <c r="E141" s="110" t="s">
        <v>1</v>
      </c>
      <c r="F141" s="111" t="s">
        <v>113</v>
      </c>
      <c r="H141" s="112">
        <v>1.073</v>
      </c>
      <c r="L141" s="108"/>
      <c r="M141" s="113"/>
      <c r="T141" s="114"/>
      <c r="AT141" s="110" t="s">
        <v>105</v>
      </c>
      <c r="AU141" s="110" t="s">
        <v>54</v>
      </c>
      <c r="AV141" s="8" t="s">
        <v>54</v>
      </c>
      <c r="AW141" s="8" t="s">
        <v>26</v>
      </c>
      <c r="AX141" s="8" t="s">
        <v>52</v>
      </c>
      <c r="AY141" s="110" t="s">
        <v>97</v>
      </c>
    </row>
    <row r="142" spans="2:65" s="8" customFormat="1" ht="11.25" x14ac:dyDescent="0.2">
      <c r="B142" s="108"/>
      <c r="D142" s="109"/>
      <c r="E142" s="110"/>
      <c r="F142" s="111" t="s">
        <v>733</v>
      </c>
      <c r="H142" s="112">
        <v>26.49</v>
      </c>
      <c r="L142" s="108"/>
      <c r="M142" s="113"/>
      <c r="T142" s="114"/>
      <c r="AT142" s="110"/>
      <c r="AU142" s="110"/>
      <c r="AY142" s="110"/>
    </row>
    <row r="143" spans="2:65" s="8" customFormat="1" ht="11.25" x14ac:dyDescent="0.2">
      <c r="B143" s="108"/>
      <c r="D143" s="109" t="s">
        <v>105</v>
      </c>
      <c r="E143" s="110" t="s">
        <v>1</v>
      </c>
      <c r="F143" s="111" t="s">
        <v>114</v>
      </c>
      <c r="H143" s="112">
        <v>0.78</v>
      </c>
      <c r="L143" s="108"/>
      <c r="M143" s="113"/>
      <c r="T143" s="114"/>
      <c r="AT143" s="110" t="s">
        <v>105</v>
      </c>
      <c r="AU143" s="110" t="s">
        <v>54</v>
      </c>
      <c r="AV143" s="8" t="s">
        <v>54</v>
      </c>
      <c r="AW143" s="8" t="s">
        <v>26</v>
      </c>
      <c r="AX143" s="8" t="s">
        <v>52</v>
      </c>
      <c r="AY143" s="110" t="s">
        <v>97</v>
      </c>
    </row>
    <row r="144" spans="2:65" s="9" customFormat="1" ht="11.25" x14ac:dyDescent="0.2">
      <c r="B144" s="115"/>
      <c r="D144" s="109" t="s">
        <v>105</v>
      </c>
      <c r="E144" s="116" t="s">
        <v>1</v>
      </c>
      <c r="F144" s="117" t="s">
        <v>108</v>
      </c>
      <c r="H144" s="118">
        <f>H141+H142+H143</f>
        <v>28.343</v>
      </c>
      <c r="L144" s="115"/>
      <c r="M144" s="119"/>
      <c r="T144" s="120"/>
      <c r="AT144" s="116" t="s">
        <v>105</v>
      </c>
      <c r="AU144" s="116" t="s">
        <v>54</v>
      </c>
      <c r="AV144" s="9" t="s">
        <v>103</v>
      </c>
      <c r="AW144" s="9" t="s">
        <v>26</v>
      </c>
      <c r="AX144" s="9" t="s">
        <v>53</v>
      </c>
      <c r="AY144" s="116" t="s">
        <v>97</v>
      </c>
    </row>
    <row r="145" spans="2:65" s="1" customFormat="1" ht="33" customHeight="1" x14ac:dyDescent="0.2">
      <c r="B145" s="94"/>
      <c r="C145" s="95" t="s">
        <v>115</v>
      </c>
      <c r="D145" s="95" t="s">
        <v>99</v>
      </c>
      <c r="E145" s="96" t="s">
        <v>116</v>
      </c>
      <c r="F145" s="97" t="s">
        <v>117</v>
      </c>
      <c r="G145" s="98" t="s">
        <v>111</v>
      </c>
      <c r="H145" s="99">
        <v>3.0720000000000001</v>
      </c>
      <c r="I145" s="100"/>
      <c r="J145" s="100">
        <f>ROUND(I145*H145,2)</f>
        <v>0</v>
      </c>
      <c r="K145" s="101"/>
      <c r="L145" s="24"/>
      <c r="M145" s="102" t="s">
        <v>1</v>
      </c>
      <c r="N145" s="103" t="s">
        <v>34</v>
      </c>
      <c r="O145" s="104">
        <v>4.4930000000000003</v>
      </c>
      <c r="P145" s="104">
        <f>O145*H145</f>
        <v>13.802496000000001</v>
      </c>
      <c r="Q145" s="104">
        <v>0</v>
      </c>
      <c r="R145" s="104">
        <f>Q145*H145</f>
        <v>0</v>
      </c>
      <c r="S145" s="104">
        <v>0</v>
      </c>
      <c r="T145" s="105">
        <f>S145*H145</f>
        <v>0</v>
      </c>
      <c r="AR145" s="106" t="s">
        <v>103</v>
      </c>
      <c r="AT145" s="106" t="s">
        <v>99</v>
      </c>
      <c r="AU145" s="106" t="s">
        <v>54</v>
      </c>
      <c r="AY145" s="12" t="s">
        <v>97</v>
      </c>
      <c r="BE145" s="107">
        <f>IF(N145="základní",J145,0)</f>
        <v>0</v>
      </c>
      <c r="BF145" s="107">
        <f>IF(N145="snížená",J145,0)</f>
        <v>0</v>
      </c>
      <c r="BG145" s="107">
        <f>IF(N145="zákl. přenesená",J145,0)</f>
        <v>0</v>
      </c>
      <c r="BH145" s="107">
        <f>IF(N145="sníž. přenesená",J145,0)</f>
        <v>0</v>
      </c>
      <c r="BI145" s="107">
        <f>IF(N145="nulová",J145,0)</f>
        <v>0</v>
      </c>
      <c r="BJ145" s="12" t="s">
        <v>53</v>
      </c>
      <c r="BK145" s="107">
        <f>ROUND(I145*H145,2)</f>
        <v>0</v>
      </c>
      <c r="BL145" s="12" t="s">
        <v>103</v>
      </c>
      <c r="BM145" s="106" t="s">
        <v>118</v>
      </c>
    </row>
    <row r="146" spans="2:65" s="8" customFormat="1" ht="11.25" x14ac:dyDescent="0.2">
      <c r="B146" s="108"/>
      <c r="D146" s="109" t="s">
        <v>105</v>
      </c>
      <c r="E146" s="110" t="s">
        <v>1</v>
      </c>
      <c r="F146" s="111" t="s">
        <v>119</v>
      </c>
      <c r="H146" s="112">
        <v>3.0720000000000001</v>
      </c>
      <c r="L146" s="108"/>
      <c r="M146" s="113"/>
      <c r="T146" s="114"/>
      <c r="AT146" s="110" t="s">
        <v>105</v>
      </c>
      <c r="AU146" s="110" t="s">
        <v>54</v>
      </c>
      <c r="AV146" s="8" t="s">
        <v>54</v>
      </c>
      <c r="AW146" s="8" t="s">
        <v>26</v>
      </c>
      <c r="AX146" s="8" t="s">
        <v>53</v>
      </c>
      <c r="AY146" s="110" t="s">
        <v>97</v>
      </c>
    </row>
    <row r="147" spans="2:65" s="1" customFormat="1" ht="33" customHeight="1" x14ac:dyDescent="0.2">
      <c r="B147" s="94"/>
      <c r="C147" s="95" t="s">
        <v>103</v>
      </c>
      <c r="D147" s="95" t="s">
        <v>99</v>
      </c>
      <c r="E147" s="96" t="s">
        <v>120</v>
      </c>
      <c r="F147" s="97" t="s">
        <v>121</v>
      </c>
      <c r="G147" s="98" t="s">
        <v>111</v>
      </c>
      <c r="H147" s="99">
        <v>7.7690000000000001</v>
      </c>
      <c r="I147" s="100"/>
      <c r="J147" s="100">
        <f>ROUND(I147*H147,2)</f>
        <v>0</v>
      </c>
      <c r="K147" s="101"/>
      <c r="L147" s="24"/>
      <c r="M147" s="102" t="s">
        <v>1</v>
      </c>
      <c r="N147" s="103" t="s">
        <v>34</v>
      </c>
      <c r="O147" s="104">
        <v>1.72</v>
      </c>
      <c r="P147" s="104">
        <f>O147*H147</f>
        <v>13.362679999999999</v>
      </c>
      <c r="Q147" s="104">
        <v>0</v>
      </c>
      <c r="R147" s="104">
        <f>Q147*H147</f>
        <v>0</v>
      </c>
      <c r="S147" s="104">
        <v>0</v>
      </c>
      <c r="T147" s="105">
        <f>S147*H147</f>
        <v>0</v>
      </c>
      <c r="AR147" s="106" t="s">
        <v>103</v>
      </c>
      <c r="AT147" s="106" t="s">
        <v>99</v>
      </c>
      <c r="AU147" s="106" t="s">
        <v>54</v>
      </c>
      <c r="AY147" s="12" t="s">
        <v>97</v>
      </c>
      <c r="BE147" s="107">
        <f>IF(N147="základní",J147,0)</f>
        <v>0</v>
      </c>
      <c r="BF147" s="107">
        <f>IF(N147="snížená",J147,0)</f>
        <v>0</v>
      </c>
      <c r="BG147" s="107">
        <f>IF(N147="zákl. přenesená",J147,0)</f>
        <v>0</v>
      </c>
      <c r="BH147" s="107">
        <f>IF(N147="sníž. přenesená",J147,0)</f>
        <v>0</v>
      </c>
      <c r="BI147" s="107">
        <f>IF(N147="nulová",J147,0)</f>
        <v>0</v>
      </c>
      <c r="BJ147" s="12" t="s">
        <v>53</v>
      </c>
      <c r="BK147" s="107">
        <f>ROUND(I147*H147,2)</f>
        <v>0</v>
      </c>
      <c r="BL147" s="12" t="s">
        <v>103</v>
      </c>
      <c r="BM147" s="106" t="s">
        <v>122</v>
      </c>
    </row>
    <row r="148" spans="2:65" s="8" customFormat="1" ht="11.25" x14ac:dyDescent="0.2">
      <c r="B148" s="108"/>
      <c r="D148" s="109" t="s">
        <v>105</v>
      </c>
      <c r="E148" s="110" t="s">
        <v>1</v>
      </c>
      <c r="F148" s="111" t="s">
        <v>123</v>
      </c>
      <c r="H148" s="112">
        <v>7.7690000000000001</v>
      </c>
      <c r="L148" s="108"/>
      <c r="M148" s="113"/>
      <c r="T148" s="114"/>
      <c r="AT148" s="110" t="s">
        <v>105</v>
      </c>
      <c r="AU148" s="110" t="s">
        <v>54</v>
      </c>
      <c r="AV148" s="8" t="s">
        <v>54</v>
      </c>
      <c r="AW148" s="8" t="s">
        <v>26</v>
      </c>
      <c r="AX148" s="8" t="s">
        <v>53</v>
      </c>
      <c r="AY148" s="110" t="s">
        <v>97</v>
      </c>
    </row>
    <row r="149" spans="2:65" s="1" customFormat="1" ht="37.9" customHeight="1" x14ac:dyDescent="0.2">
      <c r="B149" s="94"/>
      <c r="C149" s="95" t="s">
        <v>124</v>
      </c>
      <c r="D149" s="95" t="s">
        <v>99</v>
      </c>
      <c r="E149" s="96" t="s">
        <v>125</v>
      </c>
      <c r="F149" s="97" t="s">
        <v>126</v>
      </c>
      <c r="G149" s="98" t="s">
        <v>111</v>
      </c>
      <c r="H149" s="99">
        <v>9.6300000000000008</v>
      </c>
      <c r="I149" s="100"/>
      <c r="J149" s="100">
        <f>ROUND(I149*H149,2)</f>
        <v>0</v>
      </c>
      <c r="K149" s="101"/>
      <c r="L149" s="24"/>
      <c r="M149" s="102" t="s">
        <v>1</v>
      </c>
      <c r="N149" s="103" t="s">
        <v>34</v>
      </c>
      <c r="O149" s="104">
        <v>8.6999999999999994E-2</v>
      </c>
      <c r="P149" s="104">
        <f>O149*H149</f>
        <v>0.83781000000000005</v>
      </c>
      <c r="Q149" s="104">
        <v>0</v>
      </c>
      <c r="R149" s="104">
        <f>Q149*H149</f>
        <v>0</v>
      </c>
      <c r="S149" s="104">
        <v>0</v>
      </c>
      <c r="T149" s="105">
        <f>S149*H149</f>
        <v>0</v>
      </c>
      <c r="AR149" s="106" t="s">
        <v>103</v>
      </c>
      <c r="AT149" s="106" t="s">
        <v>99</v>
      </c>
      <c r="AU149" s="106" t="s">
        <v>54</v>
      </c>
      <c r="AY149" s="12" t="s">
        <v>97</v>
      </c>
      <c r="BE149" s="107">
        <f>IF(N149="základní",J149,0)</f>
        <v>0</v>
      </c>
      <c r="BF149" s="107">
        <f>IF(N149="snížená",J149,0)</f>
        <v>0</v>
      </c>
      <c r="BG149" s="107">
        <f>IF(N149="zákl. přenesená",J149,0)</f>
        <v>0</v>
      </c>
      <c r="BH149" s="107">
        <f>IF(N149="sníž. přenesená",J149,0)</f>
        <v>0</v>
      </c>
      <c r="BI149" s="107">
        <f>IF(N149="nulová",J149,0)</f>
        <v>0</v>
      </c>
      <c r="BJ149" s="12" t="s">
        <v>53</v>
      </c>
      <c r="BK149" s="107">
        <f>ROUND(I149*H149,2)</f>
        <v>0</v>
      </c>
      <c r="BL149" s="12" t="s">
        <v>103</v>
      </c>
      <c r="BM149" s="106" t="s">
        <v>127</v>
      </c>
    </row>
    <row r="150" spans="2:65" s="8" customFormat="1" ht="11.25" x14ac:dyDescent="0.2">
      <c r="B150" s="108"/>
      <c r="D150" s="109" t="s">
        <v>105</v>
      </c>
      <c r="E150" s="110" t="s">
        <v>1</v>
      </c>
      <c r="F150" s="111" t="s">
        <v>128</v>
      </c>
      <c r="H150" s="112">
        <v>9.6300000000000008</v>
      </c>
      <c r="L150" s="108"/>
      <c r="M150" s="113"/>
      <c r="T150" s="114"/>
      <c r="AT150" s="110" t="s">
        <v>105</v>
      </c>
      <c r="AU150" s="110" t="s">
        <v>54</v>
      </c>
      <c r="AV150" s="8" t="s">
        <v>54</v>
      </c>
      <c r="AW150" s="8" t="s">
        <v>26</v>
      </c>
      <c r="AX150" s="8" t="s">
        <v>53</v>
      </c>
      <c r="AY150" s="110" t="s">
        <v>97</v>
      </c>
    </row>
    <row r="151" spans="2:65" s="1" customFormat="1" ht="24.2" customHeight="1" x14ac:dyDescent="0.2">
      <c r="B151" s="94"/>
      <c r="C151" s="95" t="s">
        <v>129</v>
      </c>
      <c r="D151" s="95" t="s">
        <v>99</v>
      </c>
      <c r="E151" s="96" t="s">
        <v>130</v>
      </c>
      <c r="F151" s="97" t="s">
        <v>131</v>
      </c>
      <c r="G151" s="98" t="s">
        <v>111</v>
      </c>
      <c r="H151" s="99">
        <v>3.0720000000000001</v>
      </c>
      <c r="I151" s="100"/>
      <c r="J151" s="100">
        <f>ROUND(I151*H151,2)</f>
        <v>0</v>
      </c>
      <c r="K151" s="101"/>
      <c r="L151" s="24"/>
      <c r="M151" s="102" t="s">
        <v>1</v>
      </c>
      <c r="N151" s="103" t="s">
        <v>34</v>
      </c>
      <c r="O151" s="104">
        <v>0.63200000000000001</v>
      </c>
      <c r="P151" s="104">
        <f>O151*H151</f>
        <v>1.9415040000000001</v>
      </c>
      <c r="Q151" s="104">
        <v>0</v>
      </c>
      <c r="R151" s="104">
        <f>Q151*H151</f>
        <v>0</v>
      </c>
      <c r="S151" s="104">
        <v>0</v>
      </c>
      <c r="T151" s="105">
        <f>S151*H151</f>
        <v>0</v>
      </c>
      <c r="AR151" s="106" t="s">
        <v>103</v>
      </c>
      <c r="AT151" s="106" t="s">
        <v>99</v>
      </c>
      <c r="AU151" s="106" t="s">
        <v>54</v>
      </c>
      <c r="AY151" s="12" t="s">
        <v>97</v>
      </c>
      <c r="BE151" s="107">
        <f>IF(N151="základní",J151,0)</f>
        <v>0</v>
      </c>
      <c r="BF151" s="107">
        <f>IF(N151="snížená",J151,0)</f>
        <v>0</v>
      </c>
      <c r="BG151" s="107">
        <f>IF(N151="zákl. přenesená",J151,0)</f>
        <v>0</v>
      </c>
      <c r="BH151" s="107">
        <f>IF(N151="sníž. přenesená",J151,0)</f>
        <v>0</v>
      </c>
      <c r="BI151" s="107">
        <f>IF(N151="nulová",J151,0)</f>
        <v>0</v>
      </c>
      <c r="BJ151" s="12" t="s">
        <v>53</v>
      </c>
      <c r="BK151" s="107">
        <f>ROUND(I151*H151,2)</f>
        <v>0</v>
      </c>
      <c r="BL151" s="12" t="s">
        <v>103</v>
      </c>
      <c r="BM151" s="106" t="s">
        <v>132</v>
      </c>
    </row>
    <row r="152" spans="2:65" s="1" customFormat="1" ht="24.2" customHeight="1" x14ac:dyDescent="0.2">
      <c r="B152" s="94"/>
      <c r="C152" s="95" t="s">
        <v>133</v>
      </c>
      <c r="D152" s="95" t="s">
        <v>99</v>
      </c>
      <c r="E152" s="96" t="s">
        <v>134</v>
      </c>
      <c r="F152" s="97" t="s">
        <v>135</v>
      </c>
      <c r="G152" s="98" t="s">
        <v>102</v>
      </c>
      <c r="H152" s="99">
        <v>42.8</v>
      </c>
      <c r="I152" s="100"/>
      <c r="J152" s="100">
        <f>ROUND(I152*H152,2)</f>
        <v>0</v>
      </c>
      <c r="K152" s="101"/>
      <c r="L152" s="24"/>
      <c r="M152" s="102" t="s">
        <v>1</v>
      </c>
      <c r="N152" s="103" t="s">
        <v>34</v>
      </c>
      <c r="O152" s="104">
        <v>0.66800000000000004</v>
      </c>
      <c r="P152" s="104">
        <f>O152*H152</f>
        <v>28.590399999999999</v>
      </c>
      <c r="Q152" s="104">
        <v>0</v>
      </c>
      <c r="R152" s="104">
        <f>Q152*H152</f>
        <v>0</v>
      </c>
      <c r="S152" s="104">
        <v>0</v>
      </c>
      <c r="T152" s="105">
        <f>S152*H152</f>
        <v>0</v>
      </c>
      <c r="AR152" s="106" t="s">
        <v>103</v>
      </c>
      <c r="AT152" s="106" t="s">
        <v>99</v>
      </c>
      <c r="AU152" s="106" t="s">
        <v>54</v>
      </c>
      <c r="AY152" s="12" t="s">
        <v>97</v>
      </c>
      <c r="BE152" s="107">
        <f>IF(N152="základní",J152,0)</f>
        <v>0</v>
      </c>
      <c r="BF152" s="107">
        <f>IF(N152="snížená",J152,0)</f>
        <v>0</v>
      </c>
      <c r="BG152" s="107">
        <f>IF(N152="zákl. přenesená",J152,0)</f>
        <v>0</v>
      </c>
      <c r="BH152" s="107">
        <f>IF(N152="sníž. přenesená",J152,0)</f>
        <v>0</v>
      </c>
      <c r="BI152" s="107">
        <f>IF(N152="nulová",J152,0)</f>
        <v>0</v>
      </c>
      <c r="BJ152" s="12" t="s">
        <v>53</v>
      </c>
      <c r="BK152" s="107">
        <f>ROUND(I152*H152,2)</f>
        <v>0</v>
      </c>
      <c r="BL152" s="12" t="s">
        <v>103</v>
      </c>
      <c r="BM152" s="106" t="s">
        <v>136</v>
      </c>
    </row>
    <row r="153" spans="2:65" s="8" customFormat="1" ht="11.25" x14ac:dyDescent="0.2">
      <c r="B153" s="108"/>
      <c r="D153" s="109" t="s">
        <v>105</v>
      </c>
      <c r="E153" s="110" t="s">
        <v>1</v>
      </c>
      <c r="F153" s="111" t="s">
        <v>137</v>
      </c>
      <c r="H153" s="112">
        <v>42.8</v>
      </c>
      <c r="L153" s="108"/>
      <c r="M153" s="113"/>
      <c r="T153" s="114"/>
      <c r="AT153" s="110" t="s">
        <v>105</v>
      </c>
      <c r="AU153" s="110" t="s">
        <v>54</v>
      </c>
      <c r="AV153" s="8" t="s">
        <v>54</v>
      </c>
      <c r="AW153" s="8" t="s">
        <v>26</v>
      </c>
      <c r="AX153" s="8" t="s">
        <v>53</v>
      </c>
      <c r="AY153" s="110" t="s">
        <v>97</v>
      </c>
    </row>
    <row r="154" spans="2:65" s="7" customFormat="1" ht="22.9" customHeight="1" x14ac:dyDescent="0.2">
      <c r="B154" s="83"/>
      <c r="D154" s="84" t="s">
        <v>51</v>
      </c>
      <c r="E154" s="92" t="s">
        <v>54</v>
      </c>
      <c r="F154" s="92" t="s">
        <v>138</v>
      </c>
      <c r="J154" s="93">
        <f>BK154</f>
        <v>0</v>
      </c>
      <c r="L154" s="83"/>
      <c r="M154" s="87"/>
      <c r="P154" s="88">
        <f>SUM(P155:P159)</f>
        <v>6.2312919999999998</v>
      </c>
      <c r="R154" s="88">
        <f>SUM(R155:R159)</f>
        <v>21.32104636</v>
      </c>
      <c r="T154" s="89">
        <f>SUM(T155:T159)</f>
        <v>0</v>
      </c>
      <c r="AR154" s="84" t="s">
        <v>53</v>
      </c>
      <c r="AT154" s="90" t="s">
        <v>51</v>
      </c>
      <c r="AU154" s="90" t="s">
        <v>53</v>
      </c>
      <c r="AY154" s="84" t="s">
        <v>97</v>
      </c>
      <c r="BK154" s="91">
        <f>SUM(BK155:BK159)</f>
        <v>0</v>
      </c>
    </row>
    <row r="155" spans="2:65" s="1" customFormat="1" ht="16.5" customHeight="1" x14ac:dyDescent="0.2">
      <c r="B155" s="94"/>
      <c r="C155" s="95" t="s">
        <v>139</v>
      </c>
      <c r="D155" s="95" t="s">
        <v>99</v>
      </c>
      <c r="E155" s="96" t="s">
        <v>140</v>
      </c>
      <c r="F155" s="97" t="s">
        <v>141</v>
      </c>
      <c r="G155" s="98" t="s">
        <v>111</v>
      </c>
      <c r="H155" s="99">
        <v>9.2629999999999999</v>
      </c>
      <c r="I155" s="100"/>
      <c r="J155" s="100">
        <f>ROUND(I155*H155,2)</f>
        <v>0</v>
      </c>
      <c r="K155" s="101"/>
      <c r="L155" s="24"/>
      <c r="M155" s="102" t="s">
        <v>1</v>
      </c>
      <c r="N155" s="103" t="s">
        <v>34</v>
      </c>
      <c r="O155" s="104">
        <v>0.58399999999999996</v>
      </c>
      <c r="P155" s="104">
        <f>O155*H155</f>
        <v>5.409592</v>
      </c>
      <c r="Q155" s="104">
        <v>2.3010199999999998</v>
      </c>
      <c r="R155" s="104">
        <f>Q155*H155</f>
        <v>21.314348259999999</v>
      </c>
      <c r="S155" s="104">
        <v>0</v>
      </c>
      <c r="T155" s="105">
        <f>S155*H155</f>
        <v>0</v>
      </c>
      <c r="AR155" s="106" t="s">
        <v>103</v>
      </c>
      <c r="AT155" s="106" t="s">
        <v>99</v>
      </c>
      <c r="AU155" s="106" t="s">
        <v>54</v>
      </c>
      <c r="AY155" s="12" t="s">
        <v>97</v>
      </c>
      <c r="BE155" s="107">
        <f>IF(N155="základní",J155,0)</f>
        <v>0</v>
      </c>
      <c r="BF155" s="107">
        <f>IF(N155="snížená",J155,0)</f>
        <v>0</v>
      </c>
      <c r="BG155" s="107">
        <f>IF(N155="zákl. přenesená",J155,0)</f>
        <v>0</v>
      </c>
      <c r="BH155" s="107">
        <f>IF(N155="sníž. přenesená",J155,0)</f>
        <v>0</v>
      </c>
      <c r="BI155" s="107">
        <f>IF(N155="nulová",J155,0)</f>
        <v>0</v>
      </c>
      <c r="BJ155" s="12" t="s">
        <v>53</v>
      </c>
      <c r="BK155" s="107">
        <f>ROUND(I155*H155,2)</f>
        <v>0</v>
      </c>
      <c r="BL155" s="12" t="s">
        <v>103</v>
      </c>
      <c r="BM155" s="106" t="s">
        <v>142</v>
      </c>
    </row>
    <row r="156" spans="2:65" s="8" customFormat="1" ht="11.25" x14ac:dyDescent="0.2">
      <c r="B156" s="108"/>
      <c r="D156" s="109" t="s">
        <v>105</v>
      </c>
      <c r="E156" s="110" t="s">
        <v>1</v>
      </c>
      <c r="F156" s="111" t="s">
        <v>143</v>
      </c>
      <c r="H156" s="112">
        <v>9.2629999999999999</v>
      </c>
      <c r="L156" s="108"/>
      <c r="M156" s="113"/>
      <c r="T156" s="114"/>
      <c r="AT156" s="110" t="s">
        <v>105</v>
      </c>
      <c r="AU156" s="110" t="s">
        <v>54</v>
      </c>
      <c r="AV156" s="8" t="s">
        <v>54</v>
      </c>
      <c r="AW156" s="8" t="s">
        <v>26</v>
      </c>
      <c r="AX156" s="8" t="s">
        <v>53</v>
      </c>
      <c r="AY156" s="110" t="s">
        <v>97</v>
      </c>
    </row>
    <row r="157" spans="2:65" s="1" customFormat="1" ht="16.5" customHeight="1" x14ac:dyDescent="0.2">
      <c r="B157" s="94"/>
      <c r="C157" s="95" t="s">
        <v>144</v>
      </c>
      <c r="D157" s="95" t="s">
        <v>99</v>
      </c>
      <c r="E157" s="96" t="s">
        <v>145</v>
      </c>
      <c r="F157" s="97" t="s">
        <v>146</v>
      </c>
      <c r="G157" s="98" t="s">
        <v>102</v>
      </c>
      <c r="H157" s="99">
        <v>2.4900000000000002</v>
      </c>
      <c r="I157" s="100"/>
      <c r="J157" s="100">
        <f>ROUND(I157*H157,2)</f>
        <v>0</v>
      </c>
      <c r="K157" s="101"/>
      <c r="L157" s="24"/>
      <c r="M157" s="102" t="s">
        <v>1</v>
      </c>
      <c r="N157" s="103" t="s">
        <v>34</v>
      </c>
      <c r="O157" s="104">
        <v>0.247</v>
      </c>
      <c r="P157" s="104">
        <f>O157*H157</f>
        <v>0.61503000000000008</v>
      </c>
      <c r="Q157" s="104">
        <v>2.6900000000000001E-3</v>
      </c>
      <c r="R157" s="104">
        <f>Q157*H157</f>
        <v>6.6981000000000011E-3</v>
      </c>
      <c r="S157" s="104">
        <v>0</v>
      </c>
      <c r="T157" s="105">
        <f>S157*H157</f>
        <v>0</v>
      </c>
      <c r="AR157" s="106" t="s">
        <v>103</v>
      </c>
      <c r="AT157" s="106" t="s">
        <v>99</v>
      </c>
      <c r="AU157" s="106" t="s">
        <v>54</v>
      </c>
      <c r="AY157" s="12" t="s">
        <v>97</v>
      </c>
      <c r="BE157" s="107">
        <f>IF(N157="základní",J157,0)</f>
        <v>0</v>
      </c>
      <c r="BF157" s="107">
        <f>IF(N157="snížená",J157,0)</f>
        <v>0</v>
      </c>
      <c r="BG157" s="107">
        <f>IF(N157="zákl. přenesená",J157,0)</f>
        <v>0</v>
      </c>
      <c r="BH157" s="107">
        <f>IF(N157="sníž. přenesená",J157,0)</f>
        <v>0</v>
      </c>
      <c r="BI157" s="107">
        <f>IF(N157="nulová",J157,0)</f>
        <v>0</v>
      </c>
      <c r="BJ157" s="12" t="s">
        <v>53</v>
      </c>
      <c r="BK157" s="107">
        <f>ROUND(I157*H157,2)</f>
        <v>0</v>
      </c>
      <c r="BL157" s="12" t="s">
        <v>103</v>
      </c>
      <c r="BM157" s="106" t="s">
        <v>147</v>
      </c>
    </row>
    <row r="158" spans="2:65" s="8" customFormat="1" ht="11.25" x14ac:dyDescent="0.2">
      <c r="B158" s="108"/>
      <c r="D158" s="109" t="s">
        <v>105</v>
      </c>
      <c r="E158" s="110" t="s">
        <v>1</v>
      </c>
      <c r="F158" s="111" t="s">
        <v>148</v>
      </c>
      <c r="H158" s="112">
        <v>2.4900000000000002</v>
      </c>
      <c r="L158" s="108"/>
      <c r="M158" s="113"/>
      <c r="T158" s="114"/>
      <c r="AT158" s="110" t="s">
        <v>105</v>
      </c>
      <c r="AU158" s="110" t="s">
        <v>54</v>
      </c>
      <c r="AV158" s="8" t="s">
        <v>54</v>
      </c>
      <c r="AW158" s="8" t="s">
        <v>26</v>
      </c>
      <c r="AX158" s="8" t="s">
        <v>53</v>
      </c>
      <c r="AY158" s="110" t="s">
        <v>97</v>
      </c>
    </row>
    <row r="159" spans="2:65" s="1" customFormat="1" ht="16.5" customHeight="1" x14ac:dyDescent="0.2">
      <c r="B159" s="94"/>
      <c r="C159" s="95" t="s">
        <v>149</v>
      </c>
      <c r="D159" s="95" t="s">
        <v>99</v>
      </c>
      <c r="E159" s="96" t="s">
        <v>150</v>
      </c>
      <c r="F159" s="97" t="s">
        <v>151</v>
      </c>
      <c r="G159" s="98" t="s">
        <v>102</v>
      </c>
      <c r="H159" s="99">
        <v>2.4900000000000002</v>
      </c>
      <c r="I159" s="100"/>
      <c r="J159" s="100">
        <f>ROUND(I159*H159,2)</f>
        <v>0</v>
      </c>
      <c r="K159" s="101"/>
      <c r="L159" s="24"/>
      <c r="M159" s="102" t="s">
        <v>1</v>
      </c>
      <c r="N159" s="103" t="s">
        <v>34</v>
      </c>
      <c r="O159" s="104">
        <v>8.3000000000000004E-2</v>
      </c>
      <c r="P159" s="104">
        <f>O159*H159</f>
        <v>0.20667000000000002</v>
      </c>
      <c r="Q159" s="104">
        <v>0</v>
      </c>
      <c r="R159" s="104">
        <f>Q159*H159</f>
        <v>0</v>
      </c>
      <c r="S159" s="104">
        <v>0</v>
      </c>
      <c r="T159" s="105">
        <f>S159*H159</f>
        <v>0</v>
      </c>
      <c r="AR159" s="106" t="s">
        <v>103</v>
      </c>
      <c r="AT159" s="106" t="s">
        <v>99</v>
      </c>
      <c r="AU159" s="106" t="s">
        <v>54</v>
      </c>
      <c r="AY159" s="12" t="s">
        <v>97</v>
      </c>
      <c r="BE159" s="107">
        <f>IF(N159="základní",J159,0)</f>
        <v>0</v>
      </c>
      <c r="BF159" s="107">
        <f>IF(N159="snížená",J159,0)</f>
        <v>0</v>
      </c>
      <c r="BG159" s="107">
        <f>IF(N159="zákl. přenesená",J159,0)</f>
        <v>0</v>
      </c>
      <c r="BH159" s="107">
        <f>IF(N159="sníž. přenesená",J159,0)</f>
        <v>0</v>
      </c>
      <c r="BI159" s="107">
        <f>IF(N159="nulová",J159,0)</f>
        <v>0</v>
      </c>
      <c r="BJ159" s="12" t="s">
        <v>53</v>
      </c>
      <c r="BK159" s="107">
        <f>ROUND(I159*H159,2)</f>
        <v>0</v>
      </c>
      <c r="BL159" s="12" t="s">
        <v>103</v>
      </c>
      <c r="BM159" s="106" t="s">
        <v>152</v>
      </c>
    </row>
    <row r="160" spans="2:65" s="7" customFormat="1" ht="22.9" customHeight="1" x14ac:dyDescent="0.2">
      <c r="B160" s="83"/>
      <c r="D160" s="84" t="s">
        <v>51</v>
      </c>
      <c r="E160" s="92" t="s">
        <v>115</v>
      </c>
      <c r="F160" s="92" t="s">
        <v>153</v>
      </c>
      <c r="J160" s="93">
        <f>BK160</f>
        <v>0</v>
      </c>
      <c r="L160" s="83"/>
      <c r="M160" s="87"/>
      <c r="P160" s="88">
        <f>SUM(P161:P179)</f>
        <v>55.224008999999995</v>
      </c>
      <c r="R160" s="88">
        <f>SUM(R161:R179)</f>
        <v>12.348718220000002</v>
      </c>
      <c r="T160" s="89">
        <f>SUM(T161:T179)</f>
        <v>0</v>
      </c>
      <c r="AR160" s="84" t="s">
        <v>53</v>
      </c>
      <c r="AT160" s="90" t="s">
        <v>51</v>
      </c>
      <c r="AU160" s="90" t="s">
        <v>53</v>
      </c>
      <c r="AY160" s="84" t="s">
        <v>97</v>
      </c>
      <c r="BK160" s="91">
        <f>SUM(BK161:BK179)</f>
        <v>0</v>
      </c>
    </row>
    <row r="161" spans="2:65" s="1" customFormat="1" ht="37.9" customHeight="1" x14ac:dyDescent="0.2">
      <c r="B161" s="94"/>
      <c r="C161" s="95" t="s">
        <v>154</v>
      </c>
      <c r="D161" s="95" t="s">
        <v>99</v>
      </c>
      <c r="E161" s="96" t="s">
        <v>155</v>
      </c>
      <c r="F161" s="97" t="s">
        <v>156</v>
      </c>
      <c r="G161" s="98" t="s">
        <v>102</v>
      </c>
      <c r="H161" s="99">
        <v>8.375</v>
      </c>
      <c r="I161" s="100"/>
      <c r="J161" s="100">
        <f>ROUND(I161*H161,2)</f>
        <v>0</v>
      </c>
      <c r="K161" s="101"/>
      <c r="L161" s="24"/>
      <c r="M161" s="102" t="s">
        <v>1</v>
      </c>
      <c r="N161" s="103" t="s">
        <v>34</v>
      </c>
      <c r="O161" s="104">
        <v>0.55000000000000004</v>
      </c>
      <c r="P161" s="104">
        <f>O161*H161</f>
        <v>4.6062500000000002</v>
      </c>
      <c r="Q161" s="104">
        <v>0.15273999999999999</v>
      </c>
      <c r="R161" s="104">
        <f>Q161*H161</f>
        <v>1.2791975</v>
      </c>
      <c r="S161" s="104">
        <v>0</v>
      </c>
      <c r="T161" s="105">
        <f>S161*H161</f>
        <v>0</v>
      </c>
      <c r="AR161" s="106" t="s">
        <v>103</v>
      </c>
      <c r="AT161" s="106" t="s">
        <v>99</v>
      </c>
      <c r="AU161" s="106" t="s">
        <v>54</v>
      </c>
      <c r="AY161" s="12" t="s">
        <v>97</v>
      </c>
      <c r="BE161" s="107">
        <f>IF(N161="základní",J161,0)</f>
        <v>0</v>
      </c>
      <c r="BF161" s="107">
        <f>IF(N161="snížená",J161,0)</f>
        <v>0</v>
      </c>
      <c r="BG161" s="107">
        <f>IF(N161="zákl. přenesená",J161,0)</f>
        <v>0</v>
      </c>
      <c r="BH161" s="107">
        <f>IF(N161="sníž. přenesená",J161,0)</f>
        <v>0</v>
      </c>
      <c r="BI161" s="107">
        <f>IF(N161="nulová",J161,0)</f>
        <v>0</v>
      </c>
      <c r="BJ161" s="12" t="s">
        <v>53</v>
      </c>
      <c r="BK161" s="107">
        <f>ROUND(I161*H161,2)</f>
        <v>0</v>
      </c>
      <c r="BL161" s="12" t="s">
        <v>103</v>
      </c>
      <c r="BM161" s="106" t="s">
        <v>157</v>
      </c>
    </row>
    <row r="162" spans="2:65" s="8" customFormat="1" ht="11.25" x14ac:dyDescent="0.2">
      <c r="B162" s="108"/>
      <c r="D162" s="109" t="s">
        <v>105</v>
      </c>
      <c r="E162" s="110" t="s">
        <v>1</v>
      </c>
      <c r="F162" s="111" t="s">
        <v>158</v>
      </c>
      <c r="H162" s="112">
        <v>8.375</v>
      </c>
      <c r="L162" s="108"/>
      <c r="M162" s="113"/>
      <c r="T162" s="114"/>
      <c r="AT162" s="110" t="s">
        <v>105</v>
      </c>
      <c r="AU162" s="110" t="s">
        <v>54</v>
      </c>
      <c r="AV162" s="8" t="s">
        <v>54</v>
      </c>
      <c r="AW162" s="8" t="s">
        <v>26</v>
      </c>
      <c r="AX162" s="8" t="s">
        <v>53</v>
      </c>
      <c r="AY162" s="110" t="s">
        <v>97</v>
      </c>
    </row>
    <row r="163" spans="2:65" s="1" customFormat="1" ht="33" customHeight="1" x14ac:dyDescent="0.2">
      <c r="B163" s="94"/>
      <c r="C163" s="95" t="s">
        <v>159</v>
      </c>
      <c r="D163" s="95" t="s">
        <v>99</v>
      </c>
      <c r="E163" s="96" t="s">
        <v>160</v>
      </c>
      <c r="F163" s="97" t="s">
        <v>161</v>
      </c>
      <c r="G163" s="98" t="s">
        <v>102</v>
      </c>
      <c r="H163" s="99">
        <v>47.3</v>
      </c>
      <c r="I163" s="100"/>
      <c r="J163" s="100">
        <f>ROUND(I163*H163,2)</f>
        <v>0</v>
      </c>
      <c r="K163" s="101"/>
      <c r="L163" s="24"/>
      <c r="M163" s="102" t="s">
        <v>1</v>
      </c>
      <c r="N163" s="103" t="s">
        <v>34</v>
      </c>
      <c r="O163" s="104">
        <v>0.64</v>
      </c>
      <c r="P163" s="104">
        <f>O163*H163</f>
        <v>30.271999999999998</v>
      </c>
      <c r="Q163" s="104">
        <v>0.18149000000000001</v>
      </c>
      <c r="R163" s="104">
        <f>Q163*H163</f>
        <v>8.5844769999999997</v>
      </c>
      <c r="S163" s="104">
        <v>0</v>
      </c>
      <c r="T163" s="105">
        <f>S163*H163</f>
        <v>0</v>
      </c>
      <c r="AR163" s="106" t="s">
        <v>103</v>
      </c>
      <c r="AT163" s="106" t="s">
        <v>99</v>
      </c>
      <c r="AU163" s="106" t="s">
        <v>54</v>
      </c>
      <c r="AY163" s="12" t="s">
        <v>97</v>
      </c>
      <c r="BE163" s="107">
        <f>IF(N163="základní",J163,0)</f>
        <v>0</v>
      </c>
      <c r="BF163" s="107">
        <f>IF(N163="snížená",J163,0)</f>
        <v>0</v>
      </c>
      <c r="BG163" s="107">
        <f>IF(N163="zákl. přenesená",J163,0)</f>
        <v>0</v>
      </c>
      <c r="BH163" s="107">
        <f>IF(N163="sníž. přenesená",J163,0)</f>
        <v>0</v>
      </c>
      <c r="BI163" s="107">
        <f>IF(N163="nulová",J163,0)</f>
        <v>0</v>
      </c>
      <c r="BJ163" s="12" t="s">
        <v>53</v>
      </c>
      <c r="BK163" s="107">
        <f>ROUND(I163*H163,2)</f>
        <v>0</v>
      </c>
      <c r="BL163" s="12" t="s">
        <v>103</v>
      </c>
      <c r="BM163" s="106" t="s">
        <v>162</v>
      </c>
    </row>
    <row r="164" spans="2:65" s="8" customFormat="1" ht="11.25" x14ac:dyDescent="0.2">
      <c r="B164" s="108"/>
      <c r="D164" s="109" t="s">
        <v>105</v>
      </c>
      <c r="E164" s="110" t="s">
        <v>1</v>
      </c>
      <c r="F164" s="111" t="s">
        <v>163</v>
      </c>
      <c r="H164" s="112">
        <v>58.75</v>
      </c>
      <c r="L164" s="108"/>
      <c r="M164" s="113"/>
      <c r="T164" s="114"/>
      <c r="AT164" s="110" t="s">
        <v>105</v>
      </c>
      <c r="AU164" s="110" t="s">
        <v>54</v>
      </c>
      <c r="AV164" s="8" t="s">
        <v>54</v>
      </c>
      <c r="AW164" s="8" t="s">
        <v>26</v>
      </c>
      <c r="AX164" s="8" t="s">
        <v>52</v>
      </c>
      <c r="AY164" s="110" t="s">
        <v>97</v>
      </c>
    </row>
    <row r="165" spans="2:65" s="8" customFormat="1" ht="11.25" x14ac:dyDescent="0.2">
      <c r="B165" s="108"/>
      <c r="D165" s="109" t="s">
        <v>105</v>
      </c>
      <c r="E165" s="110" t="s">
        <v>1</v>
      </c>
      <c r="F165" s="111" t="s">
        <v>164</v>
      </c>
      <c r="H165" s="112">
        <v>-11.45</v>
      </c>
      <c r="L165" s="108"/>
      <c r="M165" s="113"/>
      <c r="T165" s="114"/>
      <c r="AT165" s="110" t="s">
        <v>105</v>
      </c>
      <c r="AU165" s="110" t="s">
        <v>54</v>
      </c>
      <c r="AV165" s="8" t="s">
        <v>54</v>
      </c>
      <c r="AW165" s="8" t="s">
        <v>26</v>
      </c>
      <c r="AX165" s="8" t="s">
        <v>52</v>
      </c>
      <c r="AY165" s="110" t="s">
        <v>97</v>
      </c>
    </row>
    <row r="166" spans="2:65" s="9" customFormat="1" ht="11.25" x14ac:dyDescent="0.2">
      <c r="B166" s="115"/>
      <c r="D166" s="109" t="s">
        <v>105</v>
      </c>
      <c r="E166" s="116" t="s">
        <v>1</v>
      </c>
      <c r="F166" s="117" t="s">
        <v>108</v>
      </c>
      <c r="H166" s="118">
        <v>47.3</v>
      </c>
      <c r="L166" s="115"/>
      <c r="M166" s="119"/>
      <c r="T166" s="120"/>
      <c r="AT166" s="116" t="s">
        <v>105</v>
      </c>
      <c r="AU166" s="116" t="s">
        <v>54</v>
      </c>
      <c r="AV166" s="9" t="s">
        <v>103</v>
      </c>
      <c r="AW166" s="9" t="s">
        <v>26</v>
      </c>
      <c r="AX166" s="9" t="s">
        <v>53</v>
      </c>
      <c r="AY166" s="116" t="s">
        <v>97</v>
      </c>
    </row>
    <row r="167" spans="2:65" s="1" customFormat="1" ht="24.2" customHeight="1" x14ac:dyDescent="0.2">
      <c r="B167" s="94"/>
      <c r="C167" s="95" t="s">
        <v>165</v>
      </c>
      <c r="D167" s="95" t="s">
        <v>99</v>
      </c>
      <c r="E167" s="96" t="s">
        <v>166</v>
      </c>
      <c r="F167" s="97" t="s">
        <v>167</v>
      </c>
      <c r="G167" s="98" t="s">
        <v>168</v>
      </c>
      <c r="H167" s="99">
        <v>23.5</v>
      </c>
      <c r="I167" s="100"/>
      <c r="J167" s="100">
        <f>ROUND(I167*H167,2)</f>
        <v>0</v>
      </c>
      <c r="K167" s="101"/>
      <c r="L167" s="24"/>
      <c r="M167" s="102" t="s">
        <v>1</v>
      </c>
      <c r="N167" s="103" t="s">
        <v>34</v>
      </c>
      <c r="O167" s="104">
        <v>0.156</v>
      </c>
      <c r="P167" s="104">
        <f>O167*H167</f>
        <v>3.6659999999999999</v>
      </c>
      <c r="Q167" s="104">
        <v>2.5219999999999999E-2</v>
      </c>
      <c r="R167" s="104">
        <f>Q167*H167</f>
        <v>0.59267000000000003</v>
      </c>
      <c r="S167" s="104">
        <v>0</v>
      </c>
      <c r="T167" s="105">
        <f>S167*H167</f>
        <v>0</v>
      </c>
      <c r="AR167" s="106" t="s">
        <v>103</v>
      </c>
      <c r="AT167" s="106" t="s">
        <v>99</v>
      </c>
      <c r="AU167" s="106" t="s">
        <v>54</v>
      </c>
      <c r="AY167" s="12" t="s">
        <v>97</v>
      </c>
      <c r="BE167" s="107">
        <f>IF(N167="základní",J167,0)</f>
        <v>0</v>
      </c>
      <c r="BF167" s="107">
        <f>IF(N167="snížená",J167,0)</f>
        <v>0</v>
      </c>
      <c r="BG167" s="107">
        <f>IF(N167="zákl. přenesená",J167,0)</f>
        <v>0</v>
      </c>
      <c r="BH167" s="107">
        <f>IF(N167="sníž. přenesená",J167,0)</f>
        <v>0</v>
      </c>
      <c r="BI167" s="107">
        <f>IF(N167="nulová",J167,0)</f>
        <v>0</v>
      </c>
      <c r="BJ167" s="12" t="s">
        <v>53</v>
      </c>
      <c r="BK167" s="107">
        <f>ROUND(I167*H167,2)</f>
        <v>0</v>
      </c>
      <c r="BL167" s="12" t="s">
        <v>103</v>
      </c>
      <c r="BM167" s="106" t="s">
        <v>169</v>
      </c>
    </row>
    <row r="168" spans="2:65" s="8" customFormat="1" ht="11.25" x14ac:dyDescent="0.2">
      <c r="B168" s="108"/>
      <c r="D168" s="109" t="s">
        <v>105</v>
      </c>
      <c r="E168" s="110" t="s">
        <v>1</v>
      </c>
      <c r="F168" s="111" t="s">
        <v>170</v>
      </c>
      <c r="H168" s="112">
        <v>23.5</v>
      </c>
      <c r="L168" s="108"/>
      <c r="M168" s="113"/>
      <c r="T168" s="114"/>
      <c r="AT168" s="110" t="s">
        <v>105</v>
      </c>
      <c r="AU168" s="110" t="s">
        <v>54</v>
      </c>
      <c r="AV168" s="8" t="s">
        <v>54</v>
      </c>
      <c r="AW168" s="8" t="s">
        <v>26</v>
      </c>
      <c r="AX168" s="8" t="s">
        <v>53</v>
      </c>
      <c r="AY168" s="110" t="s">
        <v>97</v>
      </c>
    </row>
    <row r="169" spans="2:65" s="1" customFormat="1" ht="21.75" customHeight="1" x14ac:dyDescent="0.2">
      <c r="B169" s="94"/>
      <c r="C169" s="95" t="s">
        <v>171</v>
      </c>
      <c r="D169" s="95" t="s">
        <v>99</v>
      </c>
      <c r="E169" s="96" t="s">
        <v>172</v>
      </c>
      <c r="F169" s="97" t="s">
        <v>173</v>
      </c>
      <c r="G169" s="98" t="s">
        <v>174</v>
      </c>
      <c r="H169" s="99">
        <v>1.2999999999999999E-2</v>
      </c>
      <c r="I169" s="100"/>
      <c r="J169" s="100">
        <f>ROUND(I169*H169,2)</f>
        <v>0</v>
      </c>
      <c r="K169" s="101"/>
      <c r="L169" s="24"/>
      <c r="M169" s="102" t="s">
        <v>1</v>
      </c>
      <c r="N169" s="103" t="s">
        <v>34</v>
      </c>
      <c r="O169" s="104">
        <v>25.34</v>
      </c>
      <c r="P169" s="104">
        <f>O169*H169</f>
        <v>0.32941999999999999</v>
      </c>
      <c r="Q169" s="104">
        <v>1.0387500000000001</v>
      </c>
      <c r="R169" s="104">
        <f>Q169*H169</f>
        <v>1.350375E-2</v>
      </c>
      <c r="S169" s="104">
        <v>0</v>
      </c>
      <c r="T169" s="105">
        <f>S169*H169</f>
        <v>0</v>
      </c>
      <c r="AR169" s="106" t="s">
        <v>103</v>
      </c>
      <c r="AT169" s="106" t="s">
        <v>99</v>
      </c>
      <c r="AU169" s="106" t="s">
        <v>54</v>
      </c>
      <c r="AY169" s="12" t="s">
        <v>97</v>
      </c>
      <c r="BE169" s="107">
        <f>IF(N169="základní",J169,0)</f>
        <v>0</v>
      </c>
      <c r="BF169" s="107">
        <f>IF(N169="snížená",J169,0)</f>
        <v>0</v>
      </c>
      <c r="BG169" s="107">
        <f>IF(N169="zákl. přenesená",J169,0)</f>
        <v>0</v>
      </c>
      <c r="BH169" s="107">
        <f>IF(N169="sníž. přenesená",J169,0)</f>
        <v>0</v>
      </c>
      <c r="BI169" s="107">
        <f>IF(N169="nulová",J169,0)</f>
        <v>0</v>
      </c>
      <c r="BJ169" s="12" t="s">
        <v>53</v>
      </c>
      <c r="BK169" s="107">
        <f>ROUND(I169*H169,2)</f>
        <v>0</v>
      </c>
      <c r="BL169" s="12" t="s">
        <v>103</v>
      </c>
      <c r="BM169" s="106" t="s">
        <v>175</v>
      </c>
    </row>
    <row r="170" spans="2:65" s="8" customFormat="1" ht="11.25" x14ac:dyDescent="0.2">
      <c r="B170" s="108"/>
      <c r="D170" s="109" t="s">
        <v>105</v>
      </c>
      <c r="E170" s="110" t="s">
        <v>1</v>
      </c>
      <c r="F170" s="111" t="s">
        <v>176</v>
      </c>
      <c r="H170" s="112">
        <v>1.2999999999999999E-2</v>
      </c>
      <c r="L170" s="108"/>
      <c r="M170" s="113"/>
      <c r="T170" s="114"/>
      <c r="AT170" s="110" t="s">
        <v>105</v>
      </c>
      <c r="AU170" s="110" t="s">
        <v>54</v>
      </c>
      <c r="AV170" s="8" t="s">
        <v>54</v>
      </c>
      <c r="AW170" s="8" t="s">
        <v>26</v>
      </c>
      <c r="AX170" s="8" t="s">
        <v>53</v>
      </c>
      <c r="AY170" s="110" t="s">
        <v>97</v>
      </c>
    </row>
    <row r="171" spans="2:65" s="1" customFormat="1" ht="21.75" customHeight="1" x14ac:dyDescent="0.2">
      <c r="B171" s="94"/>
      <c r="C171" s="95" t="s">
        <v>8</v>
      </c>
      <c r="D171" s="95" t="s">
        <v>99</v>
      </c>
      <c r="E171" s="96" t="s">
        <v>177</v>
      </c>
      <c r="F171" s="97" t="s">
        <v>178</v>
      </c>
      <c r="G171" s="98" t="s">
        <v>174</v>
      </c>
      <c r="H171" s="99">
        <v>8.5000000000000006E-2</v>
      </c>
      <c r="I171" s="100"/>
      <c r="J171" s="100">
        <f>ROUND(I171*H171,2)</f>
        <v>0</v>
      </c>
      <c r="K171" s="101"/>
      <c r="L171" s="24"/>
      <c r="M171" s="102" t="s">
        <v>1</v>
      </c>
      <c r="N171" s="103" t="s">
        <v>34</v>
      </c>
      <c r="O171" s="104">
        <v>27.34</v>
      </c>
      <c r="P171" s="104">
        <f>O171*H171</f>
        <v>2.3239000000000001</v>
      </c>
      <c r="Q171" s="104">
        <v>1.04575</v>
      </c>
      <c r="R171" s="104">
        <f>Q171*H171</f>
        <v>8.8888750000000002E-2</v>
      </c>
      <c r="S171" s="104">
        <v>0</v>
      </c>
      <c r="T171" s="105">
        <f>S171*H171</f>
        <v>0</v>
      </c>
      <c r="AR171" s="106" t="s">
        <v>103</v>
      </c>
      <c r="AT171" s="106" t="s">
        <v>99</v>
      </c>
      <c r="AU171" s="106" t="s">
        <v>54</v>
      </c>
      <c r="AY171" s="12" t="s">
        <v>97</v>
      </c>
      <c r="BE171" s="107">
        <f>IF(N171="základní",J171,0)</f>
        <v>0</v>
      </c>
      <c r="BF171" s="107">
        <f>IF(N171="snížená",J171,0)</f>
        <v>0</v>
      </c>
      <c r="BG171" s="107">
        <f>IF(N171="zákl. přenesená",J171,0)</f>
        <v>0</v>
      </c>
      <c r="BH171" s="107">
        <f>IF(N171="sníž. přenesená",J171,0)</f>
        <v>0</v>
      </c>
      <c r="BI171" s="107">
        <f>IF(N171="nulová",J171,0)</f>
        <v>0</v>
      </c>
      <c r="BJ171" s="12" t="s">
        <v>53</v>
      </c>
      <c r="BK171" s="107">
        <f>ROUND(I171*H171,2)</f>
        <v>0</v>
      </c>
      <c r="BL171" s="12" t="s">
        <v>103</v>
      </c>
      <c r="BM171" s="106" t="s">
        <v>179</v>
      </c>
    </row>
    <row r="172" spans="2:65" s="8" customFormat="1" ht="11.25" x14ac:dyDescent="0.2">
      <c r="B172" s="108"/>
      <c r="D172" s="109" t="s">
        <v>105</v>
      </c>
      <c r="E172" s="110" t="s">
        <v>1</v>
      </c>
      <c r="F172" s="111" t="s">
        <v>180</v>
      </c>
      <c r="H172" s="112">
        <v>8.5000000000000006E-2</v>
      </c>
      <c r="L172" s="108"/>
      <c r="M172" s="113"/>
      <c r="T172" s="114"/>
      <c r="AT172" s="110" t="s">
        <v>105</v>
      </c>
      <c r="AU172" s="110" t="s">
        <v>54</v>
      </c>
      <c r="AV172" s="8" t="s">
        <v>54</v>
      </c>
      <c r="AW172" s="8" t="s">
        <v>26</v>
      </c>
      <c r="AX172" s="8" t="s">
        <v>53</v>
      </c>
      <c r="AY172" s="110" t="s">
        <v>97</v>
      </c>
    </row>
    <row r="173" spans="2:65" s="1" customFormat="1" ht="37.9" customHeight="1" x14ac:dyDescent="0.2">
      <c r="B173" s="94"/>
      <c r="C173" s="95" t="s">
        <v>181</v>
      </c>
      <c r="D173" s="95" t="s">
        <v>99</v>
      </c>
      <c r="E173" s="96" t="s">
        <v>182</v>
      </c>
      <c r="F173" s="97" t="s">
        <v>183</v>
      </c>
      <c r="G173" s="98" t="s">
        <v>174</v>
      </c>
      <c r="H173" s="99">
        <v>0.183</v>
      </c>
      <c r="I173" s="100"/>
      <c r="J173" s="100">
        <f>ROUND(I173*H173,2)</f>
        <v>0</v>
      </c>
      <c r="K173" s="101"/>
      <c r="L173" s="24"/>
      <c r="M173" s="102" t="s">
        <v>1</v>
      </c>
      <c r="N173" s="103" t="s">
        <v>34</v>
      </c>
      <c r="O173" s="104">
        <v>16.582999999999998</v>
      </c>
      <c r="P173" s="104">
        <f>O173*H173</f>
        <v>3.0346889999999997</v>
      </c>
      <c r="Q173" s="104">
        <v>1.7090000000000001E-2</v>
      </c>
      <c r="R173" s="104">
        <f>Q173*H173</f>
        <v>3.1274700000000002E-3</v>
      </c>
      <c r="S173" s="104">
        <v>0</v>
      </c>
      <c r="T173" s="105">
        <f>S173*H173</f>
        <v>0</v>
      </c>
      <c r="AR173" s="106" t="s">
        <v>103</v>
      </c>
      <c r="AT173" s="106" t="s">
        <v>99</v>
      </c>
      <c r="AU173" s="106" t="s">
        <v>54</v>
      </c>
      <c r="AY173" s="12" t="s">
        <v>97</v>
      </c>
      <c r="BE173" s="107">
        <f>IF(N173="základní",J173,0)</f>
        <v>0</v>
      </c>
      <c r="BF173" s="107">
        <f>IF(N173="snížená",J173,0)</f>
        <v>0</v>
      </c>
      <c r="BG173" s="107">
        <f>IF(N173="zákl. přenesená",J173,0)</f>
        <v>0</v>
      </c>
      <c r="BH173" s="107">
        <f>IF(N173="sníž. přenesená",J173,0)</f>
        <v>0</v>
      </c>
      <c r="BI173" s="107">
        <f>IF(N173="nulová",J173,0)</f>
        <v>0</v>
      </c>
      <c r="BJ173" s="12" t="s">
        <v>53</v>
      </c>
      <c r="BK173" s="107">
        <f>ROUND(I173*H173,2)</f>
        <v>0</v>
      </c>
      <c r="BL173" s="12" t="s">
        <v>103</v>
      </c>
      <c r="BM173" s="106" t="s">
        <v>184</v>
      </c>
    </row>
    <row r="174" spans="2:65" s="8" customFormat="1" ht="11.25" x14ac:dyDescent="0.2">
      <c r="B174" s="108"/>
      <c r="D174" s="109" t="s">
        <v>105</v>
      </c>
      <c r="E174" s="110" t="s">
        <v>1</v>
      </c>
      <c r="F174" s="111" t="s">
        <v>185</v>
      </c>
      <c r="H174" s="112">
        <v>0.183</v>
      </c>
      <c r="L174" s="108"/>
      <c r="M174" s="113"/>
      <c r="T174" s="114"/>
      <c r="AT174" s="110" t="s">
        <v>105</v>
      </c>
      <c r="AU174" s="110" t="s">
        <v>54</v>
      </c>
      <c r="AV174" s="8" t="s">
        <v>54</v>
      </c>
      <c r="AW174" s="8" t="s">
        <v>26</v>
      </c>
      <c r="AX174" s="8" t="s">
        <v>53</v>
      </c>
      <c r="AY174" s="110" t="s">
        <v>97</v>
      </c>
    </row>
    <row r="175" spans="2:65" s="1" customFormat="1" ht="24.2" customHeight="1" x14ac:dyDescent="0.2">
      <c r="B175" s="94"/>
      <c r="C175" s="121" t="s">
        <v>186</v>
      </c>
      <c r="D175" s="121" t="s">
        <v>187</v>
      </c>
      <c r="E175" s="122" t="s">
        <v>188</v>
      </c>
      <c r="F175" s="123" t="s">
        <v>189</v>
      </c>
      <c r="G175" s="124" t="s">
        <v>174</v>
      </c>
      <c r="H175" s="125">
        <v>0.183</v>
      </c>
      <c r="I175" s="126"/>
      <c r="J175" s="126">
        <f>ROUND(I175*H175,2)</f>
        <v>0</v>
      </c>
      <c r="K175" s="127"/>
      <c r="L175" s="128"/>
      <c r="M175" s="129" t="s">
        <v>1</v>
      </c>
      <c r="N175" s="130" t="s">
        <v>34</v>
      </c>
      <c r="O175" s="104">
        <v>0</v>
      </c>
      <c r="P175" s="104">
        <f>O175*H175</f>
        <v>0</v>
      </c>
      <c r="Q175" s="104">
        <v>1</v>
      </c>
      <c r="R175" s="104">
        <f>Q175*H175</f>
        <v>0.183</v>
      </c>
      <c r="S175" s="104">
        <v>0</v>
      </c>
      <c r="T175" s="105">
        <f>S175*H175</f>
        <v>0</v>
      </c>
      <c r="AR175" s="106" t="s">
        <v>139</v>
      </c>
      <c r="AT175" s="106" t="s">
        <v>187</v>
      </c>
      <c r="AU175" s="106" t="s">
        <v>54</v>
      </c>
      <c r="AY175" s="12" t="s">
        <v>97</v>
      </c>
      <c r="BE175" s="107">
        <f>IF(N175="základní",J175,0)</f>
        <v>0</v>
      </c>
      <c r="BF175" s="107">
        <f>IF(N175="snížená",J175,0)</f>
        <v>0</v>
      </c>
      <c r="BG175" s="107">
        <f>IF(N175="zákl. přenesená",J175,0)</f>
        <v>0</v>
      </c>
      <c r="BH175" s="107">
        <f>IF(N175="sníž. přenesená",J175,0)</f>
        <v>0</v>
      </c>
      <c r="BI175" s="107">
        <f>IF(N175="nulová",J175,0)</f>
        <v>0</v>
      </c>
      <c r="BJ175" s="12" t="s">
        <v>53</v>
      </c>
      <c r="BK175" s="107">
        <f>ROUND(I175*H175,2)</f>
        <v>0</v>
      </c>
      <c r="BL175" s="12" t="s">
        <v>103</v>
      </c>
      <c r="BM175" s="106" t="s">
        <v>190</v>
      </c>
    </row>
    <row r="176" spans="2:65" s="1" customFormat="1" ht="24.2" customHeight="1" x14ac:dyDescent="0.2">
      <c r="B176" s="94"/>
      <c r="C176" s="95" t="s">
        <v>191</v>
      </c>
      <c r="D176" s="95" t="s">
        <v>99</v>
      </c>
      <c r="E176" s="96" t="s">
        <v>192</v>
      </c>
      <c r="F176" s="97" t="s">
        <v>193</v>
      </c>
      <c r="G176" s="98" t="s">
        <v>102</v>
      </c>
      <c r="H176" s="99">
        <v>12.375</v>
      </c>
      <c r="I176" s="100"/>
      <c r="J176" s="100">
        <f>ROUND(I176*H176,2)</f>
        <v>0</v>
      </c>
      <c r="K176" s="101"/>
      <c r="L176" s="24"/>
      <c r="M176" s="102" t="s">
        <v>1</v>
      </c>
      <c r="N176" s="103" t="s">
        <v>34</v>
      </c>
      <c r="O176" s="104">
        <v>0.54600000000000004</v>
      </c>
      <c r="P176" s="104">
        <f>O176*H176</f>
        <v>6.7567500000000003</v>
      </c>
      <c r="Q176" s="104">
        <v>7.9210000000000003E-2</v>
      </c>
      <c r="R176" s="104">
        <f>Q176*H176</f>
        <v>0.98022375000000006</v>
      </c>
      <c r="S176" s="104">
        <v>0</v>
      </c>
      <c r="T176" s="105">
        <f>S176*H176</f>
        <v>0</v>
      </c>
      <c r="AR176" s="106" t="s">
        <v>103</v>
      </c>
      <c r="AT176" s="106" t="s">
        <v>99</v>
      </c>
      <c r="AU176" s="106" t="s">
        <v>54</v>
      </c>
      <c r="AY176" s="12" t="s">
        <v>97</v>
      </c>
      <c r="BE176" s="107">
        <f>IF(N176="základní",J176,0)</f>
        <v>0</v>
      </c>
      <c r="BF176" s="107">
        <f>IF(N176="snížená",J176,0)</f>
        <v>0</v>
      </c>
      <c r="BG176" s="107">
        <f>IF(N176="zákl. přenesená",J176,0)</f>
        <v>0</v>
      </c>
      <c r="BH176" s="107">
        <f>IF(N176="sníž. přenesená",J176,0)</f>
        <v>0</v>
      </c>
      <c r="BI176" s="107">
        <f>IF(N176="nulová",J176,0)</f>
        <v>0</v>
      </c>
      <c r="BJ176" s="12" t="s">
        <v>53</v>
      </c>
      <c r="BK176" s="107">
        <f>ROUND(I176*H176,2)</f>
        <v>0</v>
      </c>
      <c r="BL176" s="12" t="s">
        <v>103</v>
      </c>
      <c r="BM176" s="106" t="s">
        <v>194</v>
      </c>
    </row>
    <row r="177" spans="2:65" s="8" customFormat="1" ht="11.25" x14ac:dyDescent="0.2">
      <c r="B177" s="108"/>
      <c r="D177" s="109" t="s">
        <v>105</v>
      </c>
      <c r="E177" s="110" t="s">
        <v>1</v>
      </c>
      <c r="F177" s="111" t="s">
        <v>195</v>
      </c>
      <c r="H177" s="112">
        <v>12.375</v>
      </c>
      <c r="L177" s="108"/>
      <c r="M177" s="113"/>
      <c r="T177" s="114"/>
      <c r="AT177" s="110" t="s">
        <v>105</v>
      </c>
      <c r="AU177" s="110" t="s">
        <v>54</v>
      </c>
      <c r="AV177" s="8" t="s">
        <v>54</v>
      </c>
      <c r="AW177" s="8" t="s">
        <v>26</v>
      </c>
      <c r="AX177" s="8" t="s">
        <v>53</v>
      </c>
      <c r="AY177" s="110" t="s">
        <v>97</v>
      </c>
    </row>
    <row r="178" spans="2:65" s="1" customFormat="1" ht="16.5" customHeight="1" x14ac:dyDescent="0.2">
      <c r="B178" s="94"/>
      <c r="C178" s="95" t="s">
        <v>196</v>
      </c>
      <c r="D178" s="95" t="s">
        <v>99</v>
      </c>
      <c r="E178" s="96" t="s">
        <v>197</v>
      </c>
      <c r="F178" s="97" t="s">
        <v>198</v>
      </c>
      <c r="G178" s="98" t="s">
        <v>102</v>
      </c>
      <c r="H178" s="99">
        <v>3.5</v>
      </c>
      <c r="I178" s="100"/>
      <c r="J178" s="100">
        <f>ROUND(I178*H178,2)</f>
        <v>0</v>
      </c>
      <c r="K178" s="101"/>
      <c r="L178" s="24"/>
      <c r="M178" s="102" t="s">
        <v>1</v>
      </c>
      <c r="N178" s="103" t="s">
        <v>34</v>
      </c>
      <c r="O178" s="104">
        <v>1.21</v>
      </c>
      <c r="P178" s="104">
        <f>O178*H178</f>
        <v>4.2349999999999994</v>
      </c>
      <c r="Q178" s="104">
        <v>0.17818000000000001</v>
      </c>
      <c r="R178" s="104">
        <f>Q178*H178</f>
        <v>0.62363000000000002</v>
      </c>
      <c r="S178" s="104">
        <v>0</v>
      </c>
      <c r="T178" s="105">
        <f>S178*H178</f>
        <v>0</v>
      </c>
      <c r="AR178" s="106" t="s">
        <v>103</v>
      </c>
      <c r="AT178" s="106" t="s">
        <v>99</v>
      </c>
      <c r="AU178" s="106" t="s">
        <v>54</v>
      </c>
      <c r="AY178" s="12" t="s">
        <v>97</v>
      </c>
      <c r="BE178" s="107">
        <f>IF(N178="základní",J178,0)</f>
        <v>0</v>
      </c>
      <c r="BF178" s="107">
        <f>IF(N178="snížená",J178,0)</f>
        <v>0</v>
      </c>
      <c r="BG178" s="107">
        <f>IF(N178="zákl. přenesená",J178,0)</f>
        <v>0</v>
      </c>
      <c r="BH178" s="107">
        <f>IF(N178="sníž. přenesená",J178,0)</f>
        <v>0</v>
      </c>
      <c r="BI178" s="107">
        <f>IF(N178="nulová",J178,0)</f>
        <v>0</v>
      </c>
      <c r="BJ178" s="12" t="s">
        <v>53</v>
      </c>
      <c r="BK178" s="107">
        <f>ROUND(I178*H178,2)</f>
        <v>0</v>
      </c>
      <c r="BL178" s="12" t="s">
        <v>103</v>
      </c>
      <c r="BM178" s="106" t="s">
        <v>199</v>
      </c>
    </row>
    <row r="179" spans="2:65" s="8" customFormat="1" ht="11.25" x14ac:dyDescent="0.2">
      <c r="B179" s="108"/>
      <c r="D179" s="109" t="s">
        <v>105</v>
      </c>
      <c r="E179" s="110" t="s">
        <v>1</v>
      </c>
      <c r="F179" s="111" t="s">
        <v>200</v>
      </c>
      <c r="H179" s="112">
        <v>3.5</v>
      </c>
      <c r="L179" s="108"/>
      <c r="M179" s="113"/>
      <c r="T179" s="114"/>
      <c r="AT179" s="110" t="s">
        <v>105</v>
      </c>
      <c r="AU179" s="110" t="s">
        <v>54</v>
      </c>
      <c r="AV179" s="8" t="s">
        <v>54</v>
      </c>
      <c r="AW179" s="8" t="s">
        <v>26</v>
      </c>
      <c r="AX179" s="8" t="s">
        <v>53</v>
      </c>
      <c r="AY179" s="110" t="s">
        <v>97</v>
      </c>
    </row>
    <row r="180" spans="2:65" s="7" customFormat="1" ht="22.9" customHeight="1" x14ac:dyDescent="0.2">
      <c r="B180" s="83"/>
      <c r="D180" s="84" t="s">
        <v>51</v>
      </c>
      <c r="E180" s="92" t="s">
        <v>129</v>
      </c>
      <c r="F180" s="92" t="s">
        <v>201</v>
      </c>
      <c r="J180" s="93">
        <f>BK180</f>
        <v>0</v>
      </c>
      <c r="L180" s="83"/>
      <c r="M180" s="87"/>
      <c r="P180" s="88">
        <f>SUM(P181:P210)</f>
        <v>160.31567000000001</v>
      </c>
      <c r="R180" s="88">
        <f>SUM(R181:R210)</f>
        <v>13.73508992</v>
      </c>
      <c r="T180" s="89">
        <f>SUM(T181:T210)</f>
        <v>0</v>
      </c>
      <c r="AR180" s="84" t="s">
        <v>53</v>
      </c>
      <c r="AT180" s="90" t="s">
        <v>51</v>
      </c>
      <c r="AU180" s="90" t="s">
        <v>53</v>
      </c>
      <c r="AY180" s="84" t="s">
        <v>97</v>
      </c>
      <c r="BK180" s="91">
        <f>SUM(BK181:BK210)</f>
        <v>0</v>
      </c>
    </row>
    <row r="181" spans="2:65" s="1" customFormat="1" ht="24.2" customHeight="1" x14ac:dyDescent="0.2">
      <c r="B181" s="94"/>
      <c r="C181" s="95" t="s">
        <v>202</v>
      </c>
      <c r="D181" s="95" t="s">
        <v>99</v>
      </c>
      <c r="E181" s="96" t="s">
        <v>203</v>
      </c>
      <c r="F181" s="97" t="s">
        <v>204</v>
      </c>
      <c r="G181" s="98" t="s">
        <v>102</v>
      </c>
      <c r="H181" s="99">
        <v>147.46799999999999</v>
      </c>
      <c r="I181" s="100"/>
      <c r="J181" s="100">
        <f>ROUND(I181*H181,2)</f>
        <v>0</v>
      </c>
      <c r="K181" s="101"/>
      <c r="L181" s="24"/>
      <c r="M181" s="102" t="s">
        <v>1</v>
      </c>
      <c r="N181" s="103" t="s">
        <v>34</v>
      </c>
      <c r="O181" s="104">
        <v>0.104</v>
      </c>
      <c r="P181" s="104">
        <f>O181*H181</f>
        <v>15.336671999999998</v>
      </c>
      <c r="Q181" s="104">
        <v>2.5999999999999998E-4</v>
      </c>
      <c r="R181" s="104">
        <f>Q181*H181</f>
        <v>3.8341679999999996E-2</v>
      </c>
      <c r="S181" s="104">
        <v>0</v>
      </c>
      <c r="T181" s="105">
        <f>S181*H181</f>
        <v>0</v>
      </c>
      <c r="AR181" s="106" t="s">
        <v>103</v>
      </c>
      <c r="AT181" s="106" t="s">
        <v>99</v>
      </c>
      <c r="AU181" s="106" t="s">
        <v>54</v>
      </c>
      <c r="AY181" s="12" t="s">
        <v>97</v>
      </c>
      <c r="BE181" s="107">
        <f>IF(N181="základní",J181,0)</f>
        <v>0</v>
      </c>
      <c r="BF181" s="107">
        <f>IF(N181="snížená",J181,0)</f>
        <v>0</v>
      </c>
      <c r="BG181" s="107">
        <f>IF(N181="zákl. přenesená",J181,0)</f>
        <v>0</v>
      </c>
      <c r="BH181" s="107">
        <f>IF(N181="sníž. přenesená",J181,0)</f>
        <v>0</v>
      </c>
      <c r="BI181" s="107">
        <f>IF(N181="nulová",J181,0)</f>
        <v>0</v>
      </c>
      <c r="BJ181" s="12" t="s">
        <v>53</v>
      </c>
      <c r="BK181" s="107">
        <f>ROUND(I181*H181,2)</f>
        <v>0</v>
      </c>
      <c r="BL181" s="12" t="s">
        <v>103</v>
      </c>
      <c r="BM181" s="106" t="s">
        <v>205</v>
      </c>
    </row>
    <row r="182" spans="2:65" s="8" customFormat="1" ht="11.25" x14ac:dyDescent="0.2">
      <c r="B182" s="108"/>
      <c r="D182" s="109" t="s">
        <v>105</v>
      </c>
      <c r="E182" s="110" t="s">
        <v>1</v>
      </c>
      <c r="F182" s="111" t="s">
        <v>206</v>
      </c>
      <c r="H182" s="112">
        <v>147.46799999999999</v>
      </c>
      <c r="L182" s="108"/>
      <c r="M182" s="113"/>
      <c r="T182" s="114"/>
      <c r="AT182" s="110" t="s">
        <v>105</v>
      </c>
      <c r="AU182" s="110" t="s">
        <v>54</v>
      </c>
      <c r="AV182" s="8" t="s">
        <v>54</v>
      </c>
      <c r="AW182" s="8" t="s">
        <v>26</v>
      </c>
      <c r="AX182" s="8" t="s">
        <v>53</v>
      </c>
      <c r="AY182" s="110" t="s">
        <v>97</v>
      </c>
    </row>
    <row r="183" spans="2:65" s="1" customFormat="1" ht="24.2" customHeight="1" x14ac:dyDescent="0.2">
      <c r="B183" s="94"/>
      <c r="C183" s="95" t="s">
        <v>7</v>
      </c>
      <c r="D183" s="95" t="s">
        <v>99</v>
      </c>
      <c r="E183" s="96" t="s">
        <v>207</v>
      </c>
      <c r="F183" s="97" t="s">
        <v>208</v>
      </c>
      <c r="G183" s="98" t="s">
        <v>102</v>
      </c>
      <c r="H183" s="99">
        <v>73.733999999999995</v>
      </c>
      <c r="I183" s="100"/>
      <c r="J183" s="100">
        <f>ROUND(I183*H183,2)</f>
        <v>0</v>
      </c>
      <c r="K183" s="101"/>
      <c r="L183" s="24"/>
      <c r="M183" s="102" t="s">
        <v>1</v>
      </c>
      <c r="N183" s="103" t="s">
        <v>34</v>
      </c>
      <c r="O183" s="104">
        <v>0.36</v>
      </c>
      <c r="P183" s="104">
        <f>O183*H183</f>
        <v>26.544239999999999</v>
      </c>
      <c r="Q183" s="104">
        <v>4.3800000000000002E-3</v>
      </c>
      <c r="R183" s="104">
        <f>Q183*H183</f>
        <v>0.32295491999999998</v>
      </c>
      <c r="S183" s="104">
        <v>0</v>
      </c>
      <c r="T183" s="105">
        <f>S183*H183</f>
        <v>0</v>
      </c>
      <c r="AR183" s="106" t="s">
        <v>103</v>
      </c>
      <c r="AT183" s="106" t="s">
        <v>99</v>
      </c>
      <c r="AU183" s="106" t="s">
        <v>54</v>
      </c>
      <c r="AY183" s="12" t="s">
        <v>97</v>
      </c>
      <c r="BE183" s="107">
        <f>IF(N183="základní",J183,0)</f>
        <v>0</v>
      </c>
      <c r="BF183" s="107">
        <f>IF(N183="snížená",J183,0)</f>
        <v>0</v>
      </c>
      <c r="BG183" s="107">
        <f>IF(N183="zákl. přenesená",J183,0)</f>
        <v>0</v>
      </c>
      <c r="BH183" s="107">
        <f>IF(N183="sníž. přenesená",J183,0)</f>
        <v>0</v>
      </c>
      <c r="BI183" s="107">
        <f>IF(N183="nulová",J183,0)</f>
        <v>0</v>
      </c>
      <c r="BJ183" s="12" t="s">
        <v>53</v>
      </c>
      <c r="BK183" s="107">
        <f>ROUND(I183*H183,2)</f>
        <v>0</v>
      </c>
      <c r="BL183" s="12" t="s">
        <v>103</v>
      </c>
      <c r="BM183" s="106" t="s">
        <v>209</v>
      </c>
    </row>
    <row r="184" spans="2:65" s="8" customFormat="1" ht="11.25" x14ac:dyDescent="0.2">
      <c r="B184" s="108"/>
      <c r="D184" s="109" t="s">
        <v>105</v>
      </c>
      <c r="E184" s="110" t="s">
        <v>1</v>
      </c>
      <c r="F184" s="111" t="s">
        <v>210</v>
      </c>
      <c r="H184" s="112">
        <v>80.936000000000007</v>
      </c>
      <c r="L184" s="108"/>
      <c r="M184" s="113"/>
      <c r="T184" s="114"/>
      <c r="AT184" s="110" t="s">
        <v>105</v>
      </c>
      <c r="AU184" s="110" t="s">
        <v>54</v>
      </c>
      <c r="AV184" s="8" t="s">
        <v>54</v>
      </c>
      <c r="AW184" s="8" t="s">
        <v>26</v>
      </c>
      <c r="AX184" s="8" t="s">
        <v>52</v>
      </c>
      <c r="AY184" s="110" t="s">
        <v>97</v>
      </c>
    </row>
    <row r="185" spans="2:65" s="8" customFormat="1" ht="11.25" x14ac:dyDescent="0.2">
      <c r="B185" s="108"/>
      <c r="D185" s="109" t="s">
        <v>105</v>
      </c>
      <c r="E185" s="110" t="s">
        <v>1</v>
      </c>
      <c r="F185" s="111" t="s">
        <v>164</v>
      </c>
      <c r="H185" s="112">
        <v>-11.45</v>
      </c>
      <c r="L185" s="108"/>
      <c r="M185" s="113"/>
      <c r="T185" s="114"/>
      <c r="AT185" s="110" t="s">
        <v>105</v>
      </c>
      <c r="AU185" s="110" t="s">
        <v>54</v>
      </c>
      <c r="AV185" s="8" t="s">
        <v>54</v>
      </c>
      <c r="AW185" s="8" t="s">
        <v>26</v>
      </c>
      <c r="AX185" s="8" t="s">
        <v>52</v>
      </c>
      <c r="AY185" s="110" t="s">
        <v>97</v>
      </c>
    </row>
    <row r="186" spans="2:65" s="8" customFormat="1" ht="11.25" x14ac:dyDescent="0.2">
      <c r="B186" s="108"/>
      <c r="D186" s="109" t="s">
        <v>105</v>
      </c>
      <c r="E186" s="110" t="s">
        <v>1</v>
      </c>
      <c r="F186" s="111" t="s">
        <v>211</v>
      </c>
      <c r="H186" s="112">
        <v>4.2480000000000002</v>
      </c>
      <c r="L186" s="108"/>
      <c r="M186" s="113"/>
      <c r="T186" s="114"/>
      <c r="AT186" s="110" t="s">
        <v>105</v>
      </c>
      <c r="AU186" s="110" t="s">
        <v>54</v>
      </c>
      <c r="AV186" s="8" t="s">
        <v>54</v>
      </c>
      <c r="AW186" s="8" t="s">
        <v>26</v>
      </c>
      <c r="AX186" s="8" t="s">
        <v>52</v>
      </c>
      <c r="AY186" s="110" t="s">
        <v>97</v>
      </c>
    </row>
    <row r="187" spans="2:65" s="9" customFormat="1" ht="11.25" x14ac:dyDescent="0.2">
      <c r="B187" s="115"/>
      <c r="D187" s="109" t="s">
        <v>105</v>
      </c>
      <c r="E187" s="116" t="s">
        <v>1</v>
      </c>
      <c r="F187" s="117" t="s">
        <v>108</v>
      </c>
      <c r="H187" s="118">
        <v>73.733999999999995</v>
      </c>
      <c r="L187" s="115"/>
      <c r="M187" s="119"/>
      <c r="T187" s="120"/>
      <c r="AT187" s="116" t="s">
        <v>105</v>
      </c>
      <c r="AU187" s="116" t="s">
        <v>54</v>
      </c>
      <c r="AV187" s="9" t="s">
        <v>103</v>
      </c>
      <c r="AW187" s="9" t="s">
        <v>26</v>
      </c>
      <c r="AX187" s="9" t="s">
        <v>53</v>
      </c>
      <c r="AY187" s="116" t="s">
        <v>97</v>
      </c>
    </row>
    <row r="188" spans="2:65" s="1" customFormat="1" ht="24.2" customHeight="1" x14ac:dyDescent="0.2">
      <c r="B188" s="94"/>
      <c r="C188" s="95" t="s">
        <v>212</v>
      </c>
      <c r="D188" s="95" t="s">
        <v>99</v>
      </c>
      <c r="E188" s="96" t="s">
        <v>213</v>
      </c>
      <c r="F188" s="97" t="s">
        <v>214</v>
      </c>
      <c r="G188" s="98" t="s">
        <v>102</v>
      </c>
      <c r="H188" s="99">
        <v>73.733999999999995</v>
      </c>
      <c r="I188" s="100"/>
      <c r="J188" s="100">
        <f>ROUND(I188*H188,2)</f>
        <v>0</v>
      </c>
      <c r="K188" s="101"/>
      <c r="L188" s="24"/>
      <c r="M188" s="102" t="s">
        <v>1</v>
      </c>
      <c r="N188" s="103" t="s">
        <v>34</v>
      </c>
      <c r="O188" s="104">
        <v>0.27200000000000002</v>
      </c>
      <c r="P188" s="104">
        <f>O188*H188</f>
        <v>20.055648000000001</v>
      </c>
      <c r="Q188" s="104">
        <v>4.0000000000000001E-3</v>
      </c>
      <c r="R188" s="104">
        <f>Q188*H188</f>
        <v>0.29493599999999998</v>
      </c>
      <c r="S188" s="104">
        <v>0</v>
      </c>
      <c r="T188" s="105">
        <f>S188*H188</f>
        <v>0</v>
      </c>
      <c r="AR188" s="106" t="s">
        <v>103</v>
      </c>
      <c r="AT188" s="106" t="s">
        <v>99</v>
      </c>
      <c r="AU188" s="106" t="s">
        <v>54</v>
      </c>
      <c r="AY188" s="12" t="s">
        <v>97</v>
      </c>
      <c r="BE188" s="107">
        <f>IF(N188="základní",J188,0)</f>
        <v>0</v>
      </c>
      <c r="BF188" s="107">
        <f>IF(N188="snížená",J188,0)</f>
        <v>0</v>
      </c>
      <c r="BG188" s="107">
        <f>IF(N188="zákl. přenesená",J188,0)</f>
        <v>0</v>
      </c>
      <c r="BH188" s="107">
        <f>IF(N188="sníž. přenesená",J188,0)</f>
        <v>0</v>
      </c>
      <c r="BI188" s="107">
        <f>IF(N188="nulová",J188,0)</f>
        <v>0</v>
      </c>
      <c r="BJ188" s="12" t="s">
        <v>53</v>
      </c>
      <c r="BK188" s="107">
        <f>ROUND(I188*H188,2)</f>
        <v>0</v>
      </c>
      <c r="BL188" s="12" t="s">
        <v>103</v>
      </c>
      <c r="BM188" s="106" t="s">
        <v>215</v>
      </c>
    </row>
    <row r="189" spans="2:65" s="1" customFormat="1" ht="21.75" customHeight="1" x14ac:dyDescent="0.2">
      <c r="B189" s="94"/>
      <c r="C189" s="95" t="s">
        <v>216</v>
      </c>
      <c r="D189" s="95" t="s">
        <v>99</v>
      </c>
      <c r="E189" s="96" t="s">
        <v>217</v>
      </c>
      <c r="F189" s="97" t="s">
        <v>218</v>
      </c>
      <c r="G189" s="98" t="s">
        <v>102</v>
      </c>
      <c r="H189" s="99">
        <v>7.4260000000000002</v>
      </c>
      <c r="I189" s="100"/>
      <c r="J189" s="100">
        <f>ROUND(I189*H189,2)</f>
        <v>0</v>
      </c>
      <c r="K189" s="101"/>
      <c r="L189" s="24"/>
      <c r="M189" s="102" t="s">
        <v>1</v>
      </c>
      <c r="N189" s="103" t="s">
        <v>34</v>
      </c>
      <c r="O189" s="104">
        <v>9.5000000000000001E-2</v>
      </c>
      <c r="P189" s="104">
        <f>O189*H189</f>
        <v>0.70547000000000004</v>
      </c>
      <c r="Q189" s="104">
        <v>2.5999999999999998E-4</v>
      </c>
      <c r="R189" s="104">
        <f>Q189*H189</f>
        <v>1.9307599999999999E-3</v>
      </c>
      <c r="S189" s="104">
        <v>0</v>
      </c>
      <c r="T189" s="105">
        <f>S189*H189</f>
        <v>0</v>
      </c>
      <c r="AR189" s="106" t="s">
        <v>103</v>
      </c>
      <c r="AT189" s="106" t="s">
        <v>99</v>
      </c>
      <c r="AU189" s="106" t="s">
        <v>54</v>
      </c>
      <c r="AY189" s="12" t="s">
        <v>97</v>
      </c>
      <c r="BE189" s="107">
        <f>IF(N189="základní",J189,0)</f>
        <v>0</v>
      </c>
      <c r="BF189" s="107">
        <f>IF(N189="snížená",J189,0)</f>
        <v>0</v>
      </c>
      <c r="BG189" s="107">
        <f>IF(N189="zákl. přenesená",J189,0)</f>
        <v>0</v>
      </c>
      <c r="BH189" s="107">
        <f>IF(N189="sníž. přenesená",J189,0)</f>
        <v>0</v>
      </c>
      <c r="BI189" s="107">
        <f>IF(N189="nulová",J189,0)</f>
        <v>0</v>
      </c>
      <c r="BJ189" s="12" t="s">
        <v>53</v>
      </c>
      <c r="BK189" s="107">
        <f>ROUND(I189*H189,2)</f>
        <v>0</v>
      </c>
      <c r="BL189" s="12" t="s">
        <v>103</v>
      </c>
      <c r="BM189" s="106" t="s">
        <v>219</v>
      </c>
    </row>
    <row r="190" spans="2:65" s="8" customFormat="1" ht="11.25" x14ac:dyDescent="0.2">
      <c r="B190" s="108"/>
      <c r="D190" s="109" t="s">
        <v>105</v>
      </c>
      <c r="E190" s="110" t="s">
        <v>1</v>
      </c>
      <c r="F190" s="111" t="s">
        <v>220</v>
      </c>
      <c r="H190" s="112">
        <v>7.4260000000000002</v>
      </c>
      <c r="L190" s="108"/>
      <c r="M190" s="113"/>
      <c r="T190" s="114"/>
      <c r="AT190" s="110" t="s">
        <v>105</v>
      </c>
      <c r="AU190" s="110" t="s">
        <v>54</v>
      </c>
      <c r="AV190" s="8" t="s">
        <v>54</v>
      </c>
      <c r="AW190" s="8" t="s">
        <v>26</v>
      </c>
      <c r="AX190" s="8" t="s">
        <v>53</v>
      </c>
      <c r="AY190" s="110" t="s">
        <v>97</v>
      </c>
    </row>
    <row r="191" spans="2:65" s="1" customFormat="1" ht="24.2" customHeight="1" x14ac:dyDescent="0.2">
      <c r="B191" s="94"/>
      <c r="C191" s="95" t="s">
        <v>221</v>
      </c>
      <c r="D191" s="95" t="s">
        <v>99</v>
      </c>
      <c r="E191" s="96" t="s">
        <v>222</v>
      </c>
      <c r="F191" s="97" t="s">
        <v>223</v>
      </c>
      <c r="G191" s="98" t="s">
        <v>102</v>
      </c>
      <c r="H191" s="99">
        <v>3.7130000000000001</v>
      </c>
      <c r="I191" s="100"/>
      <c r="J191" s="100">
        <f>ROUND(I191*H191,2)</f>
        <v>0</v>
      </c>
      <c r="K191" s="101"/>
      <c r="L191" s="24"/>
      <c r="M191" s="102" t="s">
        <v>1</v>
      </c>
      <c r="N191" s="103" t="s">
        <v>34</v>
      </c>
      <c r="O191" s="104">
        <v>0.41</v>
      </c>
      <c r="P191" s="104">
        <f>O191*H191</f>
        <v>1.52233</v>
      </c>
      <c r="Q191" s="104">
        <v>4.3800000000000002E-3</v>
      </c>
      <c r="R191" s="104">
        <f>Q191*H191</f>
        <v>1.626294E-2</v>
      </c>
      <c r="S191" s="104">
        <v>0</v>
      </c>
      <c r="T191" s="105">
        <f>S191*H191</f>
        <v>0</v>
      </c>
      <c r="AR191" s="106" t="s">
        <v>103</v>
      </c>
      <c r="AT191" s="106" t="s">
        <v>99</v>
      </c>
      <c r="AU191" s="106" t="s">
        <v>54</v>
      </c>
      <c r="AY191" s="12" t="s">
        <v>97</v>
      </c>
      <c r="BE191" s="107">
        <f>IF(N191="základní",J191,0)</f>
        <v>0</v>
      </c>
      <c r="BF191" s="107">
        <f>IF(N191="snížená",J191,0)</f>
        <v>0</v>
      </c>
      <c r="BG191" s="107">
        <f>IF(N191="zákl. přenesená",J191,0)</f>
        <v>0</v>
      </c>
      <c r="BH191" s="107">
        <f>IF(N191="sníž. přenesená",J191,0)</f>
        <v>0</v>
      </c>
      <c r="BI191" s="107">
        <f>IF(N191="nulová",J191,0)</f>
        <v>0</v>
      </c>
      <c r="BJ191" s="12" t="s">
        <v>53</v>
      </c>
      <c r="BK191" s="107">
        <f>ROUND(I191*H191,2)</f>
        <v>0</v>
      </c>
      <c r="BL191" s="12" t="s">
        <v>103</v>
      </c>
      <c r="BM191" s="106" t="s">
        <v>224</v>
      </c>
    </row>
    <row r="192" spans="2:65" s="8" customFormat="1" ht="11.25" x14ac:dyDescent="0.2">
      <c r="B192" s="108"/>
      <c r="D192" s="109" t="s">
        <v>105</v>
      </c>
      <c r="E192" s="110" t="s">
        <v>1</v>
      </c>
      <c r="F192" s="111" t="s">
        <v>225</v>
      </c>
      <c r="H192" s="112">
        <v>3.7130000000000001</v>
      </c>
      <c r="L192" s="108"/>
      <c r="M192" s="113"/>
      <c r="T192" s="114"/>
      <c r="AT192" s="110" t="s">
        <v>105</v>
      </c>
      <c r="AU192" s="110" t="s">
        <v>54</v>
      </c>
      <c r="AV192" s="8" t="s">
        <v>54</v>
      </c>
      <c r="AW192" s="8" t="s">
        <v>26</v>
      </c>
      <c r="AX192" s="8" t="s">
        <v>53</v>
      </c>
      <c r="AY192" s="110" t="s">
        <v>97</v>
      </c>
    </row>
    <row r="193" spans="2:65" s="1" customFormat="1" ht="16.5" customHeight="1" x14ac:dyDescent="0.2">
      <c r="B193" s="94"/>
      <c r="C193" s="95" t="s">
        <v>226</v>
      </c>
      <c r="D193" s="95" t="s">
        <v>99</v>
      </c>
      <c r="E193" s="96" t="s">
        <v>227</v>
      </c>
      <c r="F193" s="97" t="s">
        <v>228</v>
      </c>
      <c r="G193" s="98" t="s">
        <v>102</v>
      </c>
      <c r="H193" s="99">
        <v>121.15</v>
      </c>
      <c r="I193" s="100"/>
      <c r="J193" s="100">
        <f>ROUND(I193*H193,2)</f>
        <v>0</v>
      </c>
      <c r="K193" s="101"/>
      <c r="L193" s="24"/>
      <c r="M193" s="102" t="s">
        <v>1</v>
      </c>
      <c r="N193" s="103" t="s">
        <v>34</v>
      </c>
      <c r="O193" s="104">
        <v>7.3999999999999996E-2</v>
      </c>
      <c r="P193" s="104">
        <f>O193*H193</f>
        <v>8.9650999999999996</v>
      </c>
      <c r="Q193" s="104">
        <v>2.5999999999999998E-4</v>
      </c>
      <c r="R193" s="104">
        <f>Q193*H193</f>
        <v>3.1498999999999999E-2</v>
      </c>
      <c r="S193" s="104">
        <v>0</v>
      </c>
      <c r="T193" s="105">
        <f>S193*H193</f>
        <v>0</v>
      </c>
      <c r="AR193" s="106" t="s">
        <v>103</v>
      </c>
      <c r="AT193" s="106" t="s">
        <v>99</v>
      </c>
      <c r="AU193" s="106" t="s">
        <v>54</v>
      </c>
      <c r="AY193" s="12" t="s">
        <v>97</v>
      </c>
      <c r="BE193" s="107">
        <f>IF(N193="základní",J193,0)</f>
        <v>0</v>
      </c>
      <c r="BF193" s="107">
        <f>IF(N193="snížená",J193,0)</f>
        <v>0</v>
      </c>
      <c r="BG193" s="107">
        <f>IF(N193="zákl. přenesená",J193,0)</f>
        <v>0</v>
      </c>
      <c r="BH193" s="107">
        <f>IF(N193="sníž. přenesená",J193,0)</f>
        <v>0</v>
      </c>
      <c r="BI193" s="107">
        <f>IF(N193="nulová",J193,0)</f>
        <v>0</v>
      </c>
      <c r="BJ193" s="12" t="s">
        <v>53</v>
      </c>
      <c r="BK193" s="107">
        <f>ROUND(I193*H193,2)</f>
        <v>0</v>
      </c>
      <c r="BL193" s="12" t="s">
        <v>103</v>
      </c>
      <c r="BM193" s="106" t="s">
        <v>229</v>
      </c>
    </row>
    <row r="194" spans="2:65" s="8" customFormat="1" ht="11.25" x14ac:dyDescent="0.2">
      <c r="B194" s="108"/>
      <c r="D194" s="109" t="s">
        <v>105</v>
      </c>
      <c r="E194" s="110" t="s">
        <v>1</v>
      </c>
      <c r="F194" s="111" t="s">
        <v>230</v>
      </c>
      <c r="H194" s="112">
        <v>121.15</v>
      </c>
      <c r="L194" s="108"/>
      <c r="M194" s="113"/>
      <c r="T194" s="114"/>
      <c r="AT194" s="110" t="s">
        <v>105</v>
      </c>
      <c r="AU194" s="110" t="s">
        <v>54</v>
      </c>
      <c r="AV194" s="8" t="s">
        <v>54</v>
      </c>
      <c r="AW194" s="8" t="s">
        <v>26</v>
      </c>
      <c r="AX194" s="8" t="s">
        <v>53</v>
      </c>
      <c r="AY194" s="110" t="s">
        <v>97</v>
      </c>
    </row>
    <row r="195" spans="2:65" s="1" customFormat="1" ht="24.2" customHeight="1" x14ac:dyDescent="0.2">
      <c r="B195" s="94"/>
      <c r="C195" s="95" t="s">
        <v>231</v>
      </c>
      <c r="D195" s="95" t="s">
        <v>99</v>
      </c>
      <c r="E195" s="96" t="s">
        <v>232</v>
      </c>
      <c r="F195" s="97" t="s">
        <v>233</v>
      </c>
      <c r="G195" s="98" t="s">
        <v>102</v>
      </c>
      <c r="H195" s="99">
        <v>60.575000000000003</v>
      </c>
      <c r="I195" s="100"/>
      <c r="J195" s="100">
        <f>ROUND(I195*H195,2)</f>
        <v>0</v>
      </c>
      <c r="K195" s="101"/>
      <c r="L195" s="24"/>
      <c r="M195" s="102" t="s">
        <v>1</v>
      </c>
      <c r="N195" s="103" t="s">
        <v>34</v>
      </c>
      <c r="O195" s="104">
        <v>0.33</v>
      </c>
      <c r="P195" s="104">
        <f>O195*H195</f>
        <v>19.989750000000001</v>
      </c>
      <c r="Q195" s="104">
        <v>4.3800000000000002E-3</v>
      </c>
      <c r="R195" s="104">
        <f>Q195*H195</f>
        <v>0.26531850000000001</v>
      </c>
      <c r="S195" s="104">
        <v>0</v>
      </c>
      <c r="T195" s="105">
        <f>S195*H195</f>
        <v>0</v>
      </c>
      <c r="AR195" s="106" t="s">
        <v>103</v>
      </c>
      <c r="AT195" s="106" t="s">
        <v>99</v>
      </c>
      <c r="AU195" s="106" t="s">
        <v>54</v>
      </c>
      <c r="AY195" s="12" t="s">
        <v>97</v>
      </c>
      <c r="BE195" s="107">
        <f>IF(N195="základní",J195,0)</f>
        <v>0</v>
      </c>
      <c r="BF195" s="107">
        <f>IF(N195="snížená",J195,0)</f>
        <v>0</v>
      </c>
      <c r="BG195" s="107">
        <f>IF(N195="zákl. přenesená",J195,0)</f>
        <v>0</v>
      </c>
      <c r="BH195" s="107">
        <f>IF(N195="sníž. přenesená",J195,0)</f>
        <v>0</v>
      </c>
      <c r="BI195" s="107">
        <f>IF(N195="nulová",J195,0)</f>
        <v>0</v>
      </c>
      <c r="BJ195" s="12" t="s">
        <v>53</v>
      </c>
      <c r="BK195" s="107">
        <f>ROUND(I195*H195,2)</f>
        <v>0</v>
      </c>
      <c r="BL195" s="12" t="s">
        <v>103</v>
      </c>
      <c r="BM195" s="106" t="s">
        <v>234</v>
      </c>
    </row>
    <row r="196" spans="2:65" s="1" customFormat="1" ht="24.2" customHeight="1" x14ac:dyDescent="0.2">
      <c r="B196" s="94"/>
      <c r="C196" s="95" t="s">
        <v>235</v>
      </c>
      <c r="D196" s="95" t="s">
        <v>99</v>
      </c>
      <c r="E196" s="96" t="s">
        <v>236</v>
      </c>
      <c r="F196" s="97" t="s">
        <v>237</v>
      </c>
      <c r="G196" s="98" t="s">
        <v>102</v>
      </c>
      <c r="H196" s="99">
        <v>60.575000000000003</v>
      </c>
      <c r="I196" s="100"/>
      <c r="J196" s="100">
        <f>ROUND(I196*H196,2)</f>
        <v>0</v>
      </c>
      <c r="K196" s="101"/>
      <c r="L196" s="24"/>
      <c r="M196" s="102" t="s">
        <v>1</v>
      </c>
      <c r="N196" s="103" t="s">
        <v>34</v>
      </c>
      <c r="O196" s="104">
        <v>0.38</v>
      </c>
      <c r="P196" s="104">
        <f>O196*H196</f>
        <v>23.018500000000003</v>
      </c>
      <c r="Q196" s="104">
        <v>1.8100000000000002E-2</v>
      </c>
      <c r="R196" s="104">
        <f>Q196*H196</f>
        <v>1.0964075000000002</v>
      </c>
      <c r="S196" s="104">
        <v>0</v>
      </c>
      <c r="T196" s="105">
        <f>S196*H196</f>
        <v>0</v>
      </c>
      <c r="AR196" s="106" t="s">
        <v>103</v>
      </c>
      <c r="AT196" s="106" t="s">
        <v>99</v>
      </c>
      <c r="AU196" s="106" t="s">
        <v>54</v>
      </c>
      <c r="AY196" s="12" t="s">
        <v>97</v>
      </c>
      <c r="BE196" s="107">
        <f>IF(N196="základní",J196,0)</f>
        <v>0</v>
      </c>
      <c r="BF196" s="107">
        <f>IF(N196="snížená",J196,0)</f>
        <v>0</v>
      </c>
      <c r="BG196" s="107">
        <f>IF(N196="zákl. přenesená",J196,0)</f>
        <v>0</v>
      </c>
      <c r="BH196" s="107">
        <f>IF(N196="sníž. přenesená",J196,0)</f>
        <v>0</v>
      </c>
      <c r="BI196" s="107">
        <f>IF(N196="nulová",J196,0)</f>
        <v>0</v>
      </c>
      <c r="BJ196" s="12" t="s">
        <v>53</v>
      </c>
      <c r="BK196" s="107">
        <f>ROUND(I196*H196,2)</f>
        <v>0</v>
      </c>
      <c r="BL196" s="12" t="s">
        <v>103</v>
      </c>
      <c r="BM196" s="106" t="s">
        <v>238</v>
      </c>
    </row>
    <row r="197" spans="2:65" s="8" customFormat="1" ht="11.25" x14ac:dyDescent="0.2">
      <c r="B197" s="108"/>
      <c r="D197" s="109" t="s">
        <v>105</v>
      </c>
      <c r="E197" s="110" t="s">
        <v>1</v>
      </c>
      <c r="F197" s="111" t="s">
        <v>239</v>
      </c>
      <c r="H197" s="112">
        <v>53.935000000000002</v>
      </c>
      <c r="L197" s="108"/>
      <c r="M197" s="113"/>
      <c r="T197" s="114"/>
      <c r="AT197" s="110" t="s">
        <v>105</v>
      </c>
      <c r="AU197" s="110" t="s">
        <v>54</v>
      </c>
      <c r="AV197" s="8" t="s">
        <v>54</v>
      </c>
      <c r="AW197" s="8" t="s">
        <v>26</v>
      </c>
      <c r="AX197" s="8" t="s">
        <v>52</v>
      </c>
      <c r="AY197" s="110" t="s">
        <v>97</v>
      </c>
    </row>
    <row r="198" spans="2:65" s="8" customFormat="1" ht="11.25" x14ac:dyDescent="0.2">
      <c r="B198" s="108"/>
      <c r="D198" s="109" t="s">
        <v>105</v>
      </c>
      <c r="E198" s="110" t="s">
        <v>1</v>
      </c>
      <c r="F198" s="111" t="s">
        <v>164</v>
      </c>
      <c r="H198" s="112">
        <v>-11.45</v>
      </c>
      <c r="L198" s="108"/>
      <c r="M198" s="113"/>
      <c r="T198" s="114"/>
      <c r="AT198" s="110" t="s">
        <v>105</v>
      </c>
      <c r="AU198" s="110" t="s">
        <v>54</v>
      </c>
      <c r="AV198" s="8" t="s">
        <v>54</v>
      </c>
      <c r="AW198" s="8" t="s">
        <v>26</v>
      </c>
      <c r="AX198" s="8" t="s">
        <v>52</v>
      </c>
      <c r="AY198" s="110" t="s">
        <v>97</v>
      </c>
    </row>
    <row r="199" spans="2:65" s="8" customFormat="1" ht="11.25" x14ac:dyDescent="0.2">
      <c r="B199" s="108"/>
      <c r="D199" s="109" t="s">
        <v>105</v>
      </c>
      <c r="E199" s="110" t="s">
        <v>1</v>
      </c>
      <c r="F199" s="111" t="s">
        <v>240</v>
      </c>
      <c r="H199" s="112">
        <v>18.09</v>
      </c>
      <c r="L199" s="108"/>
      <c r="M199" s="113"/>
      <c r="T199" s="114"/>
      <c r="AT199" s="110" t="s">
        <v>105</v>
      </c>
      <c r="AU199" s="110" t="s">
        <v>54</v>
      </c>
      <c r="AV199" s="8" t="s">
        <v>54</v>
      </c>
      <c r="AW199" s="8" t="s">
        <v>26</v>
      </c>
      <c r="AX199" s="8" t="s">
        <v>52</v>
      </c>
      <c r="AY199" s="110" t="s">
        <v>97</v>
      </c>
    </row>
    <row r="200" spans="2:65" s="9" customFormat="1" ht="11.25" x14ac:dyDescent="0.2">
      <c r="B200" s="115"/>
      <c r="D200" s="109" t="s">
        <v>105</v>
      </c>
      <c r="E200" s="116" t="s">
        <v>1</v>
      </c>
      <c r="F200" s="117" t="s">
        <v>108</v>
      </c>
      <c r="H200" s="118">
        <v>60.575000000000003</v>
      </c>
      <c r="L200" s="115"/>
      <c r="M200" s="119"/>
      <c r="T200" s="120"/>
      <c r="AT200" s="116" t="s">
        <v>105</v>
      </c>
      <c r="AU200" s="116" t="s">
        <v>54</v>
      </c>
      <c r="AV200" s="9" t="s">
        <v>103</v>
      </c>
      <c r="AW200" s="9" t="s">
        <v>26</v>
      </c>
      <c r="AX200" s="9" t="s">
        <v>53</v>
      </c>
      <c r="AY200" s="116" t="s">
        <v>97</v>
      </c>
    </row>
    <row r="201" spans="2:65" s="1" customFormat="1" ht="24.2" customHeight="1" x14ac:dyDescent="0.2">
      <c r="B201" s="94"/>
      <c r="C201" s="95" t="s">
        <v>241</v>
      </c>
      <c r="D201" s="95" t="s">
        <v>99</v>
      </c>
      <c r="E201" s="96" t="s">
        <v>242</v>
      </c>
      <c r="F201" s="97" t="s">
        <v>243</v>
      </c>
      <c r="G201" s="98" t="s">
        <v>102</v>
      </c>
      <c r="H201" s="99">
        <v>3.7130000000000001</v>
      </c>
      <c r="I201" s="100"/>
      <c r="J201" s="100">
        <f>ROUND(I201*H201,2)</f>
        <v>0</v>
      </c>
      <c r="K201" s="101"/>
      <c r="L201" s="24"/>
      <c r="M201" s="102" t="s">
        <v>1</v>
      </c>
      <c r="N201" s="103" t="s">
        <v>34</v>
      </c>
      <c r="O201" s="104">
        <v>8.5999999999999993E-2</v>
      </c>
      <c r="P201" s="104">
        <f>O201*H201</f>
        <v>0.31931799999999999</v>
      </c>
      <c r="Q201" s="104">
        <v>1.3999999999999999E-4</v>
      </c>
      <c r="R201" s="104">
        <f>Q201*H201</f>
        <v>5.1981999999999994E-4</v>
      </c>
      <c r="S201" s="104">
        <v>0</v>
      </c>
      <c r="T201" s="105">
        <f>S201*H201</f>
        <v>0</v>
      </c>
      <c r="AR201" s="106" t="s">
        <v>103</v>
      </c>
      <c r="AT201" s="106" t="s">
        <v>99</v>
      </c>
      <c r="AU201" s="106" t="s">
        <v>54</v>
      </c>
      <c r="AY201" s="12" t="s">
        <v>97</v>
      </c>
      <c r="BE201" s="107">
        <f>IF(N201="základní",J201,0)</f>
        <v>0</v>
      </c>
      <c r="BF201" s="107">
        <f>IF(N201="snížená",J201,0)</f>
        <v>0</v>
      </c>
      <c r="BG201" s="107">
        <f>IF(N201="zákl. přenesená",J201,0)</f>
        <v>0</v>
      </c>
      <c r="BH201" s="107">
        <f>IF(N201="sníž. přenesená",J201,0)</f>
        <v>0</v>
      </c>
      <c r="BI201" s="107">
        <f>IF(N201="nulová",J201,0)</f>
        <v>0</v>
      </c>
      <c r="BJ201" s="12" t="s">
        <v>53</v>
      </c>
      <c r="BK201" s="107">
        <f>ROUND(I201*H201,2)</f>
        <v>0</v>
      </c>
      <c r="BL201" s="12" t="s">
        <v>103</v>
      </c>
      <c r="BM201" s="106" t="s">
        <v>244</v>
      </c>
    </row>
    <row r="202" spans="2:65" s="1" customFormat="1" ht="24.2" customHeight="1" x14ac:dyDescent="0.2">
      <c r="B202" s="94"/>
      <c r="C202" s="95" t="s">
        <v>245</v>
      </c>
      <c r="D202" s="95" t="s">
        <v>99</v>
      </c>
      <c r="E202" s="96" t="s">
        <v>246</v>
      </c>
      <c r="F202" s="97" t="s">
        <v>247</v>
      </c>
      <c r="G202" s="98" t="s">
        <v>102</v>
      </c>
      <c r="H202" s="99">
        <v>3.7130000000000001</v>
      </c>
      <c r="I202" s="100"/>
      <c r="J202" s="100">
        <f>ROUND(I202*H202,2)</f>
        <v>0</v>
      </c>
      <c r="K202" s="101"/>
      <c r="L202" s="24"/>
      <c r="M202" s="102" t="s">
        <v>1</v>
      </c>
      <c r="N202" s="103" t="s">
        <v>34</v>
      </c>
      <c r="O202" s="104">
        <v>0.28499999999999998</v>
      </c>
      <c r="P202" s="104">
        <f>O202*H202</f>
        <v>1.0582049999999998</v>
      </c>
      <c r="Q202" s="104">
        <v>2.8500000000000001E-3</v>
      </c>
      <c r="R202" s="104">
        <f>Q202*H202</f>
        <v>1.0582050000000001E-2</v>
      </c>
      <c r="S202" s="104">
        <v>0</v>
      </c>
      <c r="T202" s="105">
        <f>S202*H202</f>
        <v>0</v>
      </c>
      <c r="AR202" s="106" t="s">
        <v>103</v>
      </c>
      <c r="AT202" s="106" t="s">
        <v>99</v>
      </c>
      <c r="AU202" s="106" t="s">
        <v>54</v>
      </c>
      <c r="AY202" s="12" t="s">
        <v>97</v>
      </c>
      <c r="BE202" s="107">
        <f>IF(N202="základní",J202,0)</f>
        <v>0</v>
      </c>
      <c r="BF202" s="107">
        <f>IF(N202="snížená",J202,0)</f>
        <v>0</v>
      </c>
      <c r="BG202" s="107">
        <f>IF(N202="zákl. přenesená",J202,0)</f>
        <v>0</v>
      </c>
      <c r="BH202" s="107">
        <f>IF(N202="sníž. přenesená",J202,0)</f>
        <v>0</v>
      </c>
      <c r="BI202" s="107">
        <f>IF(N202="nulová",J202,0)</f>
        <v>0</v>
      </c>
      <c r="BJ202" s="12" t="s">
        <v>53</v>
      </c>
      <c r="BK202" s="107">
        <f>ROUND(I202*H202,2)</f>
        <v>0</v>
      </c>
      <c r="BL202" s="12" t="s">
        <v>103</v>
      </c>
      <c r="BM202" s="106" t="s">
        <v>248</v>
      </c>
    </row>
    <row r="203" spans="2:65" s="1" customFormat="1" ht="24.2" customHeight="1" x14ac:dyDescent="0.2">
      <c r="B203" s="94"/>
      <c r="C203" s="95" t="s">
        <v>249</v>
      </c>
      <c r="D203" s="95" t="s">
        <v>99</v>
      </c>
      <c r="E203" s="96" t="s">
        <v>250</v>
      </c>
      <c r="F203" s="97" t="s">
        <v>251</v>
      </c>
      <c r="G203" s="98" t="s">
        <v>102</v>
      </c>
      <c r="H203" s="99">
        <v>60.575000000000003</v>
      </c>
      <c r="I203" s="100"/>
      <c r="J203" s="100">
        <f>ROUND(I203*H203,2)</f>
        <v>0</v>
      </c>
      <c r="K203" s="101"/>
      <c r="L203" s="24"/>
      <c r="M203" s="102" t="s">
        <v>1</v>
      </c>
      <c r="N203" s="103" t="s">
        <v>34</v>
      </c>
      <c r="O203" s="104">
        <v>7.4999999999999997E-2</v>
      </c>
      <c r="P203" s="104">
        <f>O203*H203</f>
        <v>4.5431249999999999</v>
      </c>
      <c r="Q203" s="104">
        <v>1.3999999999999999E-4</v>
      </c>
      <c r="R203" s="104">
        <f>Q203*H203</f>
        <v>8.4805000000000002E-3</v>
      </c>
      <c r="S203" s="104">
        <v>0</v>
      </c>
      <c r="T203" s="105">
        <f>S203*H203</f>
        <v>0</v>
      </c>
      <c r="AR203" s="106" t="s">
        <v>103</v>
      </c>
      <c r="AT203" s="106" t="s">
        <v>99</v>
      </c>
      <c r="AU203" s="106" t="s">
        <v>54</v>
      </c>
      <c r="AY203" s="12" t="s">
        <v>97</v>
      </c>
      <c r="BE203" s="107">
        <f>IF(N203="základní",J203,0)</f>
        <v>0</v>
      </c>
      <c r="BF203" s="107">
        <f>IF(N203="snížená",J203,0)</f>
        <v>0</v>
      </c>
      <c r="BG203" s="107">
        <f>IF(N203="zákl. přenesená",J203,0)</f>
        <v>0</v>
      </c>
      <c r="BH203" s="107">
        <f>IF(N203="sníž. přenesená",J203,0)</f>
        <v>0</v>
      </c>
      <c r="BI203" s="107">
        <f>IF(N203="nulová",J203,0)</f>
        <v>0</v>
      </c>
      <c r="BJ203" s="12" t="s">
        <v>53</v>
      </c>
      <c r="BK203" s="107">
        <f>ROUND(I203*H203,2)</f>
        <v>0</v>
      </c>
      <c r="BL203" s="12" t="s">
        <v>103</v>
      </c>
      <c r="BM203" s="106" t="s">
        <v>252</v>
      </c>
    </row>
    <row r="204" spans="2:65" s="1" customFormat="1" ht="24.2" customHeight="1" x14ac:dyDescent="0.2">
      <c r="B204" s="94"/>
      <c r="C204" s="95" t="s">
        <v>253</v>
      </c>
      <c r="D204" s="95" t="s">
        <v>99</v>
      </c>
      <c r="E204" s="96" t="s">
        <v>254</v>
      </c>
      <c r="F204" s="97" t="s">
        <v>255</v>
      </c>
      <c r="G204" s="98" t="s">
        <v>102</v>
      </c>
      <c r="H204" s="99">
        <v>60.575000000000003</v>
      </c>
      <c r="I204" s="100"/>
      <c r="J204" s="100">
        <f>ROUND(I204*H204,2)</f>
        <v>0</v>
      </c>
      <c r="K204" s="101"/>
      <c r="L204" s="24"/>
      <c r="M204" s="102" t="s">
        <v>1</v>
      </c>
      <c r="N204" s="103" t="s">
        <v>34</v>
      </c>
      <c r="O204" s="104">
        <v>0.245</v>
      </c>
      <c r="P204" s="104">
        <f>O204*H204</f>
        <v>14.840875</v>
      </c>
      <c r="Q204" s="104">
        <v>2.8500000000000001E-3</v>
      </c>
      <c r="R204" s="104">
        <f>Q204*H204</f>
        <v>0.17263875000000001</v>
      </c>
      <c r="S204" s="104">
        <v>0</v>
      </c>
      <c r="T204" s="105">
        <f>S204*H204</f>
        <v>0</v>
      </c>
      <c r="AR204" s="106" t="s">
        <v>103</v>
      </c>
      <c r="AT204" s="106" t="s">
        <v>99</v>
      </c>
      <c r="AU204" s="106" t="s">
        <v>54</v>
      </c>
      <c r="AY204" s="12" t="s">
        <v>97</v>
      </c>
      <c r="BE204" s="107">
        <f>IF(N204="základní",J204,0)</f>
        <v>0</v>
      </c>
      <c r="BF204" s="107">
        <f>IF(N204="snížená",J204,0)</f>
        <v>0</v>
      </c>
      <c r="BG204" s="107">
        <f>IF(N204="zákl. přenesená",J204,0)</f>
        <v>0</v>
      </c>
      <c r="BH204" s="107">
        <f>IF(N204="sníž. přenesená",J204,0)</f>
        <v>0</v>
      </c>
      <c r="BI204" s="107">
        <f>IF(N204="nulová",J204,0)</f>
        <v>0</v>
      </c>
      <c r="BJ204" s="12" t="s">
        <v>53</v>
      </c>
      <c r="BK204" s="107">
        <f>ROUND(I204*H204,2)</f>
        <v>0</v>
      </c>
      <c r="BL204" s="12" t="s">
        <v>103</v>
      </c>
      <c r="BM204" s="106" t="s">
        <v>256</v>
      </c>
    </row>
    <row r="205" spans="2:65" s="1" customFormat="1" ht="24.2" customHeight="1" x14ac:dyDescent="0.2">
      <c r="B205" s="94"/>
      <c r="C205" s="95" t="s">
        <v>257</v>
      </c>
      <c r="D205" s="95" t="s">
        <v>99</v>
      </c>
      <c r="E205" s="96" t="s">
        <v>258</v>
      </c>
      <c r="F205" s="97" t="s">
        <v>259</v>
      </c>
      <c r="G205" s="98" t="s">
        <v>102</v>
      </c>
      <c r="H205" s="99">
        <v>28.7</v>
      </c>
      <c r="I205" s="100"/>
      <c r="J205" s="100">
        <f>ROUND(I205*H205,2)</f>
        <v>0</v>
      </c>
      <c r="K205" s="101"/>
      <c r="L205" s="24"/>
      <c r="M205" s="102" t="s">
        <v>1</v>
      </c>
      <c r="N205" s="103" t="s">
        <v>34</v>
      </c>
      <c r="O205" s="104">
        <v>0.443</v>
      </c>
      <c r="P205" s="104">
        <f>O205*H205</f>
        <v>12.7141</v>
      </c>
      <c r="Q205" s="104">
        <v>0.11169999999999999</v>
      </c>
      <c r="R205" s="104">
        <f>Q205*H205</f>
        <v>3.2057899999999999</v>
      </c>
      <c r="S205" s="104">
        <v>0</v>
      </c>
      <c r="T205" s="105">
        <f>S205*H205</f>
        <v>0</v>
      </c>
      <c r="AR205" s="106" t="s">
        <v>103</v>
      </c>
      <c r="AT205" s="106" t="s">
        <v>99</v>
      </c>
      <c r="AU205" s="106" t="s">
        <v>54</v>
      </c>
      <c r="AY205" s="12" t="s">
        <v>97</v>
      </c>
      <c r="BE205" s="107">
        <f>IF(N205="základní",J205,0)</f>
        <v>0</v>
      </c>
      <c r="BF205" s="107">
        <f>IF(N205="snížená",J205,0)</f>
        <v>0</v>
      </c>
      <c r="BG205" s="107">
        <f>IF(N205="zákl. přenesená",J205,0)</f>
        <v>0</v>
      </c>
      <c r="BH205" s="107">
        <f>IF(N205="sníž. přenesená",J205,0)</f>
        <v>0</v>
      </c>
      <c r="BI205" s="107">
        <f>IF(N205="nulová",J205,0)</f>
        <v>0</v>
      </c>
      <c r="BJ205" s="12" t="s">
        <v>53</v>
      </c>
      <c r="BK205" s="107">
        <f>ROUND(I205*H205,2)</f>
        <v>0</v>
      </c>
      <c r="BL205" s="12" t="s">
        <v>103</v>
      </c>
      <c r="BM205" s="106" t="s">
        <v>260</v>
      </c>
    </row>
    <row r="206" spans="2:65" s="8" customFormat="1" ht="11.25" x14ac:dyDescent="0.2">
      <c r="B206" s="108"/>
      <c r="D206" s="109" t="s">
        <v>105</v>
      </c>
      <c r="E206" s="110" t="s">
        <v>1</v>
      </c>
      <c r="F206" s="111" t="s">
        <v>261</v>
      </c>
      <c r="H206" s="112">
        <v>28.7</v>
      </c>
      <c r="L206" s="108"/>
      <c r="M206" s="113"/>
      <c r="T206" s="114"/>
      <c r="AT206" s="110" t="s">
        <v>105</v>
      </c>
      <c r="AU206" s="110" t="s">
        <v>54</v>
      </c>
      <c r="AV206" s="8" t="s">
        <v>54</v>
      </c>
      <c r="AW206" s="8" t="s">
        <v>26</v>
      </c>
      <c r="AX206" s="8" t="s">
        <v>53</v>
      </c>
      <c r="AY206" s="110" t="s">
        <v>97</v>
      </c>
    </row>
    <row r="207" spans="2:65" s="1" customFormat="1" ht="24.2" customHeight="1" x14ac:dyDescent="0.2">
      <c r="B207" s="94"/>
      <c r="C207" s="95" t="s">
        <v>262</v>
      </c>
      <c r="D207" s="95" t="s">
        <v>99</v>
      </c>
      <c r="E207" s="96" t="s">
        <v>263</v>
      </c>
      <c r="F207" s="97" t="s">
        <v>264</v>
      </c>
      <c r="G207" s="98" t="s">
        <v>111</v>
      </c>
      <c r="H207" s="99">
        <v>2.7440000000000002</v>
      </c>
      <c r="I207" s="100"/>
      <c r="J207" s="100">
        <f>ROUND(I207*H207,2)</f>
        <v>0</v>
      </c>
      <c r="K207" s="101"/>
      <c r="L207" s="24"/>
      <c r="M207" s="102" t="s">
        <v>1</v>
      </c>
      <c r="N207" s="103" t="s">
        <v>34</v>
      </c>
      <c r="O207" s="104">
        <v>2.048</v>
      </c>
      <c r="P207" s="104">
        <f>O207*H207</f>
        <v>5.6197120000000007</v>
      </c>
      <c r="Q207" s="104">
        <v>2.16</v>
      </c>
      <c r="R207" s="104">
        <f>Q207*H207</f>
        <v>5.9270400000000008</v>
      </c>
      <c r="S207" s="104">
        <v>0</v>
      </c>
      <c r="T207" s="105">
        <f>S207*H207</f>
        <v>0</v>
      </c>
      <c r="AR207" s="106" t="s">
        <v>103</v>
      </c>
      <c r="AT207" s="106" t="s">
        <v>99</v>
      </c>
      <c r="AU207" s="106" t="s">
        <v>54</v>
      </c>
      <c r="AY207" s="12" t="s">
        <v>97</v>
      </c>
      <c r="BE207" s="107">
        <f>IF(N207="základní",J207,0)</f>
        <v>0</v>
      </c>
      <c r="BF207" s="107">
        <f>IF(N207="snížená",J207,0)</f>
        <v>0</v>
      </c>
      <c r="BG207" s="107">
        <f>IF(N207="zákl. přenesená",J207,0)</f>
        <v>0</v>
      </c>
      <c r="BH207" s="107">
        <f>IF(N207="sníž. přenesená",J207,0)</f>
        <v>0</v>
      </c>
      <c r="BI207" s="107">
        <f>IF(N207="nulová",J207,0)</f>
        <v>0</v>
      </c>
      <c r="BJ207" s="12" t="s">
        <v>53</v>
      </c>
      <c r="BK207" s="107">
        <f>ROUND(I207*H207,2)</f>
        <v>0</v>
      </c>
      <c r="BL207" s="12" t="s">
        <v>103</v>
      </c>
      <c r="BM207" s="106" t="s">
        <v>265</v>
      </c>
    </row>
    <row r="208" spans="2:65" s="8" customFormat="1" ht="11.25" x14ac:dyDescent="0.2">
      <c r="B208" s="108"/>
      <c r="D208" s="109" t="s">
        <v>105</v>
      </c>
      <c r="E208" s="110" t="s">
        <v>1</v>
      </c>
      <c r="F208" s="111" t="s">
        <v>266</v>
      </c>
      <c r="H208" s="112">
        <v>2.7440000000000002</v>
      </c>
      <c r="L208" s="108"/>
      <c r="M208" s="113"/>
      <c r="T208" s="114"/>
      <c r="AT208" s="110" t="s">
        <v>105</v>
      </c>
      <c r="AU208" s="110" t="s">
        <v>54</v>
      </c>
      <c r="AV208" s="8" t="s">
        <v>54</v>
      </c>
      <c r="AW208" s="8" t="s">
        <v>26</v>
      </c>
      <c r="AX208" s="8" t="s">
        <v>53</v>
      </c>
      <c r="AY208" s="110" t="s">
        <v>97</v>
      </c>
    </row>
    <row r="209" spans="2:65" s="1" customFormat="1" ht="24.2" customHeight="1" x14ac:dyDescent="0.2">
      <c r="B209" s="94"/>
      <c r="C209" s="95" t="s">
        <v>267</v>
      </c>
      <c r="D209" s="95" t="s">
        <v>99</v>
      </c>
      <c r="E209" s="96" t="s">
        <v>268</v>
      </c>
      <c r="F209" s="97" t="s">
        <v>734</v>
      </c>
      <c r="G209" s="98" t="s">
        <v>102</v>
      </c>
      <c r="H209" s="99">
        <v>9.125</v>
      </c>
      <c r="I209" s="100"/>
      <c r="J209" s="100">
        <f>ROUND(I209*H209,2)</f>
        <v>0</v>
      </c>
      <c r="K209" s="101"/>
      <c r="L209" s="24"/>
      <c r="M209" s="102" t="s">
        <v>1</v>
      </c>
      <c r="N209" s="103" t="s">
        <v>34</v>
      </c>
      <c r="O209" s="104">
        <v>0.55700000000000005</v>
      </c>
      <c r="P209" s="104">
        <f>O209*H209</f>
        <v>5.0826250000000002</v>
      </c>
      <c r="Q209" s="104">
        <v>0.25669999999999998</v>
      </c>
      <c r="R209" s="104">
        <f>Q209*H209</f>
        <v>2.3423875000000001</v>
      </c>
      <c r="S209" s="104">
        <v>0</v>
      </c>
      <c r="T209" s="105">
        <f>S209*H209</f>
        <v>0</v>
      </c>
      <c r="AR209" s="106" t="s">
        <v>103</v>
      </c>
      <c r="AT209" s="106" t="s">
        <v>99</v>
      </c>
      <c r="AU209" s="106" t="s">
        <v>54</v>
      </c>
      <c r="AY209" s="12" t="s">
        <v>97</v>
      </c>
      <c r="BE209" s="107">
        <f>IF(N209="základní",J209,0)</f>
        <v>0</v>
      </c>
      <c r="BF209" s="107">
        <f>IF(N209="snížená",J209,0)</f>
        <v>0</v>
      </c>
      <c r="BG209" s="107">
        <f>IF(N209="zákl. přenesená",J209,0)</f>
        <v>0</v>
      </c>
      <c r="BH209" s="107">
        <f>IF(N209="sníž. přenesená",J209,0)</f>
        <v>0</v>
      </c>
      <c r="BI209" s="107">
        <f>IF(N209="nulová",J209,0)</f>
        <v>0</v>
      </c>
      <c r="BJ209" s="12" t="s">
        <v>53</v>
      </c>
      <c r="BK209" s="107">
        <f>ROUND(I209*H209,2)</f>
        <v>0</v>
      </c>
      <c r="BL209" s="12" t="s">
        <v>103</v>
      </c>
      <c r="BM209" s="106" t="s">
        <v>269</v>
      </c>
    </row>
    <row r="210" spans="2:65" s="8" customFormat="1" ht="11.25" x14ac:dyDescent="0.2">
      <c r="B210" s="108"/>
      <c r="D210" s="109" t="s">
        <v>105</v>
      </c>
      <c r="E210" s="110" t="s">
        <v>1</v>
      </c>
      <c r="F210" s="111" t="s">
        <v>270</v>
      </c>
      <c r="H210" s="112">
        <v>9.125</v>
      </c>
      <c r="L210" s="108"/>
      <c r="M210" s="113"/>
      <c r="T210" s="114"/>
      <c r="AT210" s="110" t="s">
        <v>105</v>
      </c>
      <c r="AU210" s="110" t="s">
        <v>54</v>
      </c>
      <c r="AV210" s="8" t="s">
        <v>54</v>
      </c>
      <c r="AW210" s="8" t="s">
        <v>26</v>
      </c>
      <c r="AX210" s="8" t="s">
        <v>53</v>
      </c>
      <c r="AY210" s="110" t="s">
        <v>97</v>
      </c>
    </row>
    <row r="211" spans="2:65" s="7" customFormat="1" ht="22.9" customHeight="1" x14ac:dyDescent="0.2">
      <c r="B211" s="83"/>
      <c r="D211" s="84" t="s">
        <v>51</v>
      </c>
      <c r="E211" s="92" t="s">
        <v>144</v>
      </c>
      <c r="F211" s="92" t="s">
        <v>271</v>
      </c>
      <c r="J211" s="93">
        <f>BK211</f>
        <v>0</v>
      </c>
      <c r="L211" s="83"/>
      <c r="M211" s="87"/>
      <c r="P211" s="88">
        <f>SUM(P212:P216)</f>
        <v>1.68</v>
      </c>
      <c r="R211" s="88">
        <f>SUM(R212:R216)</f>
        <v>1.4999999999999999E-2</v>
      </c>
      <c r="T211" s="89">
        <f>SUM(T212:T216)</f>
        <v>8.0000000000000002E-3</v>
      </c>
      <c r="AR211" s="84" t="s">
        <v>53</v>
      </c>
      <c r="AT211" s="90" t="s">
        <v>51</v>
      </c>
      <c r="AU211" s="90" t="s">
        <v>53</v>
      </c>
      <c r="AY211" s="84" t="s">
        <v>97</v>
      </c>
      <c r="BK211" s="91">
        <f>SUM(BK212:BK216)</f>
        <v>0</v>
      </c>
    </row>
    <row r="212" spans="2:65" s="1" customFormat="1" ht="33" customHeight="1" x14ac:dyDescent="0.2">
      <c r="B212" s="94"/>
      <c r="C212" s="95" t="s">
        <v>272</v>
      </c>
      <c r="D212" s="95" t="s">
        <v>99</v>
      </c>
      <c r="E212" s="96" t="s">
        <v>273</v>
      </c>
      <c r="F212" s="97" t="s">
        <v>274</v>
      </c>
      <c r="G212" s="98" t="s">
        <v>275</v>
      </c>
      <c r="H212" s="99">
        <v>8</v>
      </c>
      <c r="I212" s="100"/>
      <c r="J212" s="100">
        <f>ROUND(I212*H212,2)</f>
        <v>0</v>
      </c>
      <c r="K212" s="101"/>
      <c r="L212" s="24"/>
      <c r="M212" s="102" t="s">
        <v>1</v>
      </c>
      <c r="N212" s="103" t="s">
        <v>34</v>
      </c>
      <c r="O212" s="104">
        <v>0.21</v>
      </c>
      <c r="P212" s="104">
        <f>O212*H212</f>
        <v>1.68</v>
      </c>
      <c r="Q212" s="104">
        <v>0</v>
      </c>
      <c r="R212" s="104">
        <f>Q212*H212</f>
        <v>0</v>
      </c>
      <c r="S212" s="104">
        <v>1E-3</v>
      </c>
      <c r="T212" s="105">
        <f>S212*H212</f>
        <v>8.0000000000000002E-3</v>
      </c>
      <c r="AR212" s="106" t="s">
        <v>103</v>
      </c>
      <c r="AT212" s="106" t="s">
        <v>99</v>
      </c>
      <c r="AU212" s="106" t="s">
        <v>54</v>
      </c>
      <c r="AY212" s="12" t="s">
        <v>97</v>
      </c>
      <c r="BE212" s="107">
        <f>IF(N212="základní",J212,0)</f>
        <v>0</v>
      </c>
      <c r="BF212" s="107">
        <f>IF(N212="snížená",J212,0)</f>
        <v>0</v>
      </c>
      <c r="BG212" s="107">
        <f>IF(N212="zákl. přenesená",J212,0)</f>
        <v>0</v>
      </c>
      <c r="BH212" s="107">
        <f>IF(N212="sníž. přenesená",J212,0)</f>
        <v>0</v>
      </c>
      <c r="BI212" s="107">
        <f>IF(N212="nulová",J212,0)</f>
        <v>0</v>
      </c>
      <c r="BJ212" s="12" t="s">
        <v>53</v>
      </c>
      <c r="BK212" s="107">
        <f>ROUND(I212*H212,2)</f>
        <v>0</v>
      </c>
      <c r="BL212" s="12" t="s">
        <v>103</v>
      </c>
      <c r="BM212" s="106" t="s">
        <v>276</v>
      </c>
    </row>
    <row r="213" spans="2:65" s="1" customFormat="1" ht="21.75" customHeight="1" x14ac:dyDescent="0.2">
      <c r="B213" s="94"/>
      <c r="C213" s="95" t="s">
        <v>277</v>
      </c>
      <c r="D213" s="95" t="s">
        <v>99</v>
      </c>
      <c r="E213" s="96" t="s">
        <v>278</v>
      </c>
      <c r="F213" s="97" t="s">
        <v>279</v>
      </c>
      <c r="G213" s="98" t="s">
        <v>275</v>
      </c>
      <c r="H213" s="99">
        <v>2</v>
      </c>
      <c r="I213" s="100"/>
      <c r="J213" s="100">
        <f>ROUND(I213*H213,2)</f>
        <v>0</v>
      </c>
      <c r="K213" s="101"/>
      <c r="L213" s="24"/>
      <c r="M213" s="102" t="s">
        <v>1</v>
      </c>
      <c r="N213" s="103" t="s">
        <v>34</v>
      </c>
      <c r="O213" s="104">
        <v>0</v>
      </c>
      <c r="P213" s="104">
        <f>O213*H213</f>
        <v>0</v>
      </c>
      <c r="Q213" s="104">
        <v>0</v>
      </c>
      <c r="R213" s="104">
        <f>Q213*H213</f>
        <v>0</v>
      </c>
      <c r="S213" s="104">
        <v>0</v>
      </c>
      <c r="T213" s="105">
        <f>S213*H213</f>
        <v>0</v>
      </c>
      <c r="AR213" s="106" t="s">
        <v>103</v>
      </c>
      <c r="AT213" s="106" t="s">
        <v>99</v>
      </c>
      <c r="AU213" s="106" t="s">
        <v>54</v>
      </c>
      <c r="AY213" s="12" t="s">
        <v>97</v>
      </c>
      <c r="BE213" s="107">
        <f>IF(N213="základní",J213,0)</f>
        <v>0</v>
      </c>
      <c r="BF213" s="107">
        <f>IF(N213="snížená",J213,0)</f>
        <v>0</v>
      </c>
      <c r="BG213" s="107">
        <f>IF(N213="zákl. přenesená",J213,0)</f>
        <v>0</v>
      </c>
      <c r="BH213" s="107">
        <f>IF(N213="sníž. přenesená",J213,0)</f>
        <v>0</v>
      </c>
      <c r="BI213" s="107">
        <f>IF(N213="nulová",J213,0)</f>
        <v>0</v>
      </c>
      <c r="BJ213" s="12" t="s">
        <v>53</v>
      </c>
      <c r="BK213" s="107">
        <f>ROUND(I213*H213,2)</f>
        <v>0</v>
      </c>
      <c r="BL213" s="12" t="s">
        <v>103</v>
      </c>
      <c r="BM213" s="106" t="s">
        <v>280</v>
      </c>
    </row>
    <row r="214" spans="2:65" s="1" customFormat="1" ht="24.2" customHeight="1" x14ac:dyDescent="0.2">
      <c r="B214" s="94"/>
      <c r="C214" s="121" t="s">
        <v>281</v>
      </c>
      <c r="D214" s="121" t="s">
        <v>187</v>
      </c>
      <c r="E214" s="122" t="s">
        <v>282</v>
      </c>
      <c r="F214" s="123" t="s">
        <v>283</v>
      </c>
      <c r="G214" s="124" t="s">
        <v>174</v>
      </c>
      <c r="H214" s="125">
        <v>1.4999999999999999E-2</v>
      </c>
      <c r="I214" s="126"/>
      <c r="J214" s="126">
        <f>ROUND(I214*H214,2)</f>
        <v>0</v>
      </c>
      <c r="K214" s="127"/>
      <c r="L214" s="128"/>
      <c r="M214" s="129" t="s">
        <v>1</v>
      </c>
      <c r="N214" s="130" t="s">
        <v>34</v>
      </c>
      <c r="O214" s="104">
        <v>0</v>
      </c>
      <c r="P214" s="104">
        <f>O214*H214</f>
        <v>0</v>
      </c>
      <c r="Q214" s="104">
        <v>1</v>
      </c>
      <c r="R214" s="104">
        <f>Q214*H214</f>
        <v>1.4999999999999999E-2</v>
      </c>
      <c r="S214" s="104">
        <v>0</v>
      </c>
      <c r="T214" s="105">
        <f>S214*H214</f>
        <v>0</v>
      </c>
      <c r="AR214" s="106" t="s">
        <v>139</v>
      </c>
      <c r="AT214" s="106" t="s">
        <v>187</v>
      </c>
      <c r="AU214" s="106" t="s">
        <v>54</v>
      </c>
      <c r="AY214" s="12" t="s">
        <v>97</v>
      </c>
      <c r="BE214" s="107">
        <f>IF(N214="základní",J214,0)</f>
        <v>0</v>
      </c>
      <c r="BF214" s="107">
        <f>IF(N214="snížená",J214,0)</f>
        <v>0</v>
      </c>
      <c r="BG214" s="107">
        <f>IF(N214="zákl. přenesená",J214,0)</f>
        <v>0</v>
      </c>
      <c r="BH214" s="107">
        <f>IF(N214="sníž. přenesená",J214,0)</f>
        <v>0</v>
      </c>
      <c r="BI214" s="107">
        <f>IF(N214="nulová",J214,0)</f>
        <v>0</v>
      </c>
      <c r="BJ214" s="12" t="s">
        <v>53</v>
      </c>
      <c r="BK214" s="107">
        <f>ROUND(I214*H214,2)</f>
        <v>0</v>
      </c>
      <c r="BL214" s="12" t="s">
        <v>103</v>
      </c>
      <c r="BM214" s="106" t="s">
        <v>284</v>
      </c>
    </row>
    <row r="215" spans="2:65" s="10" customFormat="1" ht="22.5" x14ac:dyDescent="0.2">
      <c r="B215" s="131"/>
      <c r="D215" s="109" t="s">
        <v>105</v>
      </c>
      <c r="E215" s="132" t="s">
        <v>1</v>
      </c>
      <c r="F215" s="133" t="s">
        <v>285</v>
      </c>
      <c r="H215" s="132" t="s">
        <v>1</v>
      </c>
      <c r="L215" s="131"/>
      <c r="M215" s="134"/>
      <c r="T215" s="135"/>
      <c r="AT215" s="132" t="s">
        <v>105</v>
      </c>
      <c r="AU215" s="132" t="s">
        <v>54</v>
      </c>
      <c r="AV215" s="10" t="s">
        <v>53</v>
      </c>
      <c r="AW215" s="10" t="s">
        <v>26</v>
      </c>
      <c r="AX215" s="10" t="s">
        <v>52</v>
      </c>
      <c r="AY215" s="132" t="s">
        <v>97</v>
      </c>
    </row>
    <row r="216" spans="2:65" s="8" customFormat="1" ht="11.25" x14ac:dyDescent="0.2">
      <c r="B216" s="108"/>
      <c r="D216" s="109" t="s">
        <v>105</v>
      </c>
      <c r="E216" s="110" t="s">
        <v>1</v>
      </c>
      <c r="F216" s="111" t="s">
        <v>286</v>
      </c>
      <c r="H216" s="112">
        <v>1.4999999999999999E-2</v>
      </c>
      <c r="L216" s="108"/>
      <c r="M216" s="113"/>
      <c r="T216" s="114"/>
      <c r="AT216" s="110" t="s">
        <v>105</v>
      </c>
      <c r="AU216" s="110" t="s">
        <v>54</v>
      </c>
      <c r="AV216" s="8" t="s">
        <v>54</v>
      </c>
      <c r="AW216" s="8" t="s">
        <v>26</v>
      </c>
      <c r="AX216" s="8" t="s">
        <v>53</v>
      </c>
      <c r="AY216" s="110" t="s">
        <v>97</v>
      </c>
    </row>
    <row r="217" spans="2:65" s="7" customFormat="1" ht="22.9" customHeight="1" x14ac:dyDescent="0.2">
      <c r="B217" s="83"/>
      <c r="D217" s="84" t="s">
        <v>51</v>
      </c>
      <c r="E217" s="92" t="s">
        <v>287</v>
      </c>
      <c r="F217" s="92" t="s">
        <v>288</v>
      </c>
      <c r="J217" s="93">
        <f>BK217</f>
        <v>0</v>
      </c>
      <c r="L217" s="83"/>
      <c r="M217" s="87"/>
      <c r="P217" s="88">
        <f>P218</f>
        <v>115.18317999999999</v>
      </c>
      <c r="R217" s="88">
        <f>R218</f>
        <v>0</v>
      </c>
      <c r="T217" s="89">
        <f>T218</f>
        <v>0</v>
      </c>
      <c r="AR217" s="84" t="s">
        <v>53</v>
      </c>
      <c r="AT217" s="90" t="s">
        <v>51</v>
      </c>
      <c r="AU217" s="90" t="s">
        <v>53</v>
      </c>
      <c r="AY217" s="84" t="s">
        <v>97</v>
      </c>
      <c r="BK217" s="91">
        <f>BK218</f>
        <v>0</v>
      </c>
    </row>
    <row r="218" spans="2:65" s="1" customFormat="1" ht="24.2" customHeight="1" x14ac:dyDescent="0.2">
      <c r="B218" s="94"/>
      <c r="C218" s="95" t="s">
        <v>289</v>
      </c>
      <c r="D218" s="95" t="s">
        <v>99</v>
      </c>
      <c r="E218" s="96" t="s">
        <v>290</v>
      </c>
      <c r="F218" s="97" t="s">
        <v>291</v>
      </c>
      <c r="G218" s="98" t="s">
        <v>174</v>
      </c>
      <c r="H218" s="99">
        <v>47.42</v>
      </c>
      <c r="I218" s="100"/>
      <c r="J218" s="100">
        <f>ROUND(I218*H218,2)</f>
        <v>0</v>
      </c>
      <c r="K218" s="101"/>
      <c r="L218" s="24"/>
      <c r="M218" s="102" t="s">
        <v>1</v>
      </c>
      <c r="N218" s="103" t="s">
        <v>34</v>
      </c>
      <c r="O218" s="104">
        <v>2.4289999999999998</v>
      </c>
      <c r="P218" s="104">
        <f>O218*H218</f>
        <v>115.18317999999999</v>
      </c>
      <c r="Q218" s="104">
        <v>0</v>
      </c>
      <c r="R218" s="104">
        <f>Q218*H218</f>
        <v>0</v>
      </c>
      <c r="S218" s="104">
        <v>0</v>
      </c>
      <c r="T218" s="105">
        <f>S218*H218</f>
        <v>0</v>
      </c>
      <c r="AR218" s="106" t="s">
        <v>103</v>
      </c>
      <c r="AT218" s="106" t="s">
        <v>99</v>
      </c>
      <c r="AU218" s="106" t="s">
        <v>54</v>
      </c>
      <c r="AY218" s="12" t="s">
        <v>97</v>
      </c>
      <c r="BE218" s="107">
        <f>IF(N218="základní",J218,0)</f>
        <v>0</v>
      </c>
      <c r="BF218" s="107">
        <f>IF(N218="snížená",J218,0)</f>
        <v>0</v>
      </c>
      <c r="BG218" s="107">
        <f>IF(N218="zákl. přenesená",J218,0)</f>
        <v>0</v>
      </c>
      <c r="BH218" s="107">
        <f>IF(N218="sníž. přenesená",J218,0)</f>
        <v>0</v>
      </c>
      <c r="BI218" s="107">
        <f>IF(N218="nulová",J218,0)</f>
        <v>0</v>
      </c>
      <c r="BJ218" s="12" t="s">
        <v>53</v>
      </c>
      <c r="BK218" s="107">
        <f>ROUND(I218*H218,2)</f>
        <v>0</v>
      </c>
      <c r="BL218" s="12" t="s">
        <v>103</v>
      </c>
      <c r="BM218" s="106" t="s">
        <v>292</v>
      </c>
    </row>
    <row r="219" spans="2:65" s="7" customFormat="1" ht="25.9" customHeight="1" x14ac:dyDescent="0.2">
      <c r="B219" s="83"/>
      <c r="D219" s="84" t="s">
        <v>51</v>
      </c>
      <c r="E219" s="85" t="s">
        <v>293</v>
      </c>
      <c r="F219" s="85" t="s">
        <v>294</v>
      </c>
      <c r="J219" s="86">
        <f>BK219</f>
        <v>0</v>
      </c>
      <c r="L219" s="83"/>
      <c r="M219" s="87"/>
      <c r="P219" s="88">
        <f>P220+P233+P252+P266+P315+P319+P324+P356+P362+P371</f>
        <v>337.16201000000001</v>
      </c>
      <c r="R219" s="88">
        <f>R220+R233+R252+R266+R315+R319+R324+R356+R362+R371</f>
        <v>3.4755004300000003</v>
      </c>
      <c r="T219" s="89">
        <f>T220+T233+T252+T266+T315+T319+T324+T356+T362+T371</f>
        <v>0</v>
      </c>
      <c r="AR219" s="84" t="s">
        <v>54</v>
      </c>
      <c r="AT219" s="90" t="s">
        <v>51</v>
      </c>
      <c r="AU219" s="90" t="s">
        <v>52</v>
      </c>
      <c r="AY219" s="84" t="s">
        <v>97</v>
      </c>
      <c r="BK219" s="91">
        <f>BK220+BK233+BK252+BK266+BK315+BK319+BK324+BK356+BK362+BK371</f>
        <v>0</v>
      </c>
    </row>
    <row r="220" spans="2:65" s="7" customFormat="1" ht="22.9" customHeight="1" x14ac:dyDescent="0.2">
      <c r="B220" s="83"/>
      <c r="D220" s="84" t="s">
        <v>51</v>
      </c>
      <c r="E220" s="92" t="s">
        <v>295</v>
      </c>
      <c r="F220" s="92" t="s">
        <v>296</v>
      </c>
      <c r="J220" s="93">
        <f>BK220</f>
        <v>0</v>
      </c>
      <c r="L220" s="83"/>
      <c r="M220" s="87"/>
      <c r="P220" s="88">
        <f>SUM(P221:P232)</f>
        <v>9.7670410000000007</v>
      </c>
      <c r="R220" s="88">
        <f>SUM(R221:R232)</f>
        <v>0.23344120000000002</v>
      </c>
      <c r="T220" s="89">
        <f>SUM(T221:T232)</f>
        <v>0</v>
      </c>
      <c r="AR220" s="84" t="s">
        <v>54</v>
      </c>
      <c r="AT220" s="90" t="s">
        <v>51</v>
      </c>
      <c r="AU220" s="90" t="s">
        <v>53</v>
      </c>
      <c r="AY220" s="84" t="s">
        <v>97</v>
      </c>
      <c r="BK220" s="91">
        <f>SUM(BK221:BK232)</f>
        <v>0</v>
      </c>
    </row>
    <row r="221" spans="2:65" s="1" customFormat="1" ht="24.2" customHeight="1" x14ac:dyDescent="0.2">
      <c r="B221" s="94"/>
      <c r="C221" s="95" t="s">
        <v>297</v>
      </c>
      <c r="D221" s="95" t="s">
        <v>99</v>
      </c>
      <c r="E221" s="96" t="s">
        <v>298</v>
      </c>
      <c r="F221" s="97" t="s">
        <v>299</v>
      </c>
      <c r="G221" s="98" t="s">
        <v>102</v>
      </c>
      <c r="H221" s="99">
        <v>33.75</v>
      </c>
      <c r="I221" s="100"/>
      <c r="J221" s="100">
        <f>ROUND(I221*H221,2)</f>
        <v>0</v>
      </c>
      <c r="K221" s="101"/>
      <c r="L221" s="24"/>
      <c r="M221" s="102" t="s">
        <v>1</v>
      </c>
      <c r="N221" s="103" t="s">
        <v>34</v>
      </c>
      <c r="O221" s="104">
        <v>2.4E-2</v>
      </c>
      <c r="P221" s="104">
        <f>O221*H221</f>
        <v>0.81</v>
      </c>
      <c r="Q221" s="104">
        <v>0</v>
      </c>
      <c r="R221" s="104">
        <f>Q221*H221</f>
        <v>0</v>
      </c>
      <c r="S221" s="104">
        <v>0</v>
      </c>
      <c r="T221" s="105">
        <f>S221*H221</f>
        <v>0</v>
      </c>
      <c r="AR221" s="106" t="s">
        <v>181</v>
      </c>
      <c r="AT221" s="106" t="s">
        <v>99</v>
      </c>
      <c r="AU221" s="106" t="s">
        <v>54</v>
      </c>
      <c r="AY221" s="12" t="s">
        <v>97</v>
      </c>
      <c r="BE221" s="107">
        <f>IF(N221="základní",J221,0)</f>
        <v>0</v>
      </c>
      <c r="BF221" s="107">
        <f>IF(N221="snížená",J221,0)</f>
        <v>0</v>
      </c>
      <c r="BG221" s="107">
        <f>IF(N221="zákl. přenesená",J221,0)</f>
        <v>0</v>
      </c>
      <c r="BH221" s="107">
        <f>IF(N221="sníž. přenesená",J221,0)</f>
        <v>0</v>
      </c>
      <c r="BI221" s="107">
        <f>IF(N221="nulová",J221,0)</f>
        <v>0</v>
      </c>
      <c r="BJ221" s="12" t="s">
        <v>53</v>
      </c>
      <c r="BK221" s="107">
        <f>ROUND(I221*H221,2)</f>
        <v>0</v>
      </c>
      <c r="BL221" s="12" t="s">
        <v>181</v>
      </c>
      <c r="BM221" s="106" t="s">
        <v>300</v>
      </c>
    </row>
    <row r="222" spans="2:65" s="8" customFormat="1" ht="11.25" x14ac:dyDescent="0.2">
      <c r="B222" s="108"/>
      <c r="D222" s="109" t="s">
        <v>105</v>
      </c>
      <c r="E222" s="110" t="s">
        <v>1</v>
      </c>
      <c r="F222" s="111" t="s">
        <v>301</v>
      </c>
      <c r="H222" s="112">
        <v>33.75</v>
      </c>
      <c r="L222" s="108"/>
      <c r="M222" s="113"/>
      <c r="T222" s="114"/>
      <c r="AT222" s="110" t="s">
        <v>105</v>
      </c>
      <c r="AU222" s="110" t="s">
        <v>54</v>
      </c>
      <c r="AV222" s="8" t="s">
        <v>54</v>
      </c>
      <c r="AW222" s="8" t="s">
        <v>26</v>
      </c>
      <c r="AX222" s="8" t="s">
        <v>53</v>
      </c>
      <c r="AY222" s="110" t="s">
        <v>97</v>
      </c>
    </row>
    <row r="223" spans="2:65" s="1" customFormat="1" ht="16.5" customHeight="1" x14ac:dyDescent="0.2">
      <c r="B223" s="94"/>
      <c r="C223" s="121" t="s">
        <v>302</v>
      </c>
      <c r="D223" s="121" t="s">
        <v>187</v>
      </c>
      <c r="E223" s="122" t="s">
        <v>303</v>
      </c>
      <c r="F223" s="123" t="s">
        <v>304</v>
      </c>
      <c r="G223" s="124" t="s">
        <v>174</v>
      </c>
      <c r="H223" s="125">
        <v>0.01</v>
      </c>
      <c r="I223" s="126"/>
      <c r="J223" s="126">
        <f>ROUND(I223*H223,2)</f>
        <v>0</v>
      </c>
      <c r="K223" s="127"/>
      <c r="L223" s="128"/>
      <c r="M223" s="129" t="s">
        <v>1</v>
      </c>
      <c r="N223" s="130" t="s">
        <v>34</v>
      </c>
      <c r="O223" s="104">
        <v>0</v>
      </c>
      <c r="P223" s="104">
        <f>O223*H223</f>
        <v>0</v>
      </c>
      <c r="Q223" s="104">
        <v>1</v>
      </c>
      <c r="R223" s="104">
        <f>Q223*H223</f>
        <v>0.01</v>
      </c>
      <c r="S223" s="104">
        <v>0</v>
      </c>
      <c r="T223" s="105">
        <f>S223*H223</f>
        <v>0</v>
      </c>
      <c r="AR223" s="106" t="s">
        <v>257</v>
      </c>
      <c r="AT223" s="106" t="s">
        <v>187</v>
      </c>
      <c r="AU223" s="106" t="s">
        <v>54</v>
      </c>
      <c r="AY223" s="12" t="s">
        <v>97</v>
      </c>
      <c r="BE223" s="107">
        <f>IF(N223="základní",J223,0)</f>
        <v>0</v>
      </c>
      <c r="BF223" s="107">
        <f>IF(N223="snížená",J223,0)</f>
        <v>0</v>
      </c>
      <c r="BG223" s="107">
        <f>IF(N223="zákl. přenesená",J223,0)</f>
        <v>0</v>
      </c>
      <c r="BH223" s="107">
        <f>IF(N223="sníž. přenesená",J223,0)</f>
        <v>0</v>
      </c>
      <c r="BI223" s="107">
        <f>IF(N223="nulová",J223,0)</f>
        <v>0</v>
      </c>
      <c r="BJ223" s="12" t="s">
        <v>53</v>
      </c>
      <c r="BK223" s="107">
        <f>ROUND(I223*H223,2)</f>
        <v>0</v>
      </c>
      <c r="BL223" s="12" t="s">
        <v>181</v>
      </c>
      <c r="BM223" s="106" t="s">
        <v>305</v>
      </c>
    </row>
    <row r="224" spans="2:65" s="8" customFormat="1" ht="11.25" x14ac:dyDescent="0.2">
      <c r="B224" s="108"/>
      <c r="D224" s="109" t="s">
        <v>105</v>
      </c>
      <c r="F224" s="111" t="s">
        <v>306</v>
      </c>
      <c r="H224" s="112">
        <v>0.01</v>
      </c>
      <c r="L224" s="108"/>
      <c r="M224" s="113"/>
      <c r="T224" s="114"/>
      <c r="AT224" s="110" t="s">
        <v>105</v>
      </c>
      <c r="AU224" s="110" t="s">
        <v>54</v>
      </c>
      <c r="AV224" s="8" t="s">
        <v>54</v>
      </c>
      <c r="AW224" s="8" t="s">
        <v>3</v>
      </c>
      <c r="AX224" s="8" t="s">
        <v>53</v>
      </c>
      <c r="AY224" s="110" t="s">
        <v>97</v>
      </c>
    </row>
    <row r="225" spans="2:65" s="1" customFormat="1" ht="24.2" customHeight="1" x14ac:dyDescent="0.2">
      <c r="B225" s="94"/>
      <c r="C225" s="95" t="s">
        <v>307</v>
      </c>
      <c r="D225" s="95" t="s">
        <v>99</v>
      </c>
      <c r="E225" s="96" t="s">
        <v>308</v>
      </c>
      <c r="F225" s="97" t="s">
        <v>309</v>
      </c>
      <c r="G225" s="98" t="s">
        <v>102</v>
      </c>
      <c r="H225" s="99">
        <v>37.274999999999999</v>
      </c>
      <c r="I225" s="100"/>
      <c r="J225" s="100">
        <f>ROUND(I225*H225,2)</f>
        <v>0</v>
      </c>
      <c r="K225" s="101"/>
      <c r="L225" s="24"/>
      <c r="M225" s="102" t="s">
        <v>1</v>
      </c>
      <c r="N225" s="103" t="s">
        <v>34</v>
      </c>
      <c r="O225" s="104">
        <v>0.222</v>
      </c>
      <c r="P225" s="104">
        <f>O225*H225</f>
        <v>8.2750500000000002</v>
      </c>
      <c r="Q225" s="104">
        <v>4.0000000000000002E-4</v>
      </c>
      <c r="R225" s="104">
        <f>Q225*H225</f>
        <v>1.491E-2</v>
      </c>
      <c r="S225" s="104">
        <v>0</v>
      </c>
      <c r="T225" s="105">
        <f>S225*H225</f>
        <v>0</v>
      </c>
      <c r="AR225" s="106" t="s">
        <v>181</v>
      </c>
      <c r="AT225" s="106" t="s">
        <v>99</v>
      </c>
      <c r="AU225" s="106" t="s">
        <v>54</v>
      </c>
      <c r="AY225" s="12" t="s">
        <v>97</v>
      </c>
      <c r="BE225" s="107">
        <f>IF(N225="základní",J225,0)</f>
        <v>0</v>
      </c>
      <c r="BF225" s="107">
        <f>IF(N225="snížená",J225,0)</f>
        <v>0</v>
      </c>
      <c r="BG225" s="107">
        <f>IF(N225="zákl. přenesená",J225,0)</f>
        <v>0</v>
      </c>
      <c r="BH225" s="107">
        <f>IF(N225="sníž. přenesená",J225,0)</f>
        <v>0</v>
      </c>
      <c r="BI225" s="107">
        <f>IF(N225="nulová",J225,0)</f>
        <v>0</v>
      </c>
      <c r="BJ225" s="12" t="s">
        <v>53</v>
      </c>
      <c r="BK225" s="107">
        <f>ROUND(I225*H225,2)</f>
        <v>0</v>
      </c>
      <c r="BL225" s="12" t="s">
        <v>181</v>
      </c>
      <c r="BM225" s="106" t="s">
        <v>310</v>
      </c>
    </row>
    <row r="226" spans="2:65" s="8" customFormat="1" ht="11.25" x14ac:dyDescent="0.2">
      <c r="B226" s="108"/>
      <c r="D226" s="109" t="s">
        <v>105</v>
      </c>
      <c r="E226" s="110" t="s">
        <v>1</v>
      </c>
      <c r="F226" s="111" t="s">
        <v>311</v>
      </c>
      <c r="H226" s="112">
        <v>33.75</v>
      </c>
      <c r="L226" s="108"/>
      <c r="M226" s="113"/>
      <c r="T226" s="114"/>
      <c r="AT226" s="110" t="s">
        <v>105</v>
      </c>
      <c r="AU226" s="110" t="s">
        <v>54</v>
      </c>
      <c r="AV226" s="8" t="s">
        <v>54</v>
      </c>
      <c r="AW226" s="8" t="s">
        <v>26</v>
      </c>
      <c r="AX226" s="8" t="s">
        <v>52</v>
      </c>
      <c r="AY226" s="110" t="s">
        <v>97</v>
      </c>
    </row>
    <row r="227" spans="2:65" s="8" customFormat="1" ht="11.25" x14ac:dyDescent="0.2">
      <c r="B227" s="108"/>
      <c r="D227" s="109" t="s">
        <v>105</v>
      </c>
      <c r="E227" s="110" t="s">
        <v>1</v>
      </c>
      <c r="F227" s="111" t="s">
        <v>312</v>
      </c>
      <c r="H227" s="112">
        <v>3.5249999999999999</v>
      </c>
      <c r="L227" s="108"/>
      <c r="M227" s="113"/>
      <c r="T227" s="114"/>
      <c r="AT227" s="110" t="s">
        <v>105</v>
      </c>
      <c r="AU227" s="110" t="s">
        <v>54</v>
      </c>
      <c r="AV227" s="8" t="s">
        <v>54</v>
      </c>
      <c r="AW227" s="8" t="s">
        <v>26</v>
      </c>
      <c r="AX227" s="8" t="s">
        <v>52</v>
      </c>
      <c r="AY227" s="110" t="s">
        <v>97</v>
      </c>
    </row>
    <row r="228" spans="2:65" s="9" customFormat="1" ht="11.25" x14ac:dyDescent="0.2">
      <c r="B228" s="115"/>
      <c r="D228" s="109" t="s">
        <v>105</v>
      </c>
      <c r="E228" s="116" t="s">
        <v>1</v>
      </c>
      <c r="F228" s="117" t="s">
        <v>108</v>
      </c>
      <c r="H228" s="118">
        <v>37.274999999999999</v>
      </c>
      <c r="L228" s="115"/>
      <c r="M228" s="119"/>
      <c r="T228" s="120"/>
      <c r="AT228" s="116" t="s">
        <v>105</v>
      </c>
      <c r="AU228" s="116" t="s">
        <v>54</v>
      </c>
      <c r="AV228" s="9" t="s">
        <v>103</v>
      </c>
      <c r="AW228" s="9" t="s">
        <v>26</v>
      </c>
      <c r="AX228" s="9" t="s">
        <v>53</v>
      </c>
      <c r="AY228" s="116" t="s">
        <v>97</v>
      </c>
    </row>
    <row r="229" spans="2:65" s="1" customFormat="1" ht="37.9" customHeight="1" x14ac:dyDescent="0.2">
      <c r="B229" s="94"/>
      <c r="C229" s="121" t="s">
        <v>313</v>
      </c>
      <c r="D229" s="121" t="s">
        <v>187</v>
      </c>
      <c r="E229" s="122" t="s">
        <v>314</v>
      </c>
      <c r="F229" s="123" t="s">
        <v>315</v>
      </c>
      <c r="G229" s="124" t="s">
        <v>102</v>
      </c>
      <c r="H229" s="125">
        <v>43.444000000000003</v>
      </c>
      <c r="I229" s="126"/>
      <c r="J229" s="126">
        <f>ROUND(I229*H229,2)</f>
        <v>0</v>
      </c>
      <c r="K229" s="127"/>
      <c r="L229" s="128"/>
      <c r="M229" s="129" t="s">
        <v>1</v>
      </c>
      <c r="N229" s="130" t="s">
        <v>34</v>
      </c>
      <c r="O229" s="104">
        <v>0</v>
      </c>
      <c r="P229" s="104">
        <f>O229*H229</f>
        <v>0</v>
      </c>
      <c r="Q229" s="104">
        <v>4.7999999999999996E-3</v>
      </c>
      <c r="R229" s="104">
        <f>Q229*H229</f>
        <v>0.2085312</v>
      </c>
      <c r="S229" s="104">
        <v>0</v>
      </c>
      <c r="T229" s="105">
        <f>S229*H229</f>
        <v>0</v>
      </c>
      <c r="AR229" s="106" t="s">
        <v>257</v>
      </c>
      <c r="AT229" s="106" t="s">
        <v>187</v>
      </c>
      <c r="AU229" s="106" t="s">
        <v>54</v>
      </c>
      <c r="AY229" s="12" t="s">
        <v>97</v>
      </c>
      <c r="BE229" s="107">
        <f>IF(N229="základní",J229,0)</f>
        <v>0</v>
      </c>
      <c r="BF229" s="107">
        <f>IF(N229="snížená",J229,0)</f>
        <v>0</v>
      </c>
      <c r="BG229" s="107">
        <f>IF(N229="zákl. přenesená",J229,0)</f>
        <v>0</v>
      </c>
      <c r="BH229" s="107">
        <f>IF(N229="sníž. přenesená",J229,0)</f>
        <v>0</v>
      </c>
      <c r="BI229" s="107">
        <f>IF(N229="nulová",J229,0)</f>
        <v>0</v>
      </c>
      <c r="BJ229" s="12" t="s">
        <v>53</v>
      </c>
      <c r="BK229" s="107">
        <f>ROUND(I229*H229,2)</f>
        <v>0</v>
      </c>
      <c r="BL229" s="12" t="s">
        <v>181</v>
      </c>
      <c r="BM229" s="106" t="s">
        <v>316</v>
      </c>
    </row>
    <row r="230" spans="2:65" s="8" customFormat="1" ht="11.25" x14ac:dyDescent="0.2">
      <c r="B230" s="108"/>
      <c r="D230" s="109" t="s">
        <v>105</v>
      </c>
      <c r="F230" s="111" t="s">
        <v>317</v>
      </c>
      <c r="H230" s="112">
        <v>43.444000000000003</v>
      </c>
      <c r="L230" s="108"/>
      <c r="M230" s="113"/>
      <c r="T230" s="114"/>
      <c r="AT230" s="110" t="s">
        <v>105</v>
      </c>
      <c r="AU230" s="110" t="s">
        <v>54</v>
      </c>
      <c r="AV230" s="8" t="s">
        <v>54</v>
      </c>
      <c r="AW230" s="8" t="s">
        <v>3</v>
      </c>
      <c r="AX230" s="8" t="s">
        <v>53</v>
      </c>
      <c r="AY230" s="110" t="s">
        <v>97</v>
      </c>
    </row>
    <row r="231" spans="2:65" s="1" customFormat="1" ht="24.2" customHeight="1" x14ac:dyDescent="0.2">
      <c r="B231" s="94"/>
      <c r="C231" s="95" t="s">
        <v>318</v>
      </c>
      <c r="D231" s="95" t="s">
        <v>99</v>
      </c>
      <c r="E231" s="96" t="s">
        <v>319</v>
      </c>
      <c r="F231" s="97" t="s">
        <v>320</v>
      </c>
      <c r="G231" s="98" t="s">
        <v>174</v>
      </c>
      <c r="H231" s="99">
        <v>0.23300000000000001</v>
      </c>
      <c r="I231" s="100"/>
      <c r="J231" s="100">
        <f>ROUND(I231*H231,2)</f>
        <v>0</v>
      </c>
      <c r="K231" s="101"/>
      <c r="L231" s="24"/>
      <c r="M231" s="102" t="s">
        <v>1</v>
      </c>
      <c r="N231" s="103" t="s">
        <v>34</v>
      </c>
      <c r="O231" s="104">
        <v>1.5669999999999999</v>
      </c>
      <c r="P231" s="104">
        <f>O231*H231</f>
        <v>0.36511100000000002</v>
      </c>
      <c r="Q231" s="104">
        <v>0</v>
      </c>
      <c r="R231" s="104">
        <f>Q231*H231</f>
        <v>0</v>
      </c>
      <c r="S231" s="104">
        <v>0</v>
      </c>
      <c r="T231" s="105">
        <f>S231*H231</f>
        <v>0</v>
      </c>
      <c r="AR231" s="106" t="s">
        <v>181</v>
      </c>
      <c r="AT231" s="106" t="s">
        <v>99</v>
      </c>
      <c r="AU231" s="106" t="s">
        <v>54</v>
      </c>
      <c r="AY231" s="12" t="s">
        <v>97</v>
      </c>
      <c r="BE231" s="107">
        <f>IF(N231="základní",J231,0)</f>
        <v>0</v>
      </c>
      <c r="BF231" s="107">
        <f>IF(N231="snížená",J231,0)</f>
        <v>0</v>
      </c>
      <c r="BG231" s="107">
        <f>IF(N231="zákl. přenesená",J231,0)</f>
        <v>0</v>
      </c>
      <c r="BH231" s="107">
        <f>IF(N231="sníž. přenesená",J231,0)</f>
        <v>0</v>
      </c>
      <c r="BI231" s="107">
        <f>IF(N231="nulová",J231,0)</f>
        <v>0</v>
      </c>
      <c r="BJ231" s="12" t="s">
        <v>53</v>
      </c>
      <c r="BK231" s="107">
        <f>ROUND(I231*H231,2)</f>
        <v>0</v>
      </c>
      <c r="BL231" s="12" t="s">
        <v>181</v>
      </c>
      <c r="BM231" s="106" t="s">
        <v>321</v>
      </c>
    </row>
    <row r="232" spans="2:65" s="1" customFormat="1" ht="24.2" customHeight="1" x14ac:dyDescent="0.2">
      <c r="B232" s="94"/>
      <c r="C232" s="95" t="s">
        <v>322</v>
      </c>
      <c r="D232" s="95" t="s">
        <v>99</v>
      </c>
      <c r="E232" s="96" t="s">
        <v>323</v>
      </c>
      <c r="F232" s="97" t="s">
        <v>324</v>
      </c>
      <c r="G232" s="98" t="s">
        <v>174</v>
      </c>
      <c r="H232" s="99">
        <v>0.23300000000000001</v>
      </c>
      <c r="I232" s="100"/>
      <c r="J232" s="100">
        <f>ROUND(I232*H232,2)</f>
        <v>0</v>
      </c>
      <c r="K232" s="101"/>
      <c r="L232" s="24"/>
      <c r="M232" s="102" t="s">
        <v>1</v>
      </c>
      <c r="N232" s="103" t="s">
        <v>34</v>
      </c>
      <c r="O232" s="104">
        <v>1.36</v>
      </c>
      <c r="P232" s="104">
        <f>O232*H232</f>
        <v>0.31688000000000005</v>
      </c>
      <c r="Q232" s="104">
        <v>0</v>
      </c>
      <c r="R232" s="104">
        <f>Q232*H232</f>
        <v>0</v>
      </c>
      <c r="S232" s="104">
        <v>0</v>
      </c>
      <c r="T232" s="105">
        <f>S232*H232</f>
        <v>0</v>
      </c>
      <c r="AR232" s="106" t="s">
        <v>181</v>
      </c>
      <c r="AT232" s="106" t="s">
        <v>99</v>
      </c>
      <c r="AU232" s="106" t="s">
        <v>54</v>
      </c>
      <c r="AY232" s="12" t="s">
        <v>97</v>
      </c>
      <c r="BE232" s="107">
        <f>IF(N232="základní",J232,0)</f>
        <v>0</v>
      </c>
      <c r="BF232" s="107">
        <f>IF(N232="snížená",J232,0)</f>
        <v>0</v>
      </c>
      <c r="BG232" s="107">
        <f>IF(N232="zákl. přenesená",J232,0)</f>
        <v>0</v>
      </c>
      <c r="BH232" s="107">
        <f>IF(N232="sníž. přenesená",J232,0)</f>
        <v>0</v>
      </c>
      <c r="BI232" s="107">
        <f>IF(N232="nulová",J232,0)</f>
        <v>0</v>
      </c>
      <c r="BJ232" s="12" t="s">
        <v>53</v>
      </c>
      <c r="BK232" s="107">
        <f>ROUND(I232*H232,2)</f>
        <v>0</v>
      </c>
      <c r="BL232" s="12" t="s">
        <v>181</v>
      </c>
      <c r="BM232" s="106" t="s">
        <v>325</v>
      </c>
    </row>
    <row r="233" spans="2:65" s="7" customFormat="1" ht="22.9" customHeight="1" x14ac:dyDescent="0.2">
      <c r="B233" s="83"/>
      <c r="D233" s="84" t="s">
        <v>51</v>
      </c>
      <c r="E233" s="92" t="s">
        <v>326</v>
      </c>
      <c r="F233" s="92" t="s">
        <v>327</v>
      </c>
      <c r="J233" s="93">
        <f>BK233</f>
        <v>0</v>
      </c>
      <c r="L233" s="83"/>
      <c r="M233" s="87"/>
      <c r="P233" s="88">
        <f>SUM(P234:P251)</f>
        <v>32.289356000000005</v>
      </c>
      <c r="R233" s="88">
        <f>SUM(R234:R251)</f>
        <v>0.17626722</v>
      </c>
      <c r="T233" s="89">
        <f>SUM(T234:T251)</f>
        <v>0</v>
      </c>
      <c r="AR233" s="84" t="s">
        <v>54</v>
      </c>
      <c r="AT233" s="90" t="s">
        <v>51</v>
      </c>
      <c r="AU233" s="90" t="s">
        <v>53</v>
      </c>
      <c r="AY233" s="84" t="s">
        <v>97</v>
      </c>
      <c r="BK233" s="91">
        <f>SUM(BK234:BK251)</f>
        <v>0</v>
      </c>
    </row>
    <row r="234" spans="2:65" s="1" customFormat="1" ht="24.2" customHeight="1" x14ac:dyDescent="0.2">
      <c r="B234" s="94"/>
      <c r="C234" s="95" t="s">
        <v>328</v>
      </c>
      <c r="D234" s="95" t="s">
        <v>99</v>
      </c>
      <c r="E234" s="96" t="s">
        <v>329</v>
      </c>
      <c r="F234" s="97" t="s">
        <v>330</v>
      </c>
      <c r="G234" s="98" t="s">
        <v>102</v>
      </c>
      <c r="H234" s="99">
        <v>36.582000000000001</v>
      </c>
      <c r="I234" s="100"/>
      <c r="J234" s="100">
        <f>ROUND(I234*H234,2)</f>
        <v>0</v>
      </c>
      <c r="K234" s="101"/>
      <c r="L234" s="24"/>
      <c r="M234" s="102" t="s">
        <v>1</v>
      </c>
      <c r="N234" s="103" t="s">
        <v>34</v>
      </c>
      <c r="O234" s="104">
        <v>0.317</v>
      </c>
      <c r="P234" s="104">
        <f>O234*H234</f>
        <v>11.596494</v>
      </c>
      <c r="Q234" s="104">
        <v>3.0000000000000001E-5</v>
      </c>
      <c r="R234" s="104">
        <f>Q234*H234</f>
        <v>1.09746E-3</v>
      </c>
      <c r="S234" s="104">
        <v>0</v>
      </c>
      <c r="T234" s="105">
        <f>S234*H234</f>
        <v>0</v>
      </c>
      <c r="AR234" s="106" t="s">
        <v>181</v>
      </c>
      <c r="AT234" s="106" t="s">
        <v>99</v>
      </c>
      <c r="AU234" s="106" t="s">
        <v>54</v>
      </c>
      <c r="AY234" s="12" t="s">
        <v>97</v>
      </c>
      <c r="BE234" s="107">
        <f>IF(N234="základní",J234,0)</f>
        <v>0</v>
      </c>
      <c r="BF234" s="107">
        <f>IF(N234="snížená",J234,0)</f>
        <v>0</v>
      </c>
      <c r="BG234" s="107">
        <f>IF(N234="zákl. přenesená",J234,0)</f>
        <v>0</v>
      </c>
      <c r="BH234" s="107">
        <f>IF(N234="sníž. přenesená",J234,0)</f>
        <v>0</v>
      </c>
      <c r="BI234" s="107">
        <f>IF(N234="nulová",J234,0)</f>
        <v>0</v>
      </c>
      <c r="BJ234" s="12" t="s">
        <v>53</v>
      </c>
      <c r="BK234" s="107">
        <f>ROUND(I234*H234,2)</f>
        <v>0</v>
      </c>
      <c r="BL234" s="12" t="s">
        <v>181</v>
      </c>
      <c r="BM234" s="106" t="s">
        <v>331</v>
      </c>
    </row>
    <row r="235" spans="2:65" s="8" customFormat="1" ht="11.25" x14ac:dyDescent="0.2">
      <c r="B235" s="108"/>
      <c r="D235" s="109" t="s">
        <v>105</v>
      </c>
      <c r="E235" s="110" t="s">
        <v>1</v>
      </c>
      <c r="F235" s="111" t="s">
        <v>332</v>
      </c>
      <c r="H235" s="112">
        <v>31.687000000000001</v>
      </c>
      <c r="L235" s="108"/>
      <c r="M235" s="113"/>
      <c r="T235" s="114"/>
      <c r="AT235" s="110" t="s">
        <v>105</v>
      </c>
      <c r="AU235" s="110" t="s">
        <v>54</v>
      </c>
      <c r="AV235" s="8" t="s">
        <v>54</v>
      </c>
      <c r="AW235" s="8" t="s">
        <v>26</v>
      </c>
      <c r="AX235" s="8" t="s">
        <v>52</v>
      </c>
      <c r="AY235" s="110" t="s">
        <v>97</v>
      </c>
    </row>
    <row r="236" spans="2:65" s="8" customFormat="1" ht="11.25" x14ac:dyDescent="0.2">
      <c r="B236" s="108"/>
      <c r="D236" s="109" t="s">
        <v>105</v>
      </c>
      <c r="E236" s="110" t="s">
        <v>1</v>
      </c>
      <c r="F236" s="111" t="s">
        <v>333</v>
      </c>
      <c r="H236" s="112">
        <v>1.595</v>
      </c>
      <c r="L236" s="108"/>
      <c r="M236" s="113"/>
      <c r="T236" s="114"/>
      <c r="AT236" s="110" t="s">
        <v>105</v>
      </c>
      <c r="AU236" s="110" t="s">
        <v>54</v>
      </c>
      <c r="AV236" s="8" t="s">
        <v>54</v>
      </c>
      <c r="AW236" s="8" t="s">
        <v>26</v>
      </c>
      <c r="AX236" s="8" t="s">
        <v>52</v>
      </c>
      <c r="AY236" s="110" t="s">
        <v>97</v>
      </c>
    </row>
    <row r="237" spans="2:65" s="8" customFormat="1" ht="11.25" x14ac:dyDescent="0.2">
      <c r="B237" s="108"/>
      <c r="D237" s="109" t="s">
        <v>105</v>
      </c>
      <c r="E237" s="110" t="s">
        <v>1</v>
      </c>
      <c r="F237" s="111" t="s">
        <v>334</v>
      </c>
      <c r="H237" s="112">
        <v>3.3</v>
      </c>
      <c r="L237" s="108"/>
      <c r="M237" s="113"/>
      <c r="T237" s="114"/>
      <c r="AT237" s="110" t="s">
        <v>105</v>
      </c>
      <c r="AU237" s="110" t="s">
        <v>54</v>
      </c>
      <c r="AV237" s="8" t="s">
        <v>54</v>
      </c>
      <c r="AW237" s="8" t="s">
        <v>26</v>
      </c>
      <c r="AX237" s="8" t="s">
        <v>52</v>
      </c>
      <c r="AY237" s="110" t="s">
        <v>97</v>
      </c>
    </row>
    <row r="238" spans="2:65" s="9" customFormat="1" ht="11.25" x14ac:dyDescent="0.2">
      <c r="B238" s="115"/>
      <c r="D238" s="109" t="s">
        <v>105</v>
      </c>
      <c r="E238" s="116" t="s">
        <v>1</v>
      </c>
      <c r="F238" s="117" t="s">
        <v>108</v>
      </c>
      <c r="H238" s="118">
        <v>36.582000000000001</v>
      </c>
      <c r="L238" s="115"/>
      <c r="M238" s="119"/>
      <c r="T238" s="120"/>
      <c r="AT238" s="116" t="s">
        <v>105</v>
      </c>
      <c r="AU238" s="116" t="s">
        <v>54</v>
      </c>
      <c r="AV238" s="9" t="s">
        <v>103</v>
      </c>
      <c r="AW238" s="9" t="s">
        <v>26</v>
      </c>
      <c r="AX238" s="9" t="s">
        <v>53</v>
      </c>
      <c r="AY238" s="116" t="s">
        <v>97</v>
      </c>
    </row>
    <row r="239" spans="2:65" s="1" customFormat="1" ht="33" customHeight="1" x14ac:dyDescent="0.2">
      <c r="B239" s="94"/>
      <c r="C239" s="121" t="s">
        <v>335</v>
      </c>
      <c r="D239" s="121" t="s">
        <v>187</v>
      </c>
      <c r="E239" s="122" t="s">
        <v>336</v>
      </c>
      <c r="F239" s="123" t="s">
        <v>337</v>
      </c>
      <c r="G239" s="124" t="s">
        <v>102</v>
      </c>
      <c r="H239" s="125">
        <v>42.069000000000003</v>
      </c>
      <c r="I239" s="126"/>
      <c r="J239" s="126">
        <f>ROUND(I239*H239,2)</f>
        <v>0</v>
      </c>
      <c r="K239" s="127"/>
      <c r="L239" s="128"/>
      <c r="M239" s="129" t="s">
        <v>1</v>
      </c>
      <c r="N239" s="130" t="s">
        <v>34</v>
      </c>
      <c r="O239" s="104">
        <v>0</v>
      </c>
      <c r="P239" s="104">
        <f>O239*H239</f>
        <v>0</v>
      </c>
      <c r="Q239" s="104">
        <v>2.5000000000000001E-3</v>
      </c>
      <c r="R239" s="104">
        <f>Q239*H239</f>
        <v>0.1051725</v>
      </c>
      <c r="S239" s="104">
        <v>0</v>
      </c>
      <c r="T239" s="105">
        <f>S239*H239</f>
        <v>0</v>
      </c>
      <c r="AR239" s="106" t="s">
        <v>257</v>
      </c>
      <c r="AT239" s="106" t="s">
        <v>187</v>
      </c>
      <c r="AU239" s="106" t="s">
        <v>54</v>
      </c>
      <c r="AY239" s="12" t="s">
        <v>97</v>
      </c>
      <c r="BE239" s="107">
        <f>IF(N239="základní",J239,0)</f>
        <v>0</v>
      </c>
      <c r="BF239" s="107">
        <f>IF(N239="snížená",J239,0)</f>
        <v>0</v>
      </c>
      <c r="BG239" s="107">
        <f>IF(N239="zákl. přenesená",J239,0)</f>
        <v>0</v>
      </c>
      <c r="BH239" s="107">
        <f>IF(N239="sníž. přenesená",J239,0)</f>
        <v>0</v>
      </c>
      <c r="BI239" s="107">
        <f>IF(N239="nulová",J239,0)</f>
        <v>0</v>
      </c>
      <c r="BJ239" s="12" t="s">
        <v>53</v>
      </c>
      <c r="BK239" s="107">
        <f>ROUND(I239*H239,2)</f>
        <v>0</v>
      </c>
      <c r="BL239" s="12" t="s">
        <v>181</v>
      </c>
      <c r="BM239" s="106" t="s">
        <v>338</v>
      </c>
    </row>
    <row r="240" spans="2:65" s="8" customFormat="1" ht="11.25" x14ac:dyDescent="0.2">
      <c r="B240" s="108"/>
      <c r="D240" s="109" t="s">
        <v>105</v>
      </c>
      <c r="F240" s="111" t="s">
        <v>339</v>
      </c>
      <c r="H240" s="112">
        <v>42.069000000000003</v>
      </c>
      <c r="L240" s="108"/>
      <c r="M240" s="113"/>
      <c r="T240" s="114"/>
      <c r="AT240" s="110" t="s">
        <v>105</v>
      </c>
      <c r="AU240" s="110" t="s">
        <v>54</v>
      </c>
      <c r="AV240" s="8" t="s">
        <v>54</v>
      </c>
      <c r="AW240" s="8" t="s">
        <v>3</v>
      </c>
      <c r="AX240" s="8" t="s">
        <v>53</v>
      </c>
      <c r="AY240" s="110" t="s">
        <v>97</v>
      </c>
    </row>
    <row r="241" spans="2:65" s="1" customFormat="1" ht="37.9" customHeight="1" x14ac:dyDescent="0.2">
      <c r="B241" s="94"/>
      <c r="C241" s="95" t="s">
        <v>340</v>
      </c>
      <c r="D241" s="95" t="s">
        <v>99</v>
      </c>
      <c r="E241" s="96" t="s">
        <v>341</v>
      </c>
      <c r="F241" s="97" t="s">
        <v>342</v>
      </c>
      <c r="G241" s="98" t="s">
        <v>168</v>
      </c>
      <c r="H241" s="99">
        <v>6.35</v>
      </c>
      <c r="I241" s="100"/>
      <c r="J241" s="100">
        <f>ROUND(I241*H241,2)</f>
        <v>0</v>
      </c>
      <c r="K241" s="101"/>
      <c r="L241" s="24"/>
      <c r="M241" s="102" t="s">
        <v>1</v>
      </c>
      <c r="N241" s="103" t="s">
        <v>34</v>
      </c>
      <c r="O241" s="104">
        <v>0.12</v>
      </c>
      <c r="P241" s="104">
        <f>O241*H241</f>
        <v>0.7619999999999999</v>
      </c>
      <c r="Q241" s="104">
        <v>1.5E-3</v>
      </c>
      <c r="R241" s="104">
        <f>Q241*H241</f>
        <v>9.5250000000000005E-3</v>
      </c>
      <c r="S241" s="104">
        <v>0</v>
      </c>
      <c r="T241" s="105">
        <f>S241*H241</f>
        <v>0</v>
      </c>
      <c r="AR241" s="106" t="s">
        <v>181</v>
      </c>
      <c r="AT241" s="106" t="s">
        <v>99</v>
      </c>
      <c r="AU241" s="106" t="s">
        <v>54</v>
      </c>
      <c r="AY241" s="12" t="s">
        <v>97</v>
      </c>
      <c r="BE241" s="107">
        <f>IF(N241="základní",J241,0)</f>
        <v>0</v>
      </c>
      <c r="BF241" s="107">
        <f>IF(N241="snížená",J241,0)</f>
        <v>0</v>
      </c>
      <c r="BG241" s="107">
        <f>IF(N241="zákl. přenesená",J241,0)</f>
        <v>0</v>
      </c>
      <c r="BH241" s="107">
        <f>IF(N241="sníž. přenesená",J241,0)</f>
        <v>0</v>
      </c>
      <c r="BI241" s="107">
        <f>IF(N241="nulová",J241,0)</f>
        <v>0</v>
      </c>
      <c r="BJ241" s="12" t="s">
        <v>53</v>
      </c>
      <c r="BK241" s="107">
        <f>ROUND(I241*H241,2)</f>
        <v>0</v>
      </c>
      <c r="BL241" s="12" t="s">
        <v>181</v>
      </c>
      <c r="BM241" s="106" t="s">
        <v>343</v>
      </c>
    </row>
    <row r="242" spans="2:65" s="1" customFormat="1" ht="33" customHeight="1" x14ac:dyDescent="0.2">
      <c r="B242" s="94"/>
      <c r="C242" s="95" t="s">
        <v>344</v>
      </c>
      <c r="D242" s="95" t="s">
        <v>99</v>
      </c>
      <c r="E242" s="96" t="s">
        <v>345</v>
      </c>
      <c r="F242" s="97" t="s">
        <v>346</v>
      </c>
      <c r="G242" s="98" t="s">
        <v>168</v>
      </c>
      <c r="H242" s="99">
        <v>16.5</v>
      </c>
      <c r="I242" s="100"/>
      <c r="J242" s="100">
        <f>ROUND(I242*H242,2)</f>
        <v>0</v>
      </c>
      <c r="K242" s="101"/>
      <c r="L242" s="24"/>
      <c r="M242" s="102" t="s">
        <v>1</v>
      </c>
      <c r="N242" s="103" t="s">
        <v>34</v>
      </c>
      <c r="O242" s="104">
        <v>0.12</v>
      </c>
      <c r="P242" s="104">
        <f>O242*H242</f>
        <v>1.98</v>
      </c>
      <c r="Q242" s="104">
        <v>1.5E-3</v>
      </c>
      <c r="R242" s="104">
        <f>Q242*H242</f>
        <v>2.4750000000000001E-2</v>
      </c>
      <c r="S242" s="104">
        <v>0</v>
      </c>
      <c r="T242" s="105">
        <f>S242*H242</f>
        <v>0</v>
      </c>
      <c r="AR242" s="106" t="s">
        <v>181</v>
      </c>
      <c r="AT242" s="106" t="s">
        <v>99</v>
      </c>
      <c r="AU242" s="106" t="s">
        <v>54</v>
      </c>
      <c r="AY242" s="12" t="s">
        <v>97</v>
      </c>
      <c r="BE242" s="107">
        <f>IF(N242="základní",J242,0)</f>
        <v>0</v>
      </c>
      <c r="BF242" s="107">
        <f>IF(N242="snížená",J242,0)</f>
        <v>0</v>
      </c>
      <c r="BG242" s="107">
        <f>IF(N242="zákl. přenesená",J242,0)</f>
        <v>0</v>
      </c>
      <c r="BH242" s="107">
        <f>IF(N242="sníž. přenesená",J242,0)</f>
        <v>0</v>
      </c>
      <c r="BI242" s="107">
        <f>IF(N242="nulová",J242,0)</f>
        <v>0</v>
      </c>
      <c r="BJ242" s="12" t="s">
        <v>53</v>
      </c>
      <c r="BK242" s="107">
        <f>ROUND(I242*H242,2)</f>
        <v>0</v>
      </c>
      <c r="BL242" s="12" t="s">
        <v>181</v>
      </c>
      <c r="BM242" s="106" t="s">
        <v>347</v>
      </c>
    </row>
    <row r="243" spans="2:65" s="8" customFormat="1" ht="11.25" x14ac:dyDescent="0.2">
      <c r="B243" s="108"/>
      <c r="D243" s="109" t="s">
        <v>105</v>
      </c>
      <c r="E243" s="110" t="s">
        <v>1</v>
      </c>
      <c r="F243" s="111" t="s">
        <v>348</v>
      </c>
      <c r="H243" s="112">
        <v>16.5</v>
      </c>
      <c r="L243" s="108"/>
      <c r="M243" s="113"/>
      <c r="T243" s="114"/>
      <c r="AT243" s="110" t="s">
        <v>105</v>
      </c>
      <c r="AU243" s="110" t="s">
        <v>54</v>
      </c>
      <c r="AV243" s="8" t="s">
        <v>54</v>
      </c>
      <c r="AW243" s="8" t="s">
        <v>26</v>
      </c>
      <c r="AX243" s="8" t="s">
        <v>53</v>
      </c>
      <c r="AY243" s="110" t="s">
        <v>97</v>
      </c>
    </row>
    <row r="244" spans="2:65" s="1" customFormat="1" ht="24.2" customHeight="1" x14ac:dyDescent="0.2">
      <c r="B244" s="94"/>
      <c r="C244" s="95" t="s">
        <v>349</v>
      </c>
      <c r="D244" s="95" t="s">
        <v>99</v>
      </c>
      <c r="E244" s="96" t="s">
        <v>350</v>
      </c>
      <c r="F244" s="97" t="s">
        <v>351</v>
      </c>
      <c r="G244" s="98" t="s">
        <v>102</v>
      </c>
      <c r="H244" s="99">
        <v>36.582000000000001</v>
      </c>
      <c r="I244" s="100"/>
      <c r="J244" s="100">
        <f>ROUND(I244*H244,2)</f>
        <v>0</v>
      </c>
      <c r="K244" s="101"/>
      <c r="L244" s="24"/>
      <c r="M244" s="102" t="s">
        <v>1</v>
      </c>
      <c r="N244" s="103" t="s">
        <v>34</v>
      </c>
      <c r="O244" s="104">
        <v>0.09</v>
      </c>
      <c r="P244" s="104">
        <f>O244*H244</f>
        <v>3.2923800000000001</v>
      </c>
      <c r="Q244" s="104">
        <v>0</v>
      </c>
      <c r="R244" s="104">
        <f>Q244*H244</f>
        <v>0</v>
      </c>
      <c r="S244" s="104">
        <v>0</v>
      </c>
      <c r="T244" s="105">
        <f>S244*H244</f>
        <v>0</v>
      </c>
      <c r="AR244" s="106" t="s">
        <v>181</v>
      </c>
      <c r="AT244" s="106" t="s">
        <v>99</v>
      </c>
      <c r="AU244" s="106" t="s">
        <v>54</v>
      </c>
      <c r="AY244" s="12" t="s">
        <v>97</v>
      </c>
      <c r="BE244" s="107">
        <f>IF(N244="základní",J244,0)</f>
        <v>0</v>
      </c>
      <c r="BF244" s="107">
        <f>IF(N244="snížená",J244,0)</f>
        <v>0</v>
      </c>
      <c r="BG244" s="107">
        <f>IF(N244="zákl. přenesená",J244,0)</f>
        <v>0</v>
      </c>
      <c r="BH244" s="107">
        <f>IF(N244="sníž. přenesená",J244,0)</f>
        <v>0</v>
      </c>
      <c r="BI244" s="107">
        <f>IF(N244="nulová",J244,0)</f>
        <v>0</v>
      </c>
      <c r="BJ244" s="12" t="s">
        <v>53</v>
      </c>
      <c r="BK244" s="107">
        <f>ROUND(I244*H244,2)</f>
        <v>0</v>
      </c>
      <c r="BL244" s="12" t="s">
        <v>181</v>
      </c>
      <c r="BM244" s="106" t="s">
        <v>352</v>
      </c>
    </row>
    <row r="245" spans="2:65" s="1" customFormat="1" ht="16.5" customHeight="1" x14ac:dyDescent="0.2">
      <c r="B245" s="94"/>
      <c r="C245" s="121" t="s">
        <v>353</v>
      </c>
      <c r="D245" s="121" t="s">
        <v>187</v>
      </c>
      <c r="E245" s="122" t="s">
        <v>354</v>
      </c>
      <c r="F245" s="123" t="s">
        <v>355</v>
      </c>
      <c r="G245" s="124" t="s">
        <v>102</v>
      </c>
      <c r="H245" s="125">
        <v>42.252000000000002</v>
      </c>
      <c r="I245" s="126"/>
      <c r="J245" s="126">
        <f>ROUND(I245*H245,2)</f>
        <v>0</v>
      </c>
      <c r="K245" s="127"/>
      <c r="L245" s="128"/>
      <c r="M245" s="129" t="s">
        <v>1</v>
      </c>
      <c r="N245" s="130" t="s">
        <v>34</v>
      </c>
      <c r="O245" s="104">
        <v>0</v>
      </c>
      <c r="P245" s="104">
        <f>O245*H245</f>
        <v>0</v>
      </c>
      <c r="Q245" s="104">
        <v>2.9999999999999997E-4</v>
      </c>
      <c r="R245" s="104">
        <f>Q245*H245</f>
        <v>1.26756E-2</v>
      </c>
      <c r="S245" s="104">
        <v>0</v>
      </c>
      <c r="T245" s="105">
        <f>S245*H245</f>
        <v>0</v>
      </c>
      <c r="AR245" s="106" t="s">
        <v>257</v>
      </c>
      <c r="AT245" s="106" t="s">
        <v>187</v>
      </c>
      <c r="AU245" s="106" t="s">
        <v>54</v>
      </c>
      <c r="AY245" s="12" t="s">
        <v>97</v>
      </c>
      <c r="BE245" s="107">
        <f>IF(N245="základní",J245,0)</f>
        <v>0</v>
      </c>
      <c r="BF245" s="107">
        <f>IF(N245="snížená",J245,0)</f>
        <v>0</v>
      </c>
      <c r="BG245" s="107">
        <f>IF(N245="zákl. přenesená",J245,0)</f>
        <v>0</v>
      </c>
      <c r="BH245" s="107">
        <f>IF(N245="sníž. přenesená",J245,0)</f>
        <v>0</v>
      </c>
      <c r="BI245" s="107">
        <f>IF(N245="nulová",J245,0)</f>
        <v>0</v>
      </c>
      <c r="BJ245" s="12" t="s">
        <v>53</v>
      </c>
      <c r="BK245" s="107">
        <f>ROUND(I245*H245,2)</f>
        <v>0</v>
      </c>
      <c r="BL245" s="12" t="s">
        <v>181</v>
      </c>
      <c r="BM245" s="106" t="s">
        <v>356</v>
      </c>
    </row>
    <row r="246" spans="2:65" s="8" customFormat="1" ht="11.25" x14ac:dyDescent="0.2">
      <c r="B246" s="108"/>
      <c r="D246" s="109" t="s">
        <v>105</v>
      </c>
      <c r="F246" s="111" t="s">
        <v>357</v>
      </c>
      <c r="H246" s="112">
        <v>42.252000000000002</v>
      </c>
      <c r="L246" s="108"/>
      <c r="M246" s="113"/>
      <c r="T246" s="114"/>
      <c r="AT246" s="110" t="s">
        <v>105</v>
      </c>
      <c r="AU246" s="110" t="s">
        <v>54</v>
      </c>
      <c r="AV246" s="8" t="s">
        <v>54</v>
      </c>
      <c r="AW246" s="8" t="s">
        <v>3</v>
      </c>
      <c r="AX246" s="8" t="s">
        <v>53</v>
      </c>
      <c r="AY246" s="110" t="s">
        <v>97</v>
      </c>
    </row>
    <row r="247" spans="2:65" s="1" customFormat="1" ht="24.2" customHeight="1" x14ac:dyDescent="0.2">
      <c r="B247" s="94"/>
      <c r="C247" s="95" t="s">
        <v>358</v>
      </c>
      <c r="D247" s="95" t="s">
        <v>99</v>
      </c>
      <c r="E247" s="96" t="s">
        <v>359</v>
      </c>
      <c r="F247" s="97" t="s">
        <v>360</v>
      </c>
      <c r="G247" s="98" t="s">
        <v>275</v>
      </c>
      <c r="H247" s="99">
        <v>164.619</v>
      </c>
      <c r="I247" s="100"/>
      <c r="J247" s="100">
        <f>ROUND(I247*H247,2)</f>
        <v>0</v>
      </c>
      <c r="K247" s="101"/>
      <c r="L247" s="24"/>
      <c r="M247" s="102" t="s">
        <v>1</v>
      </c>
      <c r="N247" s="103" t="s">
        <v>34</v>
      </c>
      <c r="O247" s="104">
        <v>8.5999999999999993E-2</v>
      </c>
      <c r="P247" s="104">
        <f>O247*H247</f>
        <v>14.157233999999999</v>
      </c>
      <c r="Q247" s="104">
        <v>0</v>
      </c>
      <c r="R247" s="104">
        <f>Q247*H247</f>
        <v>0</v>
      </c>
      <c r="S247" s="104">
        <v>0</v>
      </c>
      <c r="T247" s="105">
        <f>S247*H247</f>
        <v>0</v>
      </c>
      <c r="AR247" s="106" t="s">
        <v>181</v>
      </c>
      <c r="AT247" s="106" t="s">
        <v>99</v>
      </c>
      <c r="AU247" s="106" t="s">
        <v>54</v>
      </c>
      <c r="AY247" s="12" t="s">
        <v>97</v>
      </c>
      <c r="BE247" s="107">
        <f>IF(N247="základní",J247,0)</f>
        <v>0</v>
      </c>
      <c r="BF247" s="107">
        <f>IF(N247="snížená",J247,0)</f>
        <v>0</v>
      </c>
      <c r="BG247" s="107">
        <f>IF(N247="zákl. přenesená",J247,0)</f>
        <v>0</v>
      </c>
      <c r="BH247" s="107">
        <f>IF(N247="sníž. přenesená",J247,0)</f>
        <v>0</v>
      </c>
      <c r="BI247" s="107">
        <f>IF(N247="nulová",J247,0)</f>
        <v>0</v>
      </c>
      <c r="BJ247" s="12" t="s">
        <v>53</v>
      </c>
      <c r="BK247" s="107">
        <f>ROUND(I247*H247,2)</f>
        <v>0</v>
      </c>
      <c r="BL247" s="12" t="s">
        <v>181</v>
      </c>
      <c r="BM247" s="106" t="s">
        <v>361</v>
      </c>
    </row>
    <row r="248" spans="2:65" s="8" customFormat="1" ht="11.25" x14ac:dyDescent="0.2">
      <c r="B248" s="108"/>
      <c r="D248" s="109" t="s">
        <v>105</v>
      </c>
      <c r="E248" s="110" t="s">
        <v>1</v>
      </c>
      <c r="F248" s="111" t="s">
        <v>362</v>
      </c>
      <c r="H248" s="112">
        <v>164.619</v>
      </c>
      <c r="L248" s="108"/>
      <c r="M248" s="113"/>
      <c r="T248" s="114"/>
      <c r="AT248" s="110" t="s">
        <v>105</v>
      </c>
      <c r="AU248" s="110" t="s">
        <v>54</v>
      </c>
      <c r="AV248" s="8" t="s">
        <v>54</v>
      </c>
      <c r="AW248" s="8" t="s">
        <v>26</v>
      </c>
      <c r="AX248" s="8" t="s">
        <v>53</v>
      </c>
      <c r="AY248" s="110" t="s">
        <v>97</v>
      </c>
    </row>
    <row r="249" spans="2:65" s="1" customFormat="1" ht="16.5" customHeight="1" x14ac:dyDescent="0.2">
      <c r="B249" s="94"/>
      <c r="C249" s="121" t="s">
        <v>363</v>
      </c>
      <c r="D249" s="121" t="s">
        <v>187</v>
      </c>
      <c r="E249" s="122" t="s">
        <v>364</v>
      </c>
      <c r="F249" s="123" t="s">
        <v>365</v>
      </c>
      <c r="G249" s="124" t="s">
        <v>275</v>
      </c>
      <c r="H249" s="125">
        <v>164.619</v>
      </c>
      <c r="I249" s="126"/>
      <c r="J249" s="126">
        <f>ROUND(I249*H249,2)</f>
        <v>0</v>
      </c>
      <c r="K249" s="127"/>
      <c r="L249" s="128"/>
      <c r="M249" s="129" t="s">
        <v>1</v>
      </c>
      <c r="N249" s="130" t="s">
        <v>34</v>
      </c>
      <c r="O249" s="104">
        <v>0</v>
      </c>
      <c r="P249" s="104">
        <f>O249*H249</f>
        <v>0</v>
      </c>
      <c r="Q249" s="104">
        <v>1.3999999999999999E-4</v>
      </c>
      <c r="R249" s="104">
        <f>Q249*H249</f>
        <v>2.3046659999999997E-2</v>
      </c>
      <c r="S249" s="104">
        <v>0</v>
      </c>
      <c r="T249" s="105">
        <f>S249*H249</f>
        <v>0</v>
      </c>
      <c r="AR249" s="106" t="s">
        <v>257</v>
      </c>
      <c r="AT249" s="106" t="s">
        <v>187</v>
      </c>
      <c r="AU249" s="106" t="s">
        <v>54</v>
      </c>
      <c r="AY249" s="12" t="s">
        <v>97</v>
      </c>
      <c r="BE249" s="107">
        <f>IF(N249="základní",J249,0)</f>
        <v>0</v>
      </c>
      <c r="BF249" s="107">
        <f>IF(N249="snížená",J249,0)</f>
        <v>0</v>
      </c>
      <c r="BG249" s="107">
        <f>IF(N249="zákl. přenesená",J249,0)</f>
        <v>0</v>
      </c>
      <c r="BH249" s="107">
        <f>IF(N249="sníž. přenesená",J249,0)</f>
        <v>0</v>
      </c>
      <c r="BI249" s="107">
        <f>IF(N249="nulová",J249,0)</f>
        <v>0</v>
      </c>
      <c r="BJ249" s="12" t="s">
        <v>53</v>
      </c>
      <c r="BK249" s="107">
        <f>ROUND(I249*H249,2)</f>
        <v>0</v>
      </c>
      <c r="BL249" s="12" t="s">
        <v>181</v>
      </c>
      <c r="BM249" s="106" t="s">
        <v>366</v>
      </c>
    </row>
    <row r="250" spans="2:65" s="1" customFormat="1" ht="24.2" customHeight="1" x14ac:dyDescent="0.2">
      <c r="B250" s="94"/>
      <c r="C250" s="95" t="s">
        <v>367</v>
      </c>
      <c r="D250" s="95" t="s">
        <v>99</v>
      </c>
      <c r="E250" s="96" t="s">
        <v>368</v>
      </c>
      <c r="F250" s="97" t="s">
        <v>369</v>
      </c>
      <c r="G250" s="98" t="s">
        <v>174</v>
      </c>
      <c r="H250" s="99">
        <v>0.17599999999999999</v>
      </c>
      <c r="I250" s="100"/>
      <c r="J250" s="100">
        <f>ROUND(I250*H250,2)</f>
        <v>0</v>
      </c>
      <c r="K250" s="101"/>
      <c r="L250" s="24"/>
      <c r="M250" s="102" t="s">
        <v>1</v>
      </c>
      <c r="N250" s="103" t="s">
        <v>34</v>
      </c>
      <c r="O250" s="104">
        <v>1.238</v>
      </c>
      <c r="P250" s="104">
        <f>O250*H250</f>
        <v>0.217888</v>
      </c>
      <c r="Q250" s="104">
        <v>0</v>
      </c>
      <c r="R250" s="104">
        <f>Q250*H250</f>
        <v>0</v>
      </c>
      <c r="S250" s="104">
        <v>0</v>
      </c>
      <c r="T250" s="105">
        <f>S250*H250</f>
        <v>0</v>
      </c>
      <c r="AR250" s="106" t="s">
        <v>181</v>
      </c>
      <c r="AT250" s="106" t="s">
        <v>99</v>
      </c>
      <c r="AU250" s="106" t="s">
        <v>54</v>
      </c>
      <c r="AY250" s="12" t="s">
        <v>97</v>
      </c>
      <c r="BE250" s="107">
        <f>IF(N250="základní",J250,0)</f>
        <v>0</v>
      </c>
      <c r="BF250" s="107">
        <f>IF(N250="snížená",J250,0)</f>
        <v>0</v>
      </c>
      <c r="BG250" s="107">
        <f>IF(N250="zákl. přenesená",J250,0)</f>
        <v>0</v>
      </c>
      <c r="BH250" s="107">
        <f>IF(N250="sníž. přenesená",J250,0)</f>
        <v>0</v>
      </c>
      <c r="BI250" s="107">
        <f>IF(N250="nulová",J250,0)</f>
        <v>0</v>
      </c>
      <c r="BJ250" s="12" t="s">
        <v>53</v>
      </c>
      <c r="BK250" s="107">
        <f>ROUND(I250*H250,2)</f>
        <v>0</v>
      </c>
      <c r="BL250" s="12" t="s">
        <v>181</v>
      </c>
      <c r="BM250" s="106" t="s">
        <v>370</v>
      </c>
    </row>
    <row r="251" spans="2:65" s="1" customFormat="1" ht="24.2" customHeight="1" x14ac:dyDescent="0.2">
      <c r="B251" s="94"/>
      <c r="C251" s="95" t="s">
        <v>371</v>
      </c>
      <c r="D251" s="95" t="s">
        <v>99</v>
      </c>
      <c r="E251" s="96" t="s">
        <v>372</v>
      </c>
      <c r="F251" s="97" t="s">
        <v>373</v>
      </c>
      <c r="G251" s="98" t="s">
        <v>174</v>
      </c>
      <c r="H251" s="99">
        <v>0.17599999999999999</v>
      </c>
      <c r="I251" s="100"/>
      <c r="J251" s="100">
        <f>ROUND(I251*H251,2)</f>
        <v>0</v>
      </c>
      <c r="K251" s="101"/>
      <c r="L251" s="24"/>
      <c r="M251" s="102" t="s">
        <v>1</v>
      </c>
      <c r="N251" s="103" t="s">
        <v>34</v>
      </c>
      <c r="O251" s="104">
        <v>1.61</v>
      </c>
      <c r="P251" s="104">
        <f>O251*H251</f>
        <v>0.28336</v>
      </c>
      <c r="Q251" s="104">
        <v>0</v>
      </c>
      <c r="R251" s="104">
        <f>Q251*H251</f>
        <v>0</v>
      </c>
      <c r="S251" s="104">
        <v>0</v>
      </c>
      <c r="T251" s="105">
        <f>S251*H251</f>
        <v>0</v>
      </c>
      <c r="AR251" s="106" t="s">
        <v>181</v>
      </c>
      <c r="AT251" s="106" t="s">
        <v>99</v>
      </c>
      <c r="AU251" s="106" t="s">
        <v>54</v>
      </c>
      <c r="AY251" s="12" t="s">
        <v>97</v>
      </c>
      <c r="BE251" s="107">
        <f>IF(N251="základní",J251,0)</f>
        <v>0</v>
      </c>
      <c r="BF251" s="107">
        <f>IF(N251="snížená",J251,0)</f>
        <v>0</v>
      </c>
      <c r="BG251" s="107">
        <f>IF(N251="zákl. přenesená",J251,0)</f>
        <v>0</v>
      </c>
      <c r="BH251" s="107">
        <f>IF(N251="sníž. přenesená",J251,0)</f>
        <v>0</v>
      </c>
      <c r="BI251" s="107">
        <f>IF(N251="nulová",J251,0)</f>
        <v>0</v>
      </c>
      <c r="BJ251" s="12" t="s">
        <v>53</v>
      </c>
      <c r="BK251" s="107">
        <f>ROUND(I251*H251,2)</f>
        <v>0</v>
      </c>
      <c r="BL251" s="12" t="s">
        <v>181</v>
      </c>
      <c r="BM251" s="106" t="s">
        <v>374</v>
      </c>
    </row>
    <row r="252" spans="2:65" s="7" customFormat="1" ht="22.9" customHeight="1" x14ac:dyDescent="0.2">
      <c r="B252" s="83"/>
      <c r="D252" s="84" t="s">
        <v>51</v>
      </c>
      <c r="E252" s="92" t="s">
        <v>375</v>
      </c>
      <c r="F252" s="92" t="s">
        <v>376</v>
      </c>
      <c r="J252" s="93">
        <f>BK252</f>
        <v>0</v>
      </c>
      <c r="L252" s="83"/>
      <c r="M252" s="87"/>
      <c r="P252" s="88">
        <f>SUM(P253:P265)</f>
        <v>9.2417100000000012</v>
      </c>
      <c r="R252" s="88">
        <f>SUM(R253:R265)</f>
        <v>0.10379724000000003</v>
      </c>
      <c r="T252" s="89">
        <f>SUM(T253:T265)</f>
        <v>0</v>
      </c>
      <c r="AR252" s="84" t="s">
        <v>54</v>
      </c>
      <c r="AT252" s="90" t="s">
        <v>51</v>
      </c>
      <c r="AU252" s="90" t="s">
        <v>53</v>
      </c>
      <c r="AY252" s="84" t="s">
        <v>97</v>
      </c>
      <c r="BK252" s="91">
        <f>SUM(BK253:BK265)</f>
        <v>0</v>
      </c>
    </row>
    <row r="253" spans="2:65" s="1" customFormat="1" ht="24.2" customHeight="1" x14ac:dyDescent="0.2">
      <c r="B253" s="94"/>
      <c r="C253" s="95" t="s">
        <v>377</v>
      </c>
      <c r="D253" s="95" t="s">
        <v>99</v>
      </c>
      <c r="E253" s="96" t="s">
        <v>378</v>
      </c>
      <c r="F253" s="97" t="s">
        <v>379</v>
      </c>
      <c r="G253" s="98" t="s">
        <v>102</v>
      </c>
      <c r="H253" s="99">
        <v>28.7</v>
      </c>
      <c r="I253" s="100"/>
      <c r="J253" s="100">
        <f>ROUND(I253*H253,2)</f>
        <v>0</v>
      </c>
      <c r="K253" s="101"/>
      <c r="L253" s="24"/>
      <c r="M253" s="102" t="s">
        <v>1</v>
      </c>
      <c r="N253" s="103" t="s">
        <v>34</v>
      </c>
      <c r="O253" s="104">
        <v>0.23100000000000001</v>
      </c>
      <c r="P253" s="104">
        <f>O253*H253</f>
        <v>6.6296999999999997</v>
      </c>
      <c r="Q253" s="104">
        <v>2.9999999999999997E-4</v>
      </c>
      <c r="R253" s="104">
        <f>Q253*H253</f>
        <v>8.6099999999999996E-3</v>
      </c>
      <c r="S253" s="104">
        <v>0</v>
      </c>
      <c r="T253" s="105">
        <f>S253*H253</f>
        <v>0</v>
      </c>
      <c r="AR253" s="106" t="s">
        <v>181</v>
      </c>
      <c r="AT253" s="106" t="s">
        <v>99</v>
      </c>
      <c r="AU253" s="106" t="s">
        <v>54</v>
      </c>
      <c r="AY253" s="12" t="s">
        <v>97</v>
      </c>
      <c r="BE253" s="107">
        <f>IF(N253="základní",J253,0)</f>
        <v>0</v>
      </c>
      <c r="BF253" s="107">
        <f>IF(N253="snížená",J253,0)</f>
        <v>0</v>
      </c>
      <c r="BG253" s="107">
        <f>IF(N253="zákl. přenesená",J253,0)</f>
        <v>0</v>
      </c>
      <c r="BH253" s="107">
        <f>IF(N253="sníž. přenesená",J253,0)</f>
        <v>0</v>
      </c>
      <c r="BI253" s="107">
        <f>IF(N253="nulová",J253,0)</f>
        <v>0</v>
      </c>
      <c r="BJ253" s="12" t="s">
        <v>53</v>
      </c>
      <c r="BK253" s="107">
        <f>ROUND(I253*H253,2)</f>
        <v>0</v>
      </c>
      <c r="BL253" s="12" t="s">
        <v>181</v>
      </c>
      <c r="BM253" s="106" t="s">
        <v>380</v>
      </c>
    </row>
    <row r="254" spans="2:65" s="1" customFormat="1" ht="24.2" customHeight="1" x14ac:dyDescent="0.2">
      <c r="B254" s="94"/>
      <c r="C254" s="121" t="s">
        <v>381</v>
      </c>
      <c r="D254" s="121" t="s">
        <v>187</v>
      </c>
      <c r="E254" s="122" t="s">
        <v>382</v>
      </c>
      <c r="F254" s="123" t="s">
        <v>383</v>
      </c>
      <c r="G254" s="124" t="s">
        <v>102</v>
      </c>
      <c r="H254" s="125">
        <v>30.135000000000002</v>
      </c>
      <c r="I254" s="126"/>
      <c r="J254" s="126">
        <f>ROUND(I254*H254,2)</f>
        <v>0</v>
      </c>
      <c r="K254" s="127"/>
      <c r="L254" s="128"/>
      <c r="M254" s="129" t="s">
        <v>1</v>
      </c>
      <c r="N254" s="130" t="s">
        <v>34</v>
      </c>
      <c r="O254" s="104">
        <v>0</v>
      </c>
      <c r="P254" s="104">
        <f>O254*H254</f>
        <v>0</v>
      </c>
      <c r="Q254" s="104">
        <v>2.8E-3</v>
      </c>
      <c r="R254" s="104">
        <f>Q254*H254</f>
        <v>8.4378000000000009E-2</v>
      </c>
      <c r="S254" s="104">
        <v>0</v>
      </c>
      <c r="T254" s="105">
        <f>S254*H254</f>
        <v>0</v>
      </c>
      <c r="AR254" s="106" t="s">
        <v>257</v>
      </c>
      <c r="AT254" s="106" t="s">
        <v>187</v>
      </c>
      <c r="AU254" s="106" t="s">
        <v>54</v>
      </c>
      <c r="AY254" s="12" t="s">
        <v>97</v>
      </c>
      <c r="BE254" s="107">
        <f>IF(N254="základní",J254,0)</f>
        <v>0</v>
      </c>
      <c r="BF254" s="107">
        <f>IF(N254="snížená",J254,0)</f>
        <v>0</v>
      </c>
      <c r="BG254" s="107">
        <f>IF(N254="zákl. přenesená",J254,0)</f>
        <v>0</v>
      </c>
      <c r="BH254" s="107">
        <f>IF(N254="sníž. přenesená",J254,0)</f>
        <v>0</v>
      </c>
      <c r="BI254" s="107">
        <f>IF(N254="nulová",J254,0)</f>
        <v>0</v>
      </c>
      <c r="BJ254" s="12" t="s">
        <v>53</v>
      </c>
      <c r="BK254" s="107">
        <f>ROUND(I254*H254,2)</f>
        <v>0</v>
      </c>
      <c r="BL254" s="12" t="s">
        <v>181</v>
      </c>
      <c r="BM254" s="106" t="s">
        <v>384</v>
      </c>
    </row>
    <row r="255" spans="2:65" s="8" customFormat="1" ht="11.25" x14ac:dyDescent="0.2">
      <c r="B255" s="108"/>
      <c r="D255" s="109" t="s">
        <v>105</v>
      </c>
      <c r="F255" s="111" t="s">
        <v>385</v>
      </c>
      <c r="H255" s="112">
        <v>30.135000000000002</v>
      </c>
      <c r="L255" s="108"/>
      <c r="M255" s="113"/>
      <c r="T255" s="114"/>
      <c r="AT255" s="110" t="s">
        <v>105</v>
      </c>
      <c r="AU255" s="110" t="s">
        <v>54</v>
      </c>
      <c r="AV255" s="8" t="s">
        <v>54</v>
      </c>
      <c r="AW255" s="8" t="s">
        <v>3</v>
      </c>
      <c r="AX255" s="8" t="s">
        <v>53</v>
      </c>
      <c r="AY255" s="110" t="s">
        <v>97</v>
      </c>
    </row>
    <row r="256" spans="2:65" s="1" customFormat="1" ht="24.2" customHeight="1" x14ac:dyDescent="0.2">
      <c r="B256" s="94"/>
      <c r="C256" s="95" t="s">
        <v>386</v>
      </c>
      <c r="D256" s="95" t="s">
        <v>99</v>
      </c>
      <c r="E256" s="96" t="s">
        <v>387</v>
      </c>
      <c r="F256" s="97" t="s">
        <v>388</v>
      </c>
      <c r="G256" s="98" t="s">
        <v>168</v>
      </c>
      <c r="H256" s="99">
        <v>15.95</v>
      </c>
      <c r="I256" s="100"/>
      <c r="J256" s="100">
        <f>ROUND(I256*H256,2)</f>
        <v>0</v>
      </c>
      <c r="K256" s="101"/>
      <c r="L256" s="24"/>
      <c r="M256" s="102" t="s">
        <v>1</v>
      </c>
      <c r="N256" s="103" t="s">
        <v>34</v>
      </c>
      <c r="O256" s="104">
        <v>3.5000000000000003E-2</v>
      </c>
      <c r="P256" s="104">
        <f>O256*H256</f>
        <v>0.55825000000000002</v>
      </c>
      <c r="Q256" s="104">
        <v>3.0000000000000001E-5</v>
      </c>
      <c r="R256" s="104">
        <f>Q256*H256</f>
        <v>4.7849999999999998E-4</v>
      </c>
      <c r="S256" s="104">
        <v>0</v>
      </c>
      <c r="T256" s="105">
        <f>S256*H256</f>
        <v>0</v>
      </c>
      <c r="AR256" s="106" t="s">
        <v>181</v>
      </c>
      <c r="AT256" s="106" t="s">
        <v>99</v>
      </c>
      <c r="AU256" s="106" t="s">
        <v>54</v>
      </c>
      <c r="AY256" s="12" t="s">
        <v>97</v>
      </c>
      <c r="BE256" s="107">
        <f>IF(N256="základní",J256,0)</f>
        <v>0</v>
      </c>
      <c r="BF256" s="107">
        <f>IF(N256="snížená",J256,0)</f>
        <v>0</v>
      </c>
      <c r="BG256" s="107">
        <f>IF(N256="zákl. přenesená",J256,0)</f>
        <v>0</v>
      </c>
      <c r="BH256" s="107">
        <f>IF(N256="sníž. přenesená",J256,0)</f>
        <v>0</v>
      </c>
      <c r="BI256" s="107">
        <f>IF(N256="nulová",J256,0)</f>
        <v>0</v>
      </c>
      <c r="BJ256" s="12" t="s">
        <v>53</v>
      </c>
      <c r="BK256" s="107">
        <f>ROUND(I256*H256,2)</f>
        <v>0</v>
      </c>
      <c r="BL256" s="12" t="s">
        <v>181</v>
      </c>
      <c r="BM256" s="106" t="s">
        <v>389</v>
      </c>
    </row>
    <row r="257" spans="2:65" s="8" customFormat="1" ht="11.25" x14ac:dyDescent="0.2">
      <c r="B257" s="108"/>
      <c r="D257" s="109" t="s">
        <v>105</v>
      </c>
      <c r="E257" s="110" t="s">
        <v>1</v>
      </c>
      <c r="F257" s="111" t="s">
        <v>390</v>
      </c>
      <c r="H257" s="112">
        <v>15.95</v>
      </c>
      <c r="L257" s="108"/>
      <c r="M257" s="113"/>
      <c r="T257" s="114"/>
      <c r="AT257" s="110" t="s">
        <v>105</v>
      </c>
      <c r="AU257" s="110" t="s">
        <v>54</v>
      </c>
      <c r="AV257" s="8" t="s">
        <v>54</v>
      </c>
      <c r="AW257" s="8" t="s">
        <v>26</v>
      </c>
      <c r="AX257" s="8" t="s">
        <v>53</v>
      </c>
      <c r="AY257" s="110" t="s">
        <v>97</v>
      </c>
    </row>
    <row r="258" spans="2:65" s="1" customFormat="1" ht="24.2" customHeight="1" x14ac:dyDescent="0.2">
      <c r="B258" s="94"/>
      <c r="C258" s="121" t="s">
        <v>391</v>
      </c>
      <c r="D258" s="121" t="s">
        <v>187</v>
      </c>
      <c r="E258" s="122" t="s">
        <v>392</v>
      </c>
      <c r="F258" s="123" t="s">
        <v>393</v>
      </c>
      <c r="G258" s="124" t="s">
        <v>168</v>
      </c>
      <c r="H258" s="125">
        <v>16.748000000000001</v>
      </c>
      <c r="I258" s="126"/>
      <c r="J258" s="126">
        <f>ROUND(I258*H258,2)</f>
        <v>0</v>
      </c>
      <c r="K258" s="127"/>
      <c r="L258" s="128"/>
      <c r="M258" s="129" t="s">
        <v>1</v>
      </c>
      <c r="N258" s="130" t="s">
        <v>34</v>
      </c>
      <c r="O258" s="104">
        <v>0</v>
      </c>
      <c r="P258" s="104">
        <f>O258*H258</f>
        <v>0</v>
      </c>
      <c r="Q258" s="104">
        <v>3.8000000000000002E-4</v>
      </c>
      <c r="R258" s="104">
        <f>Q258*H258</f>
        <v>6.364240000000001E-3</v>
      </c>
      <c r="S258" s="104">
        <v>0</v>
      </c>
      <c r="T258" s="105">
        <f>S258*H258</f>
        <v>0</v>
      </c>
      <c r="AR258" s="106" t="s">
        <v>257</v>
      </c>
      <c r="AT258" s="106" t="s">
        <v>187</v>
      </c>
      <c r="AU258" s="106" t="s">
        <v>54</v>
      </c>
      <c r="AY258" s="12" t="s">
        <v>97</v>
      </c>
      <c r="BE258" s="107">
        <f>IF(N258="základní",J258,0)</f>
        <v>0</v>
      </c>
      <c r="BF258" s="107">
        <f>IF(N258="snížená",J258,0)</f>
        <v>0</v>
      </c>
      <c r="BG258" s="107">
        <f>IF(N258="zákl. přenesená",J258,0)</f>
        <v>0</v>
      </c>
      <c r="BH258" s="107">
        <f>IF(N258="sníž. přenesená",J258,0)</f>
        <v>0</v>
      </c>
      <c r="BI258" s="107">
        <f>IF(N258="nulová",J258,0)</f>
        <v>0</v>
      </c>
      <c r="BJ258" s="12" t="s">
        <v>53</v>
      </c>
      <c r="BK258" s="107">
        <f>ROUND(I258*H258,2)</f>
        <v>0</v>
      </c>
      <c r="BL258" s="12" t="s">
        <v>181</v>
      </c>
      <c r="BM258" s="106" t="s">
        <v>394</v>
      </c>
    </row>
    <row r="259" spans="2:65" s="8" customFormat="1" ht="11.25" x14ac:dyDescent="0.2">
      <c r="B259" s="108"/>
      <c r="D259" s="109" t="s">
        <v>105</v>
      </c>
      <c r="F259" s="111" t="s">
        <v>395</v>
      </c>
      <c r="H259" s="112">
        <v>16.748000000000001</v>
      </c>
      <c r="L259" s="108"/>
      <c r="M259" s="113"/>
      <c r="T259" s="114"/>
      <c r="AT259" s="110" t="s">
        <v>105</v>
      </c>
      <c r="AU259" s="110" t="s">
        <v>54</v>
      </c>
      <c r="AV259" s="8" t="s">
        <v>54</v>
      </c>
      <c r="AW259" s="8" t="s">
        <v>3</v>
      </c>
      <c r="AX259" s="8" t="s">
        <v>53</v>
      </c>
      <c r="AY259" s="110" t="s">
        <v>97</v>
      </c>
    </row>
    <row r="260" spans="2:65" s="1" customFormat="1" ht="24.2" customHeight="1" x14ac:dyDescent="0.2">
      <c r="B260" s="94"/>
      <c r="C260" s="95" t="s">
        <v>396</v>
      </c>
      <c r="D260" s="95" t="s">
        <v>99</v>
      </c>
      <c r="E260" s="96" t="s">
        <v>397</v>
      </c>
      <c r="F260" s="97" t="s">
        <v>398</v>
      </c>
      <c r="G260" s="98" t="s">
        <v>102</v>
      </c>
      <c r="H260" s="99">
        <v>28.7</v>
      </c>
      <c r="I260" s="100"/>
      <c r="J260" s="100">
        <f>ROUND(I260*H260,2)</f>
        <v>0</v>
      </c>
      <c r="K260" s="101"/>
      <c r="L260" s="24"/>
      <c r="M260" s="102" t="s">
        <v>1</v>
      </c>
      <c r="N260" s="103" t="s">
        <v>34</v>
      </c>
      <c r="O260" s="104">
        <v>0.06</v>
      </c>
      <c r="P260" s="104">
        <f>O260*H260</f>
        <v>1.722</v>
      </c>
      <c r="Q260" s="104">
        <v>1.0000000000000001E-5</v>
      </c>
      <c r="R260" s="104">
        <f>Q260*H260</f>
        <v>2.8700000000000004E-4</v>
      </c>
      <c r="S260" s="104">
        <v>0</v>
      </c>
      <c r="T260" s="105">
        <f>S260*H260</f>
        <v>0</v>
      </c>
      <c r="AR260" s="106" t="s">
        <v>181</v>
      </c>
      <c r="AT260" s="106" t="s">
        <v>99</v>
      </c>
      <c r="AU260" s="106" t="s">
        <v>54</v>
      </c>
      <c r="AY260" s="12" t="s">
        <v>97</v>
      </c>
      <c r="BE260" s="107">
        <f>IF(N260="základní",J260,0)</f>
        <v>0</v>
      </c>
      <c r="BF260" s="107">
        <f>IF(N260="snížená",J260,0)</f>
        <v>0</v>
      </c>
      <c r="BG260" s="107">
        <f>IF(N260="zákl. přenesená",J260,0)</f>
        <v>0</v>
      </c>
      <c r="BH260" s="107">
        <f>IF(N260="sníž. přenesená",J260,0)</f>
        <v>0</v>
      </c>
      <c r="BI260" s="107">
        <f>IF(N260="nulová",J260,0)</f>
        <v>0</v>
      </c>
      <c r="BJ260" s="12" t="s">
        <v>53</v>
      </c>
      <c r="BK260" s="107">
        <f>ROUND(I260*H260,2)</f>
        <v>0</v>
      </c>
      <c r="BL260" s="12" t="s">
        <v>181</v>
      </c>
      <c r="BM260" s="106" t="s">
        <v>399</v>
      </c>
    </row>
    <row r="261" spans="2:65" s="8" customFormat="1" ht="11.25" x14ac:dyDescent="0.2">
      <c r="B261" s="108"/>
      <c r="D261" s="109" t="s">
        <v>105</v>
      </c>
      <c r="E261" s="110" t="s">
        <v>1</v>
      </c>
      <c r="F261" s="111" t="s">
        <v>261</v>
      </c>
      <c r="H261" s="112">
        <v>28.7</v>
      </c>
      <c r="L261" s="108"/>
      <c r="M261" s="113"/>
      <c r="T261" s="114"/>
      <c r="AT261" s="110" t="s">
        <v>105</v>
      </c>
      <c r="AU261" s="110" t="s">
        <v>54</v>
      </c>
      <c r="AV261" s="8" t="s">
        <v>54</v>
      </c>
      <c r="AW261" s="8" t="s">
        <v>26</v>
      </c>
      <c r="AX261" s="8" t="s">
        <v>53</v>
      </c>
      <c r="AY261" s="110" t="s">
        <v>97</v>
      </c>
    </row>
    <row r="262" spans="2:65" s="1" customFormat="1" ht="24.2" customHeight="1" x14ac:dyDescent="0.2">
      <c r="B262" s="94"/>
      <c r="C262" s="121" t="s">
        <v>400</v>
      </c>
      <c r="D262" s="121" t="s">
        <v>187</v>
      </c>
      <c r="E262" s="122" t="s">
        <v>401</v>
      </c>
      <c r="F262" s="123" t="s">
        <v>402</v>
      </c>
      <c r="G262" s="124" t="s">
        <v>102</v>
      </c>
      <c r="H262" s="125">
        <v>33.450000000000003</v>
      </c>
      <c r="I262" s="126"/>
      <c r="J262" s="126">
        <f>ROUND(I262*H262,2)</f>
        <v>0</v>
      </c>
      <c r="K262" s="127"/>
      <c r="L262" s="128"/>
      <c r="M262" s="129" t="s">
        <v>1</v>
      </c>
      <c r="N262" s="130" t="s">
        <v>34</v>
      </c>
      <c r="O262" s="104">
        <v>0</v>
      </c>
      <c r="P262" s="104">
        <f>O262*H262</f>
        <v>0</v>
      </c>
      <c r="Q262" s="104">
        <v>1.1E-4</v>
      </c>
      <c r="R262" s="104">
        <f>Q262*H262</f>
        <v>3.6795000000000005E-3</v>
      </c>
      <c r="S262" s="104">
        <v>0</v>
      </c>
      <c r="T262" s="105">
        <f>S262*H262</f>
        <v>0</v>
      </c>
      <c r="AR262" s="106" t="s">
        <v>257</v>
      </c>
      <c r="AT262" s="106" t="s">
        <v>187</v>
      </c>
      <c r="AU262" s="106" t="s">
        <v>54</v>
      </c>
      <c r="AY262" s="12" t="s">
        <v>97</v>
      </c>
      <c r="BE262" s="107">
        <f>IF(N262="základní",J262,0)</f>
        <v>0</v>
      </c>
      <c r="BF262" s="107">
        <f>IF(N262="snížená",J262,0)</f>
        <v>0</v>
      </c>
      <c r="BG262" s="107">
        <f>IF(N262="zákl. přenesená",J262,0)</f>
        <v>0</v>
      </c>
      <c r="BH262" s="107">
        <f>IF(N262="sníž. přenesená",J262,0)</f>
        <v>0</v>
      </c>
      <c r="BI262" s="107">
        <f>IF(N262="nulová",J262,0)</f>
        <v>0</v>
      </c>
      <c r="BJ262" s="12" t="s">
        <v>53</v>
      </c>
      <c r="BK262" s="107">
        <f>ROUND(I262*H262,2)</f>
        <v>0</v>
      </c>
      <c r="BL262" s="12" t="s">
        <v>181</v>
      </c>
      <c r="BM262" s="106" t="s">
        <v>403</v>
      </c>
    </row>
    <row r="263" spans="2:65" s="8" customFormat="1" ht="11.25" x14ac:dyDescent="0.2">
      <c r="B263" s="108"/>
      <c r="D263" s="109" t="s">
        <v>105</v>
      </c>
      <c r="F263" s="111" t="s">
        <v>404</v>
      </c>
      <c r="H263" s="112">
        <v>33.450000000000003</v>
      </c>
      <c r="L263" s="108"/>
      <c r="M263" s="113"/>
      <c r="T263" s="114"/>
      <c r="AT263" s="110" t="s">
        <v>105</v>
      </c>
      <c r="AU263" s="110" t="s">
        <v>54</v>
      </c>
      <c r="AV263" s="8" t="s">
        <v>54</v>
      </c>
      <c r="AW263" s="8" t="s">
        <v>3</v>
      </c>
      <c r="AX263" s="8" t="s">
        <v>53</v>
      </c>
      <c r="AY263" s="110" t="s">
        <v>97</v>
      </c>
    </row>
    <row r="264" spans="2:65" s="1" customFormat="1" ht="24.2" customHeight="1" x14ac:dyDescent="0.2">
      <c r="B264" s="94"/>
      <c r="C264" s="95" t="s">
        <v>405</v>
      </c>
      <c r="D264" s="95" t="s">
        <v>99</v>
      </c>
      <c r="E264" s="96" t="s">
        <v>406</v>
      </c>
      <c r="F264" s="97" t="s">
        <v>407</v>
      </c>
      <c r="G264" s="98" t="s">
        <v>174</v>
      </c>
      <c r="H264" s="99">
        <v>0.104</v>
      </c>
      <c r="I264" s="100"/>
      <c r="J264" s="100">
        <f>ROUND(I264*H264,2)</f>
        <v>0</v>
      </c>
      <c r="K264" s="101"/>
      <c r="L264" s="24"/>
      <c r="M264" s="102" t="s">
        <v>1</v>
      </c>
      <c r="N264" s="103" t="s">
        <v>34</v>
      </c>
      <c r="O264" s="104">
        <v>1.74</v>
      </c>
      <c r="P264" s="104">
        <f>O264*H264</f>
        <v>0.18095999999999998</v>
      </c>
      <c r="Q264" s="104">
        <v>0</v>
      </c>
      <c r="R264" s="104">
        <f>Q264*H264</f>
        <v>0</v>
      </c>
      <c r="S264" s="104">
        <v>0</v>
      </c>
      <c r="T264" s="105">
        <f>S264*H264</f>
        <v>0</v>
      </c>
      <c r="AR264" s="106" t="s">
        <v>181</v>
      </c>
      <c r="AT264" s="106" t="s">
        <v>99</v>
      </c>
      <c r="AU264" s="106" t="s">
        <v>54</v>
      </c>
      <c r="AY264" s="12" t="s">
        <v>97</v>
      </c>
      <c r="BE264" s="107">
        <f>IF(N264="základní",J264,0)</f>
        <v>0</v>
      </c>
      <c r="BF264" s="107">
        <f>IF(N264="snížená",J264,0)</f>
        <v>0</v>
      </c>
      <c r="BG264" s="107">
        <f>IF(N264="zákl. přenesená",J264,0)</f>
        <v>0</v>
      </c>
      <c r="BH264" s="107">
        <f>IF(N264="sníž. přenesená",J264,0)</f>
        <v>0</v>
      </c>
      <c r="BI264" s="107">
        <f>IF(N264="nulová",J264,0)</f>
        <v>0</v>
      </c>
      <c r="BJ264" s="12" t="s">
        <v>53</v>
      </c>
      <c r="BK264" s="107">
        <f>ROUND(I264*H264,2)</f>
        <v>0</v>
      </c>
      <c r="BL264" s="12" t="s">
        <v>181</v>
      </c>
      <c r="BM264" s="106" t="s">
        <v>408</v>
      </c>
    </row>
    <row r="265" spans="2:65" s="1" customFormat="1" ht="24.2" customHeight="1" x14ac:dyDescent="0.2">
      <c r="B265" s="94"/>
      <c r="C265" s="95" t="s">
        <v>409</v>
      </c>
      <c r="D265" s="95" t="s">
        <v>99</v>
      </c>
      <c r="E265" s="96" t="s">
        <v>410</v>
      </c>
      <c r="F265" s="97" t="s">
        <v>411</v>
      </c>
      <c r="G265" s="98" t="s">
        <v>174</v>
      </c>
      <c r="H265" s="99">
        <v>0.104</v>
      </c>
      <c r="I265" s="100"/>
      <c r="J265" s="100">
        <f>ROUND(I265*H265,2)</f>
        <v>0</v>
      </c>
      <c r="K265" s="101"/>
      <c r="L265" s="24"/>
      <c r="M265" s="102" t="s">
        <v>1</v>
      </c>
      <c r="N265" s="103" t="s">
        <v>34</v>
      </c>
      <c r="O265" s="104">
        <v>1.45</v>
      </c>
      <c r="P265" s="104">
        <f>O265*H265</f>
        <v>0.15079999999999999</v>
      </c>
      <c r="Q265" s="104">
        <v>0</v>
      </c>
      <c r="R265" s="104">
        <f>Q265*H265</f>
        <v>0</v>
      </c>
      <c r="S265" s="104">
        <v>0</v>
      </c>
      <c r="T265" s="105">
        <f>S265*H265</f>
        <v>0</v>
      </c>
      <c r="AR265" s="106" t="s">
        <v>181</v>
      </c>
      <c r="AT265" s="106" t="s">
        <v>99</v>
      </c>
      <c r="AU265" s="106" t="s">
        <v>54</v>
      </c>
      <c r="AY265" s="12" t="s">
        <v>97</v>
      </c>
      <c r="BE265" s="107">
        <f>IF(N265="základní",J265,0)</f>
        <v>0</v>
      </c>
      <c r="BF265" s="107">
        <f>IF(N265="snížená",J265,0)</f>
        <v>0</v>
      </c>
      <c r="BG265" s="107">
        <f>IF(N265="zákl. přenesená",J265,0)</f>
        <v>0</v>
      </c>
      <c r="BH265" s="107">
        <f>IF(N265="sníž. přenesená",J265,0)</f>
        <v>0</v>
      </c>
      <c r="BI265" s="107">
        <f>IF(N265="nulová",J265,0)</f>
        <v>0</v>
      </c>
      <c r="BJ265" s="12" t="s">
        <v>53</v>
      </c>
      <c r="BK265" s="107">
        <f>ROUND(I265*H265,2)</f>
        <v>0</v>
      </c>
      <c r="BL265" s="12" t="s">
        <v>181</v>
      </c>
      <c r="BM265" s="106" t="s">
        <v>412</v>
      </c>
    </row>
    <row r="266" spans="2:65" s="7" customFormat="1" ht="22.9" customHeight="1" x14ac:dyDescent="0.2">
      <c r="B266" s="83"/>
      <c r="D266" s="84" t="s">
        <v>51</v>
      </c>
      <c r="E266" s="92" t="s">
        <v>413</v>
      </c>
      <c r="F266" s="92" t="s">
        <v>414</v>
      </c>
      <c r="J266" s="93">
        <f>BK266</f>
        <v>0</v>
      </c>
      <c r="L266" s="83"/>
      <c r="M266" s="87"/>
      <c r="P266" s="88">
        <f>SUM(P267:P314)</f>
        <v>158.20449999999997</v>
      </c>
      <c r="R266" s="88">
        <f>SUM(R267:R314)</f>
        <v>9.2854699999999998E-2</v>
      </c>
      <c r="T266" s="89">
        <f>SUM(T267:T314)</f>
        <v>0</v>
      </c>
      <c r="AR266" s="84" t="s">
        <v>54</v>
      </c>
      <c r="AT266" s="90" t="s">
        <v>51</v>
      </c>
      <c r="AU266" s="90" t="s">
        <v>53</v>
      </c>
      <c r="AY266" s="84" t="s">
        <v>97</v>
      </c>
      <c r="BK266" s="91">
        <f>SUM(BK267:BK314)</f>
        <v>0</v>
      </c>
    </row>
    <row r="267" spans="2:65" s="1" customFormat="1" ht="24.2" customHeight="1" x14ac:dyDescent="0.2">
      <c r="B267" s="94"/>
      <c r="C267" s="95" t="s">
        <v>415</v>
      </c>
      <c r="D267" s="95" t="s">
        <v>99</v>
      </c>
      <c r="E267" s="96" t="s">
        <v>416</v>
      </c>
      <c r="F267" s="97" t="s">
        <v>417</v>
      </c>
      <c r="G267" s="98" t="s">
        <v>168</v>
      </c>
      <c r="H267" s="99">
        <v>12</v>
      </c>
      <c r="I267" s="100"/>
      <c r="J267" s="100">
        <f>ROUND(I267*H267,2)</f>
        <v>0</v>
      </c>
      <c r="K267" s="101"/>
      <c r="L267" s="24"/>
      <c r="M267" s="102" t="s">
        <v>1</v>
      </c>
      <c r="N267" s="103" t="s">
        <v>34</v>
      </c>
      <c r="O267" s="104">
        <v>0.10199999999999999</v>
      </c>
      <c r="P267" s="104">
        <f>O267*H267</f>
        <v>1.224</v>
      </c>
      <c r="Q267" s="104">
        <v>0</v>
      </c>
      <c r="R267" s="104">
        <f>Q267*H267</f>
        <v>0</v>
      </c>
      <c r="S267" s="104">
        <v>0</v>
      </c>
      <c r="T267" s="105">
        <f>S267*H267</f>
        <v>0</v>
      </c>
      <c r="AR267" s="106" t="s">
        <v>181</v>
      </c>
      <c r="AT267" s="106" t="s">
        <v>99</v>
      </c>
      <c r="AU267" s="106" t="s">
        <v>54</v>
      </c>
      <c r="AY267" s="12" t="s">
        <v>97</v>
      </c>
      <c r="BE267" s="107">
        <f>IF(N267="základní",J267,0)</f>
        <v>0</v>
      </c>
      <c r="BF267" s="107">
        <f>IF(N267="snížená",J267,0)</f>
        <v>0</v>
      </c>
      <c r="BG267" s="107">
        <f>IF(N267="zákl. přenesená",J267,0)</f>
        <v>0</v>
      </c>
      <c r="BH267" s="107">
        <f>IF(N267="sníž. přenesená",J267,0)</f>
        <v>0</v>
      </c>
      <c r="BI267" s="107">
        <f>IF(N267="nulová",J267,0)</f>
        <v>0</v>
      </c>
      <c r="BJ267" s="12" t="s">
        <v>53</v>
      </c>
      <c r="BK267" s="107">
        <f>ROUND(I267*H267,2)</f>
        <v>0</v>
      </c>
      <c r="BL267" s="12" t="s">
        <v>181</v>
      </c>
      <c r="BM267" s="106" t="s">
        <v>418</v>
      </c>
    </row>
    <row r="268" spans="2:65" s="1" customFormat="1" ht="24.2" customHeight="1" x14ac:dyDescent="0.2">
      <c r="B268" s="94"/>
      <c r="C268" s="121" t="s">
        <v>419</v>
      </c>
      <c r="D268" s="121" t="s">
        <v>187</v>
      </c>
      <c r="E268" s="122" t="s">
        <v>420</v>
      </c>
      <c r="F268" s="123" t="s">
        <v>421</v>
      </c>
      <c r="G268" s="124" t="s">
        <v>168</v>
      </c>
      <c r="H268" s="125">
        <v>12</v>
      </c>
      <c r="I268" s="126"/>
      <c r="J268" s="126">
        <f>ROUND(I268*H268,2)</f>
        <v>0</v>
      </c>
      <c r="K268" s="127"/>
      <c r="L268" s="128"/>
      <c r="M268" s="129" t="s">
        <v>1</v>
      </c>
      <c r="N268" s="130" t="s">
        <v>34</v>
      </c>
      <c r="O268" s="104">
        <v>0</v>
      </c>
      <c r="P268" s="104">
        <f>O268*H268</f>
        <v>0</v>
      </c>
      <c r="Q268" s="104">
        <v>7.3999999999999999E-4</v>
      </c>
      <c r="R268" s="104">
        <f>Q268*H268</f>
        <v>8.879999999999999E-3</v>
      </c>
      <c r="S268" s="104">
        <v>0</v>
      </c>
      <c r="T268" s="105">
        <f>S268*H268</f>
        <v>0</v>
      </c>
      <c r="AR268" s="106" t="s">
        <v>257</v>
      </c>
      <c r="AT268" s="106" t="s">
        <v>187</v>
      </c>
      <c r="AU268" s="106" t="s">
        <v>54</v>
      </c>
      <c r="AY268" s="12" t="s">
        <v>97</v>
      </c>
      <c r="BE268" s="107">
        <f>IF(N268="základní",J268,0)</f>
        <v>0</v>
      </c>
      <c r="BF268" s="107">
        <f>IF(N268="snížená",J268,0)</f>
        <v>0</v>
      </c>
      <c r="BG268" s="107">
        <f>IF(N268="zákl. přenesená",J268,0)</f>
        <v>0</v>
      </c>
      <c r="BH268" s="107">
        <f>IF(N268="sníž. přenesená",J268,0)</f>
        <v>0</v>
      </c>
      <c r="BI268" s="107">
        <f>IF(N268="nulová",J268,0)</f>
        <v>0</v>
      </c>
      <c r="BJ268" s="12" t="s">
        <v>53</v>
      </c>
      <c r="BK268" s="107">
        <f>ROUND(I268*H268,2)</f>
        <v>0</v>
      </c>
      <c r="BL268" s="12" t="s">
        <v>181</v>
      </c>
      <c r="BM268" s="106" t="s">
        <v>422</v>
      </c>
    </row>
    <row r="269" spans="2:65" s="1" customFormat="1" ht="24.2" customHeight="1" x14ac:dyDescent="0.2">
      <c r="B269" s="94"/>
      <c r="C269" s="95" t="s">
        <v>423</v>
      </c>
      <c r="D269" s="95" t="s">
        <v>99</v>
      </c>
      <c r="E269" s="96" t="s">
        <v>424</v>
      </c>
      <c r="F269" s="97" t="s">
        <v>425</v>
      </c>
      <c r="G269" s="98" t="s">
        <v>168</v>
      </c>
      <c r="H269" s="99">
        <v>15.1</v>
      </c>
      <c r="I269" s="100"/>
      <c r="J269" s="100">
        <f>ROUND(I269*H269,2)</f>
        <v>0</v>
      </c>
      <c r="K269" s="101"/>
      <c r="L269" s="24"/>
      <c r="M269" s="102" t="s">
        <v>1</v>
      </c>
      <c r="N269" s="103" t="s">
        <v>34</v>
      </c>
      <c r="O269" s="104">
        <v>4.5999999999999999E-2</v>
      </c>
      <c r="P269" s="104">
        <f>O269*H269</f>
        <v>0.6946</v>
      </c>
      <c r="Q269" s="104">
        <v>0</v>
      </c>
      <c r="R269" s="104">
        <f>Q269*H269</f>
        <v>0</v>
      </c>
      <c r="S269" s="104">
        <v>0</v>
      </c>
      <c r="T269" s="105">
        <f>S269*H269</f>
        <v>0</v>
      </c>
      <c r="AR269" s="106" t="s">
        <v>181</v>
      </c>
      <c r="AT269" s="106" t="s">
        <v>99</v>
      </c>
      <c r="AU269" s="106" t="s">
        <v>54</v>
      </c>
      <c r="AY269" s="12" t="s">
        <v>97</v>
      </c>
      <c r="BE269" s="107">
        <f>IF(N269="základní",J269,0)</f>
        <v>0</v>
      </c>
      <c r="BF269" s="107">
        <f>IF(N269="snížená",J269,0)</f>
        <v>0</v>
      </c>
      <c r="BG269" s="107">
        <f>IF(N269="zákl. přenesená",J269,0)</f>
        <v>0</v>
      </c>
      <c r="BH269" s="107">
        <f>IF(N269="sníž. přenesená",J269,0)</f>
        <v>0</v>
      </c>
      <c r="BI269" s="107">
        <f>IF(N269="nulová",J269,0)</f>
        <v>0</v>
      </c>
      <c r="BJ269" s="12" t="s">
        <v>53</v>
      </c>
      <c r="BK269" s="107">
        <f>ROUND(I269*H269,2)</f>
        <v>0</v>
      </c>
      <c r="BL269" s="12" t="s">
        <v>181</v>
      </c>
      <c r="BM269" s="106" t="s">
        <v>426</v>
      </c>
    </row>
    <row r="270" spans="2:65" s="8" customFormat="1" ht="11.25" x14ac:dyDescent="0.2">
      <c r="B270" s="108"/>
      <c r="D270" s="109" t="s">
        <v>105</v>
      </c>
      <c r="E270" s="110" t="s">
        <v>1</v>
      </c>
      <c r="F270" s="111" t="s">
        <v>427</v>
      </c>
      <c r="H270" s="112">
        <v>15.1</v>
      </c>
      <c r="L270" s="108"/>
      <c r="M270" s="113"/>
      <c r="T270" s="114"/>
      <c r="AT270" s="110" t="s">
        <v>105</v>
      </c>
      <c r="AU270" s="110" t="s">
        <v>54</v>
      </c>
      <c r="AV270" s="8" t="s">
        <v>54</v>
      </c>
      <c r="AW270" s="8" t="s">
        <v>26</v>
      </c>
      <c r="AX270" s="8" t="s">
        <v>53</v>
      </c>
      <c r="AY270" s="110" t="s">
        <v>97</v>
      </c>
    </row>
    <row r="271" spans="2:65" s="1" customFormat="1" ht="24.2" customHeight="1" x14ac:dyDescent="0.2">
      <c r="B271" s="94"/>
      <c r="C271" s="121" t="s">
        <v>428</v>
      </c>
      <c r="D271" s="121" t="s">
        <v>187</v>
      </c>
      <c r="E271" s="122" t="s">
        <v>429</v>
      </c>
      <c r="F271" s="123" t="s">
        <v>430</v>
      </c>
      <c r="G271" s="124" t="s">
        <v>168</v>
      </c>
      <c r="H271" s="125">
        <v>17.364999999999998</v>
      </c>
      <c r="I271" s="126"/>
      <c r="J271" s="126">
        <f>ROUND(I271*H271,2)</f>
        <v>0</v>
      </c>
      <c r="K271" s="127"/>
      <c r="L271" s="128"/>
      <c r="M271" s="129" t="s">
        <v>1</v>
      </c>
      <c r="N271" s="130" t="s">
        <v>34</v>
      </c>
      <c r="O271" s="104">
        <v>0</v>
      </c>
      <c r="P271" s="104">
        <f>O271*H271</f>
        <v>0</v>
      </c>
      <c r="Q271" s="104">
        <v>1.2E-4</v>
      </c>
      <c r="R271" s="104">
        <f>Q271*H271</f>
        <v>2.0837999999999998E-3</v>
      </c>
      <c r="S271" s="104">
        <v>0</v>
      </c>
      <c r="T271" s="105">
        <f>S271*H271</f>
        <v>0</v>
      </c>
      <c r="AR271" s="106" t="s">
        <v>257</v>
      </c>
      <c r="AT271" s="106" t="s">
        <v>187</v>
      </c>
      <c r="AU271" s="106" t="s">
        <v>54</v>
      </c>
      <c r="AY271" s="12" t="s">
        <v>97</v>
      </c>
      <c r="BE271" s="107">
        <f>IF(N271="základní",J271,0)</f>
        <v>0</v>
      </c>
      <c r="BF271" s="107">
        <f>IF(N271="snížená",J271,0)</f>
        <v>0</v>
      </c>
      <c r="BG271" s="107">
        <f>IF(N271="zákl. přenesená",J271,0)</f>
        <v>0</v>
      </c>
      <c r="BH271" s="107">
        <f>IF(N271="sníž. přenesená",J271,0)</f>
        <v>0</v>
      </c>
      <c r="BI271" s="107">
        <f>IF(N271="nulová",J271,0)</f>
        <v>0</v>
      </c>
      <c r="BJ271" s="12" t="s">
        <v>53</v>
      </c>
      <c r="BK271" s="107">
        <f>ROUND(I271*H271,2)</f>
        <v>0</v>
      </c>
      <c r="BL271" s="12" t="s">
        <v>181</v>
      </c>
      <c r="BM271" s="106" t="s">
        <v>431</v>
      </c>
    </row>
    <row r="272" spans="2:65" s="8" customFormat="1" ht="11.25" x14ac:dyDescent="0.2">
      <c r="B272" s="108"/>
      <c r="D272" s="109" t="s">
        <v>105</v>
      </c>
      <c r="F272" s="111" t="s">
        <v>432</v>
      </c>
      <c r="H272" s="112">
        <v>17.364999999999998</v>
      </c>
      <c r="L272" s="108"/>
      <c r="M272" s="113"/>
      <c r="T272" s="114"/>
      <c r="AT272" s="110" t="s">
        <v>105</v>
      </c>
      <c r="AU272" s="110" t="s">
        <v>54</v>
      </c>
      <c r="AV272" s="8" t="s">
        <v>54</v>
      </c>
      <c r="AW272" s="8" t="s">
        <v>3</v>
      </c>
      <c r="AX272" s="8" t="s">
        <v>53</v>
      </c>
      <c r="AY272" s="110" t="s">
        <v>97</v>
      </c>
    </row>
    <row r="273" spans="2:65" s="1" customFormat="1" ht="24.2" customHeight="1" x14ac:dyDescent="0.2">
      <c r="B273" s="94"/>
      <c r="C273" s="95" t="s">
        <v>433</v>
      </c>
      <c r="D273" s="95" t="s">
        <v>99</v>
      </c>
      <c r="E273" s="96" t="s">
        <v>434</v>
      </c>
      <c r="F273" s="97" t="s">
        <v>435</v>
      </c>
      <c r="G273" s="98" t="s">
        <v>168</v>
      </c>
      <c r="H273" s="99">
        <v>5.6</v>
      </c>
      <c r="I273" s="100"/>
      <c r="J273" s="100">
        <f>ROUND(I273*H273,2)</f>
        <v>0</v>
      </c>
      <c r="K273" s="101"/>
      <c r="L273" s="24"/>
      <c r="M273" s="102" t="s">
        <v>1</v>
      </c>
      <c r="N273" s="103" t="s">
        <v>34</v>
      </c>
      <c r="O273" s="104">
        <v>6.8000000000000005E-2</v>
      </c>
      <c r="P273" s="104">
        <f>O273*H273</f>
        <v>0.38080000000000003</v>
      </c>
      <c r="Q273" s="104">
        <v>0</v>
      </c>
      <c r="R273" s="104">
        <f>Q273*H273</f>
        <v>0</v>
      </c>
      <c r="S273" s="104">
        <v>0</v>
      </c>
      <c r="T273" s="105">
        <f>S273*H273</f>
        <v>0</v>
      </c>
      <c r="AR273" s="106" t="s">
        <v>181</v>
      </c>
      <c r="AT273" s="106" t="s">
        <v>99</v>
      </c>
      <c r="AU273" s="106" t="s">
        <v>54</v>
      </c>
      <c r="AY273" s="12" t="s">
        <v>97</v>
      </c>
      <c r="BE273" s="107">
        <f>IF(N273="základní",J273,0)</f>
        <v>0</v>
      </c>
      <c r="BF273" s="107">
        <f>IF(N273="snížená",J273,0)</f>
        <v>0</v>
      </c>
      <c r="BG273" s="107">
        <f>IF(N273="zákl. přenesená",J273,0)</f>
        <v>0</v>
      </c>
      <c r="BH273" s="107">
        <f>IF(N273="sníž. přenesená",J273,0)</f>
        <v>0</v>
      </c>
      <c r="BI273" s="107">
        <f>IF(N273="nulová",J273,0)</f>
        <v>0</v>
      </c>
      <c r="BJ273" s="12" t="s">
        <v>53</v>
      </c>
      <c r="BK273" s="107">
        <f>ROUND(I273*H273,2)</f>
        <v>0</v>
      </c>
      <c r="BL273" s="12" t="s">
        <v>181</v>
      </c>
      <c r="BM273" s="106" t="s">
        <v>436</v>
      </c>
    </row>
    <row r="274" spans="2:65" s="8" customFormat="1" ht="11.25" x14ac:dyDescent="0.2">
      <c r="B274" s="108"/>
      <c r="D274" s="109" t="s">
        <v>105</v>
      </c>
      <c r="E274" s="110" t="s">
        <v>1</v>
      </c>
      <c r="F274" s="111" t="s">
        <v>437</v>
      </c>
      <c r="H274" s="112">
        <v>5.6</v>
      </c>
      <c r="L274" s="108"/>
      <c r="M274" s="113"/>
      <c r="T274" s="114"/>
      <c r="AT274" s="110" t="s">
        <v>105</v>
      </c>
      <c r="AU274" s="110" t="s">
        <v>54</v>
      </c>
      <c r="AV274" s="8" t="s">
        <v>54</v>
      </c>
      <c r="AW274" s="8" t="s">
        <v>26</v>
      </c>
      <c r="AX274" s="8" t="s">
        <v>53</v>
      </c>
      <c r="AY274" s="110" t="s">
        <v>97</v>
      </c>
    </row>
    <row r="275" spans="2:65" s="1" customFormat="1" ht="24.2" customHeight="1" x14ac:dyDescent="0.2">
      <c r="B275" s="94"/>
      <c r="C275" s="121" t="s">
        <v>438</v>
      </c>
      <c r="D275" s="121" t="s">
        <v>187</v>
      </c>
      <c r="E275" s="122" t="s">
        <v>439</v>
      </c>
      <c r="F275" s="123" t="s">
        <v>440</v>
      </c>
      <c r="G275" s="124" t="s">
        <v>168</v>
      </c>
      <c r="H275" s="125">
        <v>6.44</v>
      </c>
      <c r="I275" s="126"/>
      <c r="J275" s="126">
        <f>ROUND(I275*H275,2)</f>
        <v>0</v>
      </c>
      <c r="K275" s="127"/>
      <c r="L275" s="128"/>
      <c r="M275" s="129" t="s">
        <v>1</v>
      </c>
      <c r="N275" s="130" t="s">
        <v>34</v>
      </c>
      <c r="O275" s="104">
        <v>0</v>
      </c>
      <c r="P275" s="104">
        <f>O275*H275</f>
        <v>0</v>
      </c>
      <c r="Q275" s="104">
        <v>1.7000000000000001E-4</v>
      </c>
      <c r="R275" s="104">
        <f>Q275*H275</f>
        <v>1.0948000000000002E-3</v>
      </c>
      <c r="S275" s="104">
        <v>0</v>
      </c>
      <c r="T275" s="105">
        <f>S275*H275</f>
        <v>0</v>
      </c>
      <c r="AR275" s="106" t="s">
        <v>257</v>
      </c>
      <c r="AT275" s="106" t="s">
        <v>187</v>
      </c>
      <c r="AU275" s="106" t="s">
        <v>54</v>
      </c>
      <c r="AY275" s="12" t="s">
        <v>97</v>
      </c>
      <c r="BE275" s="107">
        <f>IF(N275="základní",J275,0)</f>
        <v>0</v>
      </c>
      <c r="BF275" s="107">
        <f>IF(N275="snížená",J275,0)</f>
        <v>0</v>
      </c>
      <c r="BG275" s="107">
        <f>IF(N275="zákl. přenesená",J275,0)</f>
        <v>0</v>
      </c>
      <c r="BH275" s="107">
        <f>IF(N275="sníž. přenesená",J275,0)</f>
        <v>0</v>
      </c>
      <c r="BI275" s="107">
        <f>IF(N275="nulová",J275,0)</f>
        <v>0</v>
      </c>
      <c r="BJ275" s="12" t="s">
        <v>53</v>
      </c>
      <c r="BK275" s="107">
        <f>ROUND(I275*H275,2)</f>
        <v>0</v>
      </c>
      <c r="BL275" s="12" t="s">
        <v>181</v>
      </c>
      <c r="BM275" s="106" t="s">
        <v>441</v>
      </c>
    </row>
    <row r="276" spans="2:65" s="8" customFormat="1" ht="11.25" x14ac:dyDescent="0.2">
      <c r="B276" s="108"/>
      <c r="D276" s="109" t="s">
        <v>105</v>
      </c>
      <c r="F276" s="111" t="s">
        <v>442</v>
      </c>
      <c r="H276" s="112">
        <v>6.44</v>
      </c>
      <c r="L276" s="108"/>
      <c r="M276" s="113"/>
      <c r="T276" s="114"/>
      <c r="AT276" s="110" t="s">
        <v>105</v>
      </c>
      <c r="AU276" s="110" t="s">
        <v>54</v>
      </c>
      <c r="AV276" s="8" t="s">
        <v>54</v>
      </c>
      <c r="AW276" s="8" t="s">
        <v>3</v>
      </c>
      <c r="AX276" s="8" t="s">
        <v>53</v>
      </c>
      <c r="AY276" s="110" t="s">
        <v>97</v>
      </c>
    </row>
    <row r="277" spans="2:65" s="1" customFormat="1" ht="24.2" customHeight="1" x14ac:dyDescent="0.2">
      <c r="B277" s="94"/>
      <c r="C277" s="95" t="s">
        <v>443</v>
      </c>
      <c r="D277" s="95" t="s">
        <v>99</v>
      </c>
      <c r="E277" s="96" t="s">
        <v>444</v>
      </c>
      <c r="F277" s="97" t="s">
        <v>445</v>
      </c>
      <c r="G277" s="98" t="s">
        <v>168</v>
      </c>
      <c r="H277" s="99">
        <v>26.7</v>
      </c>
      <c r="I277" s="100"/>
      <c r="J277" s="100">
        <f>ROUND(I277*H277,2)</f>
        <v>0</v>
      </c>
      <c r="K277" s="101"/>
      <c r="L277" s="24"/>
      <c r="M277" s="102" t="s">
        <v>1</v>
      </c>
      <c r="N277" s="103" t="s">
        <v>34</v>
      </c>
      <c r="O277" s="104">
        <v>5.1999999999999998E-2</v>
      </c>
      <c r="P277" s="104">
        <f>O277*H277</f>
        <v>1.3883999999999999</v>
      </c>
      <c r="Q277" s="104">
        <v>0</v>
      </c>
      <c r="R277" s="104">
        <f>Q277*H277</f>
        <v>0</v>
      </c>
      <c r="S277" s="104">
        <v>0</v>
      </c>
      <c r="T277" s="105">
        <f>S277*H277</f>
        <v>0</v>
      </c>
      <c r="AR277" s="106" t="s">
        <v>181</v>
      </c>
      <c r="AT277" s="106" t="s">
        <v>99</v>
      </c>
      <c r="AU277" s="106" t="s">
        <v>54</v>
      </c>
      <c r="AY277" s="12" t="s">
        <v>97</v>
      </c>
      <c r="BE277" s="107">
        <f>IF(N277="základní",J277,0)</f>
        <v>0</v>
      </c>
      <c r="BF277" s="107">
        <f>IF(N277="snížená",J277,0)</f>
        <v>0</v>
      </c>
      <c r="BG277" s="107">
        <f>IF(N277="zákl. přenesená",J277,0)</f>
        <v>0</v>
      </c>
      <c r="BH277" s="107">
        <f>IF(N277="sníž. přenesená",J277,0)</f>
        <v>0</v>
      </c>
      <c r="BI277" s="107">
        <f>IF(N277="nulová",J277,0)</f>
        <v>0</v>
      </c>
      <c r="BJ277" s="12" t="s">
        <v>53</v>
      </c>
      <c r="BK277" s="107">
        <f>ROUND(I277*H277,2)</f>
        <v>0</v>
      </c>
      <c r="BL277" s="12" t="s">
        <v>181</v>
      </c>
      <c r="BM277" s="106" t="s">
        <v>446</v>
      </c>
    </row>
    <row r="278" spans="2:65" s="8" customFormat="1" ht="11.25" x14ac:dyDescent="0.2">
      <c r="B278" s="108"/>
      <c r="D278" s="109" t="s">
        <v>105</v>
      </c>
      <c r="E278" s="110" t="s">
        <v>1</v>
      </c>
      <c r="F278" s="111" t="s">
        <v>447</v>
      </c>
      <c r="H278" s="112">
        <v>26.7</v>
      </c>
      <c r="L278" s="108"/>
      <c r="M278" s="113"/>
      <c r="T278" s="114"/>
      <c r="AT278" s="110" t="s">
        <v>105</v>
      </c>
      <c r="AU278" s="110" t="s">
        <v>54</v>
      </c>
      <c r="AV278" s="8" t="s">
        <v>54</v>
      </c>
      <c r="AW278" s="8" t="s">
        <v>26</v>
      </c>
      <c r="AX278" s="8" t="s">
        <v>53</v>
      </c>
      <c r="AY278" s="110" t="s">
        <v>97</v>
      </c>
    </row>
    <row r="279" spans="2:65" s="1" customFormat="1" ht="24.2" customHeight="1" x14ac:dyDescent="0.2">
      <c r="B279" s="94"/>
      <c r="C279" s="121" t="s">
        <v>448</v>
      </c>
      <c r="D279" s="121" t="s">
        <v>187</v>
      </c>
      <c r="E279" s="122" t="s">
        <v>449</v>
      </c>
      <c r="F279" s="123" t="s">
        <v>450</v>
      </c>
      <c r="G279" s="124" t="s">
        <v>168</v>
      </c>
      <c r="H279" s="125">
        <v>30.704999999999998</v>
      </c>
      <c r="I279" s="126"/>
      <c r="J279" s="126">
        <f>ROUND(I279*H279,2)</f>
        <v>0</v>
      </c>
      <c r="K279" s="127"/>
      <c r="L279" s="128"/>
      <c r="M279" s="129" t="s">
        <v>1</v>
      </c>
      <c r="N279" s="130" t="s">
        <v>34</v>
      </c>
      <c r="O279" s="104">
        <v>0</v>
      </c>
      <c r="P279" s="104">
        <f>O279*H279</f>
        <v>0</v>
      </c>
      <c r="Q279" s="104">
        <v>4.2000000000000002E-4</v>
      </c>
      <c r="R279" s="104">
        <f>Q279*H279</f>
        <v>1.2896100000000001E-2</v>
      </c>
      <c r="S279" s="104">
        <v>0</v>
      </c>
      <c r="T279" s="105">
        <f>S279*H279</f>
        <v>0</v>
      </c>
      <c r="AR279" s="106" t="s">
        <v>257</v>
      </c>
      <c r="AT279" s="106" t="s">
        <v>187</v>
      </c>
      <c r="AU279" s="106" t="s">
        <v>54</v>
      </c>
      <c r="AY279" s="12" t="s">
        <v>97</v>
      </c>
      <c r="BE279" s="107">
        <f>IF(N279="základní",J279,0)</f>
        <v>0</v>
      </c>
      <c r="BF279" s="107">
        <f>IF(N279="snížená",J279,0)</f>
        <v>0</v>
      </c>
      <c r="BG279" s="107">
        <f>IF(N279="zákl. přenesená",J279,0)</f>
        <v>0</v>
      </c>
      <c r="BH279" s="107">
        <f>IF(N279="sníž. přenesená",J279,0)</f>
        <v>0</v>
      </c>
      <c r="BI279" s="107">
        <f>IF(N279="nulová",J279,0)</f>
        <v>0</v>
      </c>
      <c r="BJ279" s="12" t="s">
        <v>53</v>
      </c>
      <c r="BK279" s="107">
        <f>ROUND(I279*H279,2)</f>
        <v>0</v>
      </c>
      <c r="BL279" s="12" t="s">
        <v>181</v>
      </c>
      <c r="BM279" s="106" t="s">
        <v>451</v>
      </c>
    </row>
    <row r="280" spans="2:65" s="8" customFormat="1" ht="11.25" x14ac:dyDescent="0.2">
      <c r="B280" s="108"/>
      <c r="D280" s="109" t="s">
        <v>105</v>
      </c>
      <c r="F280" s="111" t="s">
        <v>452</v>
      </c>
      <c r="H280" s="112">
        <v>30.704999999999998</v>
      </c>
      <c r="L280" s="108"/>
      <c r="M280" s="113"/>
      <c r="T280" s="114"/>
      <c r="AT280" s="110" t="s">
        <v>105</v>
      </c>
      <c r="AU280" s="110" t="s">
        <v>54</v>
      </c>
      <c r="AV280" s="8" t="s">
        <v>54</v>
      </c>
      <c r="AW280" s="8" t="s">
        <v>3</v>
      </c>
      <c r="AX280" s="8" t="s">
        <v>53</v>
      </c>
      <c r="AY280" s="110" t="s">
        <v>97</v>
      </c>
    </row>
    <row r="281" spans="2:65" s="1" customFormat="1" ht="24.2" customHeight="1" x14ac:dyDescent="0.2">
      <c r="B281" s="94"/>
      <c r="C281" s="95" t="s">
        <v>453</v>
      </c>
      <c r="D281" s="95" t="s">
        <v>99</v>
      </c>
      <c r="E281" s="96" t="s">
        <v>454</v>
      </c>
      <c r="F281" s="97" t="s">
        <v>455</v>
      </c>
      <c r="G281" s="98" t="s">
        <v>275</v>
      </c>
      <c r="H281" s="99">
        <v>16</v>
      </c>
      <c r="I281" s="100"/>
      <c r="J281" s="100">
        <f t="shared" ref="J281:J289" si="0">ROUND(I281*H281,2)</f>
        <v>0</v>
      </c>
      <c r="K281" s="101"/>
      <c r="L281" s="24"/>
      <c r="M281" s="102" t="s">
        <v>1</v>
      </c>
      <c r="N281" s="103" t="s">
        <v>34</v>
      </c>
      <c r="O281" s="104">
        <v>5.0999999999999997E-2</v>
      </c>
      <c r="P281" s="104">
        <f t="shared" ref="P281:P289" si="1">O281*H281</f>
        <v>0.81599999999999995</v>
      </c>
      <c r="Q281" s="104">
        <v>0</v>
      </c>
      <c r="R281" s="104">
        <f t="shared" ref="R281:R289" si="2">Q281*H281</f>
        <v>0</v>
      </c>
      <c r="S281" s="104">
        <v>0</v>
      </c>
      <c r="T281" s="105">
        <f t="shared" ref="T281:T289" si="3">S281*H281</f>
        <v>0</v>
      </c>
      <c r="AR281" s="106" t="s">
        <v>181</v>
      </c>
      <c r="AT281" s="106" t="s">
        <v>99</v>
      </c>
      <c r="AU281" s="106" t="s">
        <v>54</v>
      </c>
      <c r="AY281" s="12" t="s">
        <v>97</v>
      </c>
      <c r="BE281" s="107">
        <f t="shared" ref="BE281:BE289" si="4">IF(N281="základní",J281,0)</f>
        <v>0</v>
      </c>
      <c r="BF281" s="107">
        <f t="shared" ref="BF281:BF289" si="5">IF(N281="snížená",J281,0)</f>
        <v>0</v>
      </c>
      <c r="BG281" s="107">
        <f t="shared" ref="BG281:BG289" si="6">IF(N281="zákl. přenesená",J281,0)</f>
        <v>0</v>
      </c>
      <c r="BH281" s="107">
        <f t="shared" ref="BH281:BH289" si="7">IF(N281="sníž. přenesená",J281,0)</f>
        <v>0</v>
      </c>
      <c r="BI281" s="107">
        <f t="shared" ref="BI281:BI289" si="8">IF(N281="nulová",J281,0)</f>
        <v>0</v>
      </c>
      <c r="BJ281" s="12" t="s">
        <v>53</v>
      </c>
      <c r="BK281" s="107">
        <f t="shared" ref="BK281:BK289" si="9">ROUND(I281*H281,2)</f>
        <v>0</v>
      </c>
      <c r="BL281" s="12" t="s">
        <v>181</v>
      </c>
      <c r="BM281" s="106" t="s">
        <v>456</v>
      </c>
    </row>
    <row r="282" spans="2:65" s="1" customFormat="1" ht="24.2" customHeight="1" x14ac:dyDescent="0.2">
      <c r="B282" s="94"/>
      <c r="C282" s="95" t="s">
        <v>457</v>
      </c>
      <c r="D282" s="95" t="s">
        <v>99</v>
      </c>
      <c r="E282" s="96" t="s">
        <v>458</v>
      </c>
      <c r="F282" s="97" t="s">
        <v>459</v>
      </c>
      <c r="G282" s="98" t="s">
        <v>275</v>
      </c>
      <c r="H282" s="99">
        <v>2</v>
      </c>
      <c r="I282" s="100"/>
      <c r="J282" s="100">
        <f t="shared" si="0"/>
        <v>0</v>
      </c>
      <c r="K282" s="101"/>
      <c r="L282" s="24"/>
      <c r="M282" s="102" t="s">
        <v>1</v>
      </c>
      <c r="N282" s="103" t="s">
        <v>34</v>
      </c>
      <c r="O282" s="104">
        <v>0.30599999999999999</v>
      </c>
      <c r="P282" s="104">
        <f t="shared" si="1"/>
        <v>0.61199999999999999</v>
      </c>
      <c r="Q282" s="104">
        <v>0</v>
      </c>
      <c r="R282" s="104">
        <f t="shared" si="2"/>
        <v>0</v>
      </c>
      <c r="S282" s="104">
        <v>0</v>
      </c>
      <c r="T282" s="105">
        <f t="shared" si="3"/>
        <v>0</v>
      </c>
      <c r="AR282" s="106" t="s">
        <v>181</v>
      </c>
      <c r="AT282" s="106" t="s">
        <v>99</v>
      </c>
      <c r="AU282" s="106" t="s">
        <v>54</v>
      </c>
      <c r="AY282" s="12" t="s">
        <v>97</v>
      </c>
      <c r="BE282" s="107">
        <f t="shared" si="4"/>
        <v>0</v>
      </c>
      <c r="BF282" s="107">
        <f t="shared" si="5"/>
        <v>0</v>
      </c>
      <c r="BG282" s="107">
        <f t="shared" si="6"/>
        <v>0</v>
      </c>
      <c r="BH282" s="107">
        <f t="shared" si="7"/>
        <v>0</v>
      </c>
      <c r="BI282" s="107">
        <f t="shared" si="8"/>
        <v>0</v>
      </c>
      <c r="BJ282" s="12" t="s">
        <v>53</v>
      </c>
      <c r="BK282" s="107">
        <f t="shared" si="9"/>
        <v>0</v>
      </c>
      <c r="BL282" s="12" t="s">
        <v>181</v>
      </c>
      <c r="BM282" s="106" t="s">
        <v>460</v>
      </c>
    </row>
    <row r="283" spans="2:65" s="1" customFormat="1" ht="24.2" customHeight="1" x14ac:dyDescent="0.2">
      <c r="B283" s="94"/>
      <c r="C283" s="121" t="s">
        <v>461</v>
      </c>
      <c r="D283" s="121" t="s">
        <v>187</v>
      </c>
      <c r="E283" s="122" t="s">
        <v>462</v>
      </c>
      <c r="F283" s="123" t="s">
        <v>463</v>
      </c>
      <c r="G283" s="124" t="s">
        <v>275</v>
      </c>
      <c r="H283" s="125">
        <v>2</v>
      </c>
      <c r="I283" s="126"/>
      <c r="J283" s="126">
        <f t="shared" si="0"/>
        <v>0</v>
      </c>
      <c r="K283" s="127"/>
      <c r="L283" s="128"/>
      <c r="M283" s="129" t="s">
        <v>1</v>
      </c>
      <c r="N283" s="130" t="s">
        <v>34</v>
      </c>
      <c r="O283" s="104">
        <v>0</v>
      </c>
      <c r="P283" s="104">
        <f t="shared" si="1"/>
        <v>0</v>
      </c>
      <c r="Q283" s="104">
        <v>9.0000000000000006E-5</v>
      </c>
      <c r="R283" s="104">
        <f t="shared" si="2"/>
        <v>1.8000000000000001E-4</v>
      </c>
      <c r="S283" s="104">
        <v>0</v>
      </c>
      <c r="T283" s="105">
        <f t="shared" si="3"/>
        <v>0</v>
      </c>
      <c r="AR283" s="106" t="s">
        <v>257</v>
      </c>
      <c r="AT283" s="106" t="s">
        <v>187</v>
      </c>
      <c r="AU283" s="106" t="s">
        <v>54</v>
      </c>
      <c r="AY283" s="12" t="s">
        <v>97</v>
      </c>
      <c r="BE283" s="107">
        <f t="shared" si="4"/>
        <v>0</v>
      </c>
      <c r="BF283" s="107">
        <f t="shared" si="5"/>
        <v>0</v>
      </c>
      <c r="BG283" s="107">
        <f t="shared" si="6"/>
        <v>0</v>
      </c>
      <c r="BH283" s="107">
        <f t="shared" si="7"/>
        <v>0</v>
      </c>
      <c r="BI283" s="107">
        <f t="shared" si="8"/>
        <v>0</v>
      </c>
      <c r="BJ283" s="12" t="s">
        <v>53</v>
      </c>
      <c r="BK283" s="107">
        <f t="shared" si="9"/>
        <v>0</v>
      </c>
      <c r="BL283" s="12" t="s">
        <v>181</v>
      </c>
      <c r="BM283" s="106" t="s">
        <v>464</v>
      </c>
    </row>
    <row r="284" spans="2:65" s="1" customFormat="1" ht="24.2" customHeight="1" x14ac:dyDescent="0.2">
      <c r="B284" s="94"/>
      <c r="C284" s="95" t="s">
        <v>465</v>
      </c>
      <c r="D284" s="95" t="s">
        <v>99</v>
      </c>
      <c r="E284" s="96" t="s">
        <v>466</v>
      </c>
      <c r="F284" s="97" t="s">
        <v>467</v>
      </c>
      <c r="G284" s="98" t="s">
        <v>275</v>
      </c>
      <c r="H284" s="99">
        <v>2</v>
      </c>
      <c r="I284" s="100"/>
      <c r="J284" s="100">
        <f t="shared" si="0"/>
        <v>0</v>
      </c>
      <c r="K284" s="101"/>
      <c r="L284" s="24"/>
      <c r="M284" s="102" t="s">
        <v>1</v>
      </c>
      <c r="N284" s="103" t="s">
        <v>34</v>
      </c>
      <c r="O284" s="104">
        <v>0.249</v>
      </c>
      <c r="P284" s="104">
        <f t="shared" si="1"/>
        <v>0.498</v>
      </c>
      <c r="Q284" s="104">
        <v>0</v>
      </c>
      <c r="R284" s="104">
        <f t="shared" si="2"/>
        <v>0</v>
      </c>
      <c r="S284" s="104">
        <v>0</v>
      </c>
      <c r="T284" s="105">
        <f t="shared" si="3"/>
        <v>0</v>
      </c>
      <c r="AR284" s="106" t="s">
        <v>181</v>
      </c>
      <c r="AT284" s="106" t="s">
        <v>99</v>
      </c>
      <c r="AU284" s="106" t="s">
        <v>54</v>
      </c>
      <c r="AY284" s="12" t="s">
        <v>97</v>
      </c>
      <c r="BE284" s="107">
        <f t="shared" si="4"/>
        <v>0</v>
      </c>
      <c r="BF284" s="107">
        <f t="shared" si="5"/>
        <v>0</v>
      </c>
      <c r="BG284" s="107">
        <f t="shared" si="6"/>
        <v>0</v>
      </c>
      <c r="BH284" s="107">
        <f t="shared" si="7"/>
        <v>0</v>
      </c>
      <c r="BI284" s="107">
        <f t="shared" si="8"/>
        <v>0</v>
      </c>
      <c r="BJ284" s="12" t="s">
        <v>53</v>
      </c>
      <c r="BK284" s="107">
        <f t="shared" si="9"/>
        <v>0</v>
      </c>
      <c r="BL284" s="12" t="s">
        <v>181</v>
      </c>
      <c r="BM284" s="106" t="s">
        <v>468</v>
      </c>
    </row>
    <row r="285" spans="2:65" s="1" customFormat="1" ht="33" customHeight="1" x14ac:dyDescent="0.2">
      <c r="B285" s="94"/>
      <c r="C285" s="121" t="s">
        <v>469</v>
      </c>
      <c r="D285" s="121" t="s">
        <v>187</v>
      </c>
      <c r="E285" s="122" t="s">
        <v>470</v>
      </c>
      <c r="F285" s="123" t="s">
        <v>471</v>
      </c>
      <c r="G285" s="124" t="s">
        <v>275</v>
      </c>
      <c r="H285" s="125">
        <v>2</v>
      </c>
      <c r="I285" s="126"/>
      <c r="J285" s="126">
        <f t="shared" si="0"/>
        <v>0</v>
      </c>
      <c r="K285" s="127"/>
      <c r="L285" s="128"/>
      <c r="M285" s="129" t="s">
        <v>1</v>
      </c>
      <c r="N285" s="130" t="s">
        <v>34</v>
      </c>
      <c r="O285" s="104">
        <v>0</v>
      </c>
      <c r="P285" s="104">
        <f t="shared" si="1"/>
        <v>0</v>
      </c>
      <c r="Q285" s="104">
        <v>6.0000000000000002E-5</v>
      </c>
      <c r="R285" s="104">
        <f t="shared" si="2"/>
        <v>1.2E-4</v>
      </c>
      <c r="S285" s="104">
        <v>0</v>
      </c>
      <c r="T285" s="105">
        <f t="shared" si="3"/>
        <v>0</v>
      </c>
      <c r="AR285" s="106" t="s">
        <v>257</v>
      </c>
      <c r="AT285" s="106" t="s">
        <v>187</v>
      </c>
      <c r="AU285" s="106" t="s">
        <v>54</v>
      </c>
      <c r="AY285" s="12" t="s">
        <v>97</v>
      </c>
      <c r="BE285" s="107">
        <f t="shared" si="4"/>
        <v>0</v>
      </c>
      <c r="BF285" s="107">
        <f t="shared" si="5"/>
        <v>0</v>
      </c>
      <c r="BG285" s="107">
        <f t="shared" si="6"/>
        <v>0</v>
      </c>
      <c r="BH285" s="107">
        <f t="shared" si="7"/>
        <v>0</v>
      </c>
      <c r="BI285" s="107">
        <f t="shared" si="8"/>
        <v>0</v>
      </c>
      <c r="BJ285" s="12" t="s">
        <v>53</v>
      </c>
      <c r="BK285" s="107">
        <f t="shared" si="9"/>
        <v>0</v>
      </c>
      <c r="BL285" s="12" t="s">
        <v>181</v>
      </c>
      <c r="BM285" s="106" t="s">
        <v>472</v>
      </c>
    </row>
    <row r="286" spans="2:65" s="1" customFormat="1" ht="21.75" customHeight="1" x14ac:dyDescent="0.2">
      <c r="B286" s="94"/>
      <c r="C286" s="95" t="s">
        <v>473</v>
      </c>
      <c r="D286" s="95" t="s">
        <v>99</v>
      </c>
      <c r="E286" s="96" t="s">
        <v>474</v>
      </c>
      <c r="F286" s="97" t="s">
        <v>475</v>
      </c>
      <c r="G286" s="98" t="s">
        <v>275</v>
      </c>
      <c r="H286" s="99">
        <v>2</v>
      </c>
      <c r="I286" s="100"/>
      <c r="J286" s="100">
        <f t="shared" si="0"/>
        <v>0</v>
      </c>
      <c r="K286" s="101"/>
      <c r="L286" s="24"/>
      <c r="M286" s="102" t="s">
        <v>1</v>
      </c>
      <c r="N286" s="103" t="s">
        <v>34</v>
      </c>
      <c r="O286" s="104">
        <v>0.19</v>
      </c>
      <c r="P286" s="104">
        <f t="shared" si="1"/>
        <v>0.38</v>
      </c>
      <c r="Q286" s="104">
        <v>0</v>
      </c>
      <c r="R286" s="104">
        <f t="shared" si="2"/>
        <v>0</v>
      </c>
      <c r="S286" s="104">
        <v>0</v>
      </c>
      <c r="T286" s="105">
        <f t="shared" si="3"/>
        <v>0</v>
      </c>
      <c r="AR286" s="106" t="s">
        <v>181</v>
      </c>
      <c r="AT286" s="106" t="s">
        <v>99</v>
      </c>
      <c r="AU286" s="106" t="s">
        <v>54</v>
      </c>
      <c r="AY286" s="12" t="s">
        <v>97</v>
      </c>
      <c r="BE286" s="107">
        <f t="shared" si="4"/>
        <v>0</v>
      </c>
      <c r="BF286" s="107">
        <f t="shared" si="5"/>
        <v>0</v>
      </c>
      <c r="BG286" s="107">
        <f t="shared" si="6"/>
        <v>0</v>
      </c>
      <c r="BH286" s="107">
        <f t="shared" si="7"/>
        <v>0</v>
      </c>
      <c r="BI286" s="107">
        <f t="shared" si="8"/>
        <v>0</v>
      </c>
      <c r="BJ286" s="12" t="s">
        <v>53</v>
      </c>
      <c r="BK286" s="107">
        <f t="shared" si="9"/>
        <v>0</v>
      </c>
      <c r="BL286" s="12" t="s">
        <v>181</v>
      </c>
      <c r="BM286" s="106" t="s">
        <v>476</v>
      </c>
    </row>
    <row r="287" spans="2:65" s="1" customFormat="1" ht="24.2" customHeight="1" x14ac:dyDescent="0.2">
      <c r="B287" s="94"/>
      <c r="C287" s="95" t="s">
        <v>477</v>
      </c>
      <c r="D287" s="95" t="s">
        <v>99</v>
      </c>
      <c r="E287" s="96" t="s">
        <v>478</v>
      </c>
      <c r="F287" s="97" t="s">
        <v>479</v>
      </c>
      <c r="G287" s="98" t="s">
        <v>275</v>
      </c>
      <c r="H287" s="99">
        <v>1</v>
      </c>
      <c r="I287" s="100"/>
      <c r="J287" s="100">
        <f t="shared" si="0"/>
        <v>0</v>
      </c>
      <c r="K287" s="101"/>
      <c r="L287" s="24"/>
      <c r="M287" s="102" t="s">
        <v>1</v>
      </c>
      <c r="N287" s="103" t="s">
        <v>34</v>
      </c>
      <c r="O287" s="104">
        <v>0.58499999999999996</v>
      </c>
      <c r="P287" s="104">
        <f t="shared" si="1"/>
        <v>0.58499999999999996</v>
      </c>
      <c r="Q287" s="104">
        <v>0</v>
      </c>
      <c r="R287" s="104">
        <f t="shared" si="2"/>
        <v>0</v>
      </c>
      <c r="S287" s="104">
        <v>0</v>
      </c>
      <c r="T287" s="105">
        <f t="shared" si="3"/>
        <v>0</v>
      </c>
      <c r="AR287" s="106" t="s">
        <v>181</v>
      </c>
      <c r="AT287" s="106" t="s">
        <v>99</v>
      </c>
      <c r="AU287" s="106" t="s">
        <v>54</v>
      </c>
      <c r="AY287" s="12" t="s">
        <v>97</v>
      </c>
      <c r="BE287" s="107">
        <f t="shared" si="4"/>
        <v>0</v>
      </c>
      <c r="BF287" s="107">
        <f t="shared" si="5"/>
        <v>0</v>
      </c>
      <c r="BG287" s="107">
        <f t="shared" si="6"/>
        <v>0</v>
      </c>
      <c r="BH287" s="107">
        <f t="shared" si="7"/>
        <v>0</v>
      </c>
      <c r="BI287" s="107">
        <f t="shared" si="8"/>
        <v>0</v>
      </c>
      <c r="BJ287" s="12" t="s">
        <v>53</v>
      </c>
      <c r="BK287" s="107">
        <f t="shared" si="9"/>
        <v>0</v>
      </c>
      <c r="BL287" s="12" t="s">
        <v>181</v>
      </c>
      <c r="BM287" s="106" t="s">
        <v>480</v>
      </c>
    </row>
    <row r="288" spans="2:65" s="1" customFormat="1" ht="16.5" customHeight="1" x14ac:dyDescent="0.2">
      <c r="B288" s="94"/>
      <c r="C288" s="121" t="s">
        <v>481</v>
      </c>
      <c r="D288" s="121" t="s">
        <v>187</v>
      </c>
      <c r="E288" s="122" t="s">
        <v>482</v>
      </c>
      <c r="F288" s="123" t="s">
        <v>483</v>
      </c>
      <c r="G288" s="124" t="s">
        <v>275</v>
      </c>
      <c r="H288" s="125">
        <v>1</v>
      </c>
      <c r="I288" s="126"/>
      <c r="J288" s="126">
        <f t="shared" si="0"/>
        <v>0</v>
      </c>
      <c r="K288" s="127"/>
      <c r="L288" s="128"/>
      <c r="M288" s="129" t="s">
        <v>1</v>
      </c>
      <c r="N288" s="130" t="s">
        <v>34</v>
      </c>
      <c r="O288" s="104">
        <v>0</v>
      </c>
      <c r="P288" s="104">
        <f t="shared" si="1"/>
        <v>0</v>
      </c>
      <c r="Q288" s="104">
        <v>8.0000000000000004E-4</v>
      </c>
      <c r="R288" s="104">
        <f t="shared" si="2"/>
        <v>8.0000000000000004E-4</v>
      </c>
      <c r="S288" s="104">
        <v>0</v>
      </c>
      <c r="T288" s="105">
        <f t="shared" si="3"/>
        <v>0</v>
      </c>
      <c r="AR288" s="106" t="s">
        <v>257</v>
      </c>
      <c r="AT288" s="106" t="s">
        <v>187</v>
      </c>
      <c r="AU288" s="106" t="s">
        <v>54</v>
      </c>
      <c r="AY288" s="12" t="s">
        <v>97</v>
      </c>
      <c r="BE288" s="107">
        <f t="shared" si="4"/>
        <v>0</v>
      </c>
      <c r="BF288" s="107">
        <f t="shared" si="5"/>
        <v>0</v>
      </c>
      <c r="BG288" s="107">
        <f t="shared" si="6"/>
        <v>0</v>
      </c>
      <c r="BH288" s="107">
        <f t="shared" si="7"/>
        <v>0</v>
      </c>
      <c r="BI288" s="107">
        <f t="shared" si="8"/>
        <v>0</v>
      </c>
      <c r="BJ288" s="12" t="s">
        <v>53</v>
      </c>
      <c r="BK288" s="107">
        <f t="shared" si="9"/>
        <v>0</v>
      </c>
      <c r="BL288" s="12" t="s">
        <v>181</v>
      </c>
      <c r="BM288" s="106" t="s">
        <v>484</v>
      </c>
    </row>
    <row r="289" spans="2:65" s="1" customFormat="1" ht="24.2" customHeight="1" x14ac:dyDescent="0.2">
      <c r="B289" s="94"/>
      <c r="C289" s="95" t="s">
        <v>485</v>
      </c>
      <c r="D289" s="95" t="s">
        <v>99</v>
      </c>
      <c r="E289" s="96" t="s">
        <v>486</v>
      </c>
      <c r="F289" s="97" t="s">
        <v>487</v>
      </c>
      <c r="G289" s="98" t="s">
        <v>168</v>
      </c>
      <c r="H289" s="99">
        <v>27.5</v>
      </c>
      <c r="I289" s="100"/>
      <c r="J289" s="100">
        <f t="shared" si="0"/>
        <v>0</v>
      </c>
      <c r="K289" s="101"/>
      <c r="L289" s="24"/>
      <c r="M289" s="102" t="s">
        <v>1</v>
      </c>
      <c r="N289" s="103" t="s">
        <v>34</v>
      </c>
      <c r="O289" s="104">
        <v>0.30599999999999999</v>
      </c>
      <c r="P289" s="104">
        <f t="shared" si="1"/>
        <v>8.4149999999999991</v>
      </c>
      <c r="Q289" s="104">
        <v>0</v>
      </c>
      <c r="R289" s="104">
        <f t="shared" si="2"/>
        <v>0</v>
      </c>
      <c r="S289" s="104">
        <v>0</v>
      </c>
      <c r="T289" s="105">
        <f t="shared" si="3"/>
        <v>0</v>
      </c>
      <c r="AR289" s="106" t="s">
        <v>181</v>
      </c>
      <c r="AT289" s="106" t="s">
        <v>99</v>
      </c>
      <c r="AU289" s="106" t="s">
        <v>54</v>
      </c>
      <c r="AY289" s="12" t="s">
        <v>97</v>
      </c>
      <c r="BE289" s="107">
        <f t="shared" si="4"/>
        <v>0</v>
      </c>
      <c r="BF289" s="107">
        <f t="shared" si="5"/>
        <v>0</v>
      </c>
      <c r="BG289" s="107">
        <f t="shared" si="6"/>
        <v>0</v>
      </c>
      <c r="BH289" s="107">
        <f t="shared" si="7"/>
        <v>0</v>
      </c>
      <c r="BI289" s="107">
        <f t="shared" si="8"/>
        <v>0</v>
      </c>
      <c r="BJ289" s="12" t="s">
        <v>53</v>
      </c>
      <c r="BK289" s="107">
        <f t="shared" si="9"/>
        <v>0</v>
      </c>
      <c r="BL289" s="12" t="s">
        <v>181</v>
      </c>
      <c r="BM289" s="106" t="s">
        <v>488</v>
      </c>
    </row>
    <row r="290" spans="2:65" s="8" customFormat="1" ht="11.25" x14ac:dyDescent="0.2">
      <c r="B290" s="108"/>
      <c r="D290" s="109" t="s">
        <v>105</v>
      </c>
      <c r="E290" s="110" t="s">
        <v>1</v>
      </c>
      <c r="F290" s="111" t="s">
        <v>489</v>
      </c>
      <c r="H290" s="112">
        <v>23</v>
      </c>
      <c r="L290" s="108"/>
      <c r="M290" s="113"/>
      <c r="T290" s="114"/>
      <c r="AT290" s="110" t="s">
        <v>105</v>
      </c>
      <c r="AU290" s="110" t="s">
        <v>54</v>
      </c>
      <c r="AV290" s="8" t="s">
        <v>54</v>
      </c>
      <c r="AW290" s="8" t="s">
        <v>26</v>
      </c>
      <c r="AX290" s="8" t="s">
        <v>52</v>
      </c>
      <c r="AY290" s="110" t="s">
        <v>97</v>
      </c>
    </row>
    <row r="291" spans="2:65" s="8" customFormat="1" ht="11.25" x14ac:dyDescent="0.2">
      <c r="B291" s="108"/>
      <c r="D291" s="109" t="s">
        <v>105</v>
      </c>
      <c r="E291" s="110" t="s">
        <v>1</v>
      </c>
      <c r="F291" s="111" t="s">
        <v>490</v>
      </c>
      <c r="H291" s="112">
        <v>4.5</v>
      </c>
      <c r="L291" s="108"/>
      <c r="M291" s="113"/>
      <c r="T291" s="114"/>
      <c r="AT291" s="110" t="s">
        <v>105</v>
      </c>
      <c r="AU291" s="110" t="s">
        <v>54</v>
      </c>
      <c r="AV291" s="8" t="s">
        <v>54</v>
      </c>
      <c r="AW291" s="8" t="s">
        <v>26</v>
      </c>
      <c r="AX291" s="8" t="s">
        <v>52</v>
      </c>
      <c r="AY291" s="110" t="s">
        <v>97</v>
      </c>
    </row>
    <row r="292" spans="2:65" s="9" customFormat="1" ht="11.25" x14ac:dyDescent="0.2">
      <c r="B292" s="115"/>
      <c r="D292" s="109" t="s">
        <v>105</v>
      </c>
      <c r="E292" s="116" t="s">
        <v>1</v>
      </c>
      <c r="F292" s="117" t="s">
        <v>108</v>
      </c>
      <c r="H292" s="118">
        <v>27.5</v>
      </c>
      <c r="L292" s="115"/>
      <c r="M292" s="119"/>
      <c r="T292" s="120"/>
      <c r="AT292" s="116" t="s">
        <v>105</v>
      </c>
      <c r="AU292" s="116" t="s">
        <v>54</v>
      </c>
      <c r="AV292" s="9" t="s">
        <v>103</v>
      </c>
      <c r="AW292" s="9" t="s">
        <v>26</v>
      </c>
      <c r="AX292" s="9" t="s">
        <v>53</v>
      </c>
      <c r="AY292" s="116" t="s">
        <v>97</v>
      </c>
    </row>
    <row r="293" spans="2:65" s="1" customFormat="1" ht="16.5" customHeight="1" x14ac:dyDescent="0.2">
      <c r="B293" s="94"/>
      <c r="C293" s="121" t="s">
        <v>491</v>
      </c>
      <c r="D293" s="121" t="s">
        <v>187</v>
      </c>
      <c r="E293" s="122" t="s">
        <v>492</v>
      </c>
      <c r="F293" s="123" t="s">
        <v>493</v>
      </c>
      <c r="G293" s="124" t="s">
        <v>494</v>
      </c>
      <c r="H293" s="125">
        <v>27.5</v>
      </c>
      <c r="I293" s="126"/>
      <c r="J293" s="126">
        <f>ROUND(I293*H293,2)</f>
        <v>0</v>
      </c>
      <c r="K293" s="127"/>
      <c r="L293" s="128"/>
      <c r="M293" s="129" t="s">
        <v>1</v>
      </c>
      <c r="N293" s="130" t="s">
        <v>34</v>
      </c>
      <c r="O293" s="104">
        <v>0</v>
      </c>
      <c r="P293" s="104">
        <f>O293*H293</f>
        <v>0</v>
      </c>
      <c r="Q293" s="104">
        <v>1E-3</v>
      </c>
      <c r="R293" s="104">
        <f>Q293*H293</f>
        <v>2.75E-2</v>
      </c>
      <c r="S293" s="104">
        <v>0</v>
      </c>
      <c r="T293" s="105">
        <f>S293*H293</f>
        <v>0</v>
      </c>
      <c r="AR293" s="106" t="s">
        <v>257</v>
      </c>
      <c r="AT293" s="106" t="s">
        <v>187</v>
      </c>
      <c r="AU293" s="106" t="s">
        <v>54</v>
      </c>
      <c r="AY293" s="12" t="s">
        <v>97</v>
      </c>
      <c r="BE293" s="107">
        <f>IF(N293="základní",J293,0)</f>
        <v>0</v>
      </c>
      <c r="BF293" s="107">
        <f>IF(N293="snížená",J293,0)</f>
        <v>0</v>
      </c>
      <c r="BG293" s="107">
        <f>IF(N293="zákl. přenesená",J293,0)</f>
        <v>0</v>
      </c>
      <c r="BH293" s="107">
        <f>IF(N293="sníž. přenesená",J293,0)</f>
        <v>0</v>
      </c>
      <c r="BI293" s="107">
        <f>IF(N293="nulová",J293,0)</f>
        <v>0</v>
      </c>
      <c r="BJ293" s="12" t="s">
        <v>53</v>
      </c>
      <c r="BK293" s="107">
        <f>ROUND(I293*H293,2)</f>
        <v>0</v>
      </c>
      <c r="BL293" s="12" t="s">
        <v>181</v>
      </c>
      <c r="BM293" s="106" t="s">
        <v>495</v>
      </c>
    </row>
    <row r="294" spans="2:65" s="1" customFormat="1" ht="24.2" customHeight="1" x14ac:dyDescent="0.2">
      <c r="B294" s="94"/>
      <c r="C294" s="95" t="s">
        <v>496</v>
      </c>
      <c r="D294" s="95" t="s">
        <v>99</v>
      </c>
      <c r="E294" s="96" t="s">
        <v>497</v>
      </c>
      <c r="F294" s="97" t="s">
        <v>498</v>
      </c>
      <c r="G294" s="98" t="s">
        <v>168</v>
      </c>
      <c r="H294" s="99">
        <v>27.1</v>
      </c>
      <c r="I294" s="100"/>
      <c r="J294" s="100">
        <f>ROUND(I294*H294,2)</f>
        <v>0</v>
      </c>
      <c r="K294" s="101"/>
      <c r="L294" s="24"/>
      <c r="M294" s="102" t="s">
        <v>1</v>
      </c>
      <c r="N294" s="103" t="s">
        <v>34</v>
      </c>
      <c r="O294" s="104">
        <v>0.497</v>
      </c>
      <c r="P294" s="104">
        <f>O294*H294</f>
        <v>13.4687</v>
      </c>
      <c r="Q294" s="104">
        <v>0</v>
      </c>
      <c r="R294" s="104">
        <f>Q294*H294</f>
        <v>0</v>
      </c>
      <c r="S294" s="104">
        <v>0</v>
      </c>
      <c r="T294" s="105">
        <f>S294*H294</f>
        <v>0</v>
      </c>
      <c r="AR294" s="106" t="s">
        <v>181</v>
      </c>
      <c r="AT294" s="106" t="s">
        <v>99</v>
      </c>
      <c r="AU294" s="106" t="s">
        <v>54</v>
      </c>
      <c r="AY294" s="12" t="s">
        <v>97</v>
      </c>
      <c r="BE294" s="107">
        <f>IF(N294="základní",J294,0)</f>
        <v>0</v>
      </c>
      <c r="BF294" s="107">
        <f>IF(N294="snížená",J294,0)</f>
        <v>0</v>
      </c>
      <c r="BG294" s="107">
        <f>IF(N294="zákl. přenesená",J294,0)</f>
        <v>0</v>
      </c>
      <c r="BH294" s="107">
        <f>IF(N294="sníž. přenesená",J294,0)</f>
        <v>0</v>
      </c>
      <c r="BI294" s="107">
        <f>IF(N294="nulová",J294,0)</f>
        <v>0</v>
      </c>
      <c r="BJ294" s="12" t="s">
        <v>53</v>
      </c>
      <c r="BK294" s="107">
        <f>ROUND(I294*H294,2)</f>
        <v>0</v>
      </c>
      <c r="BL294" s="12" t="s">
        <v>181</v>
      </c>
      <c r="BM294" s="106" t="s">
        <v>499</v>
      </c>
    </row>
    <row r="295" spans="2:65" s="8" customFormat="1" ht="11.25" x14ac:dyDescent="0.2">
      <c r="B295" s="108"/>
      <c r="D295" s="109" t="s">
        <v>105</v>
      </c>
      <c r="E295" s="110" t="s">
        <v>1</v>
      </c>
      <c r="F295" s="111" t="s">
        <v>348</v>
      </c>
      <c r="H295" s="112">
        <v>16.5</v>
      </c>
      <c r="L295" s="108"/>
      <c r="M295" s="113"/>
      <c r="T295" s="114"/>
      <c r="AT295" s="110" t="s">
        <v>105</v>
      </c>
      <c r="AU295" s="110" t="s">
        <v>54</v>
      </c>
      <c r="AV295" s="8" t="s">
        <v>54</v>
      </c>
      <c r="AW295" s="8" t="s">
        <v>26</v>
      </c>
      <c r="AX295" s="8" t="s">
        <v>52</v>
      </c>
      <c r="AY295" s="110" t="s">
        <v>97</v>
      </c>
    </row>
    <row r="296" spans="2:65" s="8" customFormat="1" ht="11.25" x14ac:dyDescent="0.2">
      <c r="B296" s="108"/>
      <c r="D296" s="109" t="s">
        <v>105</v>
      </c>
      <c r="E296" s="110" t="s">
        <v>1</v>
      </c>
      <c r="F296" s="111" t="s">
        <v>500</v>
      </c>
      <c r="H296" s="112">
        <v>3.6</v>
      </c>
      <c r="L296" s="108"/>
      <c r="M296" s="113"/>
      <c r="T296" s="114"/>
      <c r="AT296" s="110" t="s">
        <v>105</v>
      </c>
      <c r="AU296" s="110" t="s">
        <v>54</v>
      </c>
      <c r="AV296" s="8" t="s">
        <v>54</v>
      </c>
      <c r="AW296" s="8" t="s">
        <v>26</v>
      </c>
      <c r="AX296" s="8" t="s">
        <v>52</v>
      </c>
      <c r="AY296" s="110" t="s">
        <v>97</v>
      </c>
    </row>
    <row r="297" spans="2:65" s="8" customFormat="1" ht="11.25" x14ac:dyDescent="0.2">
      <c r="B297" s="108"/>
      <c r="D297" s="109" t="s">
        <v>105</v>
      </c>
      <c r="E297" s="110" t="s">
        <v>1</v>
      </c>
      <c r="F297" s="111" t="s">
        <v>501</v>
      </c>
      <c r="H297" s="112">
        <v>7</v>
      </c>
      <c r="L297" s="108"/>
      <c r="M297" s="113"/>
      <c r="T297" s="114"/>
      <c r="AT297" s="110" t="s">
        <v>105</v>
      </c>
      <c r="AU297" s="110" t="s">
        <v>54</v>
      </c>
      <c r="AV297" s="8" t="s">
        <v>54</v>
      </c>
      <c r="AW297" s="8" t="s">
        <v>26</v>
      </c>
      <c r="AX297" s="8" t="s">
        <v>52</v>
      </c>
      <c r="AY297" s="110" t="s">
        <v>97</v>
      </c>
    </row>
    <row r="298" spans="2:65" s="9" customFormat="1" ht="11.25" x14ac:dyDescent="0.2">
      <c r="B298" s="115"/>
      <c r="D298" s="109" t="s">
        <v>105</v>
      </c>
      <c r="E298" s="116" t="s">
        <v>1</v>
      </c>
      <c r="F298" s="117" t="s">
        <v>108</v>
      </c>
      <c r="H298" s="118">
        <v>27.1</v>
      </c>
      <c r="L298" s="115"/>
      <c r="M298" s="119"/>
      <c r="T298" s="120"/>
      <c r="AT298" s="116" t="s">
        <v>105</v>
      </c>
      <c r="AU298" s="116" t="s">
        <v>54</v>
      </c>
      <c r="AV298" s="9" t="s">
        <v>103</v>
      </c>
      <c r="AW298" s="9" t="s">
        <v>26</v>
      </c>
      <c r="AX298" s="9" t="s">
        <v>53</v>
      </c>
      <c r="AY298" s="116" t="s">
        <v>97</v>
      </c>
    </row>
    <row r="299" spans="2:65" s="1" customFormat="1" ht="16.5" customHeight="1" x14ac:dyDescent="0.2">
      <c r="B299" s="94"/>
      <c r="C299" s="121" t="s">
        <v>502</v>
      </c>
      <c r="D299" s="121" t="s">
        <v>187</v>
      </c>
      <c r="E299" s="122" t="s">
        <v>503</v>
      </c>
      <c r="F299" s="123" t="s">
        <v>504</v>
      </c>
      <c r="G299" s="124" t="s">
        <v>494</v>
      </c>
      <c r="H299" s="125">
        <v>27.1</v>
      </c>
      <c r="I299" s="126"/>
      <c r="J299" s="126">
        <f t="shared" ref="J299:J314" si="10">ROUND(I299*H299,2)</f>
        <v>0</v>
      </c>
      <c r="K299" s="127"/>
      <c r="L299" s="128"/>
      <c r="M299" s="129" t="s">
        <v>1</v>
      </c>
      <c r="N299" s="130" t="s">
        <v>34</v>
      </c>
      <c r="O299" s="104">
        <v>0</v>
      </c>
      <c r="P299" s="104">
        <f t="shared" ref="P299:P314" si="11">O299*H299</f>
        <v>0</v>
      </c>
      <c r="Q299" s="104">
        <v>1E-3</v>
      </c>
      <c r="R299" s="104">
        <f t="shared" ref="R299:R314" si="12">Q299*H299</f>
        <v>2.7100000000000003E-2</v>
      </c>
      <c r="S299" s="104">
        <v>0</v>
      </c>
      <c r="T299" s="105">
        <f t="shared" ref="T299:T314" si="13">S299*H299</f>
        <v>0</v>
      </c>
      <c r="AR299" s="106" t="s">
        <v>257</v>
      </c>
      <c r="AT299" s="106" t="s">
        <v>187</v>
      </c>
      <c r="AU299" s="106" t="s">
        <v>54</v>
      </c>
      <c r="AY299" s="12" t="s">
        <v>97</v>
      </c>
      <c r="BE299" s="107">
        <f t="shared" ref="BE299:BE314" si="14">IF(N299="základní",J299,0)</f>
        <v>0</v>
      </c>
      <c r="BF299" s="107">
        <f t="shared" ref="BF299:BF314" si="15">IF(N299="snížená",J299,0)</f>
        <v>0</v>
      </c>
      <c r="BG299" s="107">
        <f t="shared" ref="BG299:BG314" si="16">IF(N299="zákl. přenesená",J299,0)</f>
        <v>0</v>
      </c>
      <c r="BH299" s="107">
        <f t="shared" ref="BH299:BH314" si="17">IF(N299="sníž. přenesená",J299,0)</f>
        <v>0</v>
      </c>
      <c r="BI299" s="107">
        <f t="shared" ref="BI299:BI314" si="18">IF(N299="nulová",J299,0)</f>
        <v>0</v>
      </c>
      <c r="BJ299" s="12" t="s">
        <v>53</v>
      </c>
      <c r="BK299" s="107">
        <f t="shared" ref="BK299:BK314" si="19">ROUND(I299*H299,2)</f>
        <v>0</v>
      </c>
      <c r="BL299" s="12" t="s">
        <v>181</v>
      </c>
      <c r="BM299" s="106" t="s">
        <v>505</v>
      </c>
    </row>
    <row r="300" spans="2:65" s="1" customFormat="1" ht="16.5" customHeight="1" x14ac:dyDescent="0.2">
      <c r="B300" s="94"/>
      <c r="C300" s="121" t="s">
        <v>506</v>
      </c>
      <c r="D300" s="121" t="s">
        <v>187</v>
      </c>
      <c r="E300" s="122" t="s">
        <v>507</v>
      </c>
      <c r="F300" s="123" t="s">
        <v>508</v>
      </c>
      <c r="G300" s="124" t="s">
        <v>509</v>
      </c>
      <c r="H300" s="125">
        <v>1</v>
      </c>
      <c r="I300" s="126"/>
      <c r="J300" s="126">
        <f t="shared" si="10"/>
        <v>0</v>
      </c>
      <c r="K300" s="127"/>
      <c r="L300" s="128"/>
      <c r="M300" s="129" t="s">
        <v>1</v>
      </c>
      <c r="N300" s="130" t="s">
        <v>34</v>
      </c>
      <c r="O300" s="104">
        <v>0</v>
      </c>
      <c r="P300" s="104">
        <f t="shared" si="11"/>
        <v>0</v>
      </c>
      <c r="Q300" s="104">
        <v>1.8000000000000001E-4</v>
      </c>
      <c r="R300" s="104">
        <f t="shared" si="12"/>
        <v>1.8000000000000001E-4</v>
      </c>
      <c r="S300" s="104">
        <v>0</v>
      </c>
      <c r="T300" s="105">
        <f t="shared" si="13"/>
        <v>0</v>
      </c>
      <c r="AR300" s="106" t="s">
        <v>257</v>
      </c>
      <c r="AT300" s="106" t="s">
        <v>187</v>
      </c>
      <c r="AU300" s="106" t="s">
        <v>54</v>
      </c>
      <c r="AY300" s="12" t="s">
        <v>97</v>
      </c>
      <c r="BE300" s="107">
        <f t="shared" si="14"/>
        <v>0</v>
      </c>
      <c r="BF300" s="107">
        <f t="shared" si="15"/>
        <v>0</v>
      </c>
      <c r="BG300" s="107">
        <f t="shared" si="16"/>
        <v>0</v>
      </c>
      <c r="BH300" s="107">
        <f t="shared" si="17"/>
        <v>0</v>
      </c>
      <c r="BI300" s="107">
        <f t="shared" si="18"/>
        <v>0</v>
      </c>
      <c r="BJ300" s="12" t="s">
        <v>53</v>
      </c>
      <c r="BK300" s="107">
        <f t="shared" si="19"/>
        <v>0</v>
      </c>
      <c r="BL300" s="12" t="s">
        <v>181</v>
      </c>
      <c r="BM300" s="106" t="s">
        <v>510</v>
      </c>
    </row>
    <row r="301" spans="2:65" s="1" customFormat="1" ht="16.5" customHeight="1" x14ac:dyDescent="0.2">
      <c r="B301" s="94"/>
      <c r="C301" s="95" t="s">
        <v>511</v>
      </c>
      <c r="D301" s="95" t="s">
        <v>99</v>
      </c>
      <c r="E301" s="96" t="s">
        <v>512</v>
      </c>
      <c r="F301" s="97" t="s">
        <v>513</v>
      </c>
      <c r="G301" s="98" t="s">
        <v>275</v>
      </c>
      <c r="H301" s="99">
        <v>4</v>
      </c>
      <c r="I301" s="100"/>
      <c r="J301" s="100">
        <f t="shared" si="10"/>
        <v>0</v>
      </c>
      <c r="K301" s="101"/>
      <c r="L301" s="24"/>
      <c r="M301" s="102" t="s">
        <v>1</v>
      </c>
      <c r="N301" s="103" t="s">
        <v>34</v>
      </c>
      <c r="O301" s="104">
        <v>0.252</v>
      </c>
      <c r="P301" s="104">
        <f t="shared" si="11"/>
        <v>1.008</v>
      </c>
      <c r="Q301" s="104">
        <v>0</v>
      </c>
      <c r="R301" s="104">
        <f t="shared" si="12"/>
        <v>0</v>
      </c>
      <c r="S301" s="104">
        <v>0</v>
      </c>
      <c r="T301" s="105">
        <f t="shared" si="13"/>
        <v>0</v>
      </c>
      <c r="AR301" s="106" t="s">
        <v>181</v>
      </c>
      <c r="AT301" s="106" t="s">
        <v>99</v>
      </c>
      <c r="AU301" s="106" t="s">
        <v>54</v>
      </c>
      <c r="AY301" s="12" t="s">
        <v>97</v>
      </c>
      <c r="BE301" s="107">
        <f t="shared" si="14"/>
        <v>0</v>
      </c>
      <c r="BF301" s="107">
        <f t="shared" si="15"/>
        <v>0</v>
      </c>
      <c r="BG301" s="107">
        <f t="shared" si="16"/>
        <v>0</v>
      </c>
      <c r="BH301" s="107">
        <f t="shared" si="17"/>
        <v>0</v>
      </c>
      <c r="BI301" s="107">
        <f t="shared" si="18"/>
        <v>0</v>
      </c>
      <c r="BJ301" s="12" t="s">
        <v>53</v>
      </c>
      <c r="BK301" s="107">
        <f t="shared" si="19"/>
        <v>0</v>
      </c>
      <c r="BL301" s="12" t="s">
        <v>181</v>
      </c>
      <c r="BM301" s="106" t="s">
        <v>514</v>
      </c>
    </row>
    <row r="302" spans="2:65" s="1" customFormat="1" ht="16.5" customHeight="1" x14ac:dyDescent="0.2">
      <c r="B302" s="94"/>
      <c r="C302" s="121" t="s">
        <v>515</v>
      </c>
      <c r="D302" s="121" t="s">
        <v>187</v>
      </c>
      <c r="E302" s="122" t="s">
        <v>516</v>
      </c>
      <c r="F302" s="123" t="s">
        <v>517</v>
      </c>
      <c r="G302" s="124" t="s">
        <v>275</v>
      </c>
      <c r="H302" s="125">
        <v>4</v>
      </c>
      <c r="I302" s="126"/>
      <c r="J302" s="126">
        <f t="shared" si="10"/>
        <v>0</v>
      </c>
      <c r="K302" s="127"/>
      <c r="L302" s="128"/>
      <c r="M302" s="129" t="s">
        <v>1</v>
      </c>
      <c r="N302" s="130" t="s">
        <v>34</v>
      </c>
      <c r="O302" s="104">
        <v>0</v>
      </c>
      <c r="P302" s="104">
        <f t="shared" si="11"/>
        <v>0</v>
      </c>
      <c r="Q302" s="104">
        <v>2.3000000000000001E-4</v>
      </c>
      <c r="R302" s="104">
        <f t="shared" si="12"/>
        <v>9.2000000000000003E-4</v>
      </c>
      <c r="S302" s="104">
        <v>0</v>
      </c>
      <c r="T302" s="105">
        <f t="shared" si="13"/>
        <v>0</v>
      </c>
      <c r="AR302" s="106" t="s">
        <v>257</v>
      </c>
      <c r="AT302" s="106" t="s">
        <v>187</v>
      </c>
      <c r="AU302" s="106" t="s">
        <v>54</v>
      </c>
      <c r="AY302" s="12" t="s">
        <v>97</v>
      </c>
      <c r="BE302" s="107">
        <f t="shared" si="14"/>
        <v>0</v>
      </c>
      <c r="BF302" s="107">
        <f t="shared" si="15"/>
        <v>0</v>
      </c>
      <c r="BG302" s="107">
        <f t="shared" si="16"/>
        <v>0</v>
      </c>
      <c r="BH302" s="107">
        <f t="shared" si="17"/>
        <v>0</v>
      </c>
      <c r="BI302" s="107">
        <f t="shared" si="18"/>
        <v>0</v>
      </c>
      <c r="BJ302" s="12" t="s">
        <v>53</v>
      </c>
      <c r="BK302" s="107">
        <f t="shared" si="19"/>
        <v>0</v>
      </c>
      <c r="BL302" s="12" t="s">
        <v>181</v>
      </c>
      <c r="BM302" s="106" t="s">
        <v>518</v>
      </c>
    </row>
    <row r="303" spans="2:65" s="1" customFormat="1" ht="16.5" customHeight="1" x14ac:dyDescent="0.2">
      <c r="B303" s="94"/>
      <c r="C303" s="95" t="s">
        <v>519</v>
      </c>
      <c r="D303" s="95" t="s">
        <v>99</v>
      </c>
      <c r="E303" s="96" t="s">
        <v>520</v>
      </c>
      <c r="F303" s="97" t="s">
        <v>521</v>
      </c>
      <c r="G303" s="98" t="s">
        <v>275</v>
      </c>
      <c r="H303" s="99">
        <v>6</v>
      </c>
      <c r="I303" s="100"/>
      <c r="J303" s="100">
        <f t="shared" si="10"/>
        <v>0</v>
      </c>
      <c r="K303" s="101"/>
      <c r="L303" s="24"/>
      <c r="M303" s="102" t="s">
        <v>1</v>
      </c>
      <c r="N303" s="103" t="s">
        <v>34</v>
      </c>
      <c r="O303" s="104">
        <v>0.35199999999999998</v>
      </c>
      <c r="P303" s="104">
        <f t="shared" si="11"/>
        <v>2.1120000000000001</v>
      </c>
      <c r="Q303" s="104">
        <v>0</v>
      </c>
      <c r="R303" s="104">
        <f t="shared" si="12"/>
        <v>0</v>
      </c>
      <c r="S303" s="104">
        <v>0</v>
      </c>
      <c r="T303" s="105">
        <f t="shared" si="13"/>
        <v>0</v>
      </c>
      <c r="AR303" s="106" t="s">
        <v>181</v>
      </c>
      <c r="AT303" s="106" t="s">
        <v>99</v>
      </c>
      <c r="AU303" s="106" t="s">
        <v>54</v>
      </c>
      <c r="AY303" s="12" t="s">
        <v>97</v>
      </c>
      <c r="BE303" s="107">
        <f t="shared" si="14"/>
        <v>0</v>
      </c>
      <c r="BF303" s="107">
        <f t="shared" si="15"/>
        <v>0</v>
      </c>
      <c r="BG303" s="107">
        <f t="shared" si="16"/>
        <v>0</v>
      </c>
      <c r="BH303" s="107">
        <f t="shared" si="17"/>
        <v>0</v>
      </c>
      <c r="BI303" s="107">
        <f t="shared" si="18"/>
        <v>0</v>
      </c>
      <c r="BJ303" s="12" t="s">
        <v>53</v>
      </c>
      <c r="BK303" s="107">
        <f t="shared" si="19"/>
        <v>0</v>
      </c>
      <c r="BL303" s="12" t="s">
        <v>181</v>
      </c>
      <c r="BM303" s="106" t="s">
        <v>522</v>
      </c>
    </row>
    <row r="304" spans="2:65" s="1" customFormat="1" ht="16.5" customHeight="1" x14ac:dyDescent="0.2">
      <c r="B304" s="94"/>
      <c r="C304" s="121" t="s">
        <v>523</v>
      </c>
      <c r="D304" s="121" t="s">
        <v>187</v>
      </c>
      <c r="E304" s="122" t="s">
        <v>524</v>
      </c>
      <c r="F304" s="123" t="s">
        <v>525</v>
      </c>
      <c r="G304" s="124" t="s">
        <v>275</v>
      </c>
      <c r="H304" s="125">
        <v>6</v>
      </c>
      <c r="I304" s="126"/>
      <c r="J304" s="126">
        <f t="shared" si="10"/>
        <v>0</v>
      </c>
      <c r="K304" s="127"/>
      <c r="L304" s="128"/>
      <c r="M304" s="129" t="s">
        <v>1</v>
      </c>
      <c r="N304" s="130" t="s">
        <v>34</v>
      </c>
      <c r="O304" s="104">
        <v>0</v>
      </c>
      <c r="P304" s="104">
        <f t="shared" si="11"/>
        <v>0</v>
      </c>
      <c r="Q304" s="104">
        <v>4.2999999999999999E-4</v>
      </c>
      <c r="R304" s="104">
        <f t="shared" si="12"/>
        <v>2.5799999999999998E-3</v>
      </c>
      <c r="S304" s="104">
        <v>0</v>
      </c>
      <c r="T304" s="105">
        <f t="shared" si="13"/>
        <v>0</v>
      </c>
      <c r="AR304" s="106" t="s">
        <v>257</v>
      </c>
      <c r="AT304" s="106" t="s">
        <v>187</v>
      </c>
      <c r="AU304" s="106" t="s">
        <v>54</v>
      </c>
      <c r="AY304" s="12" t="s">
        <v>97</v>
      </c>
      <c r="BE304" s="107">
        <f t="shared" si="14"/>
        <v>0</v>
      </c>
      <c r="BF304" s="107">
        <f t="shared" si="15"/>
        <v>0</v>
      </c>
      <c r="BG304" s="107">
        <f t="shared" si="16"/>
        <v>0</v>
      </c>
      <c r="BH304" s="107">
        <f t="shared" si="17"/>
        <v>0</v>
      </c>
      <c r="BI304" s="107">
        <f t="shared" si="18"/>
        <v>0</v>
      </c>
      <c r="BJ304" s="12" t="s">
        <v>53</v>
      </c>
      <c r="BK304" s="107">
        <f t="shared" si="19"/>
        <v>0</v>
      </c>
      <c r="BL304" s="12" t="s">
        <v>181</v>
      </c>
      <c r="BM304" s="106" t="s">
        <v>526</v>
      </c>
    </row>
    <row r="305" spans="2:65" s="1" customFormat="1" ht="24.2" customHeight="1" x14ac:dyDescent="0.2">
      <c r="B305" s="94"/>
      <c r="C305" s="95" t="s">
        <v>527</v>
      </c>
      <c r="D305" s="95" t="s">
        <v>99</v>
      </c>
      <c r="E305" s="96" t="s">
        <v>528</v>
      </c>
      <c r="F305" s="97" t="s">
        <v>529</v>
      </c>
      <c r="G305" s="98" t="s">
        <v>275</v>
      </c>
      <c r="H305" s="99">
        <v>2</v>
      </c>
      <c r="I305" s="100"/>
      <c r="J305" s="100">
        <f t="shared" si="10"/>
        <v>0</v>
      </c>
      <c r="K305" s="101"/>
      <c r="L305" s="24"/>
      <c r="M305" s="102" t="s">
        <v>1</v>
      </c>
      <c r="N305" s="103" t="s">
        <v>34</v>
      </c>
      <c r="O305" s="104">
        <v>0.871</v>
      </c>
      <c r="P305" s="104">
        <f t="shared" si="11"/>
        <v>1.742</v>
      </c>
      <c r="Q305" s="104">
        <v>0</v>
      </c>
      <c r="R305" s="104">
        <f t="shared" si="12"/>
        <v>0</v>
      </c>
      <c r="S305" s="104">
        <v>0</v>
      </c>
      <c r="T305" s="105">
        <f t="shared" si="13"/>
        <v>0</v>
      </c>
      <c r="AR305" s="106" t="s">
        <v>181</v>
      </c>
      <c r="AT305" s="106" t="s">
        <v>99</v>
      </c>
      <c r="AU305" s="106" t="s">
        <v>54</v>
      </c>
      <c r="AY305" s="12" t="s">
        <v>97</v>
      </c>
      <c r="BE305" s="107">
        <f t="shared" si="14"/>
        <v>0</v>
      </c>
      <c r="BF305" s="107">
        <f t="shared" si="15"/>
        <v>0</v>
      </c>
      <c r="BG305" s="107">
        <f t="shared" si="16"/>
        <v>0</v>
      </c>
      <c r="BH305" s="107">
        <f t="shared" si="17"/>
        <v>0</v>
      </c>
      <c r="BI305" s="107">
        <f t="shared" si="18"/>
        <v>0</v>
      </c>
      <c r="BJ305" s="12" t="s">
        <v>53</v>
      </c>
      <c r="BK305" s="107">
        <f t="shared" si="19"/>
        <v>0</v>
      </c>
      <c r="BL305" s="12" t="s">
        <v>181</v>
      </c>
      <c r="BM305" s="106" t="s">
        <v>530</v>
      </c>
    </row>
    <row r="306" spans="2:65" s="1" customFormat="1" ht="21.75" customHeight="1" x14ac:dyDescent="0.2">
      <c r="B306" s="94"/>
      <c r="C306" s="121" t="s">
        <v>531</v>
      </c>
      <c r="D306" s="121" t="s">
        <v>187</v>
      </c>
      <c r="E306" s="122" t="s">
        <v>532</v>
      </c>
      <c r="F306" s="123" t="s">
        <v>533</v>
      </c>
      <c r="G306" s="124" t="s">
        <v>275</v>
      </c>
      <c r="H306" s="125">
        <v>2</v>
      </c>
      <c r="I306" s="126"/>
      <c r="J306" s="126">
        <f t="shared" si="10"/>
        <v>0</v>
      </c>
      <c r="K306" s="127"/>
      <c r="L306" s="128"/>
      <c r="M306" s="129" t="s">
        <v>1</v>
      </c>
      <c r="N306" s="130" t="s">
        <v>34</v>
      </c>
      <c r="O306" s="104">
        <v>0</v>
      </c>
      <c r="P306" s="104">
        <f t="shared" si="11"/>
        <v>0</v>
      </c>
      <c r="Q306" s="104">
        <v>4.1999999999999997E-3</v>
      </c>
      <c r="R306" s="104">
        <f t="shared" si="12"/>
        <v>8.3999999999999995E-3</v>
      </c>
      <c r="S306" s="104">
        <v>0</v>
      </c>
      <c r="T306" s="105">
        <f t="shared" si="13"/>
        <v>0</v>
      </c>
      <c r="AR306" s="106" t="s">
        <v>257</v>
      </c>
      <c r="AT306" s="106" t="s">
        <v>187</v>
      </c>
      <c r="AU306" s="106" t="s">
        <v>54</v>
      </c>
      <c r="AY306" s="12" t="s">
        <v>97</v>
      </c>
      <c r="BE306" s="107">
        <f t="shared" si="14"/>
        <v>0</v>
      </c>
      <c r="BF306" s="107">
        <f t="shared" si="15"/>
        <v>0</v>
      </c>
      <c r="BG306" s="107">
        <f t="shared" si="16"/>
        <v>0</v>
      </c>
      <c r="BH306" s="107">
        <f t="shared" si="17"/>
        <v>0</v>
      </c>
      <c r="BI306" s="107">
        <f t="shared" si="18"/>
        <v>0</v>
      </c>
      <c r="BJ306" s="12" t="s">
        <v>53</v>
      </c>
      <c r="BK306" s="107">
        <f t="shared" si="19"/>
        <v>0</v>
      </c>
      <c r="BL306" s="12" t="s">
        <v>181</v>
      </c>
      <c r="BM306" s="106" t="s">
        <v>534</v>
      </c>
    </row>
    <row r="307" spans="2:65" s="1" customFormat="1" ht="21.75" customHeight="1" x14ac:dyDescent="0.2">
      <c r="B307" s="94"/>
      <c r="C307" s="95" t="s">
        <v>535</v>
      </c>
      <c r="D307" s="95" t="s">
        <v>99</v>
      </c>
      <c r="E307" s="96" t="s">
        <v>536</v>
      </c>
      <c r="F307" s="97" t="s">
        <v>537</v>
      </c>
      <c r="G307" s="98" t="s">
        <v>275</v>
      </c>
      <c r="H307" s="99">
        <v>2</v>
      </c>
      <c r="I307" s="100"/>
      <c r="J307" s="100">
        <f t="shared" si="10"/>
        <v>0</v>
      </c>
      <c r="K307" s="101"/>
      <c r="L307" s="24"/>
      <c r="M307" s="102" t="s">
        <v>1</v>
      </c>
      <c r="N307" s="103" t="s">
        <v>34</v>
      </c>
      <c r="O307" s="104">
        <v>0.18</v>
      </c>
      <c r="P307" s="104">
        <f t="shared" si="11"/>
        <v>0.36</v>
      </c>
      <c r="Q307" s="104">
        <v>0</v>
      </c>
      <c r="R307" s="104">
        <f t="shared" si="12"/>
        <v>0</v>
      </c>
      <c r="S307" s="104">
        <v>0</v>
      </c>
      <c r="T307" s="105">
        <f t="shared" si="13"/>
        <v>0</v>
      </c>
      <c r="AR307" s="106" t="s">
        <v>181</v>
      </c>
      <c r="AT307" s="106" t="s">
        <v>99</v>
      </c>
      <c r="AU307" s="106" t="s">
        <v>54</v>
      </c>
      <c r="AY307" s="12" t="s">
        <v>97</v>
      </c>
      <c r="BE307" s="107">
        <f t="shared" si="14"/>
        <v>0</v>
      </c>
      <c r="BF307" s="107">
        <f t="shared" si="15"/>
        <v>0</v>
      </c>
      <c r="BG307" s="107">
        <f t="shared" si="16"/>
        <v>0</v>
      </c>
      <c r="BH307" s="107">
        <f t="shared" si="17"/>
        <v>0</v>
      </c>
      <c r="BI307" s="107">
        <f t="shared" si="18"/>
        <v>0</v>
      </c>
      <c r="BJ307" s="12" t="s">
        <v>53</v>
      </c>
      <c r="BK307" s="107">
        <f t="shared" si="19"/>
        <v>0</v>
      </c>
      <c r="BL307" s="12" t="s">
        <v>181</v>
      </c>
      <c r="BM307" s="106" t="s">
        <v>538</v>
      </c>
    </row>
    <row r="308" spans="2:65" s="1" customFormat="1" ht="16.5" customHeight="1" x14ac:dyDescent="0.2">
      <c r="B308" s="94"/>
      <c r="C308" s="121" t="s">
        <v>539</v>
      </c>
      <c r="D308" s="121" t="s">
        <v>187</v>
      </c>
      <c r="E308" s="122" t="s">
        <v>540</v>
      </c>
      <c r="F308" s="123" t="s">
        <v>541</v>
      </c>
      <c r="G308" s="124" t="s">
        <v>275</v>
      </c>
      <c r="H308" s="125">
        <v>2</v>
      </c>
      <c r="I308" s="126"/>
      <c r="J308" s="126">
        <f t="shared" si="10"/>
        <v>0</v>
      </c>
      <c r="K308" s="127"/>
      <c r="L308" s="128"/>
      <c r="M308" s="129" t="s">
        <v>1</v>
      </c>
      <c r="N308" s="130" t="s">
        <v>34</v>
      </c>
      <c r="O308" s="104">
        <v>0</v>
      </c>
      <c r="P308" s="104">
        <f t="shared" si="11"/>
        <v>0</v>
      </c>
      <c r="Q308" s="104">
        <v>0</v>
      </c>
      <c r="R308" s="104">
        <f t="shared" si="12"/>
        <v>0</v>
      </c>
      <c r="S308" s="104">
        <v>0</v>
      </c>
      <c r="T308" s="105">
        <f t="shared" si="13"/>
        <v>0</v>
      </c>
      <c r="AR308" s="106" t="s">
        <v>257</v>
      </c>
      <c r="AT308" s="106" t="s">
        <v>187</v>
      </c>
      <c r="AU308" s="106" t="s">
        <v>54</v>
      </c>
      <c r="AY308" s="12" t="s">
        <v>97</v>
      </c>
      <c r="BE308" s="107">
        <f t="shared" si="14"/>
        <v>0</v>
      </c>
      <c r="BF308" s="107">
        <f t="shared" si="15"/>
        <v>0</v>
      </c>
      <c r="BG308" s="107">
        <f t="shared" si="16"/>
        <v>0</v>
      </c>
      <c r="BH308" s="107">
        <f t="shared" si="17"/>
        <v>0</v>
      </c>
      <c r="BI308" s="107">
        <f t="shared" si="18"/>
        <v>0</v>
      </c>
      <c r="BJ308" s="12" t="s">
        <v>53</v>
      </c>
      <c r="BK308" s="107">
        <f t="shared" si="19"/>
        <v>0</v>
      </c>
      <c r="BL308" s="12" t="s">
        <v>181</v>
      </c>
      <c r="BM308" s="106" t="s">
        <v>542</v>
      </c>
    </row>
    <row r="309" spans="2:65" s="1" customFormat="1" ht="16.5" customHeight="1" x14ac:dyDescent="0.2">
      <c r="B309" s="94"/>
      <c r="C309" s="95" t="s">
        <v>543</v>
      </c>
      <c r="D309" s="95" t="s">
        <v>99</v>
      </c>
      <c r="E309" s="96" t="s">
        <v>544</v>
      </c>
      <c r="F309" s="97" t="s">
        <v>545</v>
      </c>
      <c r="G309" s="98" t="s">
        <v>275</v>
      </c>
      <c r="H309" s="99">
        <v>4</v>
      </c>
      <c r="I309" s="100"/>
      <c r="J309" s="100">
        <f t="shared" si="10"/>
        <v>0</v>
      </c>
      <c r="K309" s="101"/>
      <c r="L309" s="24"/>
      <c r="M309" s="102" t="s">
        <v>1</v>
      </c>
      <c r="N309" s="103" t="s">
        <v>34</v>
      </c>
      <c r="O309" s="104">
        <v>12.398</v>
      </c>
      <c r="P309" s="104">
        <f t="shared" si="11"/>
        <v>49.591999999999999</v>
      </c>
      <c r="Q309" s="104">
        <v>0</v>
      </c>
      <c r="R309" s="104">
        <f t="shared" si="12"/>
        <v>0</v>
      </c>
      <c r="S309" s="104">
        <v>0</v>
      </c>
      <c r="T309" s="105">
        <f t="shared" si="13"/>
        <v>0</v>
      </c>
      <c r="AR309" s="106" t="s">
        <v>181</v>
      </c>
      <c r="AT309" s="106" t="s">
        <v>99</v>
      </c>
      <c r="AU309" s="106" t="s">
        <v>54</v>
      </c>
      <c r="AY309" s="12" t="s">
        <v>97</v>
      </c>
      <c r="BE309" s="107">
        <f t="shared" si="14"/>
        <v>0</v>
      </c>
      <c r="BF309" s="107">
        <f t="shared" si="15"/>
        <v>0</v>
      </c>
      <c r="BG309" s="107">
        <f t="shared" si="16"/>
        <v>0</v>
      </c>
      <c r="BH309" s="107">
        <f t="shared" si="17"/>
        <v>0</v>
      </c>
      <c r="BI309" s="107">
        <f t="shared" si="18"/>
        <v>0</v>
      </c>
      <c r="BJ309" s="12" t="s">
        <v>53</v>
      </c>
      <c r="BK309" s="107">
        <f t="shared" si="19"/>
        <v>0</v>
      </c>
      <c r="BL309" s="12" t="s">
        <v>181</v>
      </c>
      <c r="BM309" s="106" t="s">
        <v>546</v>
      </c>
    </row>
    <row r="310" spans="2:65" s="1" customFormat="1" ht="24.2" customHeight="1" x14ac:dyDescent="0.2">
      <c r="B310" s="94"/>
      <c r="C310" s="95" t="s">
        <v>547</v>
      </c>
      <c r="D310" s="95" t="s">
        <v>99</v>
      </c>
      <c r="E310" s="96" t="s">
        <v>548</v>
      </c>
      <c r="F310" s="97" t="s">
        <v>549</v>
      </c>
      <c r="G310" s="98" t="s">
        <v>275</v>
      </c>
      <c r="H310" s="99">
        <v>4</v>
      </c>
      <c r="I310" s="100"/>
      <c r="J310" s="100">
        <f t="shared" si="10"/>
        <v>0</v>
      </c>
      <c r="K310" s="101"/>
      <c r="L310" s="24"/>
      <c r="M310" s="102" t="s">
        <v>1</v>
      </c>
      <c r="N310" s="103" t="s">
        <v>34</v>
      </c>
      <c r="O310" s="104">
        <v>12.398</v>
      </c>
      <c r="P310" s="104">
        <f t="shared" si="11"/>
        <v>49.591999999999999</v>
      </c>
      <c r="Q310" s="104">
        <v>0</v>
      </c>
      <c r="R310" s="104">
        <f t="shared" si="12"/>
        <v>0</v>
      </c>
      <c r="S310" s="104">
        <v>0</v>
      </c>
      <c r="T310" s="105">
        <f t="shared" si="13"/>
        <v>0</v>
      </c>
      <c r="AR310" s="106" t="s">
        <v>181</v>
      </c>
      <c r="AT310" s="106" t="s">
        <v>99</v>
      </c>
      <c r="AU310" s="106" t="s">
        <v>54</v>
      </c>
      <c r="AY310" s="12" t="s">
        <v>97</v>
      </c>
      <c r="BE310" s="107">
        <f t="shared" si="14"/>
        <v>0</v>
      </c>
      <c r="BF310" s="107">
        <f t="shared" si="15"/>
        <v>0</v>
      </c>
      <c r="BG310" s="107">
        <f t="shared" si="16"/>
        <v>0</v>
      </c>
      <c r="BH310" s="107">
        <f t="shared" si="17"/>
        <v>0</v>
      </c>
      <c r="BI310" s="107">
        <f t="shared" si="18"/>
        <v>0</v>
      </c>
      <c r="BJ310" s="12" t="s">
        <v>53</v>
      </c>
      <c r="BK310" s="107">
        <f t="shared" si="19"/>
        <v>0</v>
      </c>
      <c r="BL310" s="12" t="s">
        <v>181</v>
      </c>
      <c r="BM310" s="106" t="s">
        <v>550</v>
      </c>
    </row>
    <row r="311" spans="2:65" s="1" customFormat="1" ht="24.2" customHeight="1" x14ac:dyDescent="0.2">
      <c r="B311" s="94"/>
      <c r="C311" s="95" t="s">
        <v>551</v>
      </c>
      <c r="D311" s="95" t="s">
        <v>99</v>
      </c>
      <c r="E311" s="96" t="s">
        <v>552</v>
      </c>
      <c r="F311" s="97" t="s">
        <v>553</v>
      </c>
      <c r="G311" s="98" t="s">
        <v>275</v>
      </c>
      <c r="H311" s="99">
        <v>3</v>
      </c>
      <c r="I311" s="100"/>
      <c r="J311" s="100">
        <f t="shared" si="10"/>
        <v>0</v>
      </c>
      <c r="K311" s="101"/>
      <c r="L311" s="24"/>
      <c r="M311" s="102" t="s">
        <v>1</v>
      </c>
      <c r="N311" s="103" t="s">
        <v>34</v>
      </c>
      <c r="O311" s="104">
        <v>0.18</v>
      </c>
      <c r="P311" s="104">
        <f t="shared" si="11"/>
        <v>0.54</v>
      </c>
      <c r="Q311" s="104">
        <v>0</v>
      </c>
      <c r="R311" s="104">
        <f t="shared" si="12"/>
        <v>0</v>
      </c>
      <c r="S311" s="104">
        <v>0</v>
      </c>
      <c r="T311" s="105">
        <f t="shared" si="13"/>
        <v>0</v>
      </c>
      <c r="AR311" s="106" t="s">
        <v>181</v>
      </c>
      <c r="AT311" s="106" t="s">
        <v>99</v>
      </c>
      <c r="AU311" s="106" t="s">
        <v>54</v>
      </c>
      <c r="AY311" s="12" t="s">
        <v>97</v>
      </c>
      <c r="BE311" s="107">
        <f t="shared" si="14"/>
        <v>0</v>
      </c>
      <c r="BF311" s="107">
        <f t="shared" si="15"/>
        <v>0</v>
      </c>
      <c r="BG311" s="107">
        <f t="shared" si="16"/>
        <v>0</v>
      </c>
      <c r="BH311" s="107">
        <f t="shared" si="17"/>
        <v>0</v>
      </c>
      <c r="BI311" s="107">
        <f t="shared" si="18"/>
        <v>0</v>
      </c>
      <c r="BJ311" s="12" t="s">
        <v>53</v>
      </c>
      <c r="BK311" s="107">
        <f t="shared" si="19"/>
        <v>0</v>
      </c>
      <c r="BL311" s="12" t="s">
        <v>181</v>
      </c>
      <c r="BM311" s="106" t="s">
        <v>554</v>
      </c>
    </row>
    <row r="312" spans="2:65" s="1" customFormat="1" ht="24.2" customHeight="1" x14ac:dyDescent="0.2">
      <c r="B312" s="94"/>
      <c r="C312" s="121" t="s">
        <v>555</v>
      </c>
      <c r="D312" s="121" t="s">
        <v>187</v>
      </c>
      <c r="E312" s="122" t="s">
        <v>556</v>
      </c>
      <c r="F312" s="123" t="s">
        <v>557</v>
      </c>
      <c r="G312" s="124" t="s">
        <v>275</v>
      </c>
      <c r="H312" s="125">
        <v>3</v>
      </c>
      <c r="I312" s="126"/>
      <c r="J312" s="126">
        <f t="shared" si="10"/>
        <v>0</v>
      </c>
      <c r="K312" s="127"/>
      <c r="L312" s="128"/>
      <c r="M312" s="129" t="s">
        <v>1</v>
      </c>
      <c r="N312" s="130" t="s">
        <v>34</v>
      </c>
      <c r="O312" s="104">
        <v>0</v>
      </c>
      <c r="P312" s="104">
        <f t="shared" si="11"/>
        <v>0</v>
      </c>
      <c r="Q312" s="104">
        <v>4.0000000000000003E-5</v>
      </c>
      <c r="R312" s="104">
        <f t="shared" si="12"/>
        <v>1.2000000000000002E-4</v>
      </c>
      <c r="S312" s="104">
        <v>0</v>
      </c>
      <c r="T312" s="105">
        <f t="shared" si="13"/>
        <v>0</v>
      </c>
      <c r="AR312" s="106" t="s">
        <v>257</v>
      </c>
      <c r="AT312" s="106" t="s">
        <v>187</v>
      </c>
      <c r="AU312" s="106" t="s">
        <v>54</v>
      </c>
      <c r="AY312" s="12" t="s">
        <v>97</v>
      </c>
      <c r="BE312" s="107">
        <f t="shared" si="14"/>
        <v>0</v>
      </c>
      <c r="BF312" s="107">
        <f t="shared" si="15"/>
        <v>0</v>
      </c>
      <c r="BG312" s="107">
        <f t="shared" si="16"/>
        <v>0</v>
      </c>
      <c r="BH312" s="107">
        <f t="shared" si="17"/>
        <v>0</v>
      </c>
      <c r="BI312" s="107">
        <f t="shared" si="18"/>
        <v>0</v>
      </c>
      <c r="BJ312" s="12" t="s">
        <v>53</v>
      </c>
      <c r="BK312" s="107">
        <f t="shared" si="19"/>
        <v>0</v>
      </c>
      <c r="BL312" s="12" t="s">
        <v>181</v>
      </c>
      <c r="BM312" s="106" t="s">
        <v>558</v>
      </c>
    </row>
    <row r="313" spans="2:65" s="1" customFormat="1" ht="16.5" customHeight="1" x14ac:dyDescent="0.2">
      <c r="B313" s="94"/>
      <c r="C313" s="95" t="s">
        <v>559</v>
      </c>
      <c r="D313" s="95" t="s">
        <v>99</v>
      </c>
      <c r="E313" s="96" t="s">
        <v>560</v>
      </c>
      <c r="F313" s="97" t="s">
        <v>561</v>
      </c>
      <c r="G313" s="98" t="s">
        <v>275</v>
      </c>
      <c r="H313" s="99">
        <v>1</v>
      </c>
      <c r="I313" s="100"/>
      <c r="J313" s="100">
        <f t="shared" si="10"/>
        <v>0</v>
      </c>
      <c r="K313" s="101"/>
      <c r="L313" s="24"/>
      <c r="M313" s="102" t="s">
        <v>1</v>
      </c>
      <c r="N313" s="103" t="s">
        <v>34</v>
      </c>
      <c r="O313" s="104">
        <v>12.398</v>
      </c>
      <c r="P313" s="104">
        <f t="shared" si="11"/>
        <v>12.398</v>
      </c>
      <c r="Q313" s="104">
        <v>0</v>
      </c>
      <c r="R313" s="104">
        <f t="shared" si="12"/>
        <v>0</v>
      </c>
      <c r="S313" s="104">
        <v>0</v>
      </c>
      <c r="T313" s="105">
        <f t="shared" si="13"/>
        <v>0</v>
      </c>
      <c r="AR313" s="106" t="s">
        <v>181</v>
      </c>
      <c r="AT313" s="106" t="s">
        <v>99</v>
      </c>
      <c r="AU313" s="106" t="s">
        <v>54</v>
      </c>
      <c r="AY313" s="12" t="s">
        <v>97</v>
      </c>
      <c r="BE313" s="107">
        <f t="shared" si="14"/>
        <v>0</v>
      </c>
      <c r="BF313" s="107">
        <f t="shared" si="15"/>
        <v>0</v>
      </c>
      <c r="BG313" s="107">
        <f t="shared" si="16"/>
        <v>0</v>
      </c>
      <c r="BH313" s="107">
        <f t="shared" si="17"/>
        <v>0</v>
      </c>
      <c r="BI313" s="107">
        <f t="shared" si="18"/>
        <v>0</v>
      </c>
      <c r="BJ313" s="12" t="s">
        <v>53</v>
      </c>
      <c r="BK313" s="107">
        <f t="shared" si="19"/>
        <v>0</v>
      </c>
      <c r="BL313" s="12" t="s">
        <v>181</v>
      </c>
      <c r="BM313" s="106" t="s">
        <v>562</v>
      </c>
    </row>
    <row r="314" spans="2:65" s="1" customFormat="1" ht="16.5" customHeight="1" x14ac:dyDescent="0.2">
      <c r="B314" s="94"/>
      <c r="C314" s="95" t="s">
        <v>563</v>
      </c>
      <c r="D314" s="95" t="s">
        <v>99</v>
      </c>
      <c r="E314" s="96" t="s">
        <v>564</v>
      </c>
      <c r="F314" s="97" t="s">
        <v>565</v>
      </c>
      <c r="G314" s="98" t="s">
        <v>275</v>
      </c>
      <c r="H314" s="99">
        <v>1</v>
      </c>
      <c r="I314" s="100"/>
      <c r="J314" s="100">
        <f t="shared" si="10"/>
        <v>0</v>
      </c>
      <c r="K314" s="101"/>
      <c r="L314" s="24"/>
      <c r="M314" s="102" t="s">
        <v>1</v>
      </c>
      <c r="N314" s="103" t="s">
        <v>34</v>
      </c>
      <c r="O314" s="104">
        <v>12.398</v>
      </c>
      <c r="P314" s="104">
        <f t="shared" si="11"/>
        <v>12.398</v>
      </c>
      <c r="Q314" s="104">
        <v>0</v>
      </c>
      <c r="R314" s="104">
        <f t="shared" si="12"/>
        <v>0</v>
      </c>
      <c r="S314" s="104">
        <v>0</v>
      </c>
      <c r="T314" s="105">
        <f t="shared" si="13"/>
        <v>0</v>
      </c>
      <c r="AR314" s="106" t="s">
        <v>181</v>
      </c>
      <c r="AT314" s="106" t="s">
        <v>99</v>
      </c>
      <c r="AU314" s="106" t="s">
        <v>54</v>
      </c>
      <c r="AY314" s="12" t="s">
        <v>97</v>
      </c>
      <c r="BE314" s="107">
        <f t="shared" si="14"/>
        <v>0</v>
      </c>
      <c r="BF314" s="107">
        <f t="shared" si="15"/>
        <v>0</v>
      </c>
      <c r="BG314" s="107">
        <f t="shared" si="16"/>
        <v>0</v>
      </c>
      <c r="BH314" s="107">
        <f t="shared" si="17"/>
        <v>0</v>
      </c>
      <c r="BI314" s="107">
        <f t="shared" si="18"/>
        <v>0</v>
      </c>
      <c r="BJ314" s="12" t="s">
        <v>53</v>
      </c>
      <c r="BK314" s="107">
        <f t="shared" si="19"/>
        <v>0</v>
      </c>
      <c r="BL314" s="12" t="s">
        <v>181</v>
      </c>
      <c r="BM314" s="106" t="s">
        <v>566</v>
      </c>
    </row>
    <row r="315" spans="2:65" s="7" customFormat="1" ht="22.9" customHeight="1" x14ac:dyDescent="0.2">
      <c r="B315" s="83"/>
      <c r="D315" s="84" t="s">
        <v>51</v>
      </c>
      <c r="E315" s="92" t="s">
        <v>567</v>
      </c>
      <c r="F315" s="92" t="s">
        <v>568</v>
      </c>
      <c r="J315" s="93">
        <f>BK315</f>
        <v>0</v>
      </c>
      <c r="L315" s="83"/>
      <c r="M315" s="87"/>
      <c r="P315" s="88">
        <f>SUM(P316:P318)</f>
        <v>13.506</v>
      </c>
      <c r="R315" s="88">
        <f>SUM(R316:R318)</f>
        <v>5.0000000000000001E-3</v>
      </c>
      <c r="T315" s="89">
        <f>SUM(T316:T318)</f>
        <v>0</v>
      </c>
      <c r="AR315" s="84" t="s">
        <v>115</v>
      </c>
      <c r="AT315" s="90" t="s">
        <v>51</v>
      </c>
      <c r="AU315" s="90" t="s">
        <v>53</v>
      </c>
      <c r="AY315" s="84" t="s">
        <v>97</v>
      </c>
      <c r="BK315" s="91">
        <f>SUM(BK316:BK318)</f>
        <v>0</v>
      </c>
    </row>
    <row r="316" spans="2:65" s="1" customFormat="1" ht="16.5" customHeight="1" x14ac:dyDescent="0.2">
      <c r="B316" s="94"/>
      <c r="C316" s="95" t="s">
        <v>569</v>
      </c>
      <c r="D316" s="95" t="s">
        <v>99</v>
      </c>
      <c r="E316" s="96" t="s">
        <v>570</v>
      </c>
      <c r="F316" s="97" t="s">
        <v>571</v>
      </c>
      <c r="G316" s="98" t="s">
        <v>275</v>
      </c>
      <c r="H316" s="99">
        <v>1</v>
      </c>
      <c r="I316" s="100"/>
      <c r="J316" s="100">
        <f>ROUND(I316*H316,2)</f>
        <v>0</v>
      </c>
      <c r="K316" s="101"/>
      <c r="L316" s="24"/>
      <c r="M316" s="102" t="s">
        <v>1</v>
      </c>
      <c r="N316" s="103" t="s">
        <v>34</v>
      </c>
      <c r="O316" s="104">
        <v>12.975</v>
      </c>
      <c r="P316" s="104">
        <f>O316*H316</f>
        <v>12.975</v>
      </c>
      <c r="Q316" s="104">
        <v>0</v>
      </c>
      <c r="R316" s="104">
        <f>Q316*H316</f>
        <v>0</v>
      </c>
      <c r="S316" s="104">
        <v>0</v>
      </c>
      <c r="T316" s="105">
        <f>S316*H316</f>
        <v>0</v>
      </c>
      <c r="AR316" s="106" t="s">
        <v>419</v>
      </c>
      <c r="AT316" s="106" t="s">
        <v>99</v>
      </c>
      <c r="AU316" s="106" t="s">
        <v>54</v>
      </c>
      <c r="AY316" s="12" t="s">
        <v>97</v>
      </c>
      <c r="BE316" s="107">
        <f>IF(N316="základní",J316,0)</f>
        <v>0</v>
      </c>
      <c r="BF316" s="107">
        <f>IF(N316="snížená",J316,0)</f>
        <v>0</v>
      </c>
      <c r="BG316" s="107">
        <f>IF(N316="zákl. přenesená",J316,0)</f>
        <v>0</v>
      </c>
      <c r="BH316" s="107">
        <f>IF(N316="sníž. přenesená",J316,0)</f>
        <v>0</v>
      </c>
      <c r="BI316" s="107">
        <f>IF(N316="nulová",J316,0)</f>
        <v>0</v>
      </c>
      <c r="BJ316" s="12" t="s">
        <v>53</v>
      </c>
      <c r="BK316" s="107">
        <f>ROUND(I316*H316,2)</f>
        <v>0</v>
      </c>
      <c r="BL316" s="12" t="s">
        <v>419</v>
      </c>
      <c r="BM316" s="106" t="s">
        <v>572</v>
      </c>
    </row>
    <row r="317" spans="2:65" s="1" customFormat="1" ht="16.5" customHeight="1" x14ac:dyDescent="0.2">
      <c r="B317" s="94"/>
      <c r="C317" s="121" t="s">
        <v>573</v>
      </c>
      <c r="D317" s="121" t="s">
        <v>187</v>
      </c>
      <c r="E317" s="122" t="s">
        <v>574</v>
      </c>
      <c r="F317" s="123" t="s">
        <v>575</v>
      </c>
      <c r="G317" s="124" t="s">
        <v>275</v>
      </c>
      <c r="H317" s="125">
        <v>1</v>
      </c>
      <c r="I317" s="126"/>
      <c r="J317" s="126">
        <f>ROUND(I317*H317,2)</f>
        <v>0</v>
      </c>
      <c r="K317" s="127"/>
      <c r="L317" s="128"/>
      <c r="M317" s="129" t="s">
        <v>1</v>
      </c>
      <c r="N317" s="130" t="s">
        <v>34</v>
      </c>
      <c r="O317" s="104">
        <v>0</v>
      </c>
      <c r="P317" s="104">
        <f>O317*H317</f>
        <v>0</v>
      </c>
      <c r="Q317" s="104">
        <v>5.0000000000000001E-3</v>
      </c>
      <c r="R317" s="104">
        <f>Q317*H317</f>
        <v>5.0000000000000001E-3</v>
      </c>
      <c r="S317" s="104">
        <v>0</v>
      </c>
      <c r="T317" s="105">
        <f>S317*H317</f>
        <v>0</v>
      </c>
      <c r="AR317" s="106" t="s">
        <v>576</v>
      </c>
      <c r="AT317" s="106" t="s">
        <v>187</v>
      </c>
      <c r="AU317" s="106" t="s">
        <v>54</v>
      </c>
      <c r="AY317" s="12" t="s">
        <v>97</v>
      </c>
      <c r="BE317" s="107">
        <f>IF(N317="základní",J317,0)</f>
        <v>0</v>
      </c>
      <c r="BF317" s="107">
        <f>IF(N317="snížená",J317,0)</f>
        <v>0</v>
      </c>
      <c r="BG317" s="107">
        <f>IF(N317="zákl. přenesená",J317,0)</f>
        <v>0</v>
      </c>
      <c r="BH317" s="107">
        <f>IF(N317="sníž. přenesená",J317,0)</f>
        <v>0</v>
      </c>
      <c r="BI317" s="107">
        <f>IF(N317="nulová",J317,0)</f>
        <v>0</v>
      </c>
      <c r="BJ317" s="12" t="s">
        <v>53</v>
      </c>
      <c r="BK317" s="107">
        <f>ROUND(I317*H317,2)</f>
        <v>0</v>
      </c>
      <c r="BL317" s="12" t="s">
        <v>576</v>
      </c>
      <c r="BM317" s="106" t="s">
        <v>577</v>
      </c>
    </row>
    <row r="318" spans="2:65" s="1" customFormat="1" ht="16.5" customHeight="1" x14ac:dyDescent="0.2">
      <c r="B318" s="94"/>
      <c r="C318" s="95" t="s">
        <v>578</v>
      </c>
      <c r="D318" s="95" t="s">
        <v>99</v>
      </c>
      <c r="E318" s="96" t="s">
        <v>579</v>
      </c>
      <c r="F318" s="97" t="s">
        <v>580</v>
      </c>
      <c r="G318" s="98" t="s">
        <v>275</v>
      </c>
      <c r="H318" s="99">
        <v>1</v>
      </c>
      <c r="I318" s="100"/>
      <c r="J318" s="100">
        <f>ROUND(I318*H318,2)</f>
        <v>0</v>
      </c>
      <c r="K318" s="101"/>
      <c r="L318" s="24"/>
      <c r="M318" s="102" t="s">
        <v>1</v>
      </c>
      <c r="N318" s="103" t="s">
        <v>34</v>
      </c>
      <c r="O318" s="104">
        <v>0.53100000000000003</v>
      </c>
      <c r="P318" s="104">
        <f>O318*H318</f>
        <v>0.53100000000000003</v>
      </c>
      <c r="Q318" s="104">
        <v>0</v>
      </c>
      <c r="R318" s="104">
        <f>Q318*H318</f>
        <v>0</v>
      </c>
      <c r="S318" s="104">
        <v>0</v>
      </c>
      <c r="T318" s="105">
        <f>S318*H318</f>
        <v>0</v>
      </c>
      <c r="AR318" s="106" t="s">
        <v>419</v>
      </c>
      <c r="AT318" s="106" t="s">
        <v>99</v>
      </c>
      <c r="AU318" s="106" t="s">
        <v>54</v>
      </c>
      <c r="AY318" s="12" t="s">
        <v>97</v>
      </c>
      <c r="BE318" s="107">
        <f>IF(N318="základní",J318,0)</f>
        <v>0</v>
      </c>
      <c r="BF318" s="107">
        <f>IF(N318="snížená",J318,0)</f>
        <v>0</v>
      </c>
      <c r="BG318" s="107">
        <f>IF(N318="zákl. přenesená",J318,0)</f>
        <v>0</v>
      </c>
      <c r="BH318" s="107">
        <f>IF(N318="sníž. přenesená",J318,0)</f>
        <v>0</v>
      </c>
      <c r="BI318" s="107">
        <f>IF(N318="nulová",J318,0)</f>
        <v>0</v>
      </c>
      <c r="BJ318" s="12" t="s">
        <v>53</v>
      </c>
      <c r="BK318" s="107">
        <f>ROUND(I318*H318,2)</f>
        <v>0</v>
      </c>
      <c r="BL318" s="12" t="s">
        <v>419</v>
      </c>
      <c r="BM318" s="106" t="s">
        <v>581</v>
      </c>
    </row>
    <row r="319" spans="2:65" s="7" customFormat="1" ht="22.9" customHeight="1" x14ac:dyDescent="0.2">
      <c r="B319" s="83"/>
      <c r="D319" s="84" t="s">
        <v>51</v>
      </c>
      <c r="E319" s="92" t="s">
        <v>582</v>
      </c>
      <c r="F319" s="92" t="s">
        <v>583</v>
      </c>
      <c r="J319" s="93">
        <f>BK319</f>
        <v>0</v>
      </c>
      <c r="L319" s="83"/>
      <c r="M319" s="87"/>
      <c r="P319" s="88">
        <f>SUM(P320:P323)</f>
        <v>9.5619999999999994</v>
      </c>
      <c r="R319" s="88">
        <f>SUM(R320:R323)</f>
        <v>8.8000000000000005E-3</v>
      </c>
      <c r="T319" s="89">
        <f>SUM(T320:T323)</f>
        <v>0</v>
      </c>
      <c r="AR319" s="84" t="s">
        <v>54</v>
      </c>
      <c r="AT319" s="90" t="s">
        <v>51</v>
      </c>
      <c r="AU319" s="90" t="s">
        <v>53</v>
      </c>
      <c r="AY319" s="84" t="s">
        <v>97</v>
      </c>
      <c r="BK319" s="91">
        <f>SUM(BK320:BK323)</f>
        <v>0</v>
      </c>
    </row>
    <row r="320" spans="2:65" s="1" customFormat="1" ht="21.75" customHeight="1" x14ac:dyDescent="0.2">
      <c r="B320" s="94"/>
      <c r="C320" s="95" t="s">
        <v>584</v>
      </c>
      <c r="D320" s="95" t="s">
        <v>99</v>
      </c>
      <c r="E320" s="96" t="s">
        <v>585</v>
      </c>
      <c r="F320" s="97" t="s">
        <v>586</v>
      </c>
      <c r="G320" s="98" t="s">
        <v>275</v>
      </c>
      <c r="H320" s="99">
        <v>8</v>
      </c>
      <c r="I320" s="100"/>
      <c r="J320" s="100">
        <f>ROUND(I320*H320,2)</f>
        <v>0</v>
      </c>
      <c r="K320" s="101"/>
      <c r="L320" s="24"/>
      <c r="M320" s="102" t="s">
        <v>1</v>
      </c>
      <c r="N320" s="103" t="s">
        <v>34</v>
      </c>
      <c r="O320" s="104">
        <v>1.1839999999999999</v>
      </c>
      <c r="P320" s="104">
        <f>O320*H320</f>
        <v>9.4719999999999995</v>
      </c>
      <c r="Q320" s="104">
        <v>0</v>
      </c>
      <c r="R320" s="104">
        <f>Q320*H320</f>
        <v>0</v>
      </c>
      <c r="S320" s="104">
        <v>0</v>
      </c>
      <c r="T320" s="105">
        <f>S320*H320</f>
        <v>0</v>
      </c>
      <c r="AR320" s="106" t="s">
        <v>181</v>
      </c>
      <c r="AT320" s="106" t="s">
        <v>99</v>
      </c>
      <c r="AU320" s="106" t="s">
        <v>54</v>
      </c>
      <c r="AY320" s="12" t="s">
        <v>97</v>
      </c>
      <c r="BE320" s="107">
        <f>IF(N320="základní",J320,0)</f>
        <v>0</v>
      </c>
      <c r="BF320" s="107">
        <f>IF(N320="snížená",J320,0)</f>
        <v>0</v>
      </c>
      <c r="BG320" s="107">
        <f>IF(N320="zákl. přenesená",J320,0)</f>
        <v>0</v>
      </c>
      <c r="BH320" s="107">
        <f>IF(N320="sníž. přenesená",J320,0)</f>
        <v>0</v>
      </c>
      <c r="BI320" s="107">
        <f>IF(N320="nulová",J320,0)</f>
        <v>0</v>
      </c>
      <c r="BJ320" s="12" t="s">
        <v>53</v>
      </c>
      <c r="BK320" s="107">
        <f>ROUND(I320*H320,2)</f>
        <v>0</v>
      </c>
      <c r="BL320" s="12" t="s">
        <v>181</v>
      </c>
      <c r="BM320" s="106" t="s">
        <v>587</v>
      </c>
    </row>
    <row r="321" spans="2:65" s="1" customFormat="1" ht="24.2" customHeight="1" x14ac:dyDescent="0.2">
      <c r="B321" s="94"/>
      <c r="C321" s="121" t="s">
        <v>588</v>
      </c>
      <c r="D321" s="121" t="s">
        <v>187</v>
      </c>
      <c r="E321" s="122" t="s">
        <v>589</v>
      </c>
      <c r="F321" s="123" t="s">
        <v>590</v>
      </c>
      <c r="G321" s="124" t="s">
        <v>275</v>
      </c>
      <c r="H321" s="125">
        <v>8</v>
      </c>
      <c r="I321" s="126"/>
      <c r="J321" s="126">
        <f>ROUND(I321*H321,2)</f>
        <v>0</v>
      </c>
      <c r="K321" s="127"/>
      <c r="L321" s="128"/>
      <c r="M321" s="129" t="s">
        <v>1</v>
      </c>
      <c r="N321" s="130" t="s">
        <v>34</v>
      </c>
      <c r="O321" s="104">
        <v>0</v>
      </c>
      <c r="P321" s="104">
        <f>O321*H321</f>
        <v>0</v>
      </c>
      <c r="Q321" s="104">
        <v>1.1000000000000001E-3</v>
      </c>
      <c r="R321" s="104">
        <f>Q321*H321</f>
        <v>8.8000000000000005E-3</v>
      </c>
      <c r="S321" s="104">
        <v>0</v>
      </c>
      <c r="T321" s="105">
        <f>S321*H321</f>
        <v>0</v>
      </c>
      <c r="AR321" s="106" t="s">
        <v>257</v>
      </c>
      <c r="AT321" s="106" t="s">
        <v>187</v>
      </c>
      <c r="AU321" s="106" t="s">
        <v>54</v>
      </c>
      <c r="AY321" s="12" t="s">
        <v>97</v>
      </c>
      <c r="BE321" s="107">
        <f>IF(N321="základní",J321,0)</f>
        <v>0</v>
      </c>
      <c r="BF321" s="107">
        <f>IF(N321="snížená",J321,0)</f>
        <v>0</v>
      </c>
      <c r="BG321" s="107">
        <f>IF(N321="zákl. přenesená",J321,0)</f>
        <v>0</v>
      </c>
      <c r="BH321" s="107">
        <f>IF(N321="sníž. přenesená",J321,0)</f>
        <v>0</v>
      </c>
      <c r="BI321" s="107">
        <f>IF(N321="nulová",J321,0)</f>
        <v>0</v>
      </c>
      <c r="BJ321" s="12" t="s">
        <v>53</v>
      </c>
      <c r="BK321" s="107">
        <f>ROUND(I321*H321,2)</f>
        <v>0</v>
      </c>
      <c r="BL321" s="12" t="s">
        <v>181</v>
      </c>
      <c r="BM321" s="106" t="s">
        <v>591</v>
      </c>
    </row>
    <row r="322" spans="2:65" s="1" customFormat="1" ht="24.2" customHeight="1" x14ac:dyDescent="0.2">
      <c r="B322" s="94"/>
      <c r="C322" s="95" t="s">
        <v>592</v>
      </c>
      <c r="D322" s="95" t="s">
        <v>99</v>
      </c>
      <c r="E322" s="96" t="s">
        <v>593</v>
      </c>
      <c r="F322" s="97" t="s">
        <v>594</v>
      </c>
      <c r="G322" s="98" t="s">
        <v>174</v>
      </c>
      <c r="H322" s="99">
        <v>8.9999999999999993E-3</v>
      </c>
      <c r="I322" s="100"/>
      <c r="J322" s="100">
        <f>ROUND(I322*H322,2)</f>
        <v>0</v>
      </c>
      <c r="K322" s="101"/>
      <c r="L322" s="24"/>
      <c r="M322" s="102" t="s">
        <v>1</v>
      </c>
      <c r="N322" s="103" t="s">
        <v>34</v>
      </c>
      <c r="O322" s="104">
        <v>8.49</v>
      </c>
      <c r="P322" s="104">
        <f>O322*H322</f>
        <v>7.6409999999999992E-2</v>
      </c>
      <c r="Q322" s="104">
        <v>0</v>
      </c>
      <c r="R322" s="104">
        <f>Q322*H322</f>
        <v>0</v>
      </c>
      <c r="S322" s="104">
        <v>0</v>
      </c>
      <c r="T322" s="105">
        <f>S322*H322</f>
        <v>0</v>
      </c>
      <c r="AR322" s="106" t="s">
        <v>181</v>
      </c>
      <c r="AT322" s="106" t="s">
        <v>99</v>
      </c>
      <c r="AU322" s="106" t="s">
        <v>54</v>
      </c>
      <c r="AY322" s="12" t="s">
        <v>97</v>
      </c>
      <c r="BE322" s="107">
        <f>IF(N322="základní",J322,0)</f>
        <v>0</v>
      </c>
      <c r="BF322" s="107">
        <f>IF(N322="snížená",J322,0)</f>
        <v>0</v>
      </c>
      <c r="BG322" s="107">
        <f>IF(N322="zákl. přenesená",J322,0)</f>
        <v>0</v>
      </c>
      <c r="BH322" s="107">
        <f>IF(N322="sníž. přenesená",J322,0)</f>
        <v>0</v>
      </c>
      <c r="BI322" s="107">
        <f>IF(N322="nulová",J322,0)</f>
        <v>0</v>
      </c>
      <c r="BJ322" s="12" t="s">
        <v>53</v>
      </c>
      <c r="BK322" s="107">
        <f>ROUND(I322*H322,2)</f>
        <v>0</v>
      </c>
      <c r="BL322" s="12" t="s">
        <v>181</v>
      </c>
      <c r="BM322" s="106" t="s">
        <v>595</v>
      </c>
    </row>
    <row r="323" spans="2:65" s="1" customFormat="1" ht="33" customHeight="1" x14ac:dyDescent="0.2">
      <c r="B323" s="94"/>
      <c r="C323" s="95" t="s">
        <v>596</v>
      </c>
      <c r="D323" s="95" t="s">
        <v>99</v>
      </c>
      <c r="E323" s="96" t="s">
        <v>597</v>
      </c>
      <c r="F323" s="97" t="s">
        <v>598</v>
      </c>
      <c r="G323" s="98" t="s">
        <v>174</v>
      </c>
      <c r="H323" s="99">
        <v>8.9999999999999993E-3</v>
      </c>
      <c r="I323" s="100"/>
      <c r="J323" s="100">
        <f>ROUND(I323*H323,2)</f>
        <v>0</v>
      </c>
      <c r="K323" s="101"/>
      <c r="L323" s="24"/>
      <c r="M323" s="102" t="s">
        <v>1</v>
      </c>
      <c r="N323" s="103" t="s">
        <v>34</v>
      </c>
      <c r="O323" s="104">
        <v>1.51</v>
      </c>
      <c r="P323" s="104">
        <f>O323*H323</f>
        <v>1.359E-2</v>
      </c>
      <c r="Q323" s="104">
        <v>0</v>
      </c>
      <c r="R323" s="104">
        <f>Q323*H323</f>
        <v>0</v>
      </c>
      <c r="S323" s="104">
        <v>0</v>
      </c>
      <c r="T323" s="105">
        <f>S323*H323</f>
        <v>0</v>
      </c>
      <c r="AR323" s="106" t="s">
        <v>181</v>
      </c>
      <c r="AT323" s="106" t="s">
        <v>99</v>
      </c>
      <c r="AU323" s="106" t="s">
        <v>54</v>
      </c>
      <c r="AY323" s="12" t="s">
        <v>97</v>
      </c>
      <c r="BE323" s="107">
        <f>IF(N323="základní",J323,0)</f>
        <v>0</v>
      </c>
      <c r="BF323" s="107">
        <f>IF(N323="snížená",J323,0)</f>
        <v>0</v>
      </c>
      <c r="BG323" s="107">
        <f>IF(N323="zákl. přenesená",J323,0)</f>
        <v>0</v>
      </c>
      <c r="BH323" s="107">
        <f>IF(N323="sníž. přenesená",J323,0)</f>
        <v>0</v>
      </c>
      <c r="BI323" s="107">
        <f>IF(N323="nulová",J323,0)</f>
        <v>0</v>
      </c>
      <c r="BJ323" s="12" t="s">
        <v>53</v>
      </c>
      <c r="BK323" s="107">
        <f>ROUND(I323*H323,2)</f>
        <v>0</v>
      </c>
      <c r="BL323" s="12" t="s">
        <v>181</v>
      </c>
      <c r="BM323" s="106" t="s">
        <v>599</v>
      </c>
    </row>
    <row r="324" spans="2:65" s="7" customFormat="1" ht="22.9" customHeight="1" x14ac:dyDescent="0.2">
      <c r="B324" s="83"/>
      <c r="D324" s="84" t="s">
        <v>51</v>
      </c>
      <c r="E324" s="92" t="s">
        <v>600</v>
      </c>
      <c r="F324" s="92" t="s">
        <v>601</v>
      </c>
      <c r="J324" s="93">
        <f>BK324</f>
        <v>0</v>
      </c>
      <c r="L324" s="83"/>
      <c r="M324" s="87"/>
      <c r="P324" s="88">
        <f>SUM(P325:P355)</f>
        <v>77.084068000000002</v>
      </c>
      <c r="R324" s="88">
        <f>SUM(R325:R355)</f>
        <v>2.1454127499999998</v>
      </c>
      <c r="T324" s="89">
        <f>SUM(T325:T355)</f>
        <v>0</v>
      </c>
      <c r="AR324" s="84" t="s">
        <v>54</v>
      </c>
      <c r="AT324" s="90" t="s">
        <v>51</v>
      </c>
      <c r="AU324" s="90" t="s">
        <v>53</v>
      </c>
      <c r="AY324" s="84" t="s">
        <v>97</v>
      </c>
      <c r="BK324" s="91">
        <f>SUM(BK325:BK355)</f>
        <v>0</v>
      </c>
    </row>
    <row r="325" spans="2:65" s="1" customFormat="1" ht="24.2" customHeight="1" x14ac:dyDescent="0.2">
      <c r="B325" s="94"/>
      <c r="C325" s="95" t="s">
        <v>602</v>
      </c>
      <c r="D325" s="95" t="s">
        <v>99</v>
      </c>
      <c r="E325" s="96" t="s">
        <v>603</v>
      </c>
      <c r="F325" s="97" t="s">
        <v>604</v>
      </c>
      <c r="G325" s="98" t="s">
        <v>275</v>
      </c>
      <c r="H325" s="99">
        <v>8</v>
      </c>
      <c r="I325" s="100"/>
      <c r="J325" s="100">
        <f>ROUND(I325*H325,2)</f>
        <v>0</v>
      </c>
      <c r="K325" s="101"/>
      <c r="L325" s="24"/>
      <c r="M325" s="102" t="s">
        <v>1</v>
      </c>
      <c r="N325" s="103" t="s">
        <v>34</v>
      </c>
      <c r="O325" s="104">
        <v>0.39300000000000002</v>
      </c>
      <c r="P325" s="104">
        <f>O325*H325</f>
        <v>3.1440000000000001</v>
      </c>
      <c r="Q325" s="104">
        <v>2.6700000000000001E-3</v>
      </c>
      <c r="R325" s="104">
        <f>Q325*H325</f>
        <v>2.1360000000000001E-2</v>
      </c>
      <c r="S325" s="104">
        <v>0</v>
      </c>
      <c r="T325" s="105">
        <f>S325*H325</f>
        <v>0</v>
      </c>
      <c r="AR325" s="106" t="s">
        <v>181</v>
      </c>
      <c r="AT325" s="106" t="s">
        <v>99</v>
      </c>
      <c r="AU325" s="106" t="s">
        <v>54</v>
      </c>
      <c r="AY325" s="12" t="s">
        <v>97</v>
      </c>
      <c r="BE325" s="107">
        <f>IF(N325="základní",J325,0)</f>
        <v>0</v>
      </c>
      <c r="BF325" s="107">
        <f>IF(N325="snížená",J325,0)</f>
        <v>0</v>
      </c>
      <c r="BG325" s="107">
        <f>IF(N325="zákl. přenesená",J325,0)</f>
        <v>0</v>
      </c>
      <c r="BH325" s="107">
        <f>IF(N325="sníž. přenesená",J325,0)</f>
        <v>0</v>
      </c>
      <c r="BI325" s="107">
        <f>IF(N325="nulová",J325,0)</f>
        <v>0</v>
      </c>
      <c r="BJ325" s="12" t="s">
        <v>53</v>
      </c>
      <c r="BK325" s="107">
        <f>ROUND(I325*H325,2)</f>
        <v>0</v>
      </c>
      <c r="BL325" s="12" t="s">
        <v>181</v>
      </c>
      <c r="BM325" s="106" t="s">
        <v>605</v>
      </c>
    </row>
    <row r="326" spans="2:65" s="10" customFormat="1" ht="11.25" x14ac:dyDescent="0.2">
      <c r="B326" s="131"/>
      <c r="D326" s="109" t="s">
        <v>105</v>
      </c>
      <c r="E326" s="132" t="s">
        <v>1</v>
      </c>
      <c r="F326" s="133" t="s">
        <v>606</v>
      </c>
      <c r="H326" s="132" t="s">
        <v>1</v>
      </c>
      <c r="L326" s="131"/>
      <c r="M326" s="134"/>
      <c r="T326" s="135"/>
      <c r="AT326" s="132" t="s">
        <v>105</v>
      </c>
      <c r="AU326" s="132" t="s">
        <v>54</v>
      </c>
      <c r="AV326" s="10" t="s">
        <v>53</v>
      </c>
      <c r="AW326" s="10" t="s">
        <v>26</v>
      </c>
      <c r="AX326" s="10" t="s">
        <v>52</v>
      </c>
      <c r="AY326" s="132" t="s">
        <v>97</v>
      </c>
    </row>
    <row r="327" spans="2:65" s="8" customFormat="1" ht="11.25" x14ac:dyDescent="0.2">
      <c r="B327" s="108"/>
      <c r="D327" s="109" t="s">
        <v>105</v>
      </c>
      <c r="E327" s="110" t="s">
        <v>1</v>
      </c>
      <c r="F327" s="111" t="s">
        <v>139</v>
      </c>
      <c r="H327" s="112">
        <v>8</v>
      </c>
      <c r="L327" s="108"/>
      <c r="M327" s="113"/>
      <c r="T327" s="114"/>
      <c r="AT327" s="110" t="s">
        <v>105</v>
      </c>
      <c r="AU327" s="110" t="s">
        <v>54</v>
      </c>
      <c r="AV327" s="8" t="s">
        <v>54</v>
      </c>
      <c r="AW327" s="8" t="s">
        <v>26</v>
      </c>
      <c r="AX327" s="8" t="s">
        <v>53</v>
      </c>
      <c r="AY327" s="110" t="s">
        <v>97</v>
      </c>
    </row>
    <row r="328" spans="2:65" s="1" customFormat="1" ht="33" customHeight="1" x14ac:dyDescent="0.2">
      <c r="B328" s="94"/>
      <c r="C328" s="95" t="s">
        <v>607</v>
      </c>
      <c r="D328" s="95" t="s">
        <v>99</v>
      </c>
      <c r="E328" s="96" t="s">
        <v>608</v>
      </c>
      <c r="F328" s="97" t="s">
        <v>609</v>
      </c>
      <c r="G328" s="98" t="s">
        <v>168</v>
      </c>
      <c r="H328" s="99">
        <v>68.58</v>
      </c>
      <c r="I328" s="100"/>
      <c r="J328" s="100">
        <f>ROUND(I328*H328,2)</f>
        <v>0</v>
      </c>
      <c r="K328" s="101"/>
      <c r="L328" s="24"/>
      <c r="M328" s="102" t="s">
        <v>1</v>
      </c>
      <c r="N328" s="103" t="s">
        <v>34</v>
      </c>
      <c r="O328" s="104">
        <v>0.504</v>
      </c>
      <c r="P328" s="104">
        <f>O328*H328</f>
        <v>34.564320000000002</v>
      </c>
      <c r="Q328" s="104">
        <v>0</v>
      </c>
      <c r="R328" s="104">
        <f>Q328*H328</f>
        <v>0</v>
      </c>
      <c r="S328" s="104">
        <v>0</v>
      </c>
      <c r="T328" s="105">
        <f>S328*H328</f>
        <v>0</v>
      </c>
      <c r="AR328" s="106" t="s">
        <v>181</v>
      </c>
      <c r="AT328" s="106" t="s">
        <v>99</v>
      </c>
      <c r="AU328" s="106" t="s">
        <v>54</v>
      </c>
      <c r="AY328" s="12" t="s">
        <v>97</v>
      </c>
      <c r="BE328" s="107">
        <f>IF(N328="základní",J328,0)</f>
        <v>0</v>
      </c>
      <c r="BF328" s="107">
        <f>IF(N328="snížená",J328,0)</f>
        <v>0</v>
      </c>
      <c r="BG328" s="107">
        <f>IF(N328="zákl. přenesená",J328,0)</f>
        <v>0</v>
      </c>
      <c r="BH328" s="107">
        <f>IF(N328="sníž. přenesená",J328,0)</f>
        <v>0</v>
      </c>
      <c r="BI328" s="107">
        <f>IF(N328="nulová",J328,0)</f>
        <v>0</v>
      </c>
      <c r="BJ328" s="12" t="s">
        <v>53</v>
      </c>
      <c r="BK328" s="107">
        <f>ROUND(I328*H328,2)</f>
        <v>0</v>
      </c>
      <c r="BL328" s="12" t="s">
        <v>181</v>
      </c>
      <c r="BM328" s="106" t="s">
        <v>610</v>
      </c>
    </row>
    <row r="329" spans="2:65" s="8" customFormat="1" ht="11.25" x14ac:dyDescent="0.2">
      <c r="B329" s="108"/>
      <c r="D329" s="109" t="s">
        <v>105</v>
      </c>
      <c r="E329" s="110" t="s">
        <v>1</v>
      </c>
      <c r="F329" s="111" t="s">
        <v>611</v>
      </c>
      <c r="H329" s="112">
        <v>55.88</v>
      </c>
      <c r="L329" s="108"/>
      <c r="M329" s="113"/>
      <c r="T329" s="114"/>
      <c r="AT329" s="110" t="s">
        <v>105</v>
      </c>
      <c r="AU329" s="110" t="s">
        <v>54</v>
      </c>
      <c r="AV329" s="8" t="s">
        <v>54</v>
      </c>
      <c r="AW329" s="8" t="s">
        <v>26</v>
      </c>
      <c r="AX329" s="8" t="s">
        <v>52</v>
      </c>
      <c r="AY329" s="110" t="s">
        <v>97</v>
      </c>
    </row>
    <row r="330" spans="2:65" s="8" customFormat="1" ht="11.25" x14ac:dyDescent="0.2">
      <c r="B330" s="108"/>
      <c r="D330" s="109" t="s">
        <v>105</v>
      </c>
      <c r="E330" s="110" t="s">
        <v>1</v>
      </c>
      <c r="F330" s="111" t="s">
        <v>612</v>
      </c>
      <c r="H330" s="112">
        <v>12.7</v>
      </c>
      <c r="L330" s="108"/>
      <c r="M330" s="113"/>
      <c r="T330" s="114"/>
      <c r="AT330" s="110" t="s">
        <v>105</v>
      </c>
      <c r="AU330" s="110" t="s">
        <v>54</v>
      </c>
      <c r="AV330" s="8" t="s">
        <v>54</v>
      </c>
      <c r="AW330" s="8" t="s">
        <v>26</v>
      </c>
      <c r="AX330" s="8" t="s">
        <v>52</v>
      </c>
      <c r="AY330" s="110" t="s">
        <v>97</v>
      </c>
    </row>
    <row r="331" spans="2:65" s="9" customFormat="1" ht="11.25" x14ac:dyDescent="0.2">
      <c r="B331" s="115"/>
      <c r="D331" s="109" t="s">
        <v>105</v>
      </c>
      <c r="E331" s="116" t="s">
        <v>1</v>
      </c>
      <c r="F331" s="117" t="s">
        <v>108</v>
      </c>
      <c r="H331" s="118">
        <v>68.58</v>
      </c>
      <c r="L331" s="115"/>
      <c r="M331" s="119"/>
      <c r="T331" s="120"/>
      <c r="AT331" s="116" t="s">
        <v>105</v>
      </c>
      <c r="AU331" s="116" t="s">
        <v>54</v>
      </c>
      <c r="AV331" s="9" t="s">
        <v>103</v>
      </c>
      <c r="AW331" s="9" t="s">
        <v>26</v>
      </c>
      <c r="AX331" s="9" t="s">
        <v>53</v>
      </c>
      <c r="AY331" s="116" t="s">
        <v>97</v>
      </c>
    </row>
    <row r="332" spans="2:65" s="1" customFormat="1" ht="24.2" customHeight="1" x14ac:dyDescent="0.2">
      <c r="B332" s="94"/>
      <c r="C332" s="121" t="s">
        <v>613</v>
      </c>
      <c r="D332" s="121" t="s">
        <v>187</v>
      </c>
      <c r="E332" s="122" t="s">
        <v>614</v>
      </c>
      <c r="F332" s="123" t="s">
        <v>615</v>
      </c>
      <c r="G332" s="124" t="s">
        <v>111</v>
      </c>
      <c r="H332" s="125">
        <v>1.097</v>
      </c>
      <c r="I332" s="126"/>
      <c r="J332" s="126">
        <f>ROUND(I332*H332,2)</f>
        <v>0</v>
      </c>
      <c r="K332" s="127"/>
      <c r="L332" s="128"/>
      <c r="M332" s="129" t="s">
        <v>1</v>
      </c>
      <c r="N332" s="130" t="s">
        <v>34</v>
      </c>
      <c r="O332" s="104">
        <v>0</v>
      </c>
      <c r="P332" s="104">
        <f>O332*H332</f>
        <v>0</v>
      </c>
      <c r="Q332" s="104">
        <v>0.44</v>
      </c>
      <c r="R332" s="104">
        <f>Q332*H332</f>
        <v>0.48268</v>
      </c>
      <c r="S332" s="104">
        <v>0</v>
      </c>
      <c r="T332" s="105">
        <f>S332*H332</f>
        <v>0</v>
      </c>
      <c r="AR332" s="106" t="s">
        <v>257</v>
      </c>
      <c r="AT332" s="106" t="s">
        <v>187</v>
      </c>
      <c r="AU332" s="106" t="s">
        <v>54</v>
      </c>
      <c r="AY332" s="12" t="s">
        <v>97</v>
      </c>
      <c r="BE332" s="107">
        <f>IF(N332="základní",J332,0)</f>
        <v>0</v>
      </c>
      <c r="BF332" s="107">
        <f>IF(N332="snížená",J332,0)</f>
        <v>0</v>
      </c>
      <c r="BG332" s="107">
        <f>IF(N332="zákl. přenesená",J332,0)</f>
        <v>0</v>
      </c>
      <c r="BH332" s="107">
        <f>IF(N332="sníž. přenesená",J332,0)</f>
        <v>0</v>
      </c>
      <c r="BI332" s="107">
        <f>IF(N332="nulová",J332,0)</f>
        <v>0</v>
      </c>
      <c r="BJ332" s="12" t="s">
        <v>53</v>
      </c>
      <c r="BK332" s="107">
        <f>ROUND(I332*H332,2)</f>
        <v>0</v>
      </c>
      <c r="BL332" s="12" t="s">
        <v>181</v>
      </c>
      <c r="BM332" s="106" t="s">
        <v>616</v>
      </c>
    </row>
    <row r="333" spans="2:65" s="8" customFormat="1" ht="11.25" x14ac:dyDescent="0.2">
      <c r="B333" s="108"/>
      <c r="D333" s="109" t="s">
        <v>105</v>
      </c>
      <c r="E333" s="110" t="s">
        <v>1</v>
      </c>
      <c r="F333" s="111" t="s">
        <v>617</v>
      </c>
      <c r="H333" s="112">
        <v>1.097</v>
      </c>
      <c r="L333" s="108"/>
      <c r="M333" s="113"/>
      <c r="T333" s="114"/>
      <c r="AT333" s="110" t="s">
        <v>105</v>
      </c>
      <c r="AU333" s="110" t="s">
        <v>54</v>
      </c>
      <c r="AV333" s="8" t="s">
        <v>54</v>
      </c>
      <c r="AW333" s="8" t="s">
        <v>26</v>
      </c>
      <c r="AX333" s="8" t="s">
        <v>53</v>
      </c>
      <c r="AY333" s="110" t="s">
        <v>97</v>
      </c>
    </row>
    <row r="334" spans="2:65" s="1" customFormat="1" ht="33" customHeight="1" x14ac:dyDescent="0.2">
      <c r="B334" s="94"/>
      <c r="C334" s="95" t="s">
        <v>618</v>
      </c>
      <c r="D334" s="95" t="s">
        <v>99</v>
      </c>
      <c r="E334" s="96" t="s">
        <v>619</v>
      </c>
      <c r="F334" s="97" t="s">
        <v>620</v>
      </c>
      <c r="G334" s="98" t="s">
        <v>102</v>
      </c>
      <c r="H334" s="99">
        <v>31.655000000000001</v>
      </c>
      <c r="I334" s="100"/>
      <c r="J334" s="100">
        <f>ROUND(I334*H334,2)</f>
        <v>0</v>
      </c>
      <c r="K334" s="101"/>
      <c r="L334" s="24"/>
      <c r="M334" s="102" t="s">
        <v>1</v>
      </c>
      <c r="N334" s="103" t="s">
        <v>34</v>
      </c>
      <c r="O334" s="104">
        <v>0.3</v>
      </c>
      <c r="P334" s="104">
        <f>O334*H334</f>
        <v>9.4964999999999993</v>
      </c>
      <c r="Q334" s="104">
        <v>0</v>
      </c>
      <c r="R334" s="104">
        <f>Q334*H334</f>
        <v>0</v>
      </c>
      <c r="S334" s="104">
        <v>0</v>
      </c>
      <c r="T334" s="105">
        <f>S334*H334</f>
        <v>0</v>
      </c>
      <c r="AR334" s="106" t="s">
        <v>181</v>
      </c>
      <c r="AT334" s="106" t="s">
        <v>99</v>
      </c>
      <c r="AU334" s="106" t="s">
        <v>54</v>
      </c>
      <c r="AY334" s="12" t="s">
        <v>97</v>
      </c>
      <c r="BE334" s="107">
        <f>IF(N334="základní",J334,0)</f>
        <v>0</v>
      </c>
      <c r="BF334" s="107">
        <f>IF(N334="snížená",J334,0)</f>
        <v>0</v>
      </c>
      <c r="BG334" s="107">
        <f>IF(N334="zákl. přenesená",J334,0)</f>
        <v>0</v>
      </c>
      <c r="BH334" s="107">
        <f>IF(N334="sníž. přenesená",J334,0)</f>
        <v>0</v>
      </c>
      <c r="BI334" s="107">
        <f>IF(N334="nulová",J334,0)</f>
        <v>0</v>
      </c>
      <c r="BJ334" s="12" t="s">
        <v>53</v>
      </c>
      <c r="BK334" s="107">
        <f>ROUND(I334*H334,2)</f>
        <v>0</v>
      </c>
      <c r="BL334" s="12" t="s">
        <v>181</v>
      </c>
      <c r="BM334" s="106" t="s">
        <v>621</v>
      </c>
    </row>
    <row r="335" spans="2:65" s="8" customFormat="1" ht="11.25" x14ac:dyDescent="0.2">
      <c r="B335" s="108"/>
      <c r="D335" s="109" t="s">
        <v>105</v>
      </c>
      <c r="E335" s="110" t="s">
        <v>1</v>
      </c>
      <c r="F335" s="111" t="s">
        <v>622</v>
      </c>
      <c r="H335" s="112">
        <v>31.655000000000001</v>
      </c>
      <c r="L335" s="108"/>
      <c r="M335" s="113"/>
      <c r="T335" s="114"/>
      <c r="AT335" s="110" t="s">
        <v>105</v>
      </c>
      <c r="AU335" s="110" t="s">
        <v>54</v>
      </c>
      <c r="AV335" s="8" t="s">
        <v>54</v>
      </c>
      <c r="AW335" s="8" t="s">
        <v>26</v>
      </c>
      <c r="AX335" s="8" t="s">
        <v>53</v>
      </c>
      <c r="AY335" s="110" t="s">
        <v>97</v>
      </c>
    </row>
    <row r="336" spans="2:65" s="1" customFormat="1" ht="24.2" customHeight="1" x14ac:dyDescent="0.2">
      <c r="B336" s="94"/>
      <c r="C336" s="121" t="s">
        <v>623</v>
      </c>
      <c r="D336" s="121" t="s">
        <v>187</v>
      </c>
      <c r="E336" s="122" t="s">
        <v>624</v>
      </c>
      <c r="F336" s="123" t="s">
        <v>625</v>
      </c>
      <c r="G336" s="124" t="s">
        <v>102</v>
      </c>
      <c r="H336" s="125">
        <v>34.820999999999998</v>
      </c>
      <c r="I336" s="126"/>
      <c r="J336" s="126">
        <f>ROUND(I336*H336,2)</f>
        <v>0</v>
      </c>
      <c r="K336" s="127"/>
      <c r="L336" s="128"/>
      <c r="M336" s="129" t="s">
        <v>1</v>
      </c>
      <c r="N336" s="130" t="s">
        <v>34</v>
      </c>
      <c r="O336" s="104">
        <v>0</v>
      </c>
      <c r="P336" s="104">
        <f>O336*H336</f>
        <v>0</v>
      </c>
      <c r="Q336" s="104">
        <v>1.4630000000000001E-2</v>
      </c>
      <c r="R336" s="104">
        <f>Q336*H336</f>
        <v>0.50943123000000001</v>
      </c>
      <c r="S336" s="104">
        <v>0</v>
      </c>
      <c r="T336" s="105">
        <f>S336*H336</f>
        <v>0</v>
      </c>
      <c r="AR336" s="106" t="s">
        <v>257</v>
      </c>
      <c r="AT336" s="106" t="s">
        <v>187</v>
      </c>
      <c r="AU336" s="106" t="s">
        <v>54</v>
      </c>
      <c r="AY336" s="12" t="s">
        <v>97</v>
      </c>
      <c r="BE336" s="107">
        <f>IF(N336="základní",J336,0)</f>
        <v>0</v>
      </c>
      <c r="BF336" s="107">
        <f>IF(N336="snížená",J336,0)</f>
        <v>0</v>
      </c>
      <c r="BG336" s="107">
        <f>IF(N336="zákl. přenesená",J336,0)</f>
        <v>0</v>
      </c>
      <c r="BH336" s="107">
        <f>IF(N336="sníž. přenesená",J336,0)</f>
        <v>0</v>
      </c>
      <c r="BI336" s="107">
        <f>IF(N336="nulová",J336,0)</f>
        <v>0</v>
      </c>
      <c r="BJ336" s="12" t="s">
        <v>53</v>
      </c>
      <c r="BK336" s="107">
        <f>ROUND(I336*H336,2)</f>
        <v>0</v>
      </c>
      <c r="BL336" s="12" t="s">
        <v>181</v>
      </c>
      <c r="BM336" s="106" t="s">
        <v>626</v>
      </c>
    </row>
    <row r="337" spans="2:65" s="8" customFormat="1" ht="11.25" x14ac:dyDescent="0.2">
      <c r="B337" s="108"/>
      <c r="D337" s="109" t="s">
        <v>105</v>
      </c>
      <c r="F337" s="111" t="s">
        <v>627</v>
      </c>
      <c r="H337" s="112">
        <v>34.820999999999998</v>
      </c>
      <c r="L337" s="108"/>
      <c r="M337" s="113"/>
      <c r="T337" s="114"/>
      <c r="AT337" s="110" t="s">
        <v>105</v>
      </c>
      <c r="AU337" s="110" t="s">
        <v>54</v>
      </c>
      <c r="AV337" s="8" t="s">
        <v>54</v>
      </c>
      <c r="AW337" s="8" t="s">
        <v>3</v>
      </c>
      <c r="AX337" s="8" t="s">
        <v>53</v>
      </c>
      <c r="AY337" s="110" t="s">
        <v>97</v>
      </c>
    </row>
    <row r="338" spans="2:65" s="1" customFormat="1" ht="24.2" customHeight="1" x14ac:dyDescent="0.2">
      <c r="B338" s="94"/>
      <c r="C338" s="95" t="s">
        <v>628</v>
      </c>
      <c r="D338" s="95" t="s">
        <v>99</v>
      </c>
      <c r="E338" s="96" t="s">
        <v>629</v>
      </c>
      <c r="F338" s="97" t="s">
        <v>630</v>
      </c>
      <c r="G338" s="98" t="s">
        <v>111</v>
      </c>
      <c r="H338" s="99">
        <v>1.7929999999999999</v>
      </c>
      <c r="I338" s="100"/>
      <c r="J338" s="100">
        <f>ROUND(I338*H338,2)</f>
        <v>0</v>
      </c>
      <c r="K338" s="101"/>
      <c r="L338" s="24"/>
      <c r="M338" s="102" t="s">
        <v>1</v>
      </c>
      <c r="N338" s="103" t="s">
        <v>34</v>
      </c>
      <c r="O338" s="104">
        <v>0</v>
      </c>
      <c r="P338" s="104">
        <f>O338*H338</f>
        <v>0</v>
      </c>
      <c r="Q338" s="104">
        <v>2.3300000000000001E-2</v>
      </c>
      <c r="R338" s="104">
        <f>Q338*H338</f>
        <v>4.1776899999999999E-2</v>
      </c>
      <c r="S338" s="104">
        <v>0</v>
      </c>
      <c r="T338" s="105">
        <f>S338*H338</f>
        <v>0</v>
      </c>
      <c r="AR338" s="106" t="s">
        <v>181</v>
      </c>
      <c r="AT338" s="106" t="s">
        <v>99</v>
      </c>
      <c r="AU338" s="106" t="s">
        <v>54</v>
      </c>
      <c r="AY338" s="12" t="s">
        <v>97</v>
      </c>
      <c r="BE338" s="107">
        <f>IF(N338="základní",J338,0)</f>
        <v>0</v>
      </c>
      <c r="BF338" s="107">
        <f>IF(N338="snížená",J338,0)</f>
        <v>0</v>
      </c>
      <c r="BG338" s="107">
        <f>IF(N338="zákl. přenesená",J338,0)</f>
        <v>0</v>
      </c>
      <c r="BH338" s="107">
        <f>IF(N338="sníž. přenesená",J338,0)</f>
        <v>0</v>
      </c>
      <c r="BI338" s="107">
        <f>IF(N338="nulová",J338,0)</f>
        <v>0</v>
      </c>
      <c r="BJ338" s="12" t="s">
        <v>53</v>
      </c>
      <c r="BK338" s="107">
        <f>ROUND(I338*H338,2)</f>
        <v>0</v>
      </c>
      <c r="BL338" s="12" t="s">
        <v>181</v>
      </c>
      <c r="BM338" s="106" t="s">
        <v>631</v>
      </c>
    </row>
    <row r="339" spans="2:65" s="10" customFormat="1" ht="11.25" x14ac:dyDescent="0.2">
      <c r="B339" s="131"/>
      <c r="D339" s="109" t="s">
        <v>105</v>
      </c>
      <c r="E339" s="132" t="s">
        <v>1</v>
      </c>
      <c r="F339" s="133" t="s">
        <v>632</v>
      </c>
      <c r="H339" s="132" t="s">
        <v>1</v>
      </c>
      <c r="L339" s="131"/>
      <c r="M339" s="134"/>
      <c r="T339" s="135"/>
      <c r="AT339" s="132" t="s">
        <v>105</v>
      </c>
      <c r="AU339" s="132" t="s">
        <v>54</v>
      </c>
      <c r="AV339" s="10" t="s">
        <v>53</v>
      </c>
      <c r="AW339" s="10" t="s">
        <v>26</v>
      </c>
      <c r="AX339" s="10" t="s">
        <v>52</v>
      </c>
      <c r="AY339" s="132" t="s">
        <v>97</v>
      </c>
    </row>
    <row r="340" spans="2:65" s="8" customFormat="1" ht="11.25" x14ac:dyDescent="0.2">
      <c r="B340" s="108"/>
      <c r="D340" s="109" t="s">
        <v>105</v>
      </c>
      <c r="E340" s="110" t="s">
        <v>1</v>
      </c>
      <c r="F340" s="111" t="s">
        <v>633</v>
      </c>
      <c r="H340" s="112">
        <v>1.097</v>
      </c>
      <c r="L340" s="108"/>
      <c r="M340" s="113"/>
      <c r="T340" s="114"/>
      <c r="AT340" s="110" t="s">
        <v>105</v>
      </c>
      <c r="AU340" s="110" t="s">
        <v>54</v>
      </c>
      <c r="AV340" s="8" t="s">
        <v>54</v>
      </c>
      <c r="AW340" s="8" t="s">
        <v>26</v>
      </c>
      <c r="AX340" s="8" t="s">
        <v>52</v>
      </c>
      <c r="AY340" s="110" t="s">
        <v>97</v>
      </c>
    </row>
    <row r="341" spans="2:65" s="10" customFormat="1" ht="11.25" x14ac:dyDescent="0.2">
      <c r="B341" s="131"/>
      <c r="D341" s="109" t="s">
        <v>105</v>
      </c>
      <c r="E341" s="132" t="s">
        <v>1</v>
      </c>
      <c r="F341" s="133" t="s">
        <v>634</v>
      </c>
      <c r="H341" s="132" t="s">
        <v>1</v>
      </c>
      <c r="L341" s="131"/>
      <c r="M341" s="134"/>
      <c r="T341" s="135"/>
      <c r="AT341" s="132" t="s">
        <v>105</v>
      </c>
      <c r="AU341" s="132" t="s">
        <v>54</v>
      </c>
      <c r="AV341" s="10" t="s">
        <v>53</v>
      </c>
      <c r="AW341" s="10" t="s">
        <v>26</v>
      </c>
      <c r="AX341" s="10" t="s">
        <v>52</v>
      </c>
      <c r="AY341" s="132" t="s">
        <v>97</v>
      </c>
    </row>
    <row r="342" spans="2:65" s="8" customFormat="1" ht="11.25" x14ac:dyDescent="0.2">
      <c r="B342" s="108"/>
      <c r="D342" s="109" t="s">
        <v>105</v>
      </c>
      <c r="E342" s="110" t="s">
        <v>1</v>
      </c>
      <c r="F342" s="111" t="s">
        <v>635</v>
      </c>
      <c r="H342" s="112">
        <v>0.69599999999999995</v>
      </c>
      <c r="L342" s="108"/>
      <c r="M342" s="113"/>
      <c r="T342" s="114"/>
      <c r="AT342" s="110" t="s">
        <v>105</v>
      </c>
      <c r="AU342" s="110" t="s">
        <v>54</v>
      </c>
      <c r="AV342" s="8" t="s">
        <v>54</v>
      </c>
      <c r="AW342" s="8" t="s">
        <v>26</v>
      </c>
      <c r="AX342" s="8" t="s">
        <v>52</v>
      </c>
      <c r="AY342" s="110" t="s">
        <v>97</v>
      </c>
    </row>
    <row r="343" spans="2:65" s="9" customFormat="1" ht="11.25" x14ac:dyDescent="0.2">
      <c r="B343" s="115"/>
      <c r="D343" s="109" t="s">
        <v>105</v>
      </c>
      <c r="E343" s="116" t="s">
        <v>1</v>
      </c>
      <c r="F343" s="117" t="s">
        <v>108</v>
      </c>
      <c r="H343" s="118">
        <v>1.7929999999999999</v>
      </c>
      <c r="L343" s="115"/>
      <c r="M343" s="119"/>
      <c r="T343" s="120"/>
      <c r="AT343" s="116" t="s">
        <v>105</v>
      </c>
      <c r="AU343" s="116" t="s">
        <v>54</v>
      </c>
      <c r="AV343" s="9" t="s">
        <v>103</v>
      </c>
      <c r="AW343" s="9" t="s">
        <v>26</v>
      </c>
      <c r="AX343" s="9" t="s">
        <v>53</v>
      </c>
      <c r="AY343" s="116" t="s">
        <v>97</v>
      </c>
    </row>
    <row r="344" spans="2:65" s="1" customFormat="1" ht="24.2" customHeight="1" x14ac:dyDescent="0.2">
      <c r="B344" s="94"/>
      <c r="C344" s="95" t="s">
        <v>636</v>
      </c>
      <c r="D344" s="95" t="s">
        <v>99</v>
      </c>
      <c r="E344" s="96" t="s">
        <v>637</v>
      </c>
      <c r="F344" s="97" t="s">
        <v>638</v>
      </c>
      <c r="G344" s="98" t="s">
        <v>102</v>
      </c>
      <c r="H344" s="99">
        <v>3.7130000000000001</v>
      </c>
      <c r="I344" s="100"/>
      <c r="J344" s="100">
        <f>ROUND(I344*H344,2)</f>
        <v>0</v>
      </c>
      <c r="K344" s="101"/>
      <c r="L344" s="24"/>
      <c r="M344" s="102" t="s">
        <v>1</v>
      </c>
      <c r="N344" s="103" t="s">
        <v>34</v>
      </c>
      <c r="O344" s="104">
        <v>0.29599999999999999</v>
      </c>
      <c r="P344" s="104">
        <f>O344*H344</f>
        <v>1.099048</v>
      </c>
      <c r="Q344" s="104">
        <v>1.874E-2</v>
      </c>
      <c r="R344" s="104">
        <f>Q344*H344</f>
        <v>6.9581619999999997E-2</v>
      </c>
      <c r="S344" s="104">
        <v>0</v>
      </c>
      <c r="T344" s="105">
        <f>S344*H344</f>
        <v>0</v>
      </c>
      <c r="AR344" s="106" t="s">
        <v>181</v>
      </c>
      <c r="AT344" s="106" t="s">
        <v>99</v>
      </c>
      <c r="AU344" s="106" t="s">
        <v>54</v>
      </c>
      <c r="AY344" s="12" t="s">
        <v>97</v>
      </c>
      <c r="BE344" s="107">
        <f>IF(N344="základní",J344,0)</f>
        <v>0</v>
      </c>
      <c r="BF344" s="107">
        <f>IF(N344="snížená",J344,0)</f>
        <v>0</v>
      </c>
      <c r="BG344" s="107">
        <f>IF(N344="zákl. přenesená",J344,0)</f>
        <v>0</v>
      </c>
      <c r="BH344" s="107">
        <f>IF(N344="sníž. přenesená",J344,0)</f>
        <v>0</v>
      </c>
      <c r="BI344" s="107">
        <f>IF(N344="nulová",J344,0)</f>
        <v>0</v>
      </c>
      <c r="BJ344" s="12" t="s">
        <v>53</v>
      </c>
      <c r="BK344" s="107">
        <f>ROUND(I344*H344,2)</f>
        <v>0</v>
      </c>
      <c r="BL344" s="12" t="s">
        <v>181</v>
      </c>
      <c r="BM344" s="106" t="s">
        <v>639</v>
      </c>
    </row>
    <row r="345" spans="2:65" s="8" customFormat="1" ht="11.25" x14ac:dyDescent="0.2">
      <c r="B345" s="108"/>
      <c r="D345" s="109" t="s">
        <v>105</v>
      </c>
      <c r="E345" s="110" t="s">
        <v>1</v>
      </c>
      <c r="F345" s="111" t="s">
        <v>225</v>
      </c>
      <c r="H345" s="112">
        <v>3.7130000000000001</v>
      </c>
      <c r="L345" s="108"/>
      <c r="M345" s="113"/>
      <c r="T345" s="114"/>
      <c r="AT345" s="110" t="s">
        <v>105</v>
      </c>
      <c r="AU345" s="110" t="s">
        <v>54</v>
      </c>
      <c r="AV345" s="8" t="s">
        <v>54</v>
      </c>
      <c r="AW345" s="8" t="s">
        <v>26</v>
      </c>
      <c r="AX345" s="8" t="s">
        <v>53</v>
      </c>
      <c r="AY345" s="110" t="s">
        <v>97</v>
      </c>
    </row>
    <row r="346" spans="2:65" s="1" customFormat="1" ht="33" customHeight="1" x14ac:dyDescent="0.2">
      <c r="B346" s="94"/>
      <c r="C346" s="95" t="s">
        <v>640</v>
      </c>
      <c r="D346" s="95" t="s">
        <v>99</v>
      </c>
      <c r="E346" s="96" t="s">
        <v>641</v>
      </c>
      <c r="F346" s="97" t="s">
        <v>642</v>
      </c>
      <c r="G346" s="98" t="s">
        <v>102</v>
      </c>
      <c r="H346" s="99">
        <v>28.7</v>
      </c>
      <c r="I346" s="100"/>
      <c r="J346" s="100">
        <f>ROUND(I346*H346,2)</f>
        <v>0</v>
      </c>
      <c r="K346" s="101"/>
      <c r="L346" s="24"/>
      <c r="M346" s="102" t="s">
        <v>1</v>
      </c>
      <c r="N346" s="103" t="s">
        <v>34</v>
      </c>
      <c r="O346" s="104">
        <v>0.34200000000000003</v>
      </c>
      <c r="P346" s="104">
        <f>O346*H346</f>
        <v>9.8154000000000003</v>
      </c>
      <c r="Q346" s="104">
        <v>2.8250000000000001E-2</v>
      </c>
      <c r="R346" s="104">
        <f>Q346*H346</f>
        <v>0.81077500000000002</v>
      </c>
      <c r="S346" s="104">
        <v>0</v>
      </c>
      <c r="T346" s="105">
        <f>S346*H346</f>
        <v>0</v>
      </c>
      <c r="AR346" s="106" t="s">
        <v>181</v>
      </c>
      <c r="AT346" s="106" t="s">
        <v>99</v>
      </c>
      <c r="AU346" s="106" t="s">
        <v>54</v>
      </c>
      <c r="AY346" s="12" t="s">
        <v>97</v>
      </c>
      <c r="BE346" s="107">
        <f>IF(N346="základní",J346,0)</f>
        <v>0</v>
      </c>
      <c r="BF346" s="107">
        <f>IF(N346="snížená",J346,0)</f>
        <v>0</v>
      </c>
      <c r="BG346" s="107">
        <f>IF(N346="zákl. přenesená",J346,0)</f>
        <v>0</v>
      </c>
      <c r="BH346" s="107">
        <f>IF(N346="sníž. přenesená",J346,0)</f>
        <v>0</v>
      </c>
      <c r="BI346" s="107">
        <f>IF(N346="nulová",J346,0)</f>
        <v>0</v>
      </c>
      <c r="BJ346" s="12" t="s">
        <v>53</v>
      </c>
      <c r="BK346" s="107">
        <f>ROUND(I346*H346,2)</f>
        <v>0</v>
      </c>
      <c r="BL346" s="12" t="s">
        <v>181</v>
      </c>
      <c r="BM346" s="106" t="s">
        <v>643</v>
      </c>
    </row>
    <row r="347" spans="2:65" s="8" customFormat="1" ht="11.25" x14ac:dyDescent="0.2">
      <c r="B347" s="108"/>
      <c r="D347" s="109" t="s">
        <v>105</v>
      </c>
      <c r="E347" s="110" t="s">
        <v>1</v>
      </c>
      <c r="F347" s="111" t="s">
        <v>261</v>
      </c>
      <c r="H347" s="112">
        <v>28.7</v>
      </c>
      <c r="L347" s="108"/>
      <c r="M347" s="113"/>
      <c r="T347" s="114"/>
      <c r="AT347" s="110" t="s">
        <v>105</v>
      </c>
      <c r="AU347" s="110" t="s">
        <v>54</v>
      </c>
      <c r="AV347" s="8" t="s">
        <v>54</v>
      </c>
      <c r="AW347" s="8" t="s">
        <v>26</v>
      </c>
      <c r="AX347" s="8" t="s">
        <v>53</v>
      </c>
      <c r="AY347" s="110" t="s">
        <v>97</v>
      </c>
    </row>
    <row r="348" spans="2:65" s="1" customFormat="1" ht="16.5" customHeight="1" x14ac:dyDescent="0.2">
      <c r="B348" s="94"/>
      <c r="C348" s="95" t="s">
        <v>644</v>
      </c>
      <c r="D348" s="95" t="s">
        <v>99</v>
      </c>
      <c r="E348" s="96" t="s">
        <v>645</v>
      </c>
      <c r="F348" s="97" t="s">
        <v>646</v>
      </c>
      <c r="G348" s="98" t="s">
        <v>168</v>
      </c>
      <c r="H348" s="99">
        <v>50.8</v>
      </c>
      <c r="I348" s="100"/>
      <c r="J348" s="100">
        <f>ROUND(I348*H348,2)</f>
        <v>0</v>
      </c>
      <c r="K348" s="101"/>
      <c r="L348" s="24"/>
      <c r="M348" s="102" t="s">
        <v>1</v>
      </c>
      <c r="N348" s="103" t="s">
        <v>34</v>
      </c>
      <c r="O348" s="104">
        <v>0.14699999999999999</v>
      </c>
      <c r="P348" s="104">
        <f>O348*H348</f>
        <v>7.4675999999999991</v>
      </c>
      <c r="Q348" s="104">
        <v>1.0000000000000001E-5</v>
      </c>
      <c r="R348" s="104">
        <f>Q348*H348</f>
        <v>5.0799999999999999E-4</v>
      </c>
      <c r="S348" s="104">
        <v>0</v>
      </c>
      <c r="T348" s="105">
        <f>S348*H348</f>
        <v>0</v>
      </c>
      <c r="AR348" s="106" t="s">
        <v>181</v>
      </c>
      <c r="AT348" s="106" t="s">
        <v>99</v>
      </c>
      <c r="AU348" s="106" t="s">
        <v>54</v>
      </c>
      <c r="AY348" s="12" t="s">
        <v>97</v>
      </c>
      <c r="BE348" s="107">
        <f>IF(N348="základní",J348,0)</f>
        <v>0</v>
      </c>
      <c r="BF348" s="107">
        <f>IF(N348="snížená",J348,0)</f>
        <v>0</v>
      </c>
      <c r="BG348" s="107">
        <f>IF(N348="zákl. přenesená",J348,0)</f>
        <v>0</v>
      </c>
      <c r="BH348" s="107">
        <f>IF(N348="sníž. přenesená",J348,0)</f>
        <v>0</v>
      </c>
      <c r="BI348" s="107">
        <f>IF(N348="nulová",J348,0)</f>
        <v>0</v>
      </c>
      <c r="BJ348" s="12" t="s">
        <v>53</v>
      </c>
      <c r="BK348" s="107">
        <f>ROUND(I348*H348,2)</f>
        <v>0</v>
      </c>
      <c r="BL348" s="12" t="s">
        <v>181</v>
      </c>
      <c r="BM348" s="106" t="s">
        <v>647</v>
      </c>
    </row>
    <row r="349" spans="2:65" s="8" customFormat="1" ht="11.25" x14ac:dyDescent="0.2">
      <c r="B349" s="108"/>
      <c r="D349" s="109" t="s">
        <v>105</v>
      </c>
      <c r="E349" s="110" t="s">
        <v>1</v>
      </c>
      <c r="F349" s="111" t="s">
        <v>648</v>
      </c>
      <c r="H349" s="112">
        <v>50.8</v>
      </c>
      <c r="L349" s="108"/>
      <c r="M349" s="113"/>
      <c r="T349" s="114"/>
      <c r="AT349" s="110" t="s">
        <v>105</v>
      </c>
      <c r="AU349" s="110" t="s">
        <v>54</v>
      </c>
      <c r="AV349" s="8" t="s">
        <v>54</v>
      </c>
      <c r="AW349" s="8" t="s">
        <v>26</v>
      </c>
      <c r="AX349" s="8" t="s">
        <v>53</v>
      </c>
      <c r="AY349" s="110" t="s">
        <v>97</v>
      </c>
    </row>
    <row r="350" spans="2:65" s="1" customFormat="1" ht="24.2" customHeight="1" x14ac:dyDescent="0.2">
      <c r="B350" s="94"/>
      <c r="C350" s="121" t="s">
        <v>649</v>
      </c>
      <c r="D350" s="121" t="s">
        <v>187</v>
      </c>
      <c r="E350" s="122" t="s">
        <v>650</v>
      </c>
      <c r="F350" s="123" t="s">
        <v>651</v>
      </c>
      <c r="G350" s="124" t="s">
        <v>111</v>
      </c>
      <c r="H350" s="125">
        <v>0.374</v>
      </c>
      <c r="I350" s="126"/>
      <c r="J350" s="126">
        <f>ROUND(I350*H350,2)</f>
        <v>0</v>
      </c>
      <c r="K350" s="127"/>
      <c r="L350" s="128"/>
      <c r="M350" s="129" t="s">
        <v>1</v>
      </c>
      <c r="N350" s="130" t="s">
        <v>34</v>
      </c>
      <c r="O350" s="104">
        <v>0</v>
      </c>
      <c r="P350" s="104">
        <f>O350*H350</f>
        <v>0</v>
      </c>
      <c r="Q350" s="104">
        <v>0.55000000000000004</v>
      </c>
      <c r="R350" s="104">
        <f>Q350*H350</f>
        <v>0.20570000000000002</v>
      </c>
      <c r="S350" s="104">
        <v>0</v>
      </c>
      <c r="T350" s="105">
        <f>S350*H350</f>
        <v>0</v>
      </c>
      <c r="AR350" s="106" t="s">
        <v>257</v>
      </c>
      <c r="AT350" s="106" t="s">
        <v>187</v>
      </c>
      <c r="AU350" s="106" t="s">
        <v>54</v>
      </c>
      <c r="AY350" s="12" t="s">
        <v>97</v>
      </c>
      <c r="BE350" s="107">
        <f>IF(N350="základní",J350,0)</f>
        <v>0</v>
      </c>
      <c r="BF350" s="107">
        <f>IF(N350="snížená",J350,0)</f>
        <v>0</v>
      </c>
      <c r="BG350" s="107">
        <f>IF(N350="zákl. přenesená",J350,0)</f>
        <v>0</v>
      </c>
      <c r="BH350" s="107">
        <f>IF(N350="sníž. přenesená",J350,0)</f>
        <v>0</v>
      </c>
      <c r="BI350" s="107">
        <f>IF(N350="nulová",J350,0)</f>
        <v>0</v>
      </c>
      <c r="BJ350" s="12" t="s">
        <v>53</v>
      </c>
      <c r="BK350" s="107">
        <f>ROUND(I350*H350,2)</f>
        <v>0</v>
      </c>
      <c r="BL350" s="12" t="s">
        <v>181</v>
      </c>
      <c r="BM350" s="106" t="s">
        <v>652</v>
      </c>
    </row>
    <row r="351" spans="2:65" s="8" customFormat="1" ht="11.25" x14ac:dyDescent="0.2">
      <c r="B351" s="108"/>
      <c r="D351" s="109" t="s">
        <v>105</v>
      </c>
      <c r="E351" s="110" t="s">
        <v>1</v>
      </c>
      <c r="F351" s="111" t="s">
        <v>653</v>
      </c>
      <c r="H351" s="112">
        <v>0.32500000000000001</v>
      </c>
      <c r="L351" s="108"/>
      <c r="M351" s="113"/>
      <c r="T351" s="114"/>
      <c r="AT351" s="110" t="s">
        <v>105</v>
      </c>
      <c r="AU351" s="110" t="s">
        <v>54</v>
      </c>
      <c r="AV351" s="8" t="s">
        <v>54</v>
      </c>
      <c r="AW351" s="8" t="s">
        <v>26</v>
      </c>
      <c r="AX351" s="8" t="s">
        <v>53</v>
      </c>
      <c r="AY351" s="110" t="s">
        <v>97</v>
      </c>
    </row>
    <row r="352" spans="2:65" s="8" customFormat="1" ht="11.25" x14ac:dyDescent="0.2">
      <c r="B352" s="108"/>
      <c r="D352" s="109" t="s">
        <v>105</v>
      </c>
      <c r="F352" s="111" t="s">
        <v>654</v>
      </c>
      <c r="H352" s="112">
        <v>0.374</v>
      </c>
      <c r="L352" s="108"/>
      <c r="M352" s="113"/>
      <c r="T352" s="114"/>
      <c r="AT352" s="110" t="s">
        <v>105</v>
      </c>
      <c r="AU352" s="110" t="s">
        <v>54</v>
      </c>
      <c r="AV352" s="8" t="s">
        <v>54</v>
      </c>
      <c r="AW352" s="8" t="s">
        <v>3</v>
      </c>
      <c r="AX352" s="8" t="s">
        <v>53</v>
      </c>
      <c r="AY352" s="110" t="s">
        <v>97</v>
      </c>
    </row>
    <row r="353" spans="2:65" s="1" customFormat="1" ht="24.2" customHeight="1" x14ac:dyDescent="0.2">
      <c r="B353" s="94"/>
      <c r="C353" s="95" t="s">
        <v>655</v>
      </c>
      <c r="D353" s="95" t="s">
        <v>99</v>
      </c>
      <c r="E353" s="96" t="s">
        <v>656</v>
      </c>
      <c r="F353" s="97" t="s">
        <v>657</v>
      </c>
      <c r="G353" s="98" t="s">
        <v>102</v>
      </c>
      <c r="H353" s="99">
        <v>20</v>
      </c>
      <c r="I353" s="100"/>
      <c r="J353" s="100">
        <f>ROUND(I353*H353,2)</f>
        <v>0</v>
      </c>
      <c r="K353" s="101"/>
      <c r="L353" s="24"/>
      <c r="M353" s="102" t="s">
        <v>1</v>
      </c>
      <c r="N353" s="103" t="s">
        <v>34</v>
      </c>
      <c r="O353" s="104">
        <v>0</v>
      </c>
      <c r="P353" s="104">
        <f>O353*H353</f>
        <v>0</v>
      </c>
      <c r="Q353" s="104">
        <v>1.8000000000000001E-4</v>
      </c>
      <c r="R353" s="104">
        <f>Q353*H353</f>
        <v>3.6000000000000003E-3</v>
      </c>
      <c r="S353" s="104">
        <v>0</v>
      </c>
      <c r="T353" s="105">
        <f>S353*H353</f>
        <v>0</v>
      </c>
      <c r="AR353" s="106" t="s">
        <v>181</v>
      </c>
      <c r="AT353" s="106" t="s">
        <v>99</v>
      </c>
      <c r="AU353" s="106" t="s">
        <v>54</v>
      </c>
      <c r="AY353" s="12" t="s">
        <v>97</v>
      </c>
      <c r="BE353" s="107">
        <f>IF(N353="základní",J353,0)</f>
        <v>0</v>
      </c>
      <c r="BF353" s="107">
        <f>IF(N353="snížená",J353,0)</f>
        <v>0</v>
      </c>
      <c r="BG353" s="107">
        <f>IF(N353="zákl. přenesená",J353,0)</f>
        <v>0</v>
      </c>
      <c r="BH353" s="107">
        <f>IF(N353="sníž. přenesená",J353,0)</f>
        <v>0</v>
      </c>
      <c r="BI353" s="107">
        <f>IF(N353="nulová",J353,0)</f>
        <v>0</v>
      </c>
      <c r="BJ353" s="12" t="s">
        <v>53</v>
      </c>
      <c r="BK353" s="107">
        <f>ROUND(I353*H353,2)</f>
        <v>0</v>
      </c>
      <c r="BL353" s="12" t="s">
        <v>181</v>
      </c>
      <c r="BM353" s="106" t="s">
        <v>658</v>
      </c>
    </row>
    <row r="354" spans="2:65" s="1" customFormat="1" ht="24.2" customHeight="1" x14ac:dyDescent="0.2">
      <c r="B354" s="94"/>
      <c r="C354" s="95" t="s">
        <v>659</v>
      </c>
      <c r="D354" s="95" t="s">
        <v>99</v>
      </c>
      <c r="E354" s="96" t="s">
        <v>660</v>
      </c>
      <c r="F354" s="97" t="s">
        <v>661</v>
      </c>
      <c r="G354" s="98" t="s">
        <v>174</v>
      </c>
      <c r="H354" s="99">
        <v>2.145</v>
      </c>
      <c r="I354" s="100"/>
      <c r="J354" s="100">
        <f>ROUND(I354*H354,2)</f>
        <v>0</v>
      </c>
      <c r="K354" s="101"/>
      <c r="L354" s="24"/>
      <c r="M354" s="102" t="s">
        <v>1</v>
      </c>
      <c r="N354" s="103" t="s">
        <v>34</v>
      </c>
      <c r="O354" s="104">
        <v>3.79</v>
      </c>
      <c r="P354" s="104">
        <f>O354*H354</f>
        <v>8.1295500000000001</v>
      </c>
      <c r="Q354" s="104">
        <v>0</v>
      </c>
      <c r="R354" s="104">
        <f>Q354*H354</f>
        <v>0</v>
      </c>
      <c r="S354" s="104">
        <v>0</v>
      </c>
      <c r="T354" s="105">
        <f>S354*H354</f>
        <v>0</v>
      </c>
      <c r="AR354" s="106" t="s">
        <v>181</v>
      </c>
      <c r="AT354" s="106" t="s">
        <v>99</v>
      </c>
      <c r="AU354" s="106" t="s">
        <v>54</v>
      </c>
      <c r="AY354" s="12" t="s">
        <v>97</v>
      </c>
      <c r="BE354" s="107">
        <f>IF(N354="základní",J354,0)</f>
        <v>0</v>
      </c>
      <c r="BF354" s="107">
        <f>IF(N354="snížená",J354,0)</f>
        <v>0</v>
      </c>
      <c r="BG354" s="107">
        <f>IF(N354="zákl. přenesená",J354,0)</f>
        <v>0</v>
      </c>
      <c r="BH354" s="107">
        <f>IF(N354="sníž. přenesená",J354,0)</f>
        <v>0</v>
      </c>
      <c r="BI354" s="107">
        <f>IF(N354="nulová",J354,0)</f>
        <v>0</v>
      </c>
      <c r="BJ354" s="12" t="s">
        <v>53</v>
      </c>
      <c r="BK354" s="107">
        <f>ROUND(I354*H354,2)</f>
        <v>0</v>
      </c>
      <c r="BL354" s="12" t="s">
        <v>181</v>
      </c>
      <c r="BM354" s="106" t="s">
        <v>662</v>
      </c>
    </row>
    <row r="355" spans="2:65" s="1" customFormat="1" ht="24.2" customHeight="1" x14ac:dyDescent="0.2">
      <c r="B355" s="94"/>
      <c r="C355" s="95" t="s">
        <v>663</v>
      </c>
      <c r="D355" s="95" t="s">
        <v>99</v>
      </c>
      <c r="E355" s="96" t="s">
        <v>664</v>
      </c>
      <c r="F355" s="97" t="s">
        <v>665</v>
      </c>
      <c r="G355" s="98" t="s">
        <v>174</v>
      </c>
      <c r="H355" s="99">
        <v>2.145</v>
      </c>
      <c r="I355" s="100"/>
      <c r="J355" s="100">
        <f>ROUND(I355*H355,2)</f>
        <v>0</v>
      </c>
      <c r="K355" s="101"/>
      <c r="L355" s="24"/>
      <c r="M355" s="102" t="s">
        <v>1</v>
      </c>
      <c r="N355" s="103" t="s">
        <v>34</v>
      </c>
      <c r="O355" s="104">
        <v>1.57</v>
      </c>
      <c r="P355" s="104">
        <f>O355*H355</f>
        <v>3.3676500000000003</v>
      </c>
      <c r="Q355" s="104">
        <v>0</v>
      </c>
      <c r="R355" s="104">
        <f>Q355*H355</f>
        <v>0</v>
      </c>
      <c r="S355" s="104">
        <v>0</v>
      </c>
      <c r="T355" s="105">
        <f>S355*H355</f>
        <v>0</v>
      </c>
      <c r="AR355" s="106" t="s">
        <v>181</v>
      </c>
      <c r="AT355" s="106" t="s">
        <v>99</v>
      </c>
      <c r="AU355" s="106" t="s">
        <v>54</v>
      </c>
      <c r="AY355" s="12" t="s">
        <v>97</v>
      </c>
      <c r="BE355" s="107">
        <f>IF(N355="základní",J355,0)</f>
        <v>0</v>
      </c>
      <c r="BF355" s="107">
        <f>IF(N355="snížená",J355,0)</f>
        <v>0</v>
      </c>
      <c r="BG355" s="107">
        <f>IF(N355="zákl. přenesená",J355,0)</f>
        <v>0</v>
      </c>
      <c r="BH355" s="107">
        <f>IF(N355="sníž. přenesená",J355,0)</f>
        <v>0</v>
      </c>
      <c r="BI355" s="107">
        <f>IF(N355="nulová",J355,0)</f>
        <v>0</v>
      </c>
      <c r="BJ355" s="12" t="s">
        <v>53</v>
      </c>
      <c r="BK355" s="107">
        <f>ROUND(I355*H355,2)</f>
        <v>0</v>
      </c>
      <c r="BL355" s="12" t="s">
        <v>181</v>
      </c>
      <c r="BM355" s="106" t="s">
        <v>666</v>
      </c>
    </row>
    <row r="356" spans="2:65" s="7" customFormat="1" ht="22.9" customHeight="1" x14ac:dyDescent="0.2">
      <c r="B356" s="83"/>
      <c r="D356" s="84" t="s">
        <v>51</v>
      </c>
      <c r="E356" s="92" t="s">
        <v>667</v>
      </c>
      <c r="F356" s="92" t="s">
        <v>668</v>
      </c>
      <c r="J356" s="93">
        <f>BK356</f>
        <v>0</v>
      </c>
      <c r="L356" s="83"/>
      <c r="M356" s="87"/>
      <c r="P356" s="88">
        <f>SUM(P357:P361)</f>
        <v>2.7411789999999998</v>
      </c>
      <c r="R356" s="88">
        <f>SUM(R357:R361)</f>
        <v>1.7058999999999998E-2</v>
      </c>
      <c r="T356" s="89">
        <f>SUM(T357:T361)</f>
        <v>0</v>
      </c>
      <c r="AR356" s="84" t="s">
        <v>54</v>
      </c>
      <c r="AT356" s="90" t="s">
        <v>51</v>
      </c>
      <c r="AU356" s="90" t="s">
        <v>53</v>
      </c>
      <c r="AY356" s="84" t="s">
        <v>97</v>
      </c>
      <c r="BK356" s="91">
        <f>SUM(BK357:BK361)</f>
        <v>0</v>
      </c>
    </row>
    <row r="357" spans="2:65" s="1" customFormat="1" ht="24.2" customHeight="1" x14ac:dyDescent="0.2">
      <c r="B357" s="94"/>
      <c r="C357" s="95" t="s">
        <v>669</v>
      </c>
      <c r="D357" s="95" t="s">
        <v>99</v>
      </c>
      <c r="E357" s="96" t="s">
        <v>670</v>
      </c>
      <c r="F357" s="97" t="s">
        <v>671</v>
      </c>
      <c r="G357" s="98" t="s">
        <v>168</v>
      </c>
      <c r="H357" s="99">
        <v>6.35</v>
      </c>
      <c r="I357" s="100"/>
      <c r="J357" s="100">
        <f>ROUND(I357*H357,2)</f>
        <v>0</v>
      </c>
      <c r="K357" s="101"/>
      <c r="L357" s="24"/>
      <c r="M357" s="102" t="s">
        <v>1</v>
      </c>
      <c r="N357" s="103" t="s">
        <v>34</v>
      </c>
      <c r="O357" s="104">
        <v>0.20399999999999999</v>
      </c>
      <c r="P357" s="104">
        <f>O357*H357</f>
        <v>1.2953999999999999</v>
      </c>
      <c r="Q357" s="104">
        <v>1.6900000000000001E-3</v>
      </c>
      <c r="R357" s="104">
        <f>Q357*H357</f>
        <v>1.07315E-2</v>
      </c>
      <c r="S357" s="104">
        <v>0</v>
      </c>
      <c r="T357" s="105">
        <f>S357*H357</f>
        <v>0</v>
      </c>
      <c r="AR357" s="106" t="s">
        <v>181</v>
      </c>
      <c r="AT357" s="106" t="s">
        <v>99</v>
      </c>
      <c r="AU357" s="106" t="s">
        <v>54</v>
      </c>
      <c r="AY357" s="12" t="s">
        <v>97</v>
      </c>
      <c r="BE357" s="107">
        <f>IF(N357="základní",J357,0)</f>
        <v>0</v>
      </c>
      <c r="BF357" s="107">
        <f>IF(N357="snížená",J357,0)</f>
        <v>0</v>
      </c>
      <c r="BG357" s="107">
        <f>IF(N357="zákl. přenesená",J357,0)</f>
        <v>0</v>
      </c>
      <c r="BH357" s="107">
        <f>IF(N357="sníž. přenesená",J357,0)</f>
        <v>0</v>
      </c>
      <c r="BI357" s="107">
        <f>IF(N357="nulová",J357,0)</f>
        <v>0</v>
      </c>
      <c r="BJ357" s="12" t="s">
        <v>53</v>
      </c>
      <c r="BK357" s="107">
        <f>ROUND(I357*H357,2)</f>
        <v>0</v>
      </c>
      <c r="BL357" s="12" t="s">
        <v>181</v>
      </c>
      <c r="BM357" s="106" t="s">
        <v>672</v>
      </c>
    </row>
    <row r="358" spans="2:65" s="1" customFormat="1" ht="24.2" customHeight="1" x14ac:dyDescent="0.2">
      <c r="B358" s="94"/>
      <c r="C358" s="95" t="s">
        <v>673</v>
      </c>
      <c r="D358" s="95" t="s">
        <v>99</v>
      </c>
      <c r="E358" s="96" t="s">
        <v>674</v>
      </c>
      <c r="F358" s="97" t="s">
        <v>675</v>
      </c>
      <c r="G358" s="98" t="s">
        <v>275</v>
      </c>
      <c r="H358" s="99">
        <v>1</v>
      </c>
      <c r="I358" s="100"/>
      <c r="J358" s="100">
        <f>ROUND(I358*H358,2)</f>
        <v>0</v>
      </c>
      <c r="K358" s="101"/>
      <c r="L358" s="24"/>
      <c r="M358" s="102" t="s">
        <v>1</v>
      </c>
      <c r="N358" s="103" t="s">
        <v>34</v>
      </c>
      <c r="O358" s="104">
        <v>0.4</v>
      </c>
      <c r="P358" s="104">
        <f>O358*H358</f>
        <v>0.4</v>
      </c>
      <c r="Q358" s="104">
        <v>3.6000000000000002E-4</v>
      </c>
      <c r="R358" s="104">
        <f>Q358*H358</f>
        <v>3.6000000000000002E-4</v>
      </c>
      <c r="S358" s="104">
        <v>0</v>
      </c>
      <c r="T358" s="105">
        <f>S358*H358</f>
        <v>0</v>
      </c>
      <c r="AR358" s="106" t="s">
        <v>181</v>
      </c>
      <c r="AT358" s="106" t="s">
        <v>99</v>
      </c>
      <c r="AU358" s="106" t="s">
        <v>54</v>
      </c>
      <c r="AY358" s="12" t="s">
        <v>97</v>
      </c>
      <c r="BE358" s="107">
        <f>IF(N358="základní",J358,0)</f>
        <v>0</v>
      </c>
      <c r="BF358" s="107">
        <f>IF(N358="snížená",J358,0)</f>
        <v>0</v>
      </c>
      <c r="BG358" s="107">
        <f>IF(N358="zákl. přenesená",J358,0)</f>
        <v>0</v>
      </c>
      <c r="BH358" s="107">
        <f>IF(N358="sníž. přenesená",J358,0)</f>
        <v>0</v>
      </c>
      <c r="BI358" s="107">
        <f>IF(N358="nulová",J358,0)</f>
        <v>0</v>
      </c>
      <c r="BJ358" s="12" t="s">
        <v>53</v>
      </c>
      <c r="BK358" s="107">
        <f>ROUND(I358*H358,2)</f>
        <v>0</v>
      </c>
      <c r="BL358" s="12" t="s">
        <v>181</v>
      </c>
      <c r="BM358" s="106" t="s">
        <v>676</v>
      </c>
    </row>
    <row r="359" spans="2:65" s="1" customFormat="1" ht="24.2" customHeight="1" x14ac:dyDescent="0.2">
      <c r="B359" s="94"/>
      <c r="C359" s="95" t="s">
        <v>677</v>
      </c>
      <c r="D359" s="95" t="s">
        <v>99</v>
      </c>
      <c r="E359" s="96" t="s">
        <v>678</v>
      </c>
      <c r="F359" s="97" t="s">
        <v>679</v>
      </c>
      <c r="G359" s="98" t="s">
        <v>168</v>
      </c>
      <c r="H359" s="99">
        <v>2.75</v>
      </c>
      <c r="I359" s="100"/>
      <c r="J359" s="100">
        <f>ROUND(I359*H359,2)</f>
        <v>0</v>
      </c>
      <c r="K359" s="101"/>
      <c r="L359" s="24"/>
      <c r="M359" s="102" t="s">
        <v>1</v>
      </c>
      <c r="N359" s="103" t="s">
        <v>34</v>
      </c>
      <c r="O359" s="104">
        <v>0.33400000000000002</v>
      </c>
      <c r="P359" s="104">
        <f>O359*H359</f>
        <v>0.91850000000000009</v>
      </c>
      <c r="Q359" s="104">
        <v>2.1700000000000001E-3</v>
      </c>
      <c r="R359" s="104">
        <f>Q359*H359</f>
        <v>5.9675000000000006E-3</v>
      </c>
      <c r="S359" s="104">
        <v>0</v>
      </c>
      <c r="T359" s="105">
        <f>S359*H359</f>
        <v>0</v>
      </c>
      <c r="AR359" s="106" t="s">
        <v>181</v>
      </c>
      <c r="AT359" s="106" t="s">
        <v>99</v>
      </c>
      <c r="AU359" s="106" t="s">
        <v>54</v>
      </c>
      <c r="AY359" s="12" t="s">
        <v>97</v>
      </c>
      <c r="BE359" s="107">
        <f>IF(N359="základní",J359,0)</f>
        <v>0</v>
      </c>
      <c r="BF359" s="107">
        <f>IF(N359="snížená",J359,0)</f>
        <v>0</v>
      </c>
      <c r="BG359" s="107">
        <f>IF(N359="zákl. přenesená",J359,0)</f>
        <v>0</v>
      </c>
      <c r="BH359" s="107">
        <f>IF(N359="sníž. přenesená",J359,0)</f>
        <v>0</v>
      </c>
      <c r="BI359" s="107">
        <f>IF(N359="nulová",J359,0)</f>
        <v>0</v>
      </c>
      <c r="BJ359" s="12" t="s">
        <v>53</v>
      </c>
      <c r="BK359" s="107">
        <f>ROUND(I359*H359,2)</f>
        <v>0</v>
      </c>
      <c r="BL359" s="12" t="s">
        <v>181</v>
      </c>
      <c r="BM359" s="106" t="s">
        <v>680</v>
      </c>
    </row>
    <row r="360" spans="2:65" s="1" customFormat="1" ht="24.2" customHeight="1" x14ac:dyDescent="0.2">
      <c r="B360" s="94"/>
      <c r="C360" s="95" t="s">
        <v>681</v>
      </c>
      <c r="D360" s="95" t="s">
        <v>99</v>
      </c>
      <c r="E360" s="96" t="s">
        <v>682</v>
      </c>
      <c r="F360" s="97" t="s">
        <v>683</v>
      </c>
      <c r="G360" s="98" t="s">
        <v>174</v>
      </c>
      <c r="H360" s="99">
        <v>1.7000000000000001E-2</v>
      </c>
      <c r="I360" s="100"/>
      <c r="J360" s="100">
        <f>ROUND(I360*H360,2)</f>
        <v>0</v>
      </c>
      <c r="K360" s="101"/>
      <c r="L360" s="24"/>
      <c r="M360" s="102" t="s">
        <v>1</v>
      </c>
      <c r="N360" s="103" t="s">
        <v>34</v>
      </c>
      <c r="O360" s="104">
        <v>4.7370000000000001</v>
      </c>
      <c r="P360" s="104">
        <f>O360*H360</f>
        <v>8.0529000000000003E-2</v>
      </c>
      <c r="Q360" s="104">
        <v>0</v>
      </c>
      <c r="R360" s="104">
        <f>Q360*H360</f>
        <v>0</v>
      </c>
      <c r="S360" s="104">
        <v>0</v>
      </c>
      <c r="T360" s="105">
        <f>S360*H360</f>
        <v>0</v>
      </c>
      <c r="AR360" s="106" t="s">
        <v>181</v>
      </c>
      <c r="AT360" s="106" t="s">
        <v>99</v>
      </c>
      <c r="AU360" s="106" t="s">
        <v>54</v>
      </c>
      <c r="AY360" s="12" t="s">
        <v>97</v>
      </c>
      <c r="BE360" s="107">
        <f>IF(N360="základní",J360,0)</f>
        <v>0</v>
      </c>
      <c r="BF360" s="107">
        <f>IF(N360="snížená",J360,0)</f>
        <v>0</v>
      </c>
      <c r="BG360" s="107">
        <f>IF(N360="zákl. přenesená",J360,0)</f>
        <v>0</v>
      </c>
      <c r="BH360" s="107">
        <f>IF(N360="sníž. přenesená",J360,0)</f>
        <v>0</v>
      </c>
      <c r="BI360" s="107">
        <f>IF(N360="nulová",J360,0)</f>
        <v>0</v>
      </c>
      <c r="BJ360" s="12" t="s">
        <v>53</v>
      </c>
      <c r="BK360" s="107">
        <f>ROUND(I360*H360,2)</f>
        <v>0</v>
      </c>
      <c r="BL360" s="12" t="s">
        <v>181</v>
      </c>
      <c r="BM360" s="106" t="s">
        <v>684</v>
      </c>
    </row>
    <row r="361" spans="2:65" s="1" customFormat="1" ht="24.2" customHeight="1" x14ac:dyDescent="0.2">
      <c r="B361" s="94"/>
      <c r="C361" s="95" t="s">
        <v>685</v>
      </c>
      <c r="D361" s="95" t="s">
        <v>99</v>
      </c>
      <c r="E361" s="96" t="s">
        <v>686</v>
      </c>
      <c r="F361" s="97" t="s">
        <v>687</v>
      </c>
      <c r="G361" s="98" t="s">
        <v>174</v>
      </c>
      <c r="H361" s="99">
        <v>1.7000000000000001E-2</v>
      </c>
      <c r="I361" s="100"/>
      <c r="J361" s="100">
        <f>ROUND(I361*H361,2)</f>
        <v>0</v>
      </c>
      <c r="K361" s="101"/>
      <c r="L361" s="24"/>
      <c r="M361" s="102" t="s">
        <v>1</v>
      </c>
      <c r="N361" s="103" t="s">
        <v>34</v>
      </c>
      <c r="O361" s="104">
        <v>2.75</v>
      </c>
      <c r="P361" s="104">
        <f>O361*H361</f>
        <v>4.675E-2</v>
      </c>
      <c r="Q361" s="104">
        <v>0</v>
      </c>
      <c r="R361" s="104">
        <f>Q361*H361</f>
        <v>0</v>
      </c>
      <c r="S361" s="104">
        <v>0</v>
      </c>
      <c r="T361" s="105">
        <f>S361*H361</f>
        <v>0</v>
      </c>
      <c r="AR361" s="106" t="s">
        <v>181</v>
      </c>
      <c r="AT361" s="106" t="s">
        <v>99</v>
      </c>
      <c r="AU361" s="106" t="s">
        <v>54</v>
      </c>
      <c r="AY361" s="12" t="s">
        <v>97</v>
      </c>
      <c r="BE361" s="107">
        <f>IF(N361="základní",J361,0)</f>
        <v>0</v>
      </c>
      <c r="BF361" s="107">
        <f>IF(N361="snížená",J361,0)</f>
        <v>0</v>
      </c>
      <c r="BG361" s="107">
        <f>IF(N361="zákl. přenesená",J361,0)</f>
        <v>0</v>
      </c>
      <c r="BH361" s="107">
        <f>IF(N361="sníž. přenesená",J361,0)</f>
        <v>0</v>
      </c>
      <c r="BI361" s="107">
        <f>IF(N361="nulová",J361,0)</f>
        <v>0</v>
      </c>
      <c r="BJ361" s="12" t="s">
        <v>53</v>
      </c>
      <c r="BK361" s="107">
        <f>ROUND(I361*H361,2)</f>
        <v>0</v>
      </c>
      <c r="BL361" s="12" t="s">
        <v>181</v>
      </c>
      <c r="BM361" s="106" t="s">
        <v>688</v>
      </c>
    </row>
    <row r="362" spans="2:65" s="7" customFormat="1" ht="22.9" customHeight="1" x14ac:dyDescent="0.2">
      <c r="B362" s="83"/>
      <c r="D362" s="84" t="s">
        <v>51</v>
      </c>
      <c r="E362" s="92" t="s">
        <v>689</v>
      </c>
      <c r="F362" s="92" t="s">
        <v>690</v>
      </c>
      <c r="J362" s="93">
        <f>BK362</f>
        <v>0</v>
      </c>
      <c r="L362" s="83"/>
      <c r="M362" s="87"/>
      <c r="P362" s="88">
        <f>SUM(P363:P370)</f>
        <v>11.04</v>
      </c>
      <c r="R362" s="88">
        <f>SUM(R363:R370)</f>
        <v>0.64370000000000005</v>
      </c>
      <c r="T362" s="89">
        <f>SUM(T363:T370)</f>
        <v>0</v>
      </c>
      <c r="AR362" s="84" t="s">
        <v>54</v>
      </c>
      <c r="AT362" s="90" t="s">
        <v>51</v>
      </c>
      <c r="AU362" s="90" t="s">
        <v>53</v>
      </c>
      <c r="AY362" s="84" t="s">
        <v>97</v>
      </c>
      <c r="BK362" s="91">
        <f>SUM(BK363:BK370)</f>
        <v>0</v>
      </c>
    </row>
    <row r="363" spans="2:65" s="1" customFormat="1" ht="24.2" customHeight="1" x14ac:dyDescent="0.2">
      <c r="B363" s="94"/>
      <c r="C363" s="95" t="s">
        <v>691</v>
      </c>
      <c r="D363" s="95" t="s">
        <v>99</v>
      </c>
      <c r="E363" s="96" t="s">
        <v>692</v>
      </c>
      <c r="F363" s="97" t="s">
        <v>693</v>
      </c>
      <c r="G363" s="98" t="s">
        <v>275</v>
      </c>
      <c r="H363" s="99">
        <v>2</v>
      </c>
      <c r="I363" s="100"/>
      <c r="J363" s="100">
        <f>ROUND(I363*H363,2)</f>
        <v>0</v>
      </c>
      <c r="K363" s="101"/>
      <c r="L363" s="24"/>
      <c r="M363" s="102" t="s">
        <v>1</v>
      </c>
      <c r="N363" s="103" t="s">
        <v>34</v>
      </c>
      <c r="O363" s="104">
        <v>5.52</v>
      </c>
      <c r="P363" s="104">
        <f>O363*H363</f>
        <v>11.04</v>
      </c>
      <c r="Q363" s="104">
        <v>8.4999999999999995E-4</v>
      </c>
      <c r="R363" s="104">
        <f>Q363*H363</f>
        <v>1.6999999999999999E-3</v>
      </c>
      <c r="S363" s="104">
        <v>0</v>
      </c>
      <c r="T363" s="105">
        <f>S363*H363</f>
        <v>0</v>
      </c>
      <c r="AR363" s="106" t="s">
        <v>181</v>
      </c>
      <c r="AT363" s="106" t="s">
        <v>99</v>
      </c>
      <c r="AU363" s="106" t="s">
        <v>54</v>
      </c>
      <c r="AY363" s="12" t="s">
        <v>97</v>
      </c>
      <c r="BE363" s="107">
        <f>IF(N363="základní",J363,0)</f>
        <v>0</v>
      </c>
      <c r="BF363" s="107">
        <f>IF(N363="snížená",J363,0)</f>
        <v>0</v>
      </c>
      <c r="BG363" s="107">
        <f>IF(N363="zákl. přenesená",J363,0)</f>
        <v>0</v>
      </c>
      <c r="BH363" s="107">
        <f>IF(N363="sníž. přenesená",J363,0)</f>
        <v>0</v>
      </c>
      <c r="BI363" s="107">
        <f>IF(N363="nulová",J363,0)</f>
        <v>0</v>
      </c>
      <c r="BJ363" s="12" t="s">
        <v>53</v>
      </c>
      <c r="BK363" s="107">
        <f>ROUND(I363*H363,2)</f>
        <v>0</v>
      </c>
      <c r="BL363" s="12" t="s">
        <v>181</v>
      </c>
      <c r="BM363" s="106" t="s">
        <v>694</v>
      </c>
    </row>
    <row r="364" spans="2:65" s="1" customFormat="1" ht="16.5" customHeight="1" x14ac:dyDescent="0.2">
      <c r="B364" s="94"/>
      <c r="C364" s="121" t="s">
        <v>695</v>
      </c>
      <c r="D364" s="121" t="s">
        <v>187</v>
      </c>
      <c r="E364" s="122" t="s">
        <v>696</v>
      </c>
      <c r="F364" s="123" t="s">
        <v>697</v>
      </c>
      <c r="G364" s="124" t="s">
        <v>275</v>
      </c>
      <c r="H364" s="125">
        <v>2</v>
      </c>
      <c r="I364" s="126"/>
      <c r="J364" s="126">
        <f>ROUND(I364*H364,2)</f>
        <v>0</v>
      </c>
      <c r="K364" s="127"/>
      <c r="L364" s="128"/>
      <c r="M364" s="129" t="s">
        <v>1</v>
      </c>
      <c r="N364" s="130" t="s">
        <v>34</v>
      </c>
      <c r="O364" s="104">
        <v>0</v>
      </c>
      <c r="P364" s="104">
        <f>O364*H364</f>
        <v>0</v>
      </c>
      <c r="Q364" s="104">
        <v>0.32100000000000001</v>
      </c>
      <c r="R364" s="104">
        <f>Q364*H364</f>
        <v>0.64200000000000002</v>
      </c>
      <c r="S364" s="104">
        <v>0</v>
      </c>
      <c r="T364" s="105">
        <f>S364*H364</f>
        <v>0</v>
      </c>
      <c r="AR364" s="106" t="s">
        <v>257</v>
      </c>
      <c r="AT364" s="106" t="s">
        <v>187</v>
      </c>
      <c r="AU364" s="106" t="s">
        <v>54</v>
      </c>
      <c r="AY364" s="12" t="s">
        <v>97</v>
      </c>
      <c r="BE364" s="107">
        <f>IF(N364="základní",J364,0)</f>
        <v>0</v>
      </c>
      <c r="BF364" s="107">
        <f>IF(N364="snížená",J364,0)</f>
        <v>0</v>
      </c>
      <c r="BG364" s="107">
        <f>IF(N364="zákl. přenesená",J364,0)</f>
        <v>0</v>
      </c>
      <c r="BH364" s="107">
        <f>IF(N364="sníž. přenesená",J364,0)</f>
        <v>0</v>
      </c>
      <c r="BI364" s="107">
        <f>IF(N364="nulová",J364,0)</f>
        <v>0</v>
      </c>
      <c r="BJ364" s="12" t="s">
        <v>53</v>
      </c>
      <c r="BK364" s="107">
        <f>ROUND(I364*H364,2)</f>
        <v>0</v>
      </c>
      <c r="BL364" s="12" t="s">
        <v>181</v>
      </c>
      <c r="BM364" s="106" t="s">
        <v>698</v>
      </c>
    </row>
    <row r="365" spans="2:65" s="10" customFormat="1" ht="11.25" x14ac:dyDescent="0.2">
      <c r="B365" s="131"/>
      <c r="D365" s="109" t="s">
        <v>105</v>
      </c>
      <c r="E365" s="132" t="s">
        <v>1</v>
      </c>
      <c r="F365" s="133" t="s">
        <v>699</v>
      </c>
      <c r="H365" s="132" t="s">
        <v>1</v>
      </c>
      <c r="L365" s="131"/>
      <c r="M365" s="134"/>
      <c r="T365" s="135"/>
      <c r="AT365" s="132" t="s">
        <v>105</v>
      </c>
      <c r="AU365" s="132" t="s">
        <v>54</v>
      </c>
      <c r="AV365" s="10" t="s">
        <v>53</v>
      </c>
      <c r="AW365" s="10" t="s">
        <v>26</v>
      </c>
      <c r="AX365" s="10" t="s">
        <v>52</v>
      </c>
      <c r="AY365" s="132" t="s">
        <v>97</v>
      </c>
    </row>
    <row r="366" spans="2:65" s="10" customFormat="1" ht="11.25" x14ac:dyDescent="0.2">
      <c r="B366" s="131"/>
      <c r="D366" s="109" t="s">
        <v>105</v>
      </c>
      <c r="E366" s="132" t="s">
        <v>1</v>
      </c>
      <c r="F366" s="133" t="s">
        <v>700</v>
      </c>
      <c r="H366" s="132" t="s">
        <v>1</v>
      </c>
      <c r="L366" s="131"/>
      <c r="M366" s="134"/>
      <c r="T366" s="135"/>
      <c r="AT366" s="132" t="s">
        <v>105</v>
      </c>
      <c r="AU366" s="132" t="s">
        <v>54</v>
      </c>
      <c r="AV366" s="10" t="s">
        <v>53</v>
      </c>
      <c r="AW366" s="10" t="s">
        <v>26</v>
      </c>
      <c r="AX366" s="10" t="s">
        <v>52</v>
      </c>
      <c r="AY366" s="132" t="s">
        <v>97</v>
      </c>
    </row>
    <row r="367" spans="2:65" s="10" customFormat="1" ht="11.25" x14ac:dyDescent="0.2">
      <c r="B367" s="131"/>
      <c r="D367" s="109" t="s">
        <v>105</v>
      </c>
      <c r="E367" s="132" t="s">
        <v>1</v>
      </c>
      <c r="F367" s="133" t="s">
        <v>701</v>
      </c>
      <c r="H367" s="132" t="s">
        <v>1</v>
      </c>
      <c r="L367" s="131"/>
      <c r="M367" s="134"/>
      <c r="T367" s="135"/>
      <c r="AT367" s="132" t="s">
        <v>105</v>
      </c>
      <c r="AU367" s="132" t="s">
        <v>54</v>
      </c>
      <c r="AV367" s="10" t="s">
        <v>53</v>
      </c>
      <c r="AW367" s="10" t="s">
        <v>26</v>
      </c>
      <c r="AX367" s="10" t="s">
        <v>52</v>
      </c>
      <c r="AY367" s="132" t="s">
        <v>97</v>
      </c>
    </row>
    <row r="368" spans="2:65" s="10" customFormat="1" ht="11.25" x14ac:dyDescent="0.2">
      <c r="B368" s="131"/>
      <c r="D368" s="109" t="s">
        <v>105</v>
      </c>
      <c r="E368" s="132" t="s">
        <v>1</v>
      </c>
      <c r="F368" s="133" t="s">
        <v>702</v>
      </c>
      <c r="H368" s="132" t="s">
        <v>1</v>
      </c>
      <c r="L368" s="131"/>
      <c r="M368" s="134"/>
      <c r="T368" s="135"/>
      <c r="AT368" s="132" t="s">
        <v>105</v>
      </c>
      <c r="AU368" s="132" t="s">
        <v>54</v>
      </c>
      <c r="AV368" s="10" t="s">
        <v>53</v>
      </c>
      <c r="AW368" s="10" t="s">
        <v>26</v>
      </c>
      <c r="AX368" s="10" t="s">
        <v>52</v>
      </c>
      <c r="AY368" s="132" t="s">
        <v>97</v>
      </c>
    </row>
    <row r="369" spans="2:65" s="10" customFormat="1" ht="11.25" x14ac:dyDescent="0.2">
      <c r="B369" s="131"/>
      <c r="D369" s="109" t="s">
        <v>105</v>
      </c>
      <c r="E369" s="132" t="s">
        <v>1</v>
      </c>
      <c r="F369" s="133" t="s">
        <v>703</v>
      </c>
      <c r="H369" s="132" t="s">
        <v>1</v>
      </c>
      <c r="L369" s="131"/>
      <c r="M369" s="134"/>
      <c r="T369" s="135"/>
      <c r="AT369" s="132" t="s">
        <v>105</v>
      </c>
      <c r="AU369" s="132" t="s">
        <v>54</v>
      </c>
      <c r="AV369" s="10" t="s">
        <v>53</v>
      </c>
      <c r="AW369" s="10" t="s">
        <v>26</v>
      </c>
      <c r="AX369" s="10" t="s">
        <v>52</v>
      </c>
      <c r="AY369" s="132" t="s">
        <v>97</v>
      </c>
    </row>
    <row r="370" spans="2:65" s="8" customFormat="1" ht="11.25" x14ac:dyDescent="0.2">
      <c r="B370" s="108"/>
      <c r="D370" s="109" t="s">
        <v>105</v>
      </c>
      <c r="E370" s="110" t="s">
        <v>1</v>
      </c>
      <c r="F370" s="111" t="s">
        <v>54</v>
      </c>
      <c r="H370" s="112">
        <v>2</v>
      </c>
      <c r="L370" s="108"/>
      <c r="M370" s="113"/>
      <c r="T370" s="114"/>
      <c r="AT370" s="110" t="s">
        <v>105</v>
      </c>
      <c r="AU370" s="110" t="s">
        <v>54</v>
      </c>
      <c r="AV370" s="8" t="s">
        <v>54</v>
      </c>
      <c r="AW370" s="8" t="s">
        <v>26</v>
      </c>
      <c r="AX370" s="8" t="s">
        <v>53</v>
      </c>
      <c r="AY370" s="110" t="s">
        <v>97</v>
      </c>
    </row>
    <row r="371" spans="2:65" s="7" customFormat="1" ht="22.9" customHeight="1" x14ac:dyDescent="0.2">
      <c r="B371" s="83"/>
      <c r="D371" s="84" t="s">
        <v>51</v>
      </c>
      <c r="E371" s="92" t="s">
        <v>704</v>
      </c>
      <c r="F371" s="92" t="s">
        <v>705</v>
      </c>
      <c r="J371" s="93">
        <f>BK371</f>
        <v>0</v>
      </c>
      <c r="L371" s="83"/>
      <c r="M371" s="87"/>
      <c r="P371" s="88">
        <f>SUM(P372:P376)</f>
        <v>13.726156</v>
      </c>
      <c r="R371" s="88">
        <f>SUM(R372:R376)</f>
        <v>4.9168319999999995E-2</v>
      </c>
      <c r="T371" s="89">
        <f>SUM(T372:T376)</f>
        <v>0</v>
      </c>
      <c r="AR371" s="84" t="s">
        <v>54</v>
      </c>
      <c r="AT371" s="90" t="s">
        <v>51</v>
      </c>
      <c r="AU371" s="90" t="s">
        <v>53</v>
      </c>
      <c r="AY371" s="84" t="s">
        <v>97</v>
      </c>
      <c r="BK371" s="91">
        <f>SUM(BK372:BK376)</f>
        <v>0</v>
      </c>
    </row>
    <row r="372" spans="2:65" s="1" customFormat="1" ht="24.2" customHeight="1" x14ac:dyDescent="0.2">
      <c r="B372" s="94"/>
      <c r="C372" s="95" t="s">
        <v>706</v>
      </c>
      <c r="D372" s="95" t="s">
        <v>99</v>
      </c>
      <c r="E372" s="96" t="s">
        <v>707</v>
      </c>
      <c r="F372" s="97" t="s">
        <v>708</v>
      </c>
      <c r="G372" s="98" t="s">
        <v>102</v>
      </c>
      <c r="H372" s="99">
        <v>102.434</v>
      </c>
      <c r="I372" s="100"/>
      <c r="J372" s="100">
        <f>ROUND(I372*H372,2)</f>
        <v>0</v>
      </c>
      <c r="K372" s="101"/>
      <c r="L372" s="24"/>
      <c r="M372" s="102" t="s">
        <v>1</v>
      </c>
      <c r="N372" s="103" t="s">
        <v>34</v>
      </c>
      <c r="O372" s="104">
        <v>3.3000000000000002E-2</v>
      </c>
      <c r="P372" s="104">
        <f>O372*H372</f>
        <v>3.380322</v>
      </c>
      <c r="Q372" s="104">
        <v>2.0000000000000001E-4</v>
      </c>
      <c r="R372" s="104">
        <f>Q372*H372</f>
        <v>2.0486799999999999E-2</v>
      </c>
      <c r="S372" s="104">
        <v>0</v>
      </c>
      <c r="T372" s="105">
        <f>S372*H372</f>
        <v>0</v>
      </c>
      <c r="AR372" s="106" t="s">
        <v>181</v>
      </c>
      <c r="AT372" s="106" t="s">
        <v>99</v>
      </c>
      <c r="AU372" s="106" t="s">
        <v>54</v>
      </c>
      <c r="AY372" s="12" t="s">
        <v>97</v>
      </c>
      <c r="BE372" s="107">
        <f>IF(N372="základní",J372,0)</f>
        <v>0</v>
      </c>
      <c r="BF372" s="107">
        <f>IF(N372="snížená",J372,0)</f>
        <v>0</v>
      </c>
      <c r="BG372" s="107">
        <f>IF(N372="zákl. přenesená",J372,0)</f>
        <v>0</v>
      </c>
      <c r="BH372" s="107">
        <f>IF(N372="sníž. přenesená",J372,0)</f>
        <v>0</v>
      </c>
      <c r="BI372" s="107">
        <f>IF(N372="nulová",J372,0)</f>
        <v>0</v>
      </c>
      <c r="BJ372" s="12" t="s">
        <v>53</v>
      </c>
      <c r="BK372" s="107">
        <f>ROUND(I372*H372,2)</f>
        <v>0</v>
      </c>
      <c r="BL372" s="12" t="s">
        <v>181</v>
      </c>
      <c r="BM372" s="106" t="s">
        <v>709</v>
      </c>
    </row>
    <row r="373" spans="2:65" s="1" customFormat="1" ht="33" customHeight="1" x14ac:dyDescent="0.2">
      <c r="B373" s="94"/>
      <c r="C373" s="95" t="s">
        <v>710</v>
      </c>
      <c r="D373" s="95" t="s">
        <v>99</v>
      </c>
      <c r="E373" s="96" t="s">
        <v>711</v>
      </c>
      <c r="F373" s="97" t="s">
        <v>712</v>
      </c>
      <c r="G373" s="98" t="s">
        <v>102</v>
      </c>
      <c r="H373" s="99">
        <v>102.434</v>
      </c>
      <c r="I373" s="100"/>
      <c r="J373" s="100">
        <f>ROUND(I373*H373,2)</f>
        <v>0</v>
      </c>
      <c r="K373" s="101"/>
      <c r="L373" s="24"/>
      <c r="M373" s="102" t="s">
        <v>1</v>
      </c>
      <c r="N373" s="103" t="s">
        <v>34</v>
      </c>
      <c r="O373" s="104">
        <v>0.10100000000000001</v>
      </c>
      <c r="P373" s="104">
        <f>O373*H373</f>
        <v>10.345834</v>
      </c>
      <c r="Q373" s="104">
        <v>2.7999999999999998E-4</v>
      </c>
      <c r="R373" s="104">
        <f>Q373*H373</f>
        <v>2.8681519999999995E-2</v>
      </c>
      <c r="S373" s="104">
        <v>0</v>
      </c>
      <c r="T373" s="105">
        <f>S373*H373</f>
        <v>0</v>
      </c>
      <c r="AR373" s="106" t="s">
        <v>181</v>
      </c>
      <c r="AT373" s="106" t="s">
        <v>99</v>
      </c>
      <c r="AU373" s="106" t="s">
        <v>54</v>
      </c>
      <c r="AY373" s="12" t="s">
        <v>97</v>
      </c>
      <c r="BE373" s="107">
        <f>IF(N373="základní",J373,0)</f>
        <v>0</v>
      </c>
      <c r="BF373" s="107">
        <f>IF(N373="snížená",J373,0)</f>
        <v>0</v>
      </c>
      <c r="BG373" s="107">
        <f>IF(N373="zákl. přenesená",J373,0)</f>
        <v>0</v>
      </c>
      <c r="BH373" s="107">
        <f>IF(N373="sníž. přenesená",J373,0)</f>
        <v>0</v>
      </c>
      <c r="BI373" s="107">
        <f>IF(N373="nulová",J373,0)</f>
        <v>0</v>
      </c>
      <c r="BJ373" s="12" t="s">
        <v>53</v>
      </c>
      <c r="BK373" s="107">
        <f>ROUND(I373*H373,2)</f>
        <v>0</v>
      </c>
      <c r="BL373" s="12" t="s">
        <v>181</v>
      </c>
      <c r="BM373" s="106" t="s">
        <v>713</v>
      </c>
    </row>
    <row r="374" spans="2:65" s="8" customFormat="1" ht="11.25" x14ac:dyDescent="0.2">
      <c r="B374" s="108"/>
      <c r="D374" s="109" t="s">
        <v>105</v>
      </c>
      <c r="E374" s="110" t="s">
        <v>1</v>
      </c>
      <c r="F374" s="111" t="s">
        <v>714</v>
      </c>
      <c r="H374" s="112">
        <v>73.733999999999995</v>
      </c>
      <c r="L374" s="108"/>
      <c r="M374" s="113"/>
      <c r="T374" s="114"/>
      <c r="AT374" s="110" t="s">
        <v>105</v>
      </c>
      <c r="AU374" s="110" t="s">
        <v>54</v>
      </c>
      <c r="AV374" s="8" t="s">
        <v>54</v>
      </c>
      <c r="AW374" s="8" t="s">
        <v>26</v>
      </c>
      <c r="AX374" s="8" t="s">
        <v>52</v>
      </c>
      <c r="AY374" s="110" t="s">
        <v>97</v>
      </c>
    </row>
    <row r="375" spans="2:65" s="8" customFormat="1" ht="11.25" x14ac:dyDescent="0.2">
      <c r="B375" s="108"/>
      <c r="D375" s="109" t="s">
        <v>105</v>
      </c>
      <c r="E375" s="110" t="s">
        <v>1</v>
      </c>
      <c r="F375" s="111" t="s">
        <v>715</v>
      </c>
      <c r="H375" s="112">
        <v>28.7</v>
      </c>
      <c r="L375" s="108"/>
      <c r="M375" s="113"/>
      <c r="T375" s="114"/>
      <c r="AT375" s="110" t="s">
        <v>105</v>
      </c>
      <c r="AU375" s="110" t="s">
        <v>54</v>
      </c>
      <c r="AV375" s="8" t="s">
        <v>54</v>
      </c>
      <c r="AW375" s="8" t="s">
        <v>26</v>
      </c>
      <c r="AX375" s="8" t="s">
        <v>52</v>
      </c>
      <c r="AY375" s="110" t="s">
        <v>97</v>
      </c>
    </row>
    <row r="376" spans="2:65" s="9" customFormat="1" ht="11.25" x14ac:dyDescent="0.2">
      <c r="B376" s="115"/>
      <c r="D376" s="109" t="s">
        <v>105</v>
      </c>
      <c r="E376" s="116" t="s">
        <v>1</v>
      </c>
      <c r="F376" s="117" t="s">
        <v>108</v>
      </c>
      <c r="H376" s="118">
        <v>102.434</v>
      </c>
      <c r="L376" s="115"/>
      <c r="M376" s="119"/>
      <c r="T376" s="120"/>
      <c r="AT376" s="116" t="s">
        <v>105</v>
      </c>
      <c r="AU376" s="116" t="s">
        <v>54</v>
      </c>
      <c r="AV376" s="9" t="s">
        <v>103</v>
      </c>
      <c r="AW376" s="9" t="s">
        <v>26</v>
      </c>
      <c r="AX376" s="9" t="s">
        <v>53</v>
      </c>
      <c r="AY376" s="116" t="s">
        <v>97</v>
      </c>
    </row>
    <row r="377" spans="2:65" s="7" customFormat="1" ht="25.9" customHeight="1" x14ac:dyDescent="0.2">
      <c r="B377" s="83"/>
      <c r="D377" s="84" t="s">
        <v>51</v>
      </c>
      <c r="E377" s="85" t="s">
        <v>716</v>
      </c>
      <c r="F377" s="85" t="s">
        <v>717</v>
      </c>
      <c r="J377" s="86">
        <f>BK377</f>
        <v>0</v>
      </c>
      <c r="L377" s="83"/>
      <c r="M377" s="87"/>
      <c r="P377" s="88">
        <f>P378+P381</f>
        <v>0</v>
      </c>
      <c r="R377" s="88">
        <f>R378+R381</f>
        <v>0</v>
      </c>
      <c r="T377" s="89">
        <f>T378+T381</f>
        <v>0</v>
      </c>
      <c r="AR377" s="84" t="s">
        <v>124</v>
      </c>
      <c r="AT377" s="90" t="s">
        <v>51</v>
      </c>
      <c r="AU377" s="90" t="s">
        <v>52</v>
      </c>
      <c r="AY377" s="84" t="s">
        <v>97</v>
      </c>
      <c r="BK377" s="91">
        <f>BK378+BK381</f>
        <v>0</v>
      </c>
    </row>
    <row r="378" spans="2:65" s="7" customFormat="1" ht="22.9" customHeight="1" x14ac:dyDescent="0.2">
      <c r="B378" s="83"/>
      <c r="D378" s="84" t="s">
        <v>51</v>
      </c>
      <c r="E378" s="92" t="s">
        <v>718</v>
      </c>
      <c r="F378" s="92" t="s">
        <v>719</v>
      </c>
      <c r="J378" s="93">
        <f>BK378</f>
        <v>0</v>
      </c>
      <c r="L378" s="83"/>
      <c r="M378" s="87"/>
      <c r="P378" s="88">
        <f>SUM(P379:P380)</f>
        <v>0</v>
      </c>
      <c r="R378" s="88">
        <f>SUM(R379:R380)</f>
        <v>0</v>
      </c>
      <c r="T378" s="89">
        <f>SUM(T379:T380)</f>
        <v>0</v>
      </c>
      <c r="AR378" s="84" t="s">
        <v>124</v>
      </c>
      <c r="AT378" s="90" t="s">
        <v>51</v>
      </c>
      <c r="AU378" s="90" t="s">
        <v>53</v>
      </c>
      <c r="AY378" s="84" t="s">
        <v>97</v>
      </c>
      <c r="BK378" s="91">
        <f>SUM(BK379:BK380)</f>
        <v>0</v>
      </c>
    </row>
    <row r="379" spans="2:65" s="1" customFormat="1" ht="24.2" customHeight="1" x14ac:dyDescent="0.2">
      <c r="B379" s="94"/>
      <c r="C379" s="95" t="s">
        <v>720</v>
      </c>
      <c r="D379" s="95" t="s">
        <v>99</v>
      </c>
      <c r="E379" s="96" t="s">
        <v>721</v>
      </c>
      <c r="F379" s="97" t="s">
        <v>722</v>
      </c>
      <c r="G379" s="98" t="s">
        <v>509</v>
      </c>
      <c r="H379" s="99">
        <v>1</v>
      </c>
      <c r="I379" s="100"/>
      <c r="J379" s="100">
        <f>ROUND(I379*H379,2)</f>
        <v>0</v>
      </c>
      <c r="K379" s="101"/>
      <c r="L379" s="24"/>
      <c r="M379" s="102" t="s">
        <v>1</v>
      </c>
      <c r="N379" s="103" t="s">
        <v>34</v>
      </c>
      <c r="O379" s="104">
        <v>0</v>
      </c>
      <c r="P379" s="104">
        <f>O379*H379</f>
        <v>0</v>
      </c>
      <c r="Q379" s="104">
        <v>0</v>
      </c>
      <c r="R379" s="104">
        <f>Q379*H379</f>
        <v>0</v>
      </c>
      <c r="S379" s="104">
        <v>0</v>
      </c>
      <c r="T379" s="105">
        <f>S379*H379</f>
        <v>0</v>
      </c>
      <c r="AR379" s="106" t="s">
        <v>723</v>
      </c>
      <c r="AT379" s="106" t="s">
        <v>99</v>
      </c>
      <c r="AU379" s="106" t="s">
        <v>54</v>
      </c>
      <c r="AY379" s="12" t="s">
        <v>97</v>
      </c>
      <c r="BE379" s="107">
        <f>IF(N379="základní",J379,0)</f>
        <v>0</v>
      </c>
      <c r="BF379" s="107">
        <f>IF(N379="snížená",J379,0)</f>
        <v>0</v>
      </c>
      <c r="BG379" s="107">
        <f>IF(N379="zákl. přenesená",J379,0)</f>
        <v>0</v>
      </c>
      <c r="BH379" s="107">
        <f>IF(N379="sníž. přenesená",J379,0)</f>
        <v>0</v>
      </c>
      <c r="BI379" s="107">
        <f>IF(N379="nulová",J379,0)</f>
        <v>0</v>
      </c>
      <c r="BJ379" s="12" t="s">
        <v>53</v>
      </c>
      <c r="BK379" s="107">
        <f>ROUND(I379*H379,2)</f>
        <v>0</v>
      </c>
      <c r="BL379" s="12" t="s">
        <v>723</v>
      </c>
      <c r="BM379" s="106" t="s">
        <v>724</v>
      </c>
    </row>
    <row r="380" spans="2:65" s="1" customFormat="1" ht="16.5" customHeight="1" x14ac:dyDescent="0.2">
      <c r="B380" s="94"/>
      <c r="C380" s="95" t="s">
        <v>576</v>
      </c>
      <c r="D380" s="95" t="s">
        <v>99</v>
      </c>
      <c r="E380" s="96" t="s">
        <v>725</v>
      </c>
      <c r="F380" s="97" t="s">
        <v>726</v>
      </c>
      <c r="G380" s="98" t="s">
        <v>509</v>
      </c>
      <c r="H380" s="99">
        <v>1</v>
      </c>
      <c r="I380" s="100"/>
      <c r="J380" s="100">
        <f>ROUND(I380*H380,2)</f>
        <v>0</v>
      </c>
      <c r="K380" s="101"/>
      <c r="L380" s="24"/>
      <c r="M380" s="102" t="s">
        <v>1</v>
      </c>
      <c r="N380" s="103" t="s">
        <v>34</v>
      </c>
      <c r="O380" s="104">
        <v>0</v>
      </c>
      <c r="P380" s="104">
        <f>O380*H380</f>
        <v>0</v>
      </c>
      <c r="Q380" s="104">
        <v>0</v>
      </c>
      <c r="R380" s="104">
        <f>Q380*H380</f>
        <v>0</v>
      </c>
      <c r="S380" s="104">
        <v>0</v>
      </c>
      <c r="T380" s="105">
        <f>S380*H380</f>
        <v>0</v>
      </c>
      <c r="AR380" s="106" t="s">
        <v>723</v>
      </c>
      <c r="AT380" s="106" t="s">
        <v>99</v>
      </c>
      <c r="AU380" s="106" t="s">
        <v>54</v>
      </c>
      <c r="AY380" s="12" t="s">
        <v>97</v>
      </c>
      <c r="BE380" s="107">
        <f>IF(N380="základní",J380,0)</f>
        <v>0</v>
      </c>
      <c r="BF380" s="107">
        <f>IF(N380="snížená",J380,0)</f>
        <v>0</v>
      </c>
      <c r="BG380" s="107">
        <f>IF(N380="zákl. přenesená",J380,0)</f>
        <v>0</v>
      </c>
      <c r="BH380" s="107">
        <f>IF(N380="sníž. přenesená",J380,0)</f>
        <v>0</v>
      </c>
      <c r="BI380" s="107">
        <f>IF(N380="nulová",J380,0)</f>
        <v>0</v>
      </c>
      <c r="BJ380" s="12" t="s">
        <v>53</v>
      </c>
      <c r="BK380" s="107">
        <f>ROUND(I380*H380,2)</f>
        <v>0</v>
      </c>
      <c r="BL380" s="12" t="s">
        <v>723</v>
      </c>
      <c r="BM380" s="106" t="s">
        <v>727</v>
      </c>
    </row>
    <row r="381" spans="2:65" s="7" customFormat="1" ht="22.9" customHeight="1" x14ac:dyDescent="0.2">
      <c r="B381" s="83"/>
      <c r="D381" s="84" t="s">
        <v>51</v>
      </c>
      <c r="E381" s="92" t="s">
        <v>728</v>
      </c>
      <c r="F381" s="92" t="s">
        <v>729</v>
      </c>
      <c r="J381" s="93">
        <f>BK381</f>
        <v>0</v>
      </c>
      <c r="L381" s="83"/>
      <c r="M381" s="87"/>
      <c r="P381" s="88">
        <f>P382</f>
        <v>0</v>
      </c>
      <c r="R381" s="88">
        <f>R382</f>
        <v>0</v>
      </c>
      <c r="T381" s="89">
        <f>T382</f>
        <v>0</v>
      </c>
      <c r="AR381" s="84" t="s">
        <v>124</v>
      </c>
      <c r="AT381" s="90" t="s">
        <v>51</v>
      </c>
      <c r="AU381" s="90" t="s">
        <v>53</v>
      </c>
      <c r="AY381" s="84" t="s">
        <v>97</v>
      </c>
      <c r="BK381" s="91">
        <f>BK382</f>
        <v>0</v>
      </c>
    </row>
    <row r="382" spans="2:65" s="1" customFormat="1" ht="16.5" customHeight="1" x14ac:dyDescent="0.2">
      <c r="B382" s="94"/>
      <c r="C382" s="95" t="s">
        <v>730</v>
      </c>
      <c r="D382" s="95" t="s">
        <v>99</v>
      </c>
      <c r="E382" s="96" t="s">
        <v>731</v>
      </c>
      <c r="F382" s="97" t="s">
        <v>729</v>
      </c>
      <c r="G382" s="98" t="s">
        <v>509</v>
      </c>
      <c r="H382" s="99">
        <v>1</v>
      </c>
      <c r="I382" s="100"/>
      <c r="J382" s="100">
        <f>ROUND(I382*H382,2)</f>
        <v>0</v>
      </c>
      <c r="K382" s="101"/>
      <c r="L382" s="24"/>
      <c r="M382" s="136" t="s">
        <v>1</v>
      </c>
      <c r="N382" s="137" t="s">
        <v>34</v>
      </c>
      <c r="O382" s="138">
        <v>0</v>
      </c>
      <c r="P382" s="138">
        <f>O382*H382</f>
        <v>0</v>
      </c>
      <c r="Q382" s="138">
        <v>0</v>
      </c>
      <c r="R382" s="138">
        <f>Q382*H382</f>
        <v>0</v>
      </c>
      <c r="S382" s="138">
        <v>0</v>
      </c>
      <c r="T382" s="139">
        <f>S382*H382</f>
        <v>0</v>
      </c>
      <c r="AR382" s="106" t="s">
        <v>723</v>
      </c>
      <c r="AT382" s="106" t="s">
        <v>99</v>
      </c>
      <c r="AU382" s="106" t="s">
        <v>54</v>
      </c>
      <c r="AY382" s="12" t="s">
        <v>97</v>
      </c>
      <c r="BE382" s="107">
        <f>IF(N382="základní",J382,0)</f>
        <v>0</v>
      </c>
      <c r="BF382" s="107">
        <f>IF(N382="snížená",J382,0)</f>
        <v>0</v>
      </c>
      <c r="BG382" s="107">
        <f>IF(N382="zákl. přenesená",J382,0)</f>
        <v>0</v>
      </c>
      <c r="BH382" s="107">
        <f>IF(N382="sníž. přenesená",J382,0)</f>
        <v>0</v>
      </c>
      <c r="BI382" s="107">
        <f>IF(N382="nulová",J382,0)</f>
        <v>0</v>
      </c>
      <c r="BJ382" s="12" t="s">
        <v>53</v>
      </c>
      <c r="BK382" s="107">
        <f>ROUND(I382*H382,2)</f>
        <v>0</v>
      </c>
      <c r="BL382" s="12" t="s">
        <v>723</v>
      </c>
      <c r="BM382" s="106" t="s">
        <v>732</v>
      </c>
    </row>
    <row r="383" spans="2:65" s="1" customFormat="1" ht="6.95" customHeight="1" x14ac:dyDescent="0.2">
      <c r="B383" s="36"/>
      <c r="C383" s="37"/>
      <c r="D383" s="37"/>
      <c r="E383" s="37"/>
      <c r="F383" s="37"/>
      <c r="G383" s="37"/>
      <c r="H383" s="37"/>
      <c r="I383" s="37"/>
      <c r="J383" s="37"/>
      <c r="K383" s="37"/>
      <c r="L383" s="24"/>
    </row>
  </sheetData>
  <autoFilter ref="C132:K382" xr:uid="{00000000-0009-0000-0000-000001000000}"/>
  <mergeCells count="6">
    <mergeCell ref="L2:V2"/>
    <mergeCell ref="E7:H7"/>
    <mergeCell ref="E16:H16"/>
    <mergeCell ref="E25:H25"/>
    <mergeCell ref="E85:H85"/>
    <mergeCell ref="E125:H12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4F1C-3157-44EF-8B21-8DA6F875158C}">
  <dimension ref="B2:BM225"/>
  <sheetViews>
    <sheetView topLeftCell="A17" workbookViewId="0">
      <selection activeCell="I212" sqref="I212:I225"/>
    </sheetView>
  </sheetViews>
  <sheetFormatPr defaultRowHeight="11.25" x14ac:dyDescent="0.2"/>
  <cols>
    <col min="1" max="1" width="4.33203125" customWidth="1"/>
    <col min="2" max="2" width="5.6640625" customWidth="1"/>
    <col min="3" max="3" width="6.6640625" customWidth="1"/>
    <col min="4" max="4" width="4.6640625" customWidth="1"/>
    <col min="5" max="5" width="29" customWidth="1"/>
    <col min="6" max="6" width="29.33203125" customWidth="1"/>
    <col min="9" max="9" width="13" customWidth="1"/>
    <col min="10" max="10" width="19.1640625" customWidth="1"/>
    <col min="11" max="11" width="0.1640625" customWidth="1"/>
  </cols>
  <sheetData>
    <row r="2" spans="2:46" ht="36.950000000000003" customHeight="1" x14ac:dyDescent="0.2">
      <c r="L2" s="155" t="s">
        <v>5</v>
      </c>
      <c r="M2" s="141"/>
      <c r="N2" s="141"/>
      <c r="O2" s="141"/>
      <c r="P2" s="141"/>
      <c r="Q2" s="141"/>
      <c r="R2" s="141"/>
      <c r="S2" s="141"/>
      <c r="T2" s="141"/>
      <c r="U2" s="141"/>
      <c r="V2" s="141"/>
      <c r="AT2" s="12" t="s">
        <v>737</v>
      </c>
    </row>
    <row r="3" spans="2:46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54</v>
      </c>
    </row>
    <row r="4" spans="2:46" ht="24.95" customHeight="1" x14ac:dyDescent="0.2">
      <c r="B4" s="15"/>
      <c r="D4" s="16" t="s">
        <v>55</v>
      </c>
      <c r="L4" s="15"/>
      <c r="M4" s="50" t="s">
        <v>10</v>
      </c>
      <c r="AT4" s="12" t="s">
        <v>3</v>
      </c>
    </row>
    <row r="5" spans="2:46" ht="6.95" customHeight="1" x14ac:dyDescent="0.2">
      <c r="B5" s="15"/>
      <c r="L5" s="15"/>
    </row>
    <row r="6" spans="2:46" s="1" customFormat="1" ht="12" customHeight="1" x14ac:dyDescent="0.2">
      <c r="B6" s="24"/>
      <c r="D6" s="21" t="s">
        <v>12</v>
      </c>
      <c r="L6" s="24"/>
    </row>
    <row r="7" spans="2:46" s="1" customFormat="1" ht="30" customHeight="1" x14ac:dyDescent="0.2">
      <c r="B7" s="24"/>
      <c r="E7" s="154" t="s">
        <v>872</v>
      </c>
      <c r="F7" s="156"/>
      <c r="G7" s="156"/>
      <c r="H7" s="156"/>
      <c r="L7" s="24"/>
    </row>
    <row r="8" spans="2:46" s="1" customFormat="1" x14ac:dyDescent="0.2">
      <c r="B8" s="24"/>
      <c r="L8" s="24"/>
    </row>
    <row r="9" spans="2:46" s="1" customFormat="1" ht="12" customHeight="1" x14ac:dyDescent="0.2">
      <c r="B9" s="24"/>
      <c r="D9" s="21" t="s">
        <v>13</v>
      </c>
      <c r="F9" s="19" t="s">
        <v>1</v>
      </c>
      <c r="I9" s="21" t="s">
        <v>14</v>
      </c>
      <c r="J9" s="19" t="s">
        <v>1</v>
      </c>
      <c r="L9" s="24"/>
    </row>
    <row r="10" spans="2:46" s="1" customFormat="1" ht="12" customHeight="1" x14ac:dyDescent="0.2">
      <c r="B10" s="24"/>
      <c r="D10" s="21" t="s">
        <v>15</v>
      </c>
      <c r="F10" s="19" t="s">
        <v>24</v>
      </c>
      <c r="I10" s="21" t="s">
        <v>17</v>
      </c>
      <c r="J10" s="40"/>
      <c r="L10" s="24"/>
    </row>
    <row r="11" spans="2:46" s="1" customFormat="1" ht="10.9" customHeight="1" x14ac:dyDescent="0.2">
      <c r="B11" s="24"/>
      <c r="L11" s="24"/>
    </row>
    <row r="12" spans="2:46" s="1" customFormat="1" ht="12" customHeight="1" x14ac:dyDescent="0.2">
      <c r="B12" s="24"/>
      <c r="D12" s="21" t="s">
        <v>18</v>
      </c>
      <c r="I12" s="21" t="s">
        <v>19</v>
      </c>
      <c r="J12" s="19" t="s">
        <v>20</v>
      </c>
      <c r="L12" s="24"/>
    </row>
    <row r="13" spans="2:46" s="1" customFormat="1" ht="18" customHeight="1" x14ac:dyDescent="0.2">
      <c r="B13" s="24"/>
      <c r="E13" s="19" t="s">
        <v>738</v>
      </c>
      <c r="I13" s="21" t="s">
        <v>22</v>
      </c>
      <c r="J13" s="19" t="s">
        <v>1</v>
      </c>
      <c r="L13" s="24"/>
    </row>
    <row r="14" spans="2:46" s="1" customFormat="1" ht="6.95" customHeight="1" x14ac:dyDescent="0.2">
      <c r="B14" s="24"/>
      <c r="L14" s="24"/>
    </row>
    <row r="15" spans="2:46" s="1" customFormat="1" ht="12" customHeight="1" x14ac:dyDescent="0.2">
      <c r="B15" s="24"/>
      <c r="D15" s="21" t="s">
        <v>23</v>
      </c>
      <c r="I15" s="21" t="s">
        <v>19</v>
      </c>
      <c r="J15" s="19" t="str">
        <f>'[1]Rekapitulace stavby'!AN13</f>
        <v/>
      </c>
      <c r="L15" s="24"/>
    </row>
    <row r="16" spans="2:46" s="1" customFormat="1" ht="18" customHeight="1" x14ac:dyDescent="0.2">
      <c r="B16" s="24"/>
      <c r="E16" s="140" t="str">
        <f>'[1]Rekapitulace stavby'!E14</f>
        <v xml:space="preserve"> </v>
      </c>
      <c r="F16" s="140"/>
      <c r="G16" s="140"/>
      <c r="H16" s="140"/>
      <c r="I16" s="21" t="s">
        <v>22</v>
      </c>
      <c r="J16" s="19" t="str">
        <f>'[1]Rekapitulace stavby'!AN14</f>
        <v/>
      </c>
      <c r="L16" s="24"/>
    </row>
    <row r="17" spans="2:12" s="1" customFormat="1" ht="6.95" customHeight="1" x14ac:dyDescent="0.2">
      <c r="B17" s="24"/>
      <c r="L17" s="24"/>
    </row>
    <row r="18" spans="2:12" s="1" customFormat="1" ht="12" customHeight="1" x14ac:dyDescent="0.2">
      <c r="B18" s="24"/>
      <c r="D18" s="21" t="s">
        <v>25</v>
      </c>
      <c r="I18" s="21" t="s">
        <v>19</v>
      </c>
      <c r="J18" s="19" t="str">
        <f>IF('[1]Rekapitulace stavby'!AN16="","",'[1]Rekapitulace stavby'!AN16)</f>
        <v/>
      </c>
      <c r="L18" s="24"/>
    </row>
    <row r="19" spans="2:12" s="1" customFormat="1" ht="18" customHeight="1" x14ac:dyDescent="0.2">
      <c r="B19" s="24"/>
      <c r="E19" s="19" t="str">
        <f>IF('[1]Rekapitulace stavby'!E17="","",'[1]Rekapitulace stavby'!E17)</f>
        <v xml:space="preserve"> </v>
      </c>
      <c r="I19" s="21" t="s">
        <v>22</v>
      </c>
      <c r="J19" s="19" t="str">
        <f>IF('[1]Rekapitulace stavby'!AN17="","",'[1]Rekapitulace stavby'!AN17)</f>
        <v/>
      </c>
      <c r="L19" s="24"/>
    </row>
    <row r="20" spans="2:12" s="1" customFormat="1" ht="6.95" customHeight="1" x14ac:dyDescent="0.2">
      <c r="B20" s="24"/>
      <c r="L20" s="24"/>
    </row>
    <row r="21" spans="2:12" s="1" customFormat="1" ht="12" customHeight="1" x14ac:dyDescent="0.2">
      <c r="B21" s="24"/>
      <c r="D21" s="21" t="s">
        <v>27</v>
      </c>
      <c r="I21" s="21" t="s">
        <v>19</v>
      </c>
      <c r="J21" s="19" t="str">
        <f>IF('[1]Rekapitulace stavby'!AN19="","",'[1]Rekapitulace stavby'!AN19)</f>
        <v/>
      </c>
      <c r="L21" s="24"/>
    </row>
    <row r="22" spans="2:12" s="1" customFormat="1" ht="18" customHeight="1" x14ac:dyDescent="0.2">
      <c r="B22" s="24"/>
      <c r="E22" s="19" t="str">
        <f>IF('[1]Rekapitulace stavby'!E20="","",'[1]Rekapitulace stavby'!E20)</f>
        <v xml:space="preserve"> </v>
      </c>
      <c r="I22" s="21" t="s">
        <v>22</v>
      </c>
      <c r="J22" s="19" t="str">
        <f>IF('[1]Rekapitulace stavby'!AN20="","",'[1]Rekapitulace stavby'!AN20)</f>
        <v/>
      </c>
      <c r="L22" s="24"/>
    </row>
    <row r="23" spans="2:12" s="1" customFormat="1" ht="6.95" customHeight="1" x14ac:dyDescent="0.2">
      <c r="B23" s="24"/>
      <c r="L23" s="24"/>
    </row>
    <row r="24" spans="2:12" s="1" customFormat="1" ht="12" customHeight="1" x14ac:dyDescent="0.2">
      <c r="B24" s="24"/>
      <c r="D24" s="21" t="s">
        <v>28</v>
      </c>
      <c r="L24" s="24"/>
    </row>
    <row r="25" spans="2:12" s="3" customFormat="1" ht="16.5" customHeight="1" x14ac:dyDescent="0.2">
      <c r="B25" s="51"/>
      <c r="E25" s="143" t="s">
        <v>1</v>
      </c>
      <c r="F25" s="143"/>
      <c r="G25" s="143"/>
      <c r="H25" s="143"/>
      <c r="L25" s="51"/>
    </row>
    <row r="26" spans="2:12" s="1" customFormat="1" ht="6.95" customHeight="1" x14ac:dyDescent="0.2">
      <c r="B26" s="24"/>
      <c r="L26" s="24"/>
    </row>
    <row r="27" spans="2:12" s="1" customFormat="1" ht="6.95" customHeight="1" x14ac:dyDescent="0.2">
      <c r="B27" s="24"/>
      <c r="D27" s="41"/>
      <c r="E27" s="41"/>
      <c r="F27" s="41"/>
      <c r="G27" s="41"/>
      <c r="H27" s="41"/>
      <c r="I27" s="41"/>
      <c r="J27" s="41"/>
      <c r="K27" s="41"/>
      <c r="L27" s="24"/>
    </row>
    <row r="28" spans="2:12" s="1" customFormat="1" ht="25.35" customHeight="1" x14ac:dyDescent="0.2">
      <c r="B28" s="24"/>
      <c r="D28" s="52" t="s">
        <v>29</v>
      </c>
      <c r="J28" s="49">
        <f>ROUND(J128, 2)</f>
        <v>0</v>
      </c>
      <c r="L28" s="24"/>
    </row>
    <row r="29" spans="2:12" s="1" customFormat="1" ht="6.95" customHeight="1" x14ac:dyDescent="0.2">
      <c r="B29" s="24"/>
      <c r="D29" s="41"/>
      <c r="E29" s="41"/>
      <c r="F29" s="41"/>
      <c r="G29" s="41"/>
      <c r="H29" s="41"/>
      <c r="I29" s="41"/>
      <c r="J29" s="41"/>
      <c r="K29" s="41"/>
      <c r="L29" s="24"/>
    </row>
    <row r="30" spans="2:12" s="1" customFormat="1" ht="14.45" customHeight="1" x14ac:dyDescent="0.2">
      <c r="B30" s="24"/>
      <c r="F30" s="27" t="s">
        <v>31</v>
      </c>
      <c r="I30" s="27" t="s">
        <v>30</v>
      </c>
      <c r="J30" s="27" t="s">
        <v>32</v>
      </c>
      <c r="L30" s="24"/>
    </row>
    <row r="31" spans="2:12" s="1" customFormat="1" ht="14.45" customHeight="1" x14ac:dyDescent="0.2">
      <c r="B31" s="24"/>
      <c r="D31" s="42" t="s">
        <v>33</v>
      </c>
      <c r="E31" s="21" t="s">
        <v>34</v>
      </c>
      <c r="F31" s="53">
        <f>ROUND((SUM(BE128:BE225)),  2)</f>
        <v>0</v>
      </c>
      <c r="I31" s="54">
        <v>0.21</v>
      </c>
      <c r="J31" s="53">
        <f>ROUND(((SUM(BE128:BE225))*I31),  2)</f>
        <v>0</v>
      </c>
      <c r="L31" s="24"/>
    </row>
    <row r="32" spans="2:12" s="1" customFormat="1" ht="14.45" customHeight="1" x14ac:dyDescent="0.2">
      <c r="B32" s="24"/>
      <c r="E32" s="21" t="s">
        <v>35</v>
      </c>
      <c r="F32" s="53">
        <f>ROUND((SUM(BF128:BF225)),  2)</f>
        <v>0</v>
      </c>
      <c r="I32" s="54">
        <v>0.15</v>
      </c>
      <c r="J32" s="53">
        <f>ROUND(((SUM(BF128:BF225))*I32),  2)</f>
        <v>0</v>
      </c>
      <c r="L32" s="24"/>
    </row>
    <row r="33" spans="2:12" s="1" customFormat="1" ht="14.45" hidden="1" customHeight="1" x14ac:dyDescent="0.2">
      <c r="B33" s="24"/>
      <c r="E33" s="21" t="s">
        <v>36</v>
      </c>
      <c r="F33" s="53">
        <f>ROUND((SUM(BG128:BG225)),  2)</f>
        <v>0</v>
      </c>
      <c r="I33" s="54">
        <v>0.21</v>
      </c>
      <c r="J33" s="53">
        <f>0</f>
        <v>0</v>
      </c>
      <c r="L33" s="24"/>
    </row>
    <row r="34" spans="2:12" s="1" customFormat="1" ht="14.45" hidden="1" customHeight="1" x14ac:dyDescent="0.2">
      <c r="B34" s="24"/>
      <c r="E34" s="21" t="s">
        <v>37</v>
      </c>
      <c r="F34" s="53">
        <f>ROUND((SUM(BH128:BH225)),  2)</f>
        <v>0</v>
      </c>
      <c r="I34" s="54">
        <v>0.15</v>
      </c>
      <c r="J34" s="53">
        <f>0</f>
        <v>0</v>
      </c>
      <c r="L34" s="24"/>
    </row>
    <row r="35" spans="2:12" s="1" customFormat="1" ht="14.45" hidden="1" customHeight="1" x14ac:dyDescent="0.2">
      <c r="B35" s="24"/>
      <c r="E35" s="21" t="s">
        <v>38</v>
      </c>
      <c r="F35" s="53">
        <f>ROUND((SUM(BI128:BI225)),  2)</f>
        <v>0</v>
      </c>
      <c r="I35" s="54">
        <v>0</v>
      </c>
      <c r="J35" s="53">
        <f>0</f>
        <v>0</v>
      </c>
      <c r="L35" s="24"/>
    </row>
    <row r="36" spans="2:12" s="1" customFormat="1" ht="6.95" customHeight="1" x14ac:dyDescent="0.2">
      <c r="B36" s="24"/>
      <c r="L36" s="24"/>
    </row>
    <row r="37" spans="2:12" s="1" customFormat="1" ht="25.35" customHeight="1" x14ac:dyDescent="0.2">
      <c r="B37" s="24"/>
      <c r="C37" s="55"/>
      <c r="D37" s="56" t="s">
        <v>39</v>
      </c>
      <c r="E37" s="43"/>
      <c r="F37" s="43"/>
      <c r="G37" s="57" t="s">
        <v>40</v>
      </c>
      <c r="H37" s="58" t="s">
        <v>41</v>
      </c>
      <c r="I37" s="43"/>
      <c r="J37" s="59">
        <f>SUM(J28:J35)</f>
        <v>0</v>
      </c>
      <c r="K37" s="60"/>
      <c r="L37" s="24"/>
    </row>
    <row r="38" spans="2:12" s="1" customFormat="1" ht="14.45" customHeight="1" x14ac:dyDescent="0.2">
      <c r="B38" s="24"/>
      <c r="L38" s="24"/>
    </row>
    <row r="39" spans="2:12" ht="14.45" customHeight="1" x14ac:dyDescent="0.2">
      <c r="B39" s="15"/>
      <c r="L39" s="15"/>
    </row>
    <row r="40" spans="2:12" ht="14.45" customHeight="1" x14ac:dyDescent="0.2">
      <c r="B40" s="15"/>
      <c r="L40" s="15"/>
    </row>
    <row r="41" spans="2:12" ht="14.45" customHeight="1" x14ac:dyDescent="0.2">
      <c r="B41" s="15"/>
      <c r="L41" s="15"/>
    </row>
    <row r="42" spans="2:12" ht="14.45" customHeight="1" x14ac:dyDescent="0.2">
      <c r="B42" s="15"/>
      <c r="L42" s="15"/>
    </row>
    <row r="43" spans="2:12" ht="14.45" customHeight="1" x14ac:dyDescent="0.2">
      <c r="B43" s="15"/>
      <c r="L43" s="15"/>
    </row>
    <row r="44" spans="2:12" ht="14.45" customHeight="1" x14ac:dyDescent="0.2">
      <c r="B44" s="15"/>
      <c r="L44" s="15"/>
    </row>
    <row r="45" spans="2:12" ht="14.45" customHeight="1" x14ac:dyDescent="0.2">
      <c r="B45" s="15"/>
      <c r="L45" s="15"/>
    </row>
    <row r="46" spans="2:12" ht="14.45" customHeight="1" x14ac:dyDescent="0.2">
      <c r="B46" s="15"/>
      <c r="L46" s="15"/>
    </row>
    <row r="47" spans="2:12" ht="14.45" customHeight="1" x14ac:dyDescent="0.2">
      <c r="B47" s="15"/>
      <c r="L47" s="15"/>
    </row>
    <row r="48" spans="2:12" ht="14.45" customHeight="1" x14ac:dyDescent="0.2">
      <c r="B48" s="15"/>
      <c r="L48" s="15"/>
    </row>
    <row r="49" spans="2:12" ht="14.45" customHeight="1" x14ac:dyDescent="0.2">
      <c r="B49" s="15"/>
      <c r="L49" s="15"/>
    </row>
    <row r="50" spans="2:12" s="1" customFormat="1" ht="14.45" customHeight="1" x14ac:dyDescent="0.2">
      <c r="B50" s="24"/>
      <c r="D50" s="33" t="s">
        <v>42</v>
      </c>
      <c r="E50" s="34"/>
      <c r="F50" s="34"/>
      <c r="G50" s="33" t="s">
        <v>43</v>
      </c>
      <c r="H50" s="34"/>
      <c r="I50" s="34"/>
      <c r="J50" s="34"/>
      <c r="K50" s="34"/>
      <c r="L50" s="24"/>
    </row>
    <row r="51" spans="2:12" x14ac:dyDescent="0.2">
      <c r="B51" s="15"/>
      <c r="L51" s="15"/>
    </row>
    <row r="52" spans="2:12" x14ac:dyDescent="0.2">
      <c r="B52" s="15"/>
      <c r="L52" s="15"/>
    </row>
    <row r="53" spans="2:12" x14ac:dyDescent="0.2">
      <c r="B53" s="15"/>
      <c r="L53" s="15"/>
    </row>
    <row r="54" spans="2:12" x14ac:dyDescent="0.2">
      <c r="B54" s="15"/>
      <c r="L54" s="15"/>
    </row>
    <row r="55" spans="2:12" x14ac:dyDescent="0.2">
      <c r="B55" s="15"/>
      <c r="L55" s="15"/>
    </row>
    <row r="56" spans="2:12" x14ac:dyDescent="0.2">
      <c r="B56" s="15"/>
      <c r="L56" s="15"/>
    </row>
    <row r="57" spans="2:12" x14ac:dyDescent="0.2">
      <c r="B57" s="15"/>
      <c r="L57" s="15"/>
    </row>
    <row r="58" spans="2:12" x14ac:dyDescent="0.2">
      <c r="B58" s="15"/>
      <c r="L58" s="15"/>
    </row>
    <row r="59" spans="2:12" x14ac:dyDescent="0.2">
      <c r="B59" s="15"/>
      <c r="L59" s="15"/>
    </row>
    <row r="60" spans="2:12" x14ac:dyDescent="0.2">
      <c r="B60" s="15"/>
      <c r="L60" s="15"/>
    </row>
    <row r="61" spans="2:12" s="1" customFormat="1" ht="12.75" x14ac:dyDescent="0.2">
      <c r="B61" s="24"/>
      <c r="D61" s="35" t="s">
        <v>44</v>
      </c>
      <c r="E61" s="26"/>
      <c r="F61" s="61" t="s">
        <v>45</v>
      </c>
      <c r="G61" s="35" t="s">
        <v>44</v>
      </c>
      <c r="H61" s="26"/>
      <c r="I61" s="26"/>
      <c r="J61" s="62" t="s">
        <v>45</v>
      </c>
      <c r="K61" s="26"/>
      <c r="L61" s="24"/>
    </row>
    <row r="62" spans="2:12" x14ac:dyDescent="0.2">
      <c r="B62" s="15"/>
      <c r="L62" s="15"/>
    </row>
    <row r="63" spans="2:12" x14ac:dyDescent="0.2">
      <c r="B63" s="15"/>
      <c r="L63" s="15"/>
    </row>
    <row r="64" spans="2:12" x14ac:dyDescent="0.2">
      <c r="B64" s="15"/>
      <c r="L64" s="15"/>
    </row>
    <row r="65" spans="2:12" s="1" customFormat="1" ht="12.75" x14ac:dyDescent="0.2">
      <c r="B65" s="24"/>
      <c r="D65" s="33" t="s">
        <v>46</v>
      </c>
      <c r="E65" s="34"/>
      <c r="F65" s="34"/>
      <c r="G65" s="33" t="s">
        <v>47</v>
      </c>
      <c r="H65" s="34"/>
      <c r="I65" s="34"/>
      <c r="J65" s="34"/>
      <c r="K65" s="34"/>
      <c r="L65" s="24"/>
    </row>
    <row r="66" spans="2:12" x14ac:dyDescent="0.2">
      <c r="B66" s="15"/>
      <c r="L66" s="15"/>
    </row>
    <row r="67" spans="2:12" x14ac:dyDescent="0.2">
      <c r="B67" s="15"/>
      <c r="L67" s="15"/>
    </row>
    <row r="68" spans="2:12" x14ac:dyDescent="0.2">
      <c r="B68" s="15"/>
      <c r="L68" s="15"/>
    </row>
    <row r="69" spans="2:12" x14ac:dyDescent="0.2">
      <c r="B69" s="15"/>
      <c r="L69" s="15"/>
    </row>
    <row r="70" spans="2:12" x14ac:dyDescent="0.2">
      <c r="B70" s="15"/>
      <c r="L70" s="15"/>
    </row>
    <row r="71" spans="2:12" x14ac:dyDescent="0.2">
      <c r="B71" s="15"/>
      <c r="L71" s="15"/>
    </row>
    <row r="72" spans="2:12" x14ac:dyDescent="0.2">
      <c r="B72" s="15"/>
      <c r="L72" s="15"/>
    </row>
    <row r="73" spans="2:12" x14ac:dyDescent="0.2">
      <c r="B73" s="15"/>
      <c r="L73" s="15"/>
    </row>
    <row r="74" spans="2:12" x14ac:dyDescent="0.2">
      <c r="B74" s="15"/>
      <c r="L74" s="15"/>
    </row>
    <row r="75" spans="2:12" x14ac:dyDescent="0.2">
      <c r="B75" s="15"/>
      <c r="L75" s="15"/>
    </row>
    <row r="76" spans="2:12" s="1" customFormat="1" ht="12.75" x14ac:dyDescent="0.2">
      <c r="B76" s="24"/>
      <c r="D76" s="35" t="s">
        <v>44</v>
      </c>
      <c r="E76" s="26"/>
      <c r="F76" s="61" t="s">
        <v>45</v>
      </c>
      <c r="G76" s="35" t="s">
        <v>44</v>
      </c>
      <c r="H76" s="26"/>
      <c r="I76" s="26"/>
      <c r="J76" s="62" t="s">
        <v>45</v>
      </c>
      <c r="K76" s="26"/>
      <c r="L76" s="24"/>
    </row>
    <row r="77" spans="2:12" s="1" customFormat="1" ht="14.4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4"/>
    </row>
    <row r="81" spans="2:47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4"/>
    </row>
    <row r="82" spans="2:47" s="1" customFormat="1" ht="24.95" customHeight="1" x14ac:dyDescent="0.2">
      <c r="B82" s="24"/>
      <c r="C82" s="16" t="s">
        <v>56</v>
      </c>
      <c r="L82" s="24"/>
    </row>
    <row r="83" spans="2:47" s="1" customFormat="1" ht="6.95" customHeight="1" x14ac:dyDescent="0.2">
      <c r="B83" s="24"/>
      <c r="L83" s="24"/>
    </row>
    <row r="84" spans="2:47" s="1" customFormat="1" ht="12" customHeight="1" x14ac:dyDescent="0.2">
      <c r="B84" s="24"/>
      <c r="C84" s="21" t="s">
        <v>12</v>
      </c>
      <c r="L84" s="24"/>
    </row>
    <row r="85" spans="2:47" s="1" customFormat="1" ht="30" customHeight="1" x14ac:dyDescent="0.2">
      <c r="B85" s="24"/>
      <c r="E85" s="154" t="str">
        <f>E7</f>
        <v xml:space="preserve">SO 02 - ČOV a kanalizace </v>
      </c>
      <c r="F85" s="156"/>
      <c r="G85" s="156"/>
      <c r="H85" s="156"/>
      <c r="L85" s="24"/>
    </row>
    <row r="86" spans="2:47" s="1" customFormat="1" ht="6.95" customHeight="1" x14ac:dyDescent="0.2">
      <c r="B86" s="24"/>
      <c r="L86" s="24"/>
    </row>
    <row r="87" spans="2:47" s="1" customFormat="1" ht="12" customHeight="1" x14ac:dyDescent="0.2">
      <c r="B87" s="24"/>
      <c r="C87" s="21" t="s">
        <v>15</v>
      </c>
      <c r="F87" s="19" t="str">
        <f>F10</f>
        <v xml:space="preserve"> </v>
      </c>
      <c r="I87" s="21" t="s">
        <v>17</v>
      </c>
      <c r="J87" s="40"/>
      <c r="L87" s="24"/>
    </row>
    <row r="88" spans="2:47" s="1" customFormat="1" ht="6.95" customHeight="1" x14ac:dyDescent="0.2">
      <c r="B88" s="24"/>
      <c r="L88" s="24"/>
    </row>
    <row r="89" spans="2:47" s="1" customFormat="1" ht="15.2" customHeight="1" x14ac:dyDescent="0.2">
      <c r="B89" s="24"/>
      <c r="C89" s="21" t="s">
        <v>18</v>
      </c>
      <c r="F89" s="19" t="str">
        <f>E13</f>
        <v>Povodí Labe státní podnik</v>
      </c>
      <c r="I89" s="21" t="s">
        <v>25</v>
      </c>
      <c r="J89" s="22" t="str">
        <f>E19</f>
        <v xml:space="preserve"> </v>
      </c>
      <c r="L89" s="24"/>
    </row>
    <row r="90" spans="2:47" s="1" customFormat="1" ht="15.2" customHeight="1" x14ac:dyDescent="0.2">
      <c r="B90" s="24"/>
      <c r="C90" s="21" t="s">
        <v>23</v>
      </c>
      <c r="F90" s="19" t="str">
        <f>IF(E16="","",E16)</f>
        <v xml:space="preserve"> </v>
      </c>
      <c r="I90" s="21" t="s">
        <v>27</v>
      </c>
      <c r="J90" s="22" t="str">
        <f>E22</f>
        <v xml:space="preserve"> </v>
      </c>
      <c r="L90" s="24"/>
    </row>
    <row r="91" spans="2:47" s="1" customFormat="1" ht="10.35" customHeight="1" x14ac:dyDescent="0.2">
      <c r="B91" s="24"/>
      <c r="L91" s="24"/>
    </row>
    <row r="92" spans="2:47" s="1" customFormat="1" ht="29.25" customHeight="1" x14ac:dyDescent="0.2">
      <c r="B92" s="24"/>
      <c r="C92" s="63" t="s">
        <v>57</v>
      </c>
      <c r="D92" s="55"/>
      <c r="E92" s="55"/>
      <c r="F92" s="55"/>
      <c r="G92" s="55"/>
      <c r="H92" s="55"/>
      <c r="I92" s="55"/>
      <c r="J92" s="64" t="s">
        <v>58</v>
      </c>
      <c r="K92" s="55"/>
      <c r="L92" s="24"/>
    </row>
    <row r="93" spans="2:47" s="1" customFormat="1" ht="10.35" customHeight="1" x14ac:dyDescent="0.2">
      <c r="B93" s="24"/>
      <c r="L93" s="24"/>
    </row>
    <row r="94" spans="2:47" s="1" customFormat="1" ht="22.9" customHeight="1" x14ac:dyDescent="0.2">
      <c r="B94" s="24"/>
      <c r="C94" s="65" t="s">
        <v>59</v>
      </c>
      <c r="J94" s="49">
        <f>J128</f>
        <v>0</v>
      </c>
      <c r="L94" s="24"/>
      <c r="AU94" s="12" t="s">
        <v>60</v>
      </c>
    </row>
    <row r="95" spans="2:47" s="4" customFormat="1" ht="24.95" customHeight="1" x14ac:dyDescent="0.2">
      <c r="B95" s="66"/>
      <c r="D95" s="67" t="s">
        <v>61</v>
      </c>
      <c r="E95" s="68"/>
      <c r="F95" s="68"/>
      <c r="G95" s="68"/>
      <c r="H95" s="68"/>
      <c r="I95" s="68"/>
      <c r="J95" s="69">
        <f>J129</f>
        <v>0</v>
      </c>
      <c r="L95" s="66"/>
    </row>
    <row r="96" spans="2:47" s="5" customFormat="1" ht="19.899999999999999" customHeight="1" x14ac:dyDescent="0.2">
      <c r="B96" s="70"/>
      <c r="D96" s="71" t="s">
        <v>62</v>
      </c>
      <c r="E96" s="72"/>
      <c r="F96" s="72"/>
      <c r="G96" s="72"/>
      <c r="H96" s="72"/>
      <c r="I96" s="72"/>
      <c r="J96" s="73">
        <f>J130</f>
        <v>0</v>
      </c>
      <c r="L96" s="70"/>
    </row>
    <row r="97" spans="2:12" s="5" customFormat="1" ht="19.899999999999999" customHeight="1" x14ac:dyDescent="0.2">
      <c r="B97" s="70"/>
      <c r="D97" s="71" t="s">
        <v>63</v>
      </c>
      <c r="E97" s="72"/>
      <c r="F97" s="72"/>
      <c r="G97" s="72"/>
      <c r="H97" s="72"/>
      <c r="I97" s="72"/>
      <c r="J97" s="73">
        <f>J160</f>
        <v>0</v>
      </c>
      <c r="L97" s="70"/>
    </row>
    <row r="98" spans="2:12" s="5" customFormat="1" ht="19.899999999999999" customHeight="1" x14ac:dyDescent="0.2">
      <c r="B98" s="70"/>
      <c r="D98" s="71" t="s">
        <v>64</v>
      </c>
      <c r="E98" s="72"/>
      <c r="F98" s="72"/>
      <c r="G98" s="72"/>
      <c r="H98" s="72"/>
      <c r="I98" s="72"/>
      <c r="J98" s="73">
        <f>J165</f>
        <v>0</v>
      </c>
      <c r="L98" s="70"/>
    </row>
    <row r="99" spans="2:12" s="5" customFormat="1" ht="19.899999999999999" customHeight="1" x14ac:dyDescent="0.2">
      <c r="B99" s="70"/>
      <c r="D99" s="71" t="s">
        <v>739</v>
      </c>
      <c r="E99" s="72"/>
      <c r="F99" s="72"/>
      <c r="G99" s="72"/>
      <c r="H99" s="72"/>
      <c r="I99" s="72"/>
      <c r="J99" s="73">
        <f>J168</f>
        <v>0</v>
      </c>
      <c r="L99" s="70"/>
    </row>
    <row r="100" spans="2:12" s="5" customFormat="1" ht="19.899999999999999" customHeight="1" x14ac:dyDescent="0.2">
      <c r="B100" s="70"/>
      <c r="D100" s="71" t="s">
        <v>65</v>
      </c>
      <c r="E100" s="72"/>
      <c r="F100" s="72"/>
      <c r="G100" s="72"/>
      <c r="H100" s="72"/>
      <c r="I100" s="72"/>
      <c r="J100" s="73">
        <f>J171</f>
        <v>0</v>
      </c>
      <c r="L100" s="70"/>
    </row>
    <row r="101" spans="2:12" s="5" customFormat="1" ht="19.899999999999999" customHeight="1" x14ac:dyDescent="0.2">
      <c r="B101" s="70"/>
      <c r="D101" s="71" t="s">
        <v>740</v>
      </c>
      <c r="E101" s="72"/>
      <c r="F101" s="72"/>
      <c r="G101" s="72"/>
      <c r="H101" s="72"/>
      <c r="I101" s="72"/>
      <c r="J101" s="73">
        <f>J174</f>
        <v>0</v>
      </c>
      <c r="L101" s="70"/>
    </row>
    <row r="102" spans="2:12" s="5" customFormat="1" ht="19.899999999999999" customHeight="1" x14ac:dyDescent="0.2">
      <c r="B102" s="70"/>
      <c r="D102" s="71" t="s">
        <v>66</v>
      </c>
      <c r="E102" s="72"/>
      <c r="F102" s="72"/>
      <c r="G102" s="72"/>
      <c r="H102" s="72"/>
      <c r="I102" s="72"/>
      <c r="J102" s="73">
        <f>J193</f>
        <v>0</v>
      </c>
      <c r="L102" s="70"/>
    </row>
    <row r="103" spans="2:12" s="5" customFormat="1" ht="19.899999999999999" customHeight="1" x14ac:dyDescent="0.2">
      <c r="B103" s="70"/>
      <c r="D103" s="71" t="s">
        <v>67</v>
      </c>
      <c r="E103" s="72"/>
      <c r="F103" s="72"/>
      <c r="G103" s="72"/>
      <c r="H103" s="72"/>
      <c r="I103" s="72"/>
      <c r="J103" s="73">
        <f>J198</f>
        <v>0</v>
      </c>
      <c r="L103" s="70"/>
    </row>
    <row r="104" spans="2:12" s="4" customFormat="1" ht="24.95" customHeight="1" x14ac:dyDescent="0.2">
      <c r="B104" s="66"/>
      <c r="D104" s="67" t="s">
        <v>68</v>
      </c>
      <c r="E104" s="68"/>
      <c r="F104" s="68"/>
      <c r="G104" s="68"/>
      <c r="H104" s="68"/>
      <c r="I104" s="68"/>
      <c r="J104" s="69">
        <f>J200</f>
        <v>0</v>
      </c>
      <c r="L104" s="66"/>
    </row>
    <row r="105" spans="2:12" s="5" customFormat="1" ht="19.899999999999999" customHeight="1" x14ac:dyDescent="0.2">
      <c r="B105" s="70"/>
      <c r="D105" s="71" t="s">
        <v>72</v>
      </c>
      <c r="E105" s="72"/>
      <c r="F105" s="72"/>
      <c r="G105" s="72"/>
      <c r="H105" s="72"/>
      <c r="I105" s="72"/>
      <c r="J105" s="73">
        <f>J201</f>
        <v>0</v>
      </c>
      <c r="L105" s="70"/>
    </row>
    <row r="106" spans="2:12" s="4" customFormat="1" ht="24.95" customHeight="1" x14ac:dyDescent="0.2">
      <c r="B106" s="66"/>
      <c r="D106" s="67" t="s">
        <v>741</v>
      </c>
      <c r="E106" s="68"/>
      <c r="F106" s="68"/>
      <c r="G106" s="68"/>
      <c r="H106" s="68"/>
      <c r="I106" s="68"/>
      <c r="J106" s="69">
        <f>J217</f>
        <v>0</v>
      </c>
      <c r="L106" s="66"/>
    </row>
    <row r="107" spans="2:12" s="5" customFormat="1" ht="19.899999999999999" customHeight="1" x14ac:dyDescent="0.2">
      <c r="B107" s="70"/>
      <c r="D107" s="71" t="s">
        <v>73</v>
      </c>
      <c r="E107" s="72"/>
      <c r="F107" s="72"/>
      <c r="G107" s="72"/>
      <c r="H107" s="72"/>
      <c r="I107" s="72"/>
      <c r="J107" s="73">
        <f>J218</f>
        <v>0</v>
      </c>
      <c r="L107" s="70"/>
    </row>
    <row r="108" spans="2:12" s="4" customFormat="1" ht="24.95" customHeight="1" x14ac:dyDescent="0.2">
      <c r="B108" s="66"/>
      <c r="D108" s="67" t="s">
        <v>79</v>
      </c>
      <c r="E108" s="68"/>
      <c r="F108" s="68"/>
      <c r="G108" s="68"/>
      <c r="H108" s="68"/>
      <c r="I108" s="68"/>
      <c r="J108" s="69">
        <f>J221</f>
        <v>0</v>
      </c>
      <c r="L108" s="66"/>
    </row>
    <row r="109" spans="2:12" s="5" customFormat="1" ht="19.899999999999999" customHeight="1" x14ac:dyDescent="0.2">
      <c r="B109" s="70"/>
      <c r="D109" s="71" t="s">
        <v>80</v>
      </c>
      <c r="E109" s="72"/>
      <c r="F109" s="72"/>
      <c r="G109" s="72"/>
      <c r="H109" s="72"/>
      <c r="I109" s="72"/>
      <c r="J109" s="73">
        <f>J222</f>
        <v>0</v>
      </c>
      <c r="L109" s="70"/>
    </row>
    <row r="110" spans="2:12" s="5" customFormat="1" ht="19.899999999999999" customHeight="1" x14ac:dyDescent="0.2">
      <c r="B110" s="70"/>
      <c r="D110" s="71" t="s">
        <v>81</v>
      </c>
      <c r="E110" s="72"/>
      <c r="F110" s="72"/>
      <c r="G110" s="72"/>
      <c r="H110" s="72"/>
      <c r="I110" s="72"/>
      <c r="J110" s="73">
        <f>J224</f>
        <v>0</v>
      </c>
      <c r="L110" s="70"/>
    </row>
    <row r="111" spans="2:12" s="1" customFormat="1" ht="21.75" customHeight="1" x14ac:dyDescent="0.2">
      <c r="B111" s="24"/>
      <c r="L111" s="24"/>
    </row>
    <row r="112" spans="2:12" s="1" customFormat="1" ht="6.95" customHeight="1" x14ac:dyDescent="0.2"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24"/>
    </row>
    <row r="116" spans="2:63" s="1" customFormat="1" ht="6.95" customHeight="1" x14ac:dyDescent="0.2"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24"/>
    </row>
    <row r="117" spans="2:63" s="1" customFormat="1" ht="24.95" customHeight="1" x14ac:dyDescent="0.2">
      <c r="B117" s="24"/>
      <c r="C117" s="16" t="s">
        <v>82</v>
      </c>
      <c r="L117" s="24"/>
    </row>
    <row r="118" spans="2:63" s="1" customFormat="1" ht="6.95" customHeight="1" x14ac:dyDescent="0.2">
      <c r="B118" s="24"/>
      <c r="L118" s="24"/>
    </row>
    <row r="119" spans="2:63" s="1" customFormat="1" ht="12" customHeight="1" x14ac:dyDescent="0.2">
      <c r="B119" s="24"/>
      <c r="C119" s="21" t="s">
        <v>12</v>
      </c>
      <c r="L119" s="24"/>
    </row>
    <row r="120" spans="2:63" s="1" customFormat="1" ht="30" customHeight="1" x14ac:dyDescent="0.2">
      <c r="B120" s="24"/>
      <c r="E120" s="154" t="str">
        <f>E7</f>
        <v xml:space="preserve">SO 02 - ČOV a kanalizace </v>
      </c>
      <c r="F120" s="156"/>
      <c r="G120" s="156"/>
      <c r="H120" s="156"/>
      <c r="L120" s="24"/>
    </row>
    <row r="121" spans="2:63" s="1" customFormat="1" ht="6.95" customHeight="1" x14ac:dyDescent="0.2">
      <c r="B121" s="24"/>
      <c r="L121" s="24"/>
    </row>
    <row r="122" spans="2:63" s="1" customFormat="1" ht="12" customHeight="1" x14ac:dyDescent="0.2">
      <c r="B122" s="24"/>
      <c r="C122" s="21" t="s">
        <v>15</v>
      </c>
      <c r="F122" s="19" t="str">
        <f>F10</f>
        <v xml:space="preserve"> </v>
      </c>
      <c r="I122" s="21" t="s">
        <v>17</v>
      </c>
      <c r="J122" s="40" t="str">
        <f>IF(J10="","",J10)</f>
        <v/>
      </c>
      <c r="L122" s="24"/>
    </row>
    <row r="123" spans="2:63" s="1" customFormat="1" ht="6.95" customHeight="1" x14ac:dyDescent="0.2">
      <c r="B123" s="24"/>
      <c r="L123" s="24"/>
    </row>
    <row r="124" spans="2:63" s="1" customFormat="1" ht="15.2" customHeight="1" x14ac:dyDescent="0.2">
      <c r="B124" s="24"/>
      <c r="C124" s="21" t="s">
        <v>18</v>
      </c>
      <c r="F124" s="19" t="str">
        <f>E13</f>
        <v>Povodí Labe státní podnik</v>
      </c>
      <c r="I124" s="21" t="s">
        <v>25</v>
      </c>
      <c r="J124" s="22" t="str">
        <f>E19</f>
        <v xml:space="preserve"> </v>
      </c>
      <c r="L124" s="24"/>
    </row>
    <row r="125" spans="2:63" s="1" customFormat="1" ht="15.2" customHeight="1" x14ac:dyDescent="0.2">
      <c r="B125" s="24"/>
      <c r="C125" s="21" t="s">
        <v>23</v>
      </c>
      <c r="F125" s="19" t="str">
        <f>IF(E16="","",E16)</f>
        <v xml:space="preserve"> </v>
      </c>
      <c r="I125" s="21" t="s">
        <v>27</v>
      </c>
      <c r="J125" s="22" t="str">
        <f>E22</f>
        <v xml:space="preserve"> </v>
      </c>
      <c r="L125" s="24"/>
    </row>
    <row r="126" spans="2:63" s="1" customFormat="1" ht="10.35" customHeight="1" x14ac:dyDescent="0.2">
      <c r="B126" s="24"/>
      <c r="L126" s="24"/>
    </row>
    <row r="127" spans="2:63" s="6" customFormat="1" ht="29.25" customHeight="1" x14ac:dyDescent="0.2">
      <c r="B127" s="74"/>
      <c r="C127" s="75" t="s">
        <v>83</v>
      </c>
      <c r="D127" s="76" t="s">
        <v>50</v>
      </c>
      <c r="E127" s="76" t="s">
        <v>48</v>
      </c>
      <c r="F127" s="76" t="s">
        <v>49</v>
      </c>
      <c r="G127" s="76" t="s">
        <v>84</v>
      </c>
      <c r="H127" s="76" t="s">
        <v>85</v>
      </c>
      <c r="I127" s="76" t="s">
        <v>86</v>
      </c>
      <c r="J127" s="77" t="s">
        <v>58</v>
      </c>
      <c r="K127" s="78" t="s">
        <v>87</v>
      </c>
      <c r="L127" s="74"/>
      <c r="M127" s="44" t="s">
        <v>1</v>
      </c>
      <c r="N127" s="45" t="s">
        <v>33</v>
      </c>
      <c r="O127" s="45" t="s">
        <v>88</v>
      </c>
      <c r="P127" s="45" t="s">
        <v>89</v>
      </c>
      <c r="Q127" s="45" t="s">
        <v>90</v>
      </c>
      <c r="R127" s="45" t="s">
        <v>91</v>
      </c>
      <c r="S127" s="45" t="s">
        <v>92</v>
      </c>
      <c r="T127" s="46" t="s">
        <v>93</v>
      </c>
    </row>
    <row r="128" spans="2:63" s="1" customFormat="1" ht="22.9" customHeight="1" x14ac:dyDescent="0.25">
      <c r="B128" s="24"/>
      <c r="C128" s="48" t="s">
        <v>94</v>
      </c>
      <c r="J128" s="79">
        <f>BK128</f>
        <v>0</v>
      </c>
      <c r="L128" s="24"/>
      <c r="M128" s="47"/>
      <c r="N128" s="41"/>
      <c r="O128" s="41"/>
      <c r="P128" s="80">
        <f>P129+P200+P217+P221</f>
        <v>275.68917899999997</v>
      </c>
      <c r="Q128" s="41"/>
      <c r="R128" s="80">
        <f>R129+R200+R217+R221</f>
        <v>34.631776130000013</v>
      </c>
      <c r="S128" s="41"/>
      <c r="T128" s="81">
        <f>T129+T200+T217+T221</f>
        <v>7.0716000000000001</v>
      </c>
      <c r="AT128" s="12" t="s">
        <v>51</v>
      </c>
      <c r="AU128" s="12" t="s">
        <v>60</v>
      </c>
      <c r="BK128" s="82">
        <f>BK129+BK200+BK217+BK221</f>
        <v>0</v>
      </c>
    </row>
    <row r="129" spans="2:65" s="7" customFormat="1" ht="25.9" customHeight="1" x14ac:dyDescent="0.2">
      <c r="B129" s="83"/>
      <c r="D129" s="84" t="s">
        <v>51</v>
      </c>
      <c r="E129" s="85" t="s">
        <v>95</v>
      </c>
      <c r="F129" s="85" t="s">
        <v>96</v>
      </c>
      <c r="J129" s="86">
        <f>BK129</f>
        <v>0</v>
      </c>
      <c r="L129" s="83"/>
      <c r="M129" s="87"/>
      <c r="P129" s="88">
        <f>P130+P160+P165+P168+P171+P174+P193+P198</f>
        <v>246.32077899999996</v>
      </c>
      <c r="R129" s="88">
        <f>R130+R160+R165+R168+R171+R174+R193+R198</f>
        <v>34.614575230000007</v>
      </c>
      <c r="T129" s="89">
        <f>T130+T160+T165+T168+T171+T174+T193+T198</f>
        <v>7.0716000000000001</v>
      </c>
      <c r="AR129" s="84" t="s">
        <v>53</v>
      </c>
      <c r="AT129" s="90" t="s">
        <v>51</v>
      </c>
      <c r="AU129" s="90" t="s">
        <v>52</v>
      </c>
      <c r="AY129" s="84" t="s">
        <v>97</v>
      </c>
      <c r="BK129" s="91">
        <f>BK130+BK160+BK165+BK168+BK171+BK174+BK193+BK198</f>
        <v>0</v>
      </c>
    </row>
    <row r="130" spans="2:65" s="7" customFormat="1" ht="22.9" customHeight="1" x14ac:dyDescent="0.2">
      <c r="B130" s="83"/>
      <c r="D130" s="84" t="s">
        <v>51</v>
      </c>
      <c r="E130" s="92" t="s">
        <v>53</v>
      </c>
      <c r="F130" s="92" t="s">
        <v>98</v>
      </c>
      <c r="J130" s="93">
        <f>BK130</f>
        <v>0</v>
      </c>
      <c r="L130" s="83"/>
      <c r="M130" s="87"/>
      <c r="P130" s="88">
        <f>SUM(P131:P159)</f>
        <v>129.190788</v>
      </c>
      <c r="R130" s="88">
        <f>SUM(R131:R159)</f>
        <v>23.856618000000001</v>
      </c>
      <c r="T130" s="89">
        <f>SUM(T131:T159)</f>
        <v>0</v>
      </c>
      <c r="AR130" s="84" t="s">
        <v>53</v>
      </c>
      <c r="AT130" s="90" t="s">
        <v>51</v>
      </c>
      <c r="AU130" s="90" t="s">
        <v>53</v>
      </c>
      <c r="AY130" s="84" t="s">
        <v>97</v>
      </c>
      <c r="BK130" s="91">
        <f>SUM(BK131:BK159)</f>
        <v>0</v>
      </c>
    </row>
    <row r="131" spans="2:65" s="1" customFormat="1" ht="24.2" customHeight="1" x14ac:dyDescent="0.2">
      <c r="B131" s="94"/>
      <c r="C131" s="95" t="s">
        <v>53</v>
      </c>
      <c r="D131" s="95" t="s">
        <v>99</v>
      </c>
      <c r="E131" s="96" t="s">
        <v>742</v>
      </c>
      <c r="F131" s="97" t="s">
        <v>743</v>
      </c>
      <c r="G131" s="98" t="s">
        <v>111</v>
      </c>
      <c r="H131" s="99">
        <v>33.31</v>
      </c>
      <c r="I131" s="100"/>
      <c r="J131" s="100">
        <f>ROUND(I131*H131,2)</f>
        <v>0</v>
      </c>
      <c r="K131" s="101"/>
      <c r="L131" s="24"/>
      <c r="M131" s="102" t="s">
        <v>1</v>
      </c>
      <c r="N131" s="103" t="s">
        <v>34</v>
      </c>
      <c r="O131" s="104">
        <v>0.61</v>
      </c>
      <c r="P131" s="104">
        <f>O131*H131</f>
        <v>20.319100000000002</v>
      </c>
      <c r="Q131" s="104">
        <v>0</v>
      </c>
      <c r="R131" s="104">
        <f>Q131*H131</f>
        <v>0</v>
      </c>
      <c r="S131" s="104">
        <v>0</v>
      </c>
      <c r="T131" s="105">
        <f>S131*H131</f>
        <v>0</v>
      </c>
      <c r="AR131" s="106" t="s">
        <v>103</v>
      </c>
      <c r="AT131" s="106" t="s">
        <v>99</v>
      </c>
      <c r="AU131" s="106" t="s">
        <v>54</v>
      </c>
      <c r="AY131" s="12" t="s">
        <v>97</v>
      </c>
      <c r="BE131" s="107">
        <f>IF(N131="základní",J131,0)</f>
        <v>0</v>
      </c>
      <c r="BF131" s="107">
        <f>IF(N131="snížená",J131,0)</f>
        <v>0</v>
      </c>
      <c r="BG131" s="107">
        <f>IF(N131="zákl. přenesená",J131,0)</f>
        <v>0</v>
      </c>
      <c r="BH131" s="107">
        <f>IF(N131="sníž. přenesená",J131,0)</f>
        <v>0</v>
      </c>
      <c r="BI131" s="107">
        <f>IF(N131="nulová",J131,0)</f>
        <v>0</v>
      </c>
      <c r="BJ131" s="12" t="s">
        <v>53</v>
      </c>
      <c r="BK131" s="107">
        <f>ROUND(I131*H131,2)</f>
        <v>0</v>
      </c>
      <c r="BL131" s="12" t="s">
        <v>103</v>
      </c>
      <c r="BM131" s="106" t="s">
        <v>744</v>
      </c>
    </row>
    <row r="132" spans="2:65" s="8" customFormat="1" ht="22.5" x14ac:dyDescent="0.2">
      <c r="B132" s="108"/>
      <c r="D132" s="109" t="s">
        <v>105</v>
      </c>
      <c r="E132" s="110" t="s">
        <v>1</v>
      </c>
      <c r="F132" s="111" t="s">
        <v>745</v>
      </c>
      <c r="H132" s="112">
        <v>14.726000000000001</v>
      </c>
      <c r="L132" s="108"/>
      <c r="M132" s="113"/>
      <c r="T132" s="114"/>
      <c r="AT132" s="110" t="s">
        <v>105</v>
      </c>
      <c r="AU132" s="110" t="s">
        <v>54</v>
      </c>
      <c r="AV132" s="8" t="s">
        <v>54</v>
      </c>
      <c r="AW132" s="8" t="s">
        <v>26</v>
      </c>
      <c r="AX132" s="8" t="s">
        <v>52</v>
      </c>
      <c r="AY132" s="110" t="s">
        <v>97</v>
      </c>
    </row>
    <row r="133" spans="2:65" s="8" customFormat="1" ht="22.5" x14ac:dyDescent="0.2">
      <c r="B133" s="108"/>
      <c r="D133" s="109" t="s">
        <v>105</v>
      </c>
      <c r="E133" s="110" t="s">
        <v>1</v>
      </c>
      <c r="F133" s="111" t="s">
        <v>746</v>
      </c>
      <c r="H133" s="112">
        <v>18.584</v>
      </c>
      <c r="L133" s="108"/>
      <c r="M133" s="113"/>
      <c r="T133" s="114"/>
      <c r="AT133" s="110" t="s">
        <v>105</v>
      </c>
      <c r="AU133" s="110" t="s">
        <v>54</v>
      </c>
      <c r="AV133" s="8" t="s">
        <v>54</v>
      </c>
      <c r="AW133" s="8" t="s">
        <v>26</v>
      </c>
      <c r="AX133" s="8" t="s">
        <v>52</v>
      </c>
      <c r="AY133" s="110" t="s">
        <v>97</v>
      </c>
    </row>
    <row r="134" spans="2:65" s="9" customFormat="1" x14ac:dyDescent="0.2">
      <c r="B134" s="115"/>
      <c r="D134" s="109" t="s">
        <v>105</v>
      </c>
      <c r="E134" s="116" t="s">
        <v>1</v>
      </c>
      <c r="F134" s="117" t="s">
        <v>108</v>
      </c>
      <c r="H134" s="118">
        <v>33.31</v>
      </c>
      <c r="L134" s="115"/>
      <c r="M134" s="119"/>
      <c r="T134" s="120"/>
      <c r="AT134" s="116" t="s">
        <v>105</v>
      </c>
      <c r="AU134" s="116" t="s">
        <v>54</v>
      </c>
      <c r="AV134" s="9" t="s">
        <v>103</v>
      </c>
      <c r="AW134" s="9" t="s">
        <v>26</v>
      </c>
      <c r="AX134" s="9" t="s">
        <v>53</v>
      </c>
      <c r="AY134" s="116" t="s">
        <v>97</v>
      </c>
    </row>
    <row r="135" spans="2:65" s="1" customFormat="1" ht="33" customHeight="1" x14ac:dyDescent="0.2">
      <c r="B135" s="94"/>
      <c r="C135" s="95" t="s">
        <v>54</v>
      </c>
      <c r="D135" s="95" t="s">
        <v>99</v>
      </c>
      <c r="E135" s="96" t="s">
        <v>116</v>
      </c>
      <c r="F135" s="97" t="s">
        <v>117</v>
      </c>
      <c r="G135" s="98" t="s">
        <v>111</v>
      </c>
      <c r="H135" s="99">
        <v>1.82</v>
      </c>
      <c r="I135" s="100"/>
      <c r="J135" s="100">
        <f>ROUND(I135*H135,2)</f>
        <v>0</v>
      </c>
      <c r="K135" s="101"/>
      <c r="L135" s="24"/>
      <c r="M135" s="102" t="s">
        <v>1</v>
      </c>
      <c r="N135" s="103" t="s">
        <v>34</v>
      </c>
      <c r="O135" s="104">
        <v>4.4930000000000003</v>
      </c>
      <c r="P135" s="104">
        <f>O135*H135</f>
        <v>8.1772600000000004</v>
      </c>
      <c r="Q135" s="104">
        <v>0</v>
      </c>
      <c r="R135" s="104">
        <f>Q135*H135</f>
        <v>0</v>
      </c>
      <c r="S135" s="104">
        <v>0</v>
      </c>
      <c r="T135" s="105">
        <f>S135*H135</f>
        <v>0</v>
      </c>
      <c r="AR135" s="106" t="s">
        <v>103</v>
      </c>
      <c r="AT135" s="106" t="s">
        <v>99</v>
      </c>
      <c r="AU135" s="106" t="s">
        <v>54</v>
      </c>
      <c r="AY135" s="12" t="s">
        <v>97</v>
      </c>
      <c r="BE135" s="107">
        <f>IF(N135="základní",J135,0)</f>
        <v>0</v>
      </c>
      <c r="BF135" s="107">
        <f>IF(N135="snížená",J135,0)</f>
        <v>0</v>
      </c>
      <c r="BG135" s="107">
        <f>IF(N135="zákl. přenesená",J135,0)</f>
        <v>0</v>
      </c>
      <c r="BH135" s="107">
        <f>IF(N135="sníž. přenesená",J135,0)</f>
        <v>0</v>
      </c>
      <c r="BI135" s="107">
        <f>IF(N135="nulová",J135,0)</f>
        <v>0</v>
      </c>
      <c r="BJ135" s="12" t="s">
        <v>53</v>
      </c>
      <c r="BK135" s="107">
        <f>ROUND(I135*H135,2)</f>
        <v>0</v>
      </c>
      <c r="BL135" s="12" t="s">
        <v>103</v>
      </c>
      <c r="BM135" s="106" t="s">
        <v>747</v>
      </c>
    </row>
    <row r="136" spans="2:65" s="8" customFormat="1" x14ac:dyDescent="0.2">
      <c r="B136" s="108"/>
      <c r="D136" s="109" t="s">
        <v>105</v>
      </c>
      <c r="E136" s="110" t="s">
        <v>1</v>
      </c>
      <c r="F136" s="111" t="s">
        <v>748</v>
      </c>
      <c r="H136" s="112">
        <v>1.82</v>
      </c>
      <c r="L136" s="108"/>
      <c r="M136" s="113"/>
      <c r="T136" s="114"/>
      <c r="AT136" s="110" t="s">
        <v>105</v>
      </c>
      <c r="AU136" s="110" t="s">
        <v>54</v>
      </c>
      <c r="AV136" s="8" t="s">
        <v>54</v>
      </c>
      <c r="AW136" s="8" t="s">
        <v>26</v>
      </c>
      <c r="AX136" s="8" t="s">
        <v>53</v>
      </c>
      <c r="AY136" s="110" t="s">
        <v>97</v>
      </c>
    </row>
    <row r="137" spans="2:65" s="1" customFormat="1" ht="33" customHeight="1" x14ac:dyDescent="0.2">
      <c r="B137" s="94"/>
      <c r="C137" s="95" t="s">
        <v>115</v>
      </c>
      <c r="D137" s="95" t="s">
        <v>99</v>
      </c>
      <c r="E137" s="96" t="s">
        <v>749</v>
      </c>
      <c r="F137" s="97" t="s">
        <v>750</v>
      </c>
      <c r="G137" s="98" t="s">
        <v>111</v>
      </c>
      <c r="H137" s="99">
        <v>36.466000000000001</v>
      </c>
      <c r="I137" s="100"/>
      <c r="J137" s="100">
        <f>ROUND(I137*H137,2)</f>
        <v>0</v>
      </c>
      <c r="K137" s="101"/>
      <c r="L137" s="24"/>
      <c r="M137" s="102" t="s">
        <v>1</v>
      </c>
      <c r="N137" s="103" t="s">
        <v>34</v>
      </c>
      <c r="O137" s="104">
        <v>1.1220000000000001</v>
      </c>
      <c r="P137" s="104">
        <f>O137*H137</f>
        <v>40.914852000000003</v>
      </c>
      <c r="Q137" s="104">
        <v>0</v>
      </c>
      <c r="R137" s="104">
        <f>Q137*H137</f>
        <v>0</v>
      </c>
      <c r="S137" s="104">
        <v>0</v>
      </c>
      <c r="T137" s="105">
        <f>S137*H137</f>
        <v>0</v>
      </c>
      <c r="AR137" s="106" t="s">
        <v>103</v>
      </c>
      <c r="AT137" s="106" t="s">
        <v>99</v>
      </c>
      <c r="AU137" s="106" t="s">
        <v>54</v>
      </c>
      <c r="AY137" s="12" t="s">
        <v>97</v>
      </c>
      <c r="BE137" s="107">
        <f>IF(N137="základní",J137,0)</f>
        <v>0</v>
      </c>
      <c r="BF137" s="107">
        <f>IF(N137="snížená",J137,0)</f>
        <v>0</v>
      </c>
      <c r="BG137" s="107">
        <f>IF(N137="zákl. přenesená",J137,0)</f>
        <v>0</v>
      </c>
      <c r="BH137" s="107">
        <f>IF(N137="sníž. přenesená",J137,0)</f>
        <v>0</v>
      </c>
      <c r="BI137" s="107">
        <f>IF(N137="nulová",J137,0)</f>
        <v>0</v>
      </c>
      <c r="BJ137" s="12" t="s">
        <v>53</v>
      </c>
      <c r="BK137" s="107">
        <f>ROUND(I137*H137,2)</f>
        <v>0</v>
      </c>
      <c r="BL137" s="12" t="s">
        <v>103</v>
      </c>
      <c r="BM137" s="106" t="s">
        <v>751</v>
      </c>
    </row>
    <row r="138" spans="2:65" s="8" customFormat="1" ht="33.75" x14ac:dyDescent="0.2">
      <c r="B138" s="108"/>
      <c r="D138" s="109" t="s">
        <v>105</v>
      </c>
      <c r="E138" s="110" t="s">
        <v>1</v>
      </c>
      <c r="F138" s="111" t="s">
        <v>752</v>
      </c>
      <c r="H138" s="112">
        <v>6.5270000000000001</v>
      </c>
      <c r="L138" s="108"/>
      <c r="M138" s="113"/>
      <c r="T138" s="114"/>
      <c r="AT138" s="110" t="s">
        <v>105</v>
      </c>
      <c r="AU138" s="110" t="s">
        <v>54</v>
      </c>
      <c r="AV138" s="8" t="s">
        <v>54</v>
      </c>
      <c r="AW138" s="8" t="s">
        <v>26</v>
      </c>
      <c r="AX138" s="8" t="s">
        <v>52</v>
      </c>
      <c r="AY138" s="110" t="s">
        <v>97</v>
      </c>
    </row>
    <row r="139" spans="2:65" s="8" customFormat="1" ht="33.75" x14ac:dyDescent="0.2">
      <c r="B139" s="108"/>
      <c r="D139" s="109" t="s">
        <v>105</v>
      </c>
      <c r="E139" s="110" t="s">
        <v>1</v>
      </c>
      <c r="F139" s="111" t="s">
        <v>753</v>
      </c>
      <c r="H139" s="112">
        <v>29.760999999999999</v>
      </c>
      <c r="L139" s="108"/>
      <c r="M139" s="113"/>
      <c r="T139" s="114"/>
      <c r="AT139" s="110" t="s">
        <v>105</v>
      </c>
      <c r="AU139" s="110" t="s">
        <v>54</v>
      </c>
      <c r="AV139" s="8" t="s">
        <v>54</v>
      </c>
      <c r="AW139" s="8" t="s">
        <v>26</v>
      </c>
      <c r="AX139" s="8" t="s">
        <v>52</v>
      </c>
      <c r="AY139" s="110" t="s">
        <v>97</v>
      </c>
    </row>
    <row r="140" spans="2:65" s="8" customFormat="1" ht="33.75" x14ac:dyDescent="0.2">
      <c r="B140" s="108"/>
      <c r="D140" s="109" t="s">
        <v>105</v>
      </c>
      <c r="E140" s="110" t="s">
        <v>1</v>
      </c>
      <c r="F140" s="111" t="s">
        <v>754</v>
      </c>
      <c r="H140" s="112">
        <v>1.992</v>
      </c>
      <c r="L140" s="108"/>
      <c r="M140" s="113"/>
      <c r="T140" s="114"/>
      <c r="AT140" s="110" t="s">
        <v>105</v>
      </c>
      <c r="AU140" s="110" t="s">
        <v>54</v>
      </c>
      <c r="AV140" s="8" t="s">
        <v>54</v>
      </c>
      <c r="AW140" s="8" t="s">
        <v>26</v>
      </c>
      <c r="AX140" s="8" t="s">
        <v>52</v>
      </c>
      <c r="AY140" s="110" t="s">
        <v>97</v>
      </c>
    </row>
    <row r="141" spans="2:65" s="8" customFormat="1" ht="67.5" x14ac:dyDescent="0.2">
      <c r="B141" s="108"/>
      <c r="D141" s="109" t="s">
        <v>105</v>
      </c>
      <c r="E141" s="110" t="s">
        <v>1</v>
      </c>
      <c r="F141" s="111" t="s">
        <v>755</v>
      </c>
      <c r="H141" s="112">
        <v>-1.8140000000000001</v>
      </c>
      <c r="L141" s="108"/>
      <c r="M141" s="113"/>
      <c r="T141" s="114"/>
      <c r="AT141" s="110" t="s">
        <v>105</v>
      </c>
      <c r="AU141" s="110" t="s">
        <v>54</v>
      </c>
      <c r="AV141" s="8" t="s">
        <v>54</v>
      </c>
      <c r="AW141" s="8" t="s">
        <v>26</v>
      </c>
      <c r="AX141" s="8" t="s">
        <v>52</v>
      </c>
      <c r="AY141" s="110" t="s">
        <v>97</v>
      </c>
    </row>
    <row r="142" spans="2:65" s="9" customFormat="1" x14ac:dyDescent="0.2">
      <c r="B142" s="115"/>
      <c r="D142" s="109" t="s">
        <v>105</v>
      </c>
      <c r="E142" s="116" t="s">
        <v>1</v>
      </c>
      <c r="F142" s="117" t="s">
        <v>108</v>
      </c>
      <c r="H142" s="118">
        <v>36.466000000000001</v>
      </c>
      <c r="L142" s="115"/>
      <c r="M142" s="119"/>
      <c r="T142" s="120"/>
      <c r="AT142" s="116" t="s">
        <v>105</v>
      </c>
      <c r="AU142" s="116" t="s">
        <v>54</v>
      </c>
      <c r="AV142" s="9" t="s">
        <v>103</v>
      </c>
      <c r="AW142" s="9" t="s">
        <v>26</v>
      </c>
      <c r="AX142" s="9" t="s">
        <v>53</v>
      </c>
      <c r="AY142" s="116" t="s">
        <v>97</v>
      </c>
    </row>
    <row r="143" spans="2:65" s="1" customFormat="1" ht="24.2" customHeight="1" x14ac:dyDescent="0.2">
      <c r="B143" s="94"/>
      <c r="C143" s="95" t="s">
        <v>103</v>
      </c>
      <c r="D143" s="95" t="s">
        <v>99</v>
      </c>
      <c r="E143" s="96" t="s">
        <v>130</v>
      </c>
      <c r="F143" s="97" t="s">
        <v>131</v>
      </c>
      <c r="G143" s="98" t="s">
        <v>111</v>
      </c>
      <c r="H143" s="99">
        <v>53.591999999999999</v>
      </c>
      <c r="I143" s="100"/>
      <c r="J143" s="100">
        <f>ROUND(I143*H143,2)</f>
        <v>0</v>
      </c>
      <c r="K143" s="101"/>
      <c r="L143" s="24"/>
      <c r="M143" s="102" t="s">
        <v>1</v>
      </c>
      <c r="N143" s="103" t="s">
        <v>34</v>
      </c>
      <c r="O143" s="104">
        <v>0.63200000000000001</v>
      </c>
      <c r="P143" s="104">
        <f>O143*H143</f>
        <v>33.870143999999996</v>
      </c>
      <c r="Q143" s="104">
        <v>0</v>
      </c>
      <c r="R143" s="104">
        <f>Q143*H143</f>
        <v>0</v>
      </c>
      <c r="S143" s="104">
        <v>0</v>
      </c>
      <c r="T143" s="105">
        <f>S143*H143</f>
        <v>0</v>
      </c>
      <c r="AR143" s="106" t="s">
        <v>103</v>
      </c>
      <c r="AT143" s="106" t="s">
        <v>99</v>
      </c>
      <c r="AU143" s="106" t="s">
        <v>54</v>
      </c>
      <c r="AY143" s="12" t="s">
        <v>97</v>
      </c>
      <c r="BE143" s="107">
        <f>IF(N143="základní",J143,0)</f>
        <v>0</v>
      </c>
      <c r="BF143" s="107">
        <f>IF(N143="snížená",J143,0)</f>
        <v>0</v>
      </c>
      <c r="BG143" s="107">
        <f>IF(N143="zákl. přenesená",J143,0)</f>
        <v>0</v>
      </c>
      <c r="BH143" s="107">
        <f>IF(N143="sníž. přenesená",J143,0)</f>
        <v>0</v>
      </c>
      <c r="BI143" s="107">
        <f>IF(N143="nulová",J143,0)</f>
        <v>0</v>
      </c>
      <c r="BJ143" s="12" t="s">
        <v>53</v>
      </c>
      <c r="BK143" s="107">
        <f>ROUND(I143*H143,2)</f>
        <v>0</v>
      </c>
      <c r="BL143" s="12" t="s">
        <v>103</v>
      </c>
      <c r="BM143" s="106" t="s">
        <v>756</v>
      </c>
    </row>
    <row r="144" spans="2:65" s="8" customFormat="1" ht="22.5" x14ac:dyDescent="0.2">
      <c r="B144" s="108"/>
      <c r="D144" s="109" t="s">
        <v>105</v>
      </c>
      <c r="E144" s="110" t="s">
        <v>1</v>
      </c>
      <c r="F144" s="111" t="s">
        <v>757</v>
      </c>
      <c r="H144" s="112">
        <v>71.599999999999994</v>
      </c>
      <c r="L144" s="108"/>
      <c r="M144" s="113"/>
      <c r="T144" s="114"/>
      <c r="AT144" s="110" t="s">
        <v>105</v>
      </c>
      <c r="AU144" s="110" t="s">
        <v>54</v>
      </c>
      <c r="AV144" s="8" t="s">
        <v>54</v>
      </c>
      <c r="AW144" s="8" t="s">
        <v>26</v>
      </c>
      <c r="AX144" s="8" t="s">
        <v>52</v>
      </c>
      <c r="AY144" s="110" t="s">
        <v>97</v>
      </c>
    </row>
    <row r="145" spans="2:65" s="8" customFormat="1" ht="78.75" x14ac:dyDescent="0.2">
      <c r="B145" s="108"/>
      <c r="D145" s="109" t="s">
        <v>105</v>
      </c>
      <c r="E145" s="110" t="s">
        <v>1</v>
      </c>
      <c r="F145" s="111" t="s">
        <v>758</v>
      </c>
      <c r="H145" s="112">
        <v>-3.0979999999999999</v>
      </c>
      <c r="L145" s="108"/>
      <c r="M145" s="113"/>
      <c r="T145" s="114"/>
      <c r="AT145" s="110" t="s">
        <v>105</v>
      </c>
      <c r="AU145" s="110" t="s">
        <v>54</v>
      </c>
      <c r="AV145" s="8" t="s">
        <v>54</v>
      </c>
      <c r="AW145" s="8" t="s">
        <v>26</v>
      </c>
      <c r="AX145" s="8" t="s">
        <v>52</v>
      </c>
      <c r="AY145" s="110" t="s">
        <v>97</v>
      </c>
    </row>
    <row r="146" spans="2:65" s="8" customFormat="1" ht="45" x14ac:dyDescent="0.2">
      <c r="B146" s="108"/>
      <c r="D146" s="109" t="s">
        <v>105</v>
      </c>
      <c r="E146" s="110" t="s">
        <v>1</v>
      </c>
      <c r="F146" s="111" t="s">
        <v>759</v>
      </c>
      <c r="H146" s="112">
        <v>-14.91</v>
      </c>
      <c r="L146" s="108"/>
      <c r="M146" s="113"/>
      <c r="T146" s="114"/>
      <c r="AT146" s="110" t="s">
        <v>105</v>
      </c>
      <c r="AU146" s="110" t="s">
        <v>54</v>
      </c>
      <c r="AV146" s="8" t="s">
        <v>54</v>
      </c>
      <c r="AW146" s="8" t="s">
        <v>26</v>
      </c>
      <c r="AX146" s="8" t="s">
        <v>52</v>
      </c>
      <c r="AY146" s="110" t="s">
        <v>97</v>
      </c>
    </row>
    <row r="147" spans="2:65" s="9" customFormat="1" x14ac:dyDescent="0.2">
      <c r="B147" s="115"/>
      <c r="D147" s="109" t="s">
        <v>105</v>
      </c>
      <c r="E147" s="116" t="s">
        <v>1</v>
      </c>
      <c r="F147" s="117" t="s">
        <v>108</v>
      </c>
      <c r="H147" s="118">
        <v>53.591999999999999</v>
      </c>
      <c r="L147" s="115"/>
      <c r="M147" s="119"/>
      <c r="T147" s="120"/>
      <c r="AT147" s="116" t="s">
        <v>105</v>
      </c>
      <c r="AU147" s="116" t="s">
        <v>54</v>
      </c>
      <c r="AV147" s="9" t="s">
        <v>103</v>
      </c>
      <c r="AW147" s="9" t="s">
        <v>26</v>
      </c>
      <c r="AX147" s="9" t="s">
        <v>53</v>
      </c>
      <c r="AY147" s="116" t="s">
        <v>97</v>
      </c>
    </row>
    <row r="148" spans="2:65" s="1" customFormat="1" ht="24.2" customHeight="1" x14ac:dyDescent="0.2">
      <c r="B148" s="94"/>
      <c r="C148" s="95" t="s">
        <v>124</v>
      </c>
      <c r="D148" s="95" t="s">
        <v>99</v>
      </c>
      <c r="E148" s="96" t="s">
        <v>760</v>
      </c>
      <c r="F148" s="97" t="s">
        <v>761</v>
      </c>
      <c r="G148" s="98" t="s">
        <v>111</v>
      </c>
      <c r="H148" s="99">
        <v>11.928000000000001</v>
      </c>
      <c r="I148" s="100"/>
      <c r="J148" s="100">
        <f>ROUND(I148*H148,2)</f>
        <v>0</v>
      </c>
      <c r="K148" s="101"/>
      <c r="L148" s="24"/>
      <c r="M148" s="102" t="s">
        <v>1</v>
      </c>
      <c r="N148" s="103" t="s">
        <v>34</v>
      </c>
      <c r="O148" s="104">
        <v>1.7889999999999999</v>
      </c>
      <c r="P148" s="104">
        <f>O148*H148</f>
        <v>21.339192000000001</v>
      </c>
      <c r="Q148" s="104">
        <v>0</v>
      </c>
      <c r="R148" s="104">
        <f>Q148*H148</f>
        <v>0</v>
      </c>
      <c r="S148" s="104">
        <v>0</v>
      </c>
      <c r="T148" s="105">
        <f>S148*H148</f>
        <v>0</v>
      </c>
      <c r="AR148" s="106" t="s">
        <v>103</v>
      </c>
      <c r="AT148" s="106" t="s">
        <v>99</v>
      </c>
      <c r="AU148" s="106" t="s">
        <v>54</v>
      </c>
      <c r="AY148" s="12" t="s">
        <v>97</v>
      </c>
      <c r="BE148" s="107">
        <f>IF(N148="základní",J148,0)</f>
        <v>0</v>
      </c>
      <c r="BF148" s="107">
        <f>IF(N148="snížená",J148,0)</f>
        <v>0</v>
      </c>
      <c r="BG148" s="107">
        <f>IF(N148="zákl. přenesená",J148,0)</f>
        <v>0</v>
      </c>
      <c r="BH148" s="107">
        <f>IF(N148="sníž. přenesená",J148,0)</f>
        <v>0</v>
      </c>
      <c r="BI148" s="107">
        <f>IF(N148="nulová",J148,0)</f>
        <v>0</v>
      </c>
      <c r="BJ148" s="12" t="s">
        <v>53</v>
      </c>
      <c r="BK148" s="107">
        <f>ROUND(I148*H148,2)</f>
        <v>0</v>
      </c>
      <c r="BL148" s="12" t="s">
        <v>103</v>
      </c>
      <c r="BM148" s="106" t="s">
        <v>762</v>
      </c>
    </row>
    <row r="149" spans="2:65" s="8" customFormat="1" ht="33.75" x14ac:dyDescent="0.2">
      <c r="B149" s="108"/>
      <c r="D149" s="109" t="s">
        <v>105</v>
      </c>
      <c r="E149" s="110" t="s">
        <v>1</v>
      </c>
      <c r="F149" s="111" t="s">
        <v>763</v>
      </c>
      <c r="H149" s="112">
        <v>11.928000000000001</v>
      </c>
      <c r="L149" s="108"/>
      <c r="M149" s="113"/>
      <c r="T149" s="114"/>
      <c r="AT149" s="110" t="s">
        <v>105</v>
      </c>
      <c r="AU149" s="110" t="s">
        <v>54</v>
      </c>
      <c r="AV149" s="8" t="s">
        <v>54</v>
      </c>
      <c r="AW149" s="8" t="s">
        <v>26</v>
      </c>
      <c r="AX149" s="8" t="s">
        <v>53</v>
      </c>
      <c r="AY149" s="110" t="s">
        <v>97</v>
      </c>
    </row>
    <row r="150" spans="2:65" s="1" customFormat="1" ht="16.5" customHeight="1" x14ac:dyDescent="0.2">
      <c r="B150" s="94"/>
      <c r="C150" s="121" t="s">
        <v>129</v>
      </c>
      <c r="D150" s="121" t="s">
        <v>187</v>
      </c>
      <c r="E150" s="122" t="s">
        <v>764</v>
      </c>
      <c r="F150" s="123" t="s">
        <v>765</v>
      </c>
      <c r="G150" s="124" t="s">
        <v>174</v>
      </c>
      <c r="H150" s="125">
        <v>23.856000000000002</v>
      </c>
      <c r="I150" s="126"/>
      <c r="J150" s="126">
        <f>ROUND(I150*H150,2)</f>
        <v>0</v>
      </c>
      <c r="K150" s="127"/>
      <c r="L150" s="128"/>
      <c r="M150" s="129" t="s">
        <v>1</v>
      </c>
      <c r="N150" s="130" t="s">
        <v>34</v>
      </c>
      <c r="O150" s="104">
        <v>0</v>
      </c>
      <c r="P150" s="104">
        <f>O150*H150</f>
        <v>0</v>
      </c>
      <c r="Q150" s="104">
        <v>1</v>
      </c>
      <c r="R150" s="104">
        <f>Q150*H150</f>
        <v>23.856000000000002</v>
      </c>
      <c r="S150" s="104">
        <v>0</v>
      </c>
      <c r="T150" s="105">
        <f>S150*H150</f>
        <v>0</v>
      </c>
      <c r="AR150" s="106" t="s">
        <v>139</v>
      </c>
      <c r="AT150" s="106" t="s">
        <v>187</v>
      </c>
      <c r="AU150" s="106" t="s">
        <v>54</v>
      </c>
      <c r="AY150" s="12" t="s">
        <v>97</v>
      </c>
      <c r="BE150" s="107">
        <f>IF(N150="základní",J150,0)</f>
        <v>0</v>
      </c>
      <c r="BF150" s="107">
        <f>IF(N150="snížená",J150,0)</f>
        <v>0</v>
      </c>
      <c r="BG150" s="107">
        <f>IF(N150="zákl. přenesená",J150,0)</f>
        <v>0</v>
      </c>
      <c r="BH150" s="107">
        <f>IF(N150="sníž. přenesená",J150,0)</f>
        <v>0</v>
      </c>
      <c r="BI150" s="107">
        <f>IF(N150="nulová",J150,0)</f>
        <v>0</v>
      </c>
      <c r="BJ150" s="12" t="s">
        <v>53</v>
      </c>
      <c r="BK150" s="107">
        <f>ROUND(I150*H150,2)</f>
        <v>0</v>
      </c>
      <c r="BL150" s="12" t="s">
        <v>103</v>
      </c>
      <c r="BM150" s="106" t="s">
        <v>766</v>
      </c>
    </row>
    <row r="151" spans="2:65" s="8" customFormat="1" ht="67.5" x14ac:dyDescent="0.2">
      <c r="B151" s="108"/>
      <c r="D151" s="109" t="s">
        <v>105</v>
      </c>
      <c r="F151" s="111" t="s">
        <v>767</v>
      </c>
      <c r="H151" s="112">
        <v>23.856000000000002</v>
      </c>
      <c r="L151" s="108"/>
      <c r="M151" s="113"/>
      <c r="T151" s="114"/>
      <c r="AT151" s="110" t="s">
        <v>105</v>
      </c>
      <c r="AU151" s="110" t="s">
        <v>54</v>
      </c>
      <c r="AV151" s="8" t="s">
        <v>54</v>
      </c>
      <c r="AW151" s="8" t="s">
        <v>3</v>
      </c>
      <c r="AX151" s="8" t="s">
        <v>53</v>
      </c>
      <c r="AY151" s="110" t="s">
        <v>97</v>
      </c>
    </row>
    <row r="152" spans="2:65" s="1" customFormat="1" ht="33" customHeight="1" x14ac:dyDescent="0.2">
      <c r="B152" s="94"/>
      <c r="C152" s="95" t="s">
        <v>133</v>
      </c>
      <c r="D152" s="95" t="s">
        <v>99</v>
      </c>
      <c r="E152" s="96" t="s">
        <v>768</v>
      </c>
      <c r="F152" s="97" t="s">
        <v>769</v>
      </c>
      <c r="G152" s="98" t="s">
        <v>102</v>
      </c>
      <c r="H152" s="99">
        <v>30.88</v>
      </c>
      <c r="I152" s="100"/>
      <c r="J152" s="100">
        <f>ROUND(I152*H152,2)</f>
        <v>0</v>
      </c>
      <c r="K152" s="101"/>
      <c r="L152" s="24"/>
      <c r="M152" s="102" t="s">
        <v>1</v>
      </c>
      <c r="N152" s="103" t="s">
        <v>34</v>
      </c>
      <c r="O152" s="104">
        <v>4.3999999999999997E-2</v>
      </c>
      <c r="P152" s="104">
        <f>O152*H152</f>
        <v>1.3587199999999999</v>
      </c>
      <c r="Q152" s="104">
        <v>0</v>
      </c>
      <c r="R152" s="104">
        <f>Q152*H152</f>
        <v>0</v>
      </c>
      <c r="S152" s="104">
        <v>0</v>
      </c>
      <c r="T152" s="105">
        <f>S152*H152</f>
        <v>0</v>
      </c>
      <c r="AR152" s="106" t="s">
        <v>103</v>
      </c>
      <c r="AT152" s="106" t="s">
        <v>99</v>
      </c>
      <c r="AU152" s="106" t="s">
        <v>54</v>
      </c>
      <c r="AY152" s="12" t="s">
        <v>97</v>
      </c>
      <c r="BE152" s="107">
        <f>IF(N152="základní",J152,0)</f>
        <v>0</v>
      </c>
      <c r="BF152" s="107">
        <f>IF(N152="snížená",J152,0)</f>
        <v>0</v>
      </c>
      <c r="BG152" s="107">
        <f>IF(N152="zákl. přenesená",J152,0)</f>
        <v>0</v>
      </c>
      <c r="BH152" s="107">
        <f>IF(N152="sníž. přenesená",J152,0)</f>
        <v>0</v>
      </c>
      <c r="BI152" s="107">
        <f>IF(N152="nulová",J152,0)</f>
        <v>0</v>
      </c>
      <c r="BJ152" s="12" t="s">
        <v>53</v>
      </c>
      <c r="BK152" s="107">
        <f>ROUND(I152*H152,2)</f>
        <v>0</v>
      </c>
      <c r="BL152" s="12" t="s">
        <v>103</v>
      </c>
      <c r="BM152" s="106" t="s">
        <v>770</v>
      </c>
    </row>
    <row r="153" spans="2:65" s="8" customFormat="1" x14ac:dyDescent="0.2">
      <c r="B153" s="108"/>
      <c r="D153" s="109" t="s">
        <v>105</v>
      </c>
      <c r="E153" s="110" t="s">
        <v>1</v>
      </c>
      <c r="F153" s="111" t="s">
        <v>771</v>
      </c>
      <c r="H153" s="112">
        <v>30.88</v>
      </c>
      <c r="L153" s="108"/>
      <c r="M153" s="113"/>
      <c r="T153" s="114"/>
      <c r="AT153" s="110" t="s">
        <v>105</v>
      </c>
      <c r="AU153" s="110" t="s">
        <v>54</v>
      </c>
      <c r="AV153" s="8" t="s">
        <v>54</v>
      </c>
      <c r="AW153" s="8" t="s">
        <v>26</v>
      </c>
      <c r="AX153" s="8" t="s">
        <v>53</v>
      </c>
      <c r="AY153" s="110" t="s">
        <v>97</v>
      </c>
    </row>
    <row r="154" spans="2:65" s="1" customFormat="1" ht="24.2" customHeight="1" x14ac:dyDescent="0.2">
      <c r="B154" s="94"/>
      <c r="C154" s="95" t="s">
        <v>139</v>
      </c>
      <c r="D154" s="95" t="s">
        <v>99</v>
      </c>
      <c r="E154" s="96" t="s">
        <v>772</v>
      </c>
      <c r="F154" s="97" t="s">
        <v>773</v>
      </c>
      <c r="G154" s="98" t="s">
        <v>102</v>
      </c>
      <c r="H154" s="99">
        <v>30.88</v>
      </c>
      <c r="I154" s="100"/>
      <c r="J154" s="100">
        <f>ROUND(I154*H154,2)</f>
        <v>0</v>
      </c>
      <c r="K154" s="101"/>
      <c r="L154" s="24"/>
      <c r="M154" s="102" t="s">
        <v>1</v>
      </c>
      <c r="N154" s="103" t="s">
        <v>34</v>
      </c>
      <c r="O154" s="104">
        <v>7.0000000000000001E-3</v>
      </c>
      <c r="P154" s="104">
        <f>O154*H154</f>
        <v>0.21615999999999999</v>
      </c>
      <c r="Q154" s="104">
        <v>0</v>
      </c>
      <c r="R154" s="104">
        <f>Q154*H154</f>
        <v>0</v>
      </c>
      <c r="S154" s="104">
        <v>0</v>
      </c>
      <c r="T154" s="105">
        <f>S154*H154</f>
        <v>0</v>
      </c>
      <c r="AR154" s="106" t="s">
        <v>103</v>
      </c>
      <c r="AT154" s="106" t="s">
        <v>99</v>
      </c>
      <c r="AU154" s="106" t="s">
        <v>54</v>
      </c>
      <c r="AY154" s="12" t="s">
        <v>97</v>
      </c>
      <c r="BE154" s="107">
        <f>IF(N154="základní",J154,0)</f>
        <v>0</v>
      </c>
      <c r="BF154" s="107">
        <f>IF(N154="snížená",J154,0)</f>
        <v>0</v>
      </c>
      <c r="BG154" s="107">
        <f>IF(N154="zákl. přenesená",J154,0)</f>
        <v>0</v>
      </c>
      <c r="BH154" s="107">
        <f>IF(N154="sníž. přenesená",J154,0)</f>
        <v>0</v>
      </c>
      <c r="BI154" s="107">
        <f>IF(N154="nulová",J154,0)</f>
        <v>0</v>
      </c>
      <c r="BJ154" s="12" t="s">
        <v>53</v>
      </c>
      <c r="BK154" s="107">
        <f>ROUND(I154*H154,2)</f>
        <v>0</v>
      </c>
      <c r="BL154" s="12" t="s">
        <v>103</v>
      </c>
      <c r="BM154" s="106" t="s">
        <v>774</v>
      </c>
    </row>
    <row r="155" spans="2:65" s="8" customFormat="1" x14ac:dyDescent="0.2">
      <c r="B155" s="108"/>
      <c r="D155" s="109" t="s">
        <v>105</v>
      </c>
      <c r="E155" s="110" t="s">
        <v>1</v>
      </c>
      <c r="F155" s="111" t="s">
        <v>771</v>
      </c>
      <c r="H155" s="112">
        <v>30.88</v>
      </c>
      <c r="L155" s="108"/>
      <c r="M155" s="113"/>
      <c r="T155" s="114"/>
      <c r="AT155" s="110" t="s">
        <v>105</v>
      </c>
      <c r="AU155" s="110" t="s">
        <v>54</v>
      </c>
      <c r="AV155" s="8" t="s">
        <v>54</v>
      </c>
      <c r="AW155" s="8" t="s">
        <v>26</v>
      </c>
      <c r="AX155" s="8" t="s">
        <v>53</v>
      </c>
      <c r="AY155" s="110" t="s">
        <v>97</v>
      </c>
    </row>
    <row r="156" spans="2:65" s="1" customFormat="1" ht="16.5" customHeight="1" x14ac:dyDescent="0.2">
      <c r="B156" s="94"/>
      <c r="C156" s="121" t="s">
        <v>144</v>
      </c>
      <c r="D156" s="121" t="s">
        <v>187</v>
      </c>
      <c r="E156" s="122" t="s">
        <v>775</v>
      </c>
      <c r="F156" s="123" t="s">
        <v>776</v>
      </c>
      <c r="G156" s="124" t="s">
        <v>494</v>
      </c>
      <c r="H156" s="125">
        <v>0.61799999999999999</v>
      </c>
      <c r="I156" s="126"/>
      <c r="J156" s="126">
        <f>ROUND(I156*H156,2)</f>
        <v>0</v>
      </c>
      <c r="K156" s="127"/>
      <c r="L156" s="128"/>
      <c r="M156" s="129" t="s">
        <v>1</v>
      </c>
      <c r="N156" s="130" t="s">
        <v>34</v>
      </c>
      <c r="O156" s="104">
        <v>0</v>
      </c>
      <c r="P156" s="104">
        <f>O156*H156</f>
        <v>0</v>
      </c>
      <c r="Q156" s="104">
        <v>1E-3</v>
      </c>
      <c r="R156" s="104">
        <f>Q156*H156</f>
        <v>6.1800000000000006E-4</v>
      </c>
      <c r="S156" s="104">
        <v>0</v>
      </c>
      <c r="T156" s="105">
        <f>S156*H156</f>
        <v>0</v>
      </c>
      <c r="AR156" s="106" t="s">
        <v>139</v>
      </c>
      <c r="AT156" s="106" t="s">
        <v>187</v>
      </c>
      <c r="AU156" s="106" t="s">
        <v>54</v>
      </c>
      <c r="AY156" s="12" t="s">
        <v>97</v>
      </c>
      <c r="BE156" s="107">
        <f>IF(N156="základní",J156,0)</f>
        <v>0</v>
      </c>
      <c r="BF156" s="107">
        <f>IF(N156="snížená",J156,0)</f>
        <v>0</v>
      </c>
      <c r="BG156" s="107">
        <f>IF(N156="zákl. přenesená",J156,0)</f>
        <v>0</v>
      </c>
      <c r="BH156" s="107">
        <f>IF(N156="sníž. přenesená",J156,0)</f>
        <v>0</v>
      </c>
      <c r="BI156" s="107">
        <f>IF(N156="nulová",J156,0)</f>
        <v>0</v>
      </c>
      <c r="BJ156" s="12" t="s">
        <v>53</v>
      </c>
      <c r="BK156" s="107">
        <f>ROUND(I156*H156,2)</f>
        <v>0</v>
      </c>
      <c r="BL156" s="12" t="s">
        <v>103</v>
      </c>
      <c r="BM156" s="106" t="s">
        <v>777</v>
      </c>
    </row>
    <row r="157" spans="2:65" s="8" customFormat="1" ht="78.75" x14ac:dyDescent="0.2">
      <c r="B157" s="108"/>
      <c r="D157" s="109" t="s">
        <v>105</v>
      </c>
      <c r="F157" s="111" t="s">
        <v>778</v>
      </c>
      <c r="H157" s="112">
        <v>0.61799999999999999</v>
      </c>
      <c r="L157" s="108"/>
      <c r="M157" s="113"/>
      <c r="T157" s="114"/>
      <c r="AT157" s="110" t="s">
        <v>105</v>
      </c>
      <c r="AU157" s="110" t="s">
        <v>54</v>
      </c>
      <c r="AV157" s="8" t="s">
        <v>54</v>
      </c>
      <c r="AW157" s="8" t="s">
        <v>3</v>
      </c>
      <c r="AX157" s="8" t="s">
        <v>53</v>
      </c>
      <c r="AY157" s="110" t="s">
        <v>97</v>
      </c>
    </row>
    <row r="158" spans="2:65" s="1" customFormat="1" ht="24.2" customHeight="1" x14ac:dyDescent="0.2">
      <c r="B158" s="94"/>
      <c r="C158" s="95" t="s">
        <v>149</v>
      </c>
      <c r="D158" s="95" t="s">
        <v>99</v>
      </c>
      <c r="E158" s="96" t="s">
        <v>779</v>
      </c>
      <c r="F158" s="97" t="s">
        <v>780</v>
      </c>
      <c r="G158" s="98" t="s">
        <v>102</v>
      </c>
      <c r="H158" s="99">
        <v>30.88</v>
      </c>
      <c r="I158" s="100"/>
      <c r="J158" s="100">
        <f>ROUND(I158*H158,2)</f>
        <v>0</v>
      </c>
      <c r="K158" s="101"/>
      <c r="L158" s="24"/>
      <c r="M158" s="102" t="s">
        <v>1</v>
      </c>
      <c r="N158" s="103" t="s">
        <v>34</v>
      </c>
      <c r="O158" s="104">
        <v>9.7000000000000003E-2</v>
      </c>
      <c r="P158" s="104">
        <f>O158*H158</f>
        <v>2.9953599999999998</v>
      </c>
      <c r="Q158" s="104">
        <v>0</v>
      </c>
      <c r="R158" s="104">
        <f>Q158*H158</f>
        <v>0</v>
      </c>
      <c r="S158" s="104">
        <v>0</v>
      </c>
      <c r="T158" s="105">
        <f>S158*H158</f>
        <v>0</v>
      </c>
      <c r="AR158" s="106" t="s">
        <v>103</v>
      </c>
      <c r="AT158" s="106" t="s">
        <v>99</v>
      </c>
      <c r="AU158" s="106" t="s">
        <v>54</v>
      </c>
      <c r="AY158" s="12" t="s">
        <v>97</v>
      </c>
      <c r="BE158" s="107">
        <f>IF(N158="základní",J158,0)</f>
        <v>0</v>
      </c>
      <c r="BF158" s="107">
        <f>IF(N158="snížená",J158,0)</f>
        <v>0</v>
      </c>
      <c r="BG158" s="107">
        <f>IF(N158="zákl. přenesená",J158,0)</f>
        <v>0</v>
      </c>
      <c r="BH158" s="107">
        <f>IF(N158="sníž. přenesená",J158,0)</f>
        <v>0</v>
      </c>
      <c r="BI158" s="107">
        <f>IF(N158="nulová",J158,0)</f>
        <v>0</v>
      </c>
      <c r="BJ158" s="12" t="s">
        <v>53</v>
      </c>
      <c r="BK158" s="107">
        <f>ROUND(I158*H158,2)</f>
        <v>0</v>
      </c>
      <c r="BL158" s="12" t="s">
        <v>103</v>
      </c>
      <c r="BM158" s="106" t="s">
        <v>781</v>
      </c>
    </row>
    <row r="159" spans="2:65" s="8" customFormat="1" x14ac:dyDescent="0.2">
      <c r="B159" s="108"/>
      <c r="D159" s="109" t="s">
        <v>105</v>
      </c>
      <c r="E159" s="110" t="s">
        <v>1</v>
      </c>
      <c r="F159" s="111" t="s">
        <v>771</v>
      </c>
      <c r="H159" s="112">
        <v>30.88</v>
      </c>
      <c r="L159" s="108"/>
      <c r="M159" s="113"/>
      <c r="T159" s="114"/>
      <c r="AT159" s="110" t="s">
        <v>105</v>
      </c>
      <c r="AU159" s="110" t="s">
        <v>54</v>
      </c>
      <c r="AV159" s="8" t="s">
        <v>54</v>
      </c>
      <c r="AW159" s="8" t="s">
        <v>26</v>
      </c>
      <c r="AX159" s="8" t="s">
        <v>53</v>
      </c>
      <c r="AY159" s="110" t="s">
        <v>97</v>
      </c>
    </row>
    <row r="160" spans="2:65" s="7" customFormat="1" ht="22.9" customHeight="1" x14ac:dyDescent="0.2">
      <c r="B160" s="83"/>
      <c r="D160" s="84" t="s">
        <v>51</v>
      </c>
      <c r="E160" s="92" t="s">
        <v>54</v>
      </c>
      <c r="F160" s="92" t="s">
        <v>138</v>
      </c>
      <c r="J160" s="93">
        <f>BK160</f>
        <v>0</v>
      </c>
      <c r="L160" s="83"/>
      <c r="M160" s="87"/>
      <c r="P160" s="88">
        <f>SUM(P161:P164)</f>
        <v>0.74739299999999997</v>
      </c>
      <c r="R160" s="88">
        <f>SUM(R161:R164)</f>
        <v>1.24672915</v>
      </c>
      <c r="T160" s="89">
        <f>SUM(T161:T164)</f>
        <v>0</v>
      </c>
      <c r="AR160" s="84" t="s">
        <v>53</v>
      </c>
      <c r="AT160" s="90" t="s">
        <v>51</v>
      </c>
      <c r="AU160" s="90" t="s">
        <v>53</v>
      </c>
      <c r="AY160" s="84" t="s">
        <v>97</v>
      </c>
      <c r="BK160" s="91">
        <f>SUM(BK161:BK164)</f>
        <v>0</v>
      </c>
    </row>
    <row r="161" spans="2:65" s="1" customFormat="1" ht="24.2" customHeight="1" x14ac:dyDescent="0.2">
      <c r="B161" s="94"/>
      <c r="C161" s="95" t="s">
        <v>154</v>
      </c>
      <c r="D161" s="95" t="s">
        <v>99</v>
      </c>
      <c r="E161" s="96" t="s">
        <v>782</v>
      </c>
      <c r="F161" s="97" t="s">
        <v>783</v>
      </c>
      <c r="G161" s="98" t="s">
        <v>111</v>
      </c>
      <c r="H161" s="99">
        <v>0.48599999999999999</v>
      </c>
      <c r="I161" s="100"/>
      <c r="J161" s="100">
        <f>ROUND(I161*H161,2)</f>
        <v>0</v>
      </c>
      <c r="K161" s="101"/>
      <c r="L161" s="24"/>
      <c r="M161" s="102" t="s">
        <v>1</v>
      </c>
      <c r="N161" s="103" t="s">
        <v>34</v>
      </c>
      <c r="O161" s="104">
        <v>0.629</v>
      </c>
      <c r="P161" s="104">
        <f>O161*H161</f>
        <v>0.30569400000000002</v>
      </c>
      <c r="Q161" s="104">
        <v>2.5018699999999998</v>
      </c>
      <c r="R161" s="104">
        <f>Q161*H161</f>
        <v>1.2159088199999999</v>
      </c>
      <c r="S161" s="104">
        <v>0</v>
      </c>
      <c r="T161" s="105">
        <f>S161*H161</f>
        <v>0</v>
      </c>
      <c r="AR161" s="106" t="s">
        <v>103</v>
      </c>
      <c r="AT161" s="106" t="s">
        <v>99</v>
      </c>
      <c r="AU161" s="106" t="s">
        <v>54</v>
      </c>
      <c r="AY161" s="12" t="s">
        <v>97</v>
      </c>
      <c r="BE161" s="107">
        <f>IF(N161="základní",J161,0)</f>
        <v>0</v>
      </c>
      <c r="BF161" s="107">
        <f>IF(N161="snížená",J161,0)</f>
        <v>0</v>
      </c>
      <c r="BG161" s="107">
        <f>IF(N161="zákl. přenesená",J161,0)</f>
        <v>0</v>
      </c>
      <c r="BH161" s="107">
        <f>IF(N161="sníž. přenesená",J161,0)</f>
        <v>0</v>
      </c>
      <c r="BI161" s="107">
        <f>IF(N161="nulová",J161,0)</f>
        <v>0</v>
      </c>
      <c r="BJ161" s="12" t="s">
        <v>53</v>
      </c>
      <c r="BK161" s="107">
        <f>ROUND(I161*H161,2)</f>
        <v>0</v>
      </c>
      <c r="BL161" s="12" t="s">
        <v>103</v>
      </c>
      <c r="BM161" s="106" t="s">
        <v>784</v>
      </c>
    </row>
    <row r="162" spans="2:65" s="8" customFormat="1" ht="45" x14ac:dyDescent="0.2">
      <c r="B162" s="108"/>
      <c r="D162" s="109" t="s">
        <v>105</v>
      </c>
      <c r="E162" s="110" t="s">
        <v>1</v>
      </c>
      <c r="F162" s="111" t="s">
        <v>785</v>
      </c>
      <c r="H162" s="112">
        <v>0.48599999999999999</v>
      </c>
      <c r="L162" s="108"/>
      <c r="M162" s="113"/>
      <c r="T162" s="114"/>
      <c r="AT162" s="110" t="s">
        <v>105</v>
      </c>
      <c r="AU162" s="110" t="s">
        <v>54</v>
      </c>
      <c r="AV162" s="8" t="s">
        <v>54</v>
      </c>
      <c r="AW162" s="8" t="s">
        <v>26</v>
      </c>
      <c r="AX162" s="8" t="s">
        <v>53</v>
      </c>
      <c r="AY162" s="110" t="s">
        <v>97</v>
      </c>
    </row>
    <row r="163" spans="2:65" s="1" customFormat="1" ht="16.5" customHeight="1" x14ac:dyDescent="0.2">
      <c r="B163" s="94"/>
      <c r="C163" s="95" t="s">
        <v>159</v>
      </c>
      <c r="D163" s="95" t="s">
        <v>99</v>
      </c>
      <c r="E163" s="96" t="s">
        <v>786</v>
      </c>
      <c r="F163" s="97" t="s">
        <v>787</v>
      </c>
      <c r="G163" s="98" t="s">
        <v>174</v>
      </c>
      <c r="H163" s="99">
        <v>2.9000000000000001E-2</v>
      </c>
      <c r="I163" s="100"/>
      <c r="J163" s="100">
        <f>ROUND(I163*H163,2)</f>
        <v>0</v>
      </c>
      <c r="K163" s="101"/>
      <c r="L163" s="24"/>
      <c r="M163" s="102" t="s">
        <v>1</v>
      </c>
      <c r="N163" s="103" t="s">
        <v>34</v>
      </c>
      <c r="O163" s="104">
        <v>15.231</v>
      </c>
      <c r="P163" s="104">
        <f>O163*H163</f>
        <v>0.44169900000000001</v>
      </c>
      <c r="Q163" s="104">
        <v>1.06277</v>
      </c>
      <c r="R163" s="104">
        <f>Q163*H163</f>
        <v>3.082033E-2</v>
      </c>
      <c r="S163" s="104">
        <v>0</v>
      </c>
      <c r="T163" s="105">
        <f>S163*H163</f>
        <v>0</v>
      </c>
      <c r="AR163" s="106" t="s">
        <v>103</v>
      </c>
      <c r="AT163" s="106" t="s">
        <v>99</v>
      </c>
      <c r="AU163" s="106" t="s">
        <v>54</v>
      </c>
      <c r="AY163" s="12" t="s">
        <v>97</v>
      </c>
      <c r="BE163" s="107">
        <f>IF(N163="základní",J163,0)</f>
        <v>0</v>
      </c>
      <c r="BF163" s="107">
        <f>IF(N163="snížená",J163,0)</f>
        <v>0</v>
      </c>
      <c r="BG163" s="107">
        <f>IF(N163="zákl. přenesená",J163,0)</f>
        <v>0</v>
      </c>
      <c r="BH163" s="107">
        <f>IF(N163="sníž. přenesená",J163,0)</f>
        <v>0</v>
      </c>
      <c r="BI163" s="107">
        <f>IF(N163="nulová",J163,0)</f>
        <v>0</v>
      </c>
      <c r="BJ163" s="12" t="s">
        <v>53</v>
      </c>
      <c r="BK163" s="107">
        <f>ROUND(I163*H163,2)</f>
        <v>0</v>
      </c>
      <c r="BL163" s="12" t="s">
        <v>103</v>
      </c>
      <c r="BM163" s="106" t="s">
        <v>788</v>
      </c>
    </row>
    <row r="164" spans="2:65" s="8" customFormat="1" ht="33.75" x14ac:dyDescent="0.2">
      <c r="B164" s="108"/>
      <c r="D164" s="109" t="s">
        <v>105</v>
      </c>
      <c r="E164" s="110" t="s">
        <v>1</v>
      </c>
      <c r="F164" s="111" t="s">
        <v>789</v>
      </c>
      <c r="H164" s="112">
        <v>2.9000000000000001E-2</v>
      </c>
      <c r="L164" s="108"/>
      <c r="M164" s="113"/>
      <c r="T164" s="114"/>
      <c r="AT164" s="110" t="s">
        <v>105</v>
      </c>
      <c r="AU164" s="110" t="s">
        <v>54</v>
      </c>
      <c r="AV164" s="8" t="s">
        <v>54</v>
      </c>
      <c r="AW164" s="8" t="s">
        <v>26</v>
      </c>
      <c r="AX164" s="8" t="s">
        <v>53</v>
      </c>
      <c r="AY164" s="110" t="s">
        <v>97</v>
      </c>
    </row>
    <row r="165" spans="2:65" s="7" customFormat="1" ht="22.9" customHeight="1" x14ac:dyDescent="0.2">
      <c r="B165" s="83"/>
      <c r="D165" s="84" t="s">
        <v>51</v>
      </c>
      <c r="E165" s="92" t="s">
        <v>115</v>
      </c>
      <c r="F165" s="92" t="s">
        <v>153</v>
      </c>
      <c r="J165" s="93">
        <f>BK165</f>
        <v>0</v>
      </c>
      <c r="L165" s="83"/>
      <c r="M165" s="87"/>
      <c r="P165" s="88">
        <f>SUM(P166:P167)</f>
        <v>19.086504000000001</v>
      </c>
      <c r="R165" s="88">
        <f>SUM(R166:R167)</f>
        <v>5.3060515199999996</v>
      </c>
      <c r="T165" s="89">
        <f>SUM(T166:T167)</f>
        <v>0</v>
      </c>
      <c r="AR165" s="84" t="s">
        <v>53</v>
      </c>
      <c r="AT165" s="90" t="s">
        <v>51</v>
      </c>
      <c r="AU165" s="90" t="s">
        <v>53</v>
      </c>
      <c r="AY165" s="84" t="s">
        <v>97</v>
      </c>
      <c r="BK165" s="91">
        <f>SUM(BK166:BK167)</f>
        <v>0</v>
      </c>
    </row>
    <row r="166" spans="2:65" s="1" customFormat="1" ht="24.2" customHeight="1" x14ac:dyDescent="0.2">
      <c r="B166" s="94"/>
      <c r="C166" s="95" t="s">
        <v>165</v>
      </c>
      <c r="D166" s="95" t="s">
        <v>99</v>
      </c>
      <c r="E166" s="96" t="s">
        <v>790</v>
      </c>
      <c r="F166" s="97" t="s">
        <v>791</v>
      </c>
      <c r="G166" s="98" t="s">
        <v>111</v>
      </c>
      <c r="H166" s="99">
        <v>1.704</v>
      </c>
      <c r="I166" s="100"/>
      <c r="J166" s="100">
        <f>ROUND(I166*H166,2)</f>
        <v>0</v>
      </c>
      <c r="K166" s="101"/>
      <c r="L166" s="24"/>
      <c r="M166" s="102" t="s">
        <v>1</v>
      </c>
      <c r="N166" s="103" t="s">
        <v>34</v>
      </c>
      <c r="O166" s="104">
        <v>11.201000000000001</v>
      </c>
      <c r="P166" s="104">
        <f>O166*H166</f>
        <v>19.086504000000001</v>
      </c>
      <c r="Q166" s="104">
        <v>3.11388</v>
      </c>
      <c r="R166" s="104">
        <f>Q166*H166</f>
        <v>5.3060515199999996</v>
      </c>
      <c r="S166" s="104">
        <v>0</v>
      </c>
      <c r="T166" s="105">
        <f>S166*H166</f>
        <v>0</v>
      </c>
      <c r="AR166" s="106" t="s">
        <v>103</v>
      </c>
      <c r="AT166" s="106" t="s">
        <v>99</v>
      </c>
      <c r="AU166" s="106" t="s">
        <v>54</v>
      </c>
      <c r="AY166" s="12" t="s">
        <v>97</v>
      </c>
      <c r="BE166" s="107">
        <f>IF(N166="základní",J166,0)</f>
        <v>0</v>
      </c>
      <c r="BF166" s="107">
        <f>IF(N166="snížená",J166,0)</f>
        <v>0</v>
      </c>
      <c r="BG166" s="107">
        <f>IF(N166="zákl. přenesená",J166,0)</f>
        <v>0</v>
      </c>
      <c r="BH166" s="107">
        <f>IF(N166="sníž. přenesená",J166,0)</f>
        <v>0</v>
      </c>
      <c r="BI166" s="107">
        <f>IF(N166="nulová",J166,0)</f>
        <v>0</v>
      </c>
      <c r="BJ166" s="12" t="s">
        <v>53</v>
      </c>
      <c r="BK166" s="107">
        <f>ROUND(I166*H166,2)</f>
        <v>0</v>
      </c>
      <c r="BL166" s="12" t="s">
        <v>103</v>
      </c>
      <c r="BM166" s="106" t="s">
        <v>792</v>
      </c>
    </row>
    <row r="167" spans="2:65" s="8" customFormat="1" x14ac:dyDescent="0.2">
      <c r="B167" s="108"/>
      <c r="D167" s="109" t="s">
        <v>105</v>
      </c>
      <c r="E167" s="110" t="s">
        <v>1</v>
      </c>
      <c r="F167" s="111" t="s">
        <v>793</v>
      </c>
      <c r="H167" s="112">
        <v>1.704</v>
      </c>
      <c r="L167" s="108"/>
      <c r="M167" s="113"/>
      <c r="T167" s="114"/>
      <c r="AT167" s="110" t="s">
        <v>105</v>
      </c>
      <c r="AU167" s="110" t="s">
        <v>54</v>
      </c>
      <c r="AV167" s="8" t="s">
        <v>54</v>
      </c>
      <c r="AW167" s="8" t="s">
        <v>26</v>
      </c>
      <c r="AX167" s="8" t="s">
        <v>53</v>
      </c>
      <c r="AY167" s="110" t="s">
        <v>97</v>
      </c>
    </row>
    <row r="168" spans="2:65" s="7" customFormat="1" ht="22.9" customHeight="1" x14ac:dyDescent="0.2">
      <c r="B168" s="83"/>
      <c r="D168" s="84" t="s">
        <v>51</v>
      </c>
      <c r="E168" s="92" t="s">
        <v>103</v>
      </c>
      <c r="F168" s="92" t="s">
        <v>794</v>
      </c>
      <c r="J168" s="93">
        <f>BK168</f>
        <v>0</v>
      </c>
      <c r="L168" s="83"/>
      <c r="M168" s="87"/>
      <c r="P168" s="88">
        <f>SUM(P169:P170)</f>
        <v>5.0544900000000004</v>
      </c>
      <c r="R168" s="88">
        <f>SUM(R169:R170)</f>
        <v>0</v>
      </c>
      <c r="T168" s="89">
        <f>SUM(T169:T170)</f>
        <v>0</v>
      </c>
      <c r="AR168" s="84" t="s">
        <v>53</v>
      </c>
      <c r="AT168" s="90" t="s">
        <v>51</v>
      </c>
      <c r="AU168" s="90" t="s">
        <v>53</v>
      </c>
      <c r="AY168" s="84" t="s">
        <v>97</v>
      </c>
      <c r="BK168" s="91">
        <f>SUM(BK169:BK170)</f>
        <v>0</v>
      </c>
    </row>
    <row r="169" spans="2:65" s="1" customFormat="1" ht="24.2" customHeight="1" x14ac:dyDescent="0.2">
      <c r="B169" s="94"/>
      <c r="C169" s="95" t="s">
        <v>171</v>
      </c>
      <c r="D169" s="95" t="s">
        <v>99</v>
      </c>
      <c r="E169" s="96" t="s">
        <v>795</v>
      </c>
      <c r="F169" s="97" t="s">
        <v>796</v>
      </c>
      <c r="G169" s="98" t="s">
        <v>111</v>
      </c>
      <c r="H169" s="99">
        <v>2.9820000000000002</v>
      </c>
      <c r="I169" s="100"/>
      <c r="J169" s="100">
        <f>ROUND(I169*H169,2)</f>
        <v>0</v>
      </c>
      <c r="K169" s="101"/>
      <c r="L169" s="24"/>
      <c r="M169" s="102" t="s">
        <v>1</v>
      </c>
      <c r="N169" s="103" t="s">
        <v>34</v>
      </c>
      <c r="O169" s="104">
        <v>1.6950000000000001</v>
      </c>
      <c r="P169" s="104">
        <f>O169*H169</f>
        <v>5.0544900000000004</v>
      </c>
      <c r="Q169" s="104">
        <v>0</v>
      </c>
      <c r="R169" s="104">
        <f>Q169*H169</f>
        <v>0</v>
      </c>
      <c r="S169" s="104">
        <v>0</v>
      </c>
      <c r="T169" s="105">
        <f>S169*H169</f>
        <v>0</v>
      </c>
      <c r="AR169" s="106" t="s">
        <v>103</v>
      </c>
      <c r="AT169" s="106" t="s">
        <v>99</v>
      </c>
      <c r="AU169" s="106" t="s">
        <v>54</v>
      </c>
      <c r="AY169" s="12" t="s">
        <v>97</v>
      </c>
      <c r="BE169" s="107">
        <f>IF(N169="základní",J169,0)</f>
        <v>0</v>
      </c>
      <c r="BF169" s="107">
        <f>IF(N169="snížená",J169,0)</f>
        <v>0</v>
      </c>
      <c r="BG169" s="107">
        <f>IF(N169="zákl. přenesená",J169,0)</f>
        <v>0</v>
      </c>
      <c r="BH169" s="107">
        <f>IF(N169="sníž. přenesená",J169,0)</f>
        <v>0</v>
      </c>
      <c r="BI169" s="107">
        <f>IF(N169="nulová",J169,0)</f>
        <v>0</v>
      </c>
      <c r="BJ169" s="12" t="s">
        <v>53</v>
      </c>
      <c r="BK169" s="107">
        <f>ROUND(I169*H169,2)</f>
        <v>0</v>
      </c>
      <c r="BL169" s="12" t="s">
        <v>103</v>
      </c>
      <c r="BM169" s="106" t="s">
        <v>797</v>
      </c>
    </row>
    <row r="170" spans="2:65" s="8" customFormat="1" ht="33.75" x14ac:dyDescent="0.2">
      <c r="B170" s="108"/>
      <c r="D170" s="109" t="s">
        <v>105</v>
      </c>
      <c r="E170" s="110" t="s">
        <v>1</v>
      </c>
      <c r="F170" s="111" t="s">
        <v>798</v>
      </c>
      <c r="H170" s="112">
        <v>2.9820000000000002</v>
      </c>
      <c r="L170" s="108"/>
      <c r="M170" s="113"/>
      <c r="T170" s="114"/>
      <c r="AT170" s="110" t="s">
        <v>105</v>
      </c>
      <c r="AU170" s="110" t="s">
        <v>54</v>
      </c>
      <c r="AV170" s="8" t="s">
        <v>54</v>
      </c>
      <c r="AW170" s="8" t="s">
        <v>26</v>
      </c>
      <c r="AX170" s="8" t="s">
        <v>53</v>
      </c>
      <c r="AY170" s="110" t="s">
        <v>97</v>
      </c>
    </row>
    <row r="171" spans="2:65" s="7" customFormat="1" ht="22.9" customHeight="1" x14ac:dyDescent="0.2">
      <c r="B171" s="83"/>
      <c r="D171" s="84" t="s">
        <v>51</v>
      </c>
      <c r="E171" s="92" t="s">
        <v>129</v>
      </c>
      <c r="F171" s="92" t="s">
        <v>201</v>
      </c>
      <c r="J171" s="93">
        <f>BK171</f>
        <v>0</v>
      </c>
      <c r="L171" s="83"/>
      <c r="M171" s="87"/>
      <c r="P171" s="88">
        <f>SUM(P172:P173)</f>
        <v>2.9611260000000001</v>
      </c>
      <c r="R171" s="88">
        <f>SUM(R172:R173)</f>
        <v>2.9407035599999998</v>
      </c>
      <c r="T171" s="89">
        <f>SUM(T172:T173)</f>
        <v>0</v>
      </c>
      <c r="AR171" s="84" t="s">
        <v>53</v>
      </c>
      <c r="AT171" s="90" t="s">
        <v>51</v>
      </c>
      <c r="AU171" s="90" t="s">
        <v>53</v>
      </c>
      <c r="AY171" s="84" t="s">
        <v>97</v>
      </c>
      <c r="BK171" s="91">
        <f>SUM(BK172:BK173)</f>
        <v>0</v>
      </c>
    </row>
    <row r="172" spans="2:65" s="1" customFormat="1" ht="33" customHeight="1" x14ac:dyDescent="0.2">
      <c r="B172" s="94"/>
      <c r="C172" s="95" t="s">
        <v>8</v>
      </c>
      <c r="D172" s="95" t="s">
        <v>99</v>
      </c>
      <c r="E172" s="96" t="s">
        <v>799</v>
      </c>
      <c r="F172" s="97" t="s">
        <v>800</v>
      </c>
      <c r="G172" s="98" t="s">
        <v>111</v>
      </c>
      <c r="H172" s="99">
        <v>1.278</v>
      </c>
      <c r="I172" s="100"/>
      <c r="J172" s="100">
        <f>ROUND(I172*H172,2)</f>
        <v>0</v>
      </c>
      <c r="K172" s="101"/>
      <c r="L172" s="24"/>
      <c r="M172" s="102" t="s">
        <v>1</v>
      </c>
      <c r="N172" s="103" t="s">
        <v>34</v>
      </c>
      <c r="O172" s="104">
        <v>2.3170000000000002</v>
      </c>
      <c r="P172" s="104">
        <f>O172*H172</f>
        <v>2.9611260000000001</v>
      </c>
      <c r="Q172" s="104">
        <v>2.3010199999999998</v>
      </c>
      <c r="R172" s="104">
        <f>Q172*H172</f>
        <v>2.9407035599999998</v>
      </c>
      <c r="S172" s="104">
        <v>0</v>
      </c>
      <c r="T172" s="105">
        <f>S172*H172</f>
        <v>0</v>
      </c>
      <c r="AR172" s="106" t="s">
        <v>103</v>
      </c>
      <c r="AT172" s="106" t="s">
        <v>99</v>
      </c>
      <c r="AU172" s="106" t="s">
        <v>54</v>
      </c>
      <c r="AY172" s="12" t="s">
        <v>97</v>
      </c>
      <c r="BE172" s="107">
        <f>IF(N172="základní",J172,0)</f>
        <v>0</v>
      </c>
      <c r="BF172" s="107">
        <f>IF(N172="snížená",J172,0)</f>
        <v>0</v>
      </c>
      <c r="BG172" s="107">
        <f>IF(N172="zákl. přenesená",J172,0)</f>
        <v>0</v>
      </c>
      <c r="BH172" s="107">
        <f>IF(N172="sníž. přenesená",J172,0)</f>
        <v>0</v>
      </c>
      <c r="BI172" s="107">
        <f>IF(N172="nulová",J172,0)</f>
        <v>0</v>
      </c>
      <c r="BJ172" s="12" t="s">
        <v>53</v>
      </c>
      <c r="BK172" s="107">
        <f>ROUND(I172*H172,2)</f>
        <v>0</v>
      </c>
      <c r="BL172" s="12" t="s">
        <v>103</v>
      </c>
      <c r="BM172" s="106" t="s">
        <v>801</v>
      </c>
    </row>
    <row r="173" spans="2:65" s="8" customFormat="1" x14ac:dyDescent="0.2">
      <c r="B173" s="108"/>
      <c r="D173" s="109" t="s">
        <v>105</v>
      </c>
      <c r="E173" s="110" t="s">
        <v>1</v>
      </c>
      <c r="F173" s="111" t="s">
        <v>802</v>
      </c>
      <c r="H173" s="112">
        <v>1.278</v>
      </c>
      <c r="L173" s="108"/>
      <c r="M173" s="113"/>
      <c r="T173" s="114"/>
      <c r="AT173" s="110" t="s">
        <v>105</v>
      </c>
      <c r="AU173" s="110" t="s">
        <v>54</v>
      </c>
      <c r="AV173" s="8" t="s">
        <v>54</v>
      </c>
      <c r="AW173" s="8" t="s">
        <v>26</v>
      </c>
      <c r="AX173" s="8" t="s">
        <v>53</v>
      </c>
      <c r="AY173" s="110" t="s">
        <v>97</v>
      </c>
    </row>
    <row r="174" spans="2:65" s="7" customFormat="1" ht="22.9" customHeight="1" x14ac:dyDescent="0.2">
      <c r="B174" s="83"/>
      <c r="D174" s="84" t="s">
        <v>51</v>
      </c>
      <c r="E174" s="92" t="s">
        <v>139</v>
      </c>
      <c r="F174" s="92" t="s">
        <v>803</v>
      </c>
      <c r="J174" s="93">
        <f>BK174</f>
        <v>0</v>
      </c>
      <c r="L174" s="83"/>
      <c r="M174" s="87"/>
      <c r="P174" s="88">
        <f>SUM(P175:P192)</f>
        <v>24.7791</v>
      </c>
      <c r="R174" s="88">
        <f>SUM(R175:R192)</f>
        <v>1.2644730000000002</v>
      </c>
      <c r="T174" s="89">
        <f>SUM(T175:T192)</f>
        <v>0</v>
      </c>
      <c r="AR174" s="84" t="s">
        <v>53</v>
      </c>
      <c r="AT174" s="90" t="s">
        <v>51</v>
      </c>
      <c r="AU174" s="90" t="s">
        <v>53</v>
      </c>
      <c r="AY174" s="84" t="s">
        <v>97</v>
      </c>
      <c r="BK174" s="91">
        <f>SUM(BK175:BK192)</f>
        <v>0</v>
      </c>
    </row>
    <row r="175" spans="2:65" s="1" customFormat="1" ht="24.2" customHeight="1" x14ac:dyDescent="0.2">
      <c r="B175" s="94"/>
      <c r="C175" s="95" t="s">
        <v>181</v>
      </c>
      <c r="D175" s="95" t="s">
        <v>99</v>
      </c>
      <c r="E175" s="96" t="s">
        <v>804</v>
      </c>
      <c r="F175" s="97" t="s">
        <v>805</v>
      </c>
      <c r="G175" s="98" t="s">
        <v>168</v>
      </c>
      <c r="H175" s="99">
        <v>49.7</v>
      </c>
      <c r="I175" s="100"/>
      <c r="J175" s="100">
        <f>ROUND(I175*H175,2)</f>
        <v>0</v>
      </c>
      <c r="K175" s="101"/>
      <c r="L175" s="24"/>
      <c r="M175" s="102" t="s">
        <v>1</v>
      </c>
      <c r="N175" s="103" t="s">
        <v>34</v>
      </c>
      <c r="O175" s="104">
        <v>0.25800000000000001</v>
      </c>
      <c r="P175" s="104">
        <f>O175*H175</f>
        <v>12.822600000000001</v>
      </c>
      <c r="Q175" s="104">
        <v>2.7899999999999999E-3</v>
      </c>
      <c r="R175" s="104">
        <f>Q175*H175</f>
        <v>0.13866300000000001</v>
      </c>
      <c r="S175" s="104">
        <v>0</v>
      </c>
      <c r="T175" s="105">
        <f>S175*H175</f>
        <v>0</v>
      </c>
      <c r="AR175" s="106" t="s">
        <v>103</v>
      </c>
      <c r="AT175" s="106" t="s">
        <v>99</v>
      </c>
      <c r="AU175" s="106" t="s">
        <v>54</v>
      </c>
      <c r="AY175" s="12" t="s">
        <v>97</v>
      </c>
      <c r="BE175" s="107">
        <f>IF(N175="základní",J175,0)</f>
        <v>0</v>
      </c>
      <c r="BF175" s="107">
        <f>IF(N175="snížená",J175,0)</f>
        <v>0</v>
      </c>
      <c r="BG175" s="107">
        <f>IF(N175="zákl. přenesená",J175,0)</f>
        <v>0</v>
      </c>
      <c r="BH175" s="107">
        <f>IF(N175="sníž. přenesená",J175,0)</f>
        <v>0</v>
      </c>
      <c r="BI175" s="107">
        <f>IF(N175="nulová",J175,0)</f>
        <v>0</v>
      </c>
      <c r="BJ175" s="12" t="s">
        <v>53</v>
      </c>
      <c r="BK175" s="107">
        <f>ROUND(I175*H175,2)</f>
        <v>0</v>
      </c>
      <c r="BL175" s="12" t="s">
        <v>103</v>
      </c>
      <c r="BM175" s="106" t="s">
        <v>806</v>
      </c>
    </row>
    <row r="176" spans="2:65" s="8" customFormat="1" x14ac:dyDescent="0.2">
      <c r="B176" s="108"/>
      <c r="D176" s="109" t="s">
        <v>105</v>
      </c>
      <c r="E176" s="110" t="s">
        <v>1</v>
      </c>
      <c r="F176" s="111" t="s">
        <v>807</v>
      </c>
      <c r="H176" s="112">
        <v>49.7</v>
      </c>
      <c r="L176" s="108"/>
      <c r="M176" s="113"/>
      <c r="T176" s="114"/>
      <c r="AT176" s="110" t="s">
        <v>105</v>
      </c>
      <c r="AU176" s="110" t="s">
        <v>54</v>
      </c>
      <c r="AV176" s="8" t="s">
        <v>54</v>
      </c>
      <c r="AW176" s="8" t="s">
        <v>26</v>
      </c>
      <c r="AX176" s="8" t="s">
        <v>53</v>
      </c>
      <c r="AY176" s="110" t="s">
        <v>97</v>
      </c>
    </row>
    <row r="177" spans="2:65" s="1" customFormat="1" ht="33" customHeight="1" x14ac:dyDescent="0.2">
      <c r="B177" s="94"/>
      <c r="C177" s="95" t="s">
        <v>186</v>
      </c>
      <c r="D177" s="95" t="s">
        <v>99</v>
      </c>
      <c r="E177" s="96" t="s">
        <v>808</v>
      </c>
      <c r="F177" s="97" t="s">
        <v>809</v>
      </c>
      <c r="G177" s="98" t="s">
        <v>275</v>
      </c>
      <c r="H177" s="99">
        <v>2</v>
      </c>
      <c r="I177" s="100"/>
      <c r="J177" s="100">
        <f t="shared" ref="J177:J183" si="0">ROUND(I177*H177,2)</f>
        <v>0</v>
      </c>
      <c r="K177" s="101"/>
      <c r="L177" s="24"/>
      <c r="M177" s="102" t="s">
        <v>1</v>
      </c>
      <c r="N177" s="103" t="s">
        <v>34</v>
      </c>
      <c r="O177" s="104">
        <v>0.68300000000000005</v>
      </c>
      <c r="P177" s="104">
        <f t="shared" ref="P177:P183" si="1">O177*H177</f>
        <v>1.3660000000000001</v>
      </c>
      <c r="Q177" s="104">
        <v>0</v>
      </c>
      <c r="R177" s="104">
        <f t="shared" ref="R177:R183" si="2">Q177*H177</f>
        <v>0</v>
      </c>
      <c r="S177" s="104">
        <v>0</v>
      </c>
      <c r="T177" s="105">
        <f t="shared" ref="T177:T183" si="3">S177*H177</f>
        <v>0</v>
      </c>
      <c r="AR177" s="106" t="s">
        <v>103</v>
      </c>
      <c r="AT177" s="106" t="s">
        <v>99</v>
      </c>
      <c r="AU177" s="106" t="s">
        <v>54</v>
      </c>
      <c r="AY177" s="12" t="s">
        <v>97</v>
      </c>
      <c r="BE177" s="107">
        <f t="shared" ref="BE177:BE183" si="4">IF(N177="základní",J177,0)</f>
        <v>0</v>
      </c>
      <c r="BF177" s="107">
        <f t="shared" ref="BF177:BF183" si="5">IF(N177="snížená",J177,0)</f>
        <v>0</v>
      </c>
      <c r="BG177" s="107">
        <f t="shared" ref="BG177:BG183" si="6">IF(N177="zákl. přenesená",J177,0)</f>
        <v>0</v>
      </c>
      <c r="BH177" s="107">
        <f t="shared" ref="BH177:BH183" si="7">IF(N177="sníž. přenesená",J177,0)</f>
        <v>0</v>
      </c>
      <c r="BI177" s="107">
        <f t="shared" ref="BI177:BI183" si="8">IF(N177="nulová",J177,0)</f>
        <v>0</v>
      </c>
      <c r="BJ177" s="12" t="s">
        <v>53</v>
      </c>
      <c r="BK177" s="107">
        <f t="shared" ref="BK177:BK183" si="9">ROUND(I177*H177,2)</f>
        <v>0</v>
      </c>
      <c r="BL177" s="12" t="s">
        <v>103</v>
      </c>
      <c r="BM177" s="106" t="s">
        <v>810</v>
      </c>
    </row>
    <row r="178" spans="2:65" s="1" customFormat="1" ht="16.5" customHeight="1" x14ac:dyDescent="0.2">
      <c r="B178" s="94"/>
      <c r="C178" s="121" t="s">
        <v>191</v>
      </c>
      <c r="D178" s="121" t="s">
        <v>187</v>
      </c>
      <c r="E178" s="122" t="s">
        <v>811</v>
      </c>
      <c r="F178" s="123" t="s">
        <v>812</v>
      </c>
      <c r="G178" s="124" t="s">
        <v>275</v>
      </c>
      <c r="H178" s="125">
        <v>2</v>
      </c>
      <c r="I178" s="126"/>
      <c r="J178" s="126">
        <f t="shared" si="0"/>
        <v>0</v>
      </c>
      <c r="K178" s="127"/>
      <c r="L178" s="128"/>
      <c r="M178" s="129" t="s">
        <v>1</v>
      </c>
      <c r="N178" s="130" t="s">
        <v>34</v>
      </c>
      <c r="O178" s="104">
        <v>0</v>
      </c>
      <c r="P178" s="104">
        <f t="shared" si="1"/>
        <v>0</v>
      </c>
      <c r="Q178" s="104">
        <v>1E-3</v>
      </c>
      <c r="R178" s="104">
        <f t="shared" si="2"/>
        <v>2E-3</v>
      </c>
      <c r="S178" s="104">
        <v>0</v>
      </c>
      <c r="T178" s="105">
        <f t="shared" si="3"/>
        <v>0</v>
      </c>
      <c r="AR178" s="106" t="s">
        <v>139</v>
      </c>
      <c r="AT178" s="106" t="s">
        <v>187</v>
      </c>
      <c r="AU178" s="106" t="s">
        <v>54</v>
      </c>
      <c r="AY178" s="12" t="s">
        <v>97</v>
      </c>
      <c r="BE178" s="107">
        <f t="shared" si="4"/>
        <v>0</v>
      </c>
      <c r="BF178" s="107">
        <f t="shared" si="5"/>
        <v>0</v>
      </c>
      <c r="BG178" s="107">
        <f t="shared" si="6"/>
        <v>0</v>
      </c>
      <c r="BH178" s="107">
        <f t="shared" si="7"/>
        <v>0</v>
      </c>
      <c r="BI178" s="107">
        <f t="shared" si="8"/>
        <v>0</v>
      </c>
      <c r="BJ178" s="12" t="s">
        <v>53</v>
      </c>
      <c r="BK178" s="107">
        <f t="shared" si="9"/>
        <v>0</v>
      </c>
      <c r="BL178" s="12" t="s">
        <v>103</v>
      </c>
      <c r="BM178" s="106" t="s">
        <v>813</v>
      </c>
    </row>
    <row r="179" spans="2:65" s="1" customFormat="1" ht="21.75" customHeight="1" x14ac:dyDescent="0.2">
      <c r="B179" s="94"/>
      <c r="C179" s="95" t="s">
        <v>196</v>
      </c>
      <c r="D179" s="95" t="s">
        <v>99</v>
      </c>
      <c r="E179" s="96" t="s">
        <v>814</v>
      </c>
      <c r="F179" s="97" t="s">
        <v>815</v>
      </c>
      <c r="G179" s="98" t="s">
        <v>168</v>
      </c>
      <c r="H179" s="99">
        <v>49.7</v>
      </c>
      <c r="I179" s="100"/>
      <c r="J179" s="100">
        <f t="shared" si="0"/>
        <v>0</v>
      </c>
      <c r="K179" s="101"/>
      <c r="L179" s="24"/>
      <c r="M179" s="102" t="s">
        <v>1</v>
      </c>
      <c r="N179" s="103" t="s">
        <v>34</v>
      </c>
      <c r="O179" s="104">
        <v>5.5E-2</v>
      </c>
      <c r="P179" s="104">
        <f t="shared" si="1"/>
        <v>2.7335000000000003</v>
      </c>
      <c r="Q179" s="104">
        <v>0</v>
      </c>
      <c r="R179" s="104">
        <f t="shared" si="2"/>
        <v>0</v>
      </c>
      <c r="S179" s="104">
        <v>0</v>
      </c>
      <c r="T179" s="105">
        <f t="shared" si="3"/>
        <v>0</v>
      </c>
      <c r="AR179" s="106" t="s">
        <v>103</v>
      </c>
      <c r="AT179" s="106" t="s">
        <v>99</v>
      </c>
      <c r="AU179" s="106" t="s">
        <v>54</v>
      </c>
      <c r="AY179" s="12" t="s">
        <v>97</v>
      </c>
      <c r="BE179" s="107">
        <f t="shared" si="4"/>
        <v>0</v>
      </c>
      <c r="BF179" s="107">
        <f t="shared" si="5"/>
        <v>0</v>
      </c>
      <c r="BG179" s="107">
        <f t="shared" si="6"/>
        <v>0</v>
      </c>
      <c r="BH179" s="107">
        <f t="shared" si="7"/>
        <v>0</v>
      </c>
      <c r="BI179" s="107">
        <f t="shared" si="8"/>
        <v>0</v>
      </c>
      <c r="BJ179" s="12" t="s">
        <v>53</v>
      </c>
      <c r="BK179" s="107">
        <f t="shared" si="9"/>
        <v>0</v>
      </c>
      <c r="BL179" s="12" t="s">
        <v>103</v>
      </c>
      <c r="BM179" s="106" t="s">
        <v>816</v>
      </c>
    </row>
    <row r="180" spans="2:65" s="1" customFormat="1" ht="24.2" customHeight="1" x14ac:dyDescent="0.2">
      <c r="B180" s="94"/>
      <c r="C180" s="95" t="s">
        <v>202</v>
      </c>
      <c r="D180" s="95" t="s">
        <v>99</v>
      </c>
      <c r="E180" s="96" t="s">
        <v>817</v>
      </c>
      <c r="F180" s="97" t="s">
        <v>818</v>
      </c>
      <c r="G180" s="98" t="s">
        <v>275</v>
      </c>
      <c r="H180" s="99">
        <v>3</v>
      </c>
      <c r="I180" s="100"/>
      <c r="J180" s="100">
        <f t="shared" si="0"/>
        <v>0</v>
      </c>
      <c r="K180" s="101"/>
      <c r="L180" s="24"/>
      <c r="M180" s="102" t="s">
        <v>1</v>
      </c>
      <c r="N180" s="103" t="s">
        <v>34</v>
      </c>
      <c r="O180" s="104">
        <v>0.66700000000000004</v>
      </c>
      <c r="P180" s="104">
        <f t="shared" si="1"/>
        <v>2.0010000000000003</v>
      </c>
      <c r="Q180" s="104">
        <v>8.4150000000000003E-2</v>
      </c>
      <c r="R180" s="104">
        <f t="shared" si="2"/>
        <v>0.25245000000000001</v>
      </c>
      <c r="S180" s="104">
        <v>0</v>
      </c>
      <c r="T180" s="105">
        <f t="shared" si="3"/>
        <v>0</v>
      </c>
      <c r="AR180" s="106" t="s">
        <v>103</v>
      </c>
      <c r="AT180" s="106" t="s">
        <v>99</v>
      </c>
      <c r="AU180" s="106" t="s">
        <v>54</v>
      </c>
      <c r="AY180" s="12" t="s">
        <v>97</v>
      </c>
      <c r="BE180" s="107">
        <f t="shared" si="4"/>
        <v>0</v>
      </c>
      <c r="BF180" s="107">
        <f t="shared" si="5"/>
        <v>0</v>
      </c>
      <c r="BG180" s="107">
        <f t="shared" si="6"/>
        <v>0</v>
      </c>
      <c r="BH180" s="107">
        <f t="shared" si="7"/>
        <v>0</v>
      </c>
      <c r="BI180" s="107">
        <f t="shared" si="8"/>
        <v>0</v>
      </c>
      <c r="BJ180" s="12" t="s">
        <v>53</v>
      </c>
      <c r="BK180" s="107">
        <f t="shared" si="9"/>
        <v>0</v>
      </c>
      <c r="BL180" s="12" t="s">
        <v>103</v>
      </c>
      <c r="BM180" s="106" t="s">
        <v>819</v>
      </c>
    </row>
    <row r="181" spans="2:65" s="1" customFormat="1" ht="33" customHeight="1" x14ac:dyDescent="0.2">
      <c r="B181" s="94"/>
      <c r="C181" s="95" t="s">
        <v>7</v>
      </c>
      <c r="D181" s="95" t="s">
        <v>99</v>
      </c>
      <c r="E181" s="96" t="s">
        <v>820</v>
      </c>
      <c r="F181" s="97" t="s">
        <v>821</v>
      </c>
      <c r="G181" s="98" t="s">
        <v>275</v>
      </c>
      <c r="H181" s="99">
        <v>3</v>
      </c>
      <c r="I181" s="100"/>
      <c r="J181" s="100">
        <f t="shared" si="0"/>
        <v>0</v>
      </c>
      <c r="K181" s="101"/>
      <c r="L181" s="24"/>
      <c r="M181" s="102" t="s">
        <v>1</v>
      </c>
      <c r="N181" s="103" t="s">
        <v>34</v>
      </c>
      <c r="O181" s="104">
        <v>0.25</v>
      </c>
      <c r="P181" s="104">
        <f t="shared" si="1"/>
        <v>0.75</v>
      </c>
      <c r="Q181" s="104">
        <v>1.8180000000000002E-2</v>
      </c>
      <c r="R181" s="104">
        <f t="shared" si="2"/>
        <v>5.4540000000000005E-2</v>
      </c>
      <c r="S181" s="104">
        <v>0</v>
      </c>
      <c r="T181" s="105">
        <f t="shared" si="3"/>
        <v>0</v>
      </c>
      <c r="AR181" s="106" t="s">
        <v>103</v>
      </c>
      <c r="AT181" s="106" t="s">
        <v>99</v>
      </c>
      <c r="AU181" s="106" t="s">
        <v>54</v>
      </c>
      <c r="AY181" s="12" t="s">
        <v>97</v>
      </c>
      <c r="BE181" s="107">
        <f t="shared" si="4"/>
        <v>0</v>
      </c>
      <c r="BF181" s="107">
        <f t="shared" si="5"/>
        <v>0</v>
      </c>
      <c r="BG181" s="107">
        <f t="shared" si="6"/>
        <v>0</v>
      </c>
      <c r="BH181" s="107">
        <f t="shared" si="7"/>
        <v>0</v>
      </c>
      <c r="BI181" s="107">
        <f t="shared" si="8"/>
        <v>0</v>
      </c>
      <c r="BJ181" s="12" t="s">
        <v>53</v>
      </c>
      <c r="BK181" s="107">
        <f t="shared" si="9"/>
        <v>0</v>
      </c>
      <c r="BL181" s="12" t="s">
        <v>103</v>
      </c>
      <c r="BM181" s="106" t="s">
        <v>822</v>
      </c>
    </row>
    <row r="182" spans="2:65" s="1" customFormat="1" ht="24.2" customHeight="1" x14ac:dyDescent="0.2">
      <c r="B182" s="94"/>
      <c r="C182" s="95" t="s">
        <v>212</v>
      </c>
      <c r="D182" s="95" t="s">
        <v>99</v>
      </c>
      <c r="E182" s="96" t="s">
        <v>823</v>
      </c>
      <c r="F182" s="97" t="s">
        <v>824</v>
      </c>
      <c r="G182" s="98" t="s">
        <v>275</v>
      </c>
      <c r="H182" s="99">
        <v>3</v>
      </c>
      <c r="I182" s="100"/>
      <c r="J182" s="100">
        <f t="shared" si="0"/>
        <v>0</v>
      </c>
      <c r="K182" s="101"/>
      <c r="L182" s="24"/>
      <c r="M182" s="102" t="s">
        <v>1</v>
      </c>
      <c r="N182" s="103" t="s">
        <v>34</v>
      </c>
      <c r="O182" s="104">
        <v>0.33300000000000002</v>
      </c>
      <c r="P182" s="104">
        <f t="shared" si="1"/>
        <v>0.99900000000000011</v>
      </c>
      <c r="Q182" s="104">
        <v>2.1440000000000001E-2</v>
      </c>
      <c r="R182" s="104">
        <f t="shared" si="2"/>
        <v>6.4320000000000002E-2</v>
      </c>
      <c r="S182" s="104">
        <v>0</v>
      </c>
      <c r="T182" s="105">
        <f t="shared" si="3"/>
        <v>0</v>
      </c>
      <c r="AR182" s="106" t="s">
        <v>103</v>
      </c>
      <c r="AT182" s="106" t="s">
        <v>99</v>
      </c>
      <c r="AU182" s="106" t="s">
        <v>54</v>
      </c>
      <c r="AY182" s="12" t="s">
        <v>97</v>
      </c>
      <c r="BE182" s="107">
        <f t="shared" si="4"/>
        <v>0</v>
      </c>
      <c r="BF182" s="107">
        <f t="shared" si="5"/>
        <v>0</v>
      </c>
      <c r="BG182" s="107">
        <f t="shared" si="6"/>
        <v>0</v>
      </c>
      <c r="BH182" s="107">
        <f t="shared" si="7"/>
        <v>0</v>
      </c>
      <c r="BI182" s="107">
        <f t="shared" si="8"/>
        <v>0</v>
      </c>
      <c r="BJ182" s="12" t="s">
        <v>53</v>
      </c>
      <c r="BK182" s="107">
        <f t="shared" si="9"/>
        <v>0</v>
      </c>
      <c r="BL182" s="12" t="s">
        <v>103</v>
      </c>
      <c r="BM182" s="106" t="s">
        <v>825</v>
      </c>
    </row>
    <row r="183" spans="2:65" s="1" customFormat="1" ht="16.5" customHeight="1" x14ac:dyDescent="0.2">
      <c r="B183" s="94"/>
      <c r="C183" s="95" t="s">
        <v>216</v>
      </c>
      <c r="D183" s="95" t="s">
        <v>99</v>
      </c>
      <c r="E183" s="96" t="s">
        <v>826</v>
      </c>
      <c r="F183" s="97" t="s">
        <v>827</v>
      </c>
      <c r="G183" s="98" t="s">
        <v>275</v>
      </c>
      <c r="H183" s="99">
        <v>1</v>
      </c>
      <c r="I183" s="100"/>
      <c r="J183" s="100">
        <f t="shared" si="0"/>
        <v>0</v>
      </c>
      <c r="K183" s="101"/>
      <c r="L183" s="24"/>
      <c r="M183" s="102" t="s">
        <v>1</v>
      </c>
      <c r="N183" s="103" t="s">
        <v>34</v>
      </c>
      <c r="O183" s="104">
        <v>4.1070000000000002</v>
      </c>
      <c r="P183" s="104">
        <f t="shared" si="1"/>
        <v>4.1070000000000002</v>
      </c>
      <c r="Q183" s="104">
        <v>0.75249999999999995</v>
      </c>
      <c r="R183" s="104">
        <f t="shared" si="2"/>
        <v>0.75249999999999995</v>
      </c>
      <c r="S183" s="104">
        <v>0</v>
      </c>
      <c r="T183" s="105">
        <f t="shared" si="3"/>
        <v>0</v>
      </c>
      <c r="AR183" s="106" t="s">
        <v>103</v>
      </c>
      <c r="AT183" s="106" t="s">
        <v>99</v>
      </c>
      <c r="AU183" s="106" t="s">
        <v>54</v>
      </c>
      <c r="AY183" s="12" t="s">
        <v>97</v>
      </c>
      <c r="BE183" s="107">
        <f t="shared" si="4"/>
        <v>0</v>
      </c>
      <c r="BF183" s="107">
        <f t="shared" si="5"/>
        <v>0</v>
      </c>
      <c r="BG183" s="107">
        <f t="shared" si="6"/>
        <v>0</v>
      </c>
      <c r="BH183" s="107">
        <f t="shared" si="7"/>
        <v>0</v>
      </c>
      <c r="BI183" s="107">
        <f t="shared" si="8"/>
        <v>0</v>
      </c>
      <c r="BJ183" s="12" t="s">
        <v>53</v>
      </c>
      <c r="BK183" s="107">
        <f t="shared" si="9"/>
        <v>0</v>
      </c>
      <c r="BL183" s="12" t="s">
        <v>103</v>
      </c>
      <c r="BM183" s="106" t="s">
        <v>828</v>
      </c>
    </row>
    <row r="184" spans="2:65" s="10" customFormat="1" ht="90" x14ac:dyDescent="0.2">
      <c r="B184" s="131"/>
      <c r="D184" s="109" t="s">
        <v>105</v>
      </c>
      <c r="E184" s="132" t="s">
        <v>1</v>
      </c>
      <c r="F184" s="133" t="s">
        <v>829</v>
      </c>
      <c r="H184" s="132" t="s">
        <v>1</v>
      </c>
      <c r="L184" s="131"/>
      <c r="M184" s="134"/>
      <c r="T184" s="135"/>
      <c r="AT184" s="132" t="s">
        <v>105</v>
      </c>
      <c r="AU184" s="132" t="s">
        <v>54</v>
      </c>
      <c r="AV184" s="10" t="s">
        <v>53</v>
      </c>
      <c r="AW184" s="10" t="s">
        <v>26</v>
      </c>
      <c r="AX184" s="10" t="s">
        <v>52</v>
      </c>
      <c r="AY184" s="132" t="s">
        <v>97</v>
      </c>
    </row>
    <row r="185" spans="2:65" s="10" customFormat="1" ht="135" x14ac:dyDescent="0.2">
      <c r="B185" s="131"/>
      <c r="D185" s="109" t="s">
        <v>105</v>
      </c>
      <c r="E185" s="132" t="s">
        <v>1</v>
      </c>
      <c r="F185" s="133" t="s">
        <v>830</v>
      </c>
      <c r="H185" s="132" t="s">
        <v>1</v>
      </c>
      <c r="L185" s="131"/>
      <c r="M185" s="134"/>
      <c r="T185" s="135"/>
      <c r="AT185" s="132" t="s">
        <v>105</v>
      </c>
      <c r="AU185" s="132" t="s">
        <v>54</v>
      </c>
      <c r="AV185" s="10" t="s">
        <v>53</v>
      </c>
      <c r="AW185" s="10" t="s">
        <v>26</v>
      </c>
      <c r="AX185" s="10" t="s">
        <v>52</v>
      </c>
      <c r="AY185" s="132" t="s">
        <v>97</v>
      </c>
    </row>
    <row r="186" spans="2:65" s="10" customFormat="1" ht="22.5" x14ac:dyDescent="0.2">
      <c r="B186" s="131"/>
      <c r="D186" s="109" t="s">
        <v>105</v>
      </c>
      <c r="E186" s="132" t="s">
        <v>1</v>
      </c>
      <c r="F186" s="133" t="s">
        <v>831</v>
      </c>
      <c r="H186" s="132" t="s">
        <v>1</v>
      </c>
      <c r="L186" s="131"/>
      <c r="M186" s="134"/>
      <c r="T186" s="135"/>
      <c r="AT186" s="132" t="s">
        <v>105</v>
      </c>
      <c r="AU186" s="132" t="s">
        <v>54</v>
      </c>
      <c r="AV186" s="10" t="s">
        <v>53</v>
      </c>
      <c r="AW186" s="10" t="s">
        <v>26</v>
      </c>
      <c r="AX186" s="10" t="s">
        <v>52</v>
      </c>
      <c r="AY186" s="132" t="s">
        <v>97</v>
      </c>
    </row>
    <row r="187" spans="2:65" s="10" customFormat="1" ht="22.5" x14ac:dyDescent="0.2">
      <c r="B187" s="131"/>
      <c r="D187" s="109" t="s">
        <v>105</v>
      </c>
      <c r="E187" s="132" t="s">
        <v>1</v>
      </c>
      <c r="F187" s="133" t="s">
        <v>832</v>
      </c>
      <c r="H187" s="132" t="s">
        <v>1</v>
      </c>
      <c r="L187" s="131"/>
      <c r="M187" s="134"/>
      <c r="T187" s="135"/>
      <c r="AT187" s="132" t="s">
        <v>105</v>
      </c>
      <c r="AU187" s="132" t="s">
        <v>54</v>
      </c>
      <c r="AV187" s="10" t="s">
        <v>53</v>
      </c>
      <c r="AW187" s="10" t="s">
        <v>26</v>
      </c>
      <c r="AX187" s="10" t="s">
        <v>52</v>
      </c>
      <c r="AY187" s="132" t="s">
        <v>97</v>
      </c>
    </row>
    <row r="188" spans="2:65" s="10" customFormat="1" ht="33.75" x14ac:dyDescent="0.2">
      <c r="B188" s="131"/>
      <c r="D188" s="109" t="s">
        <v>105</v>
      </c>
      <c r="E188" s="132" t="s">
        <v>1</v>
      </c>
      <c r="F188" s="133" t="s">
        <v>833</v>
      </c>
      <c r="H188" s="132" t="s">
        <v>1</v>
      </c>
      <c r="L188" s="131"/>
      <c r="M188" s="134"/>
      <c r="T188" s="135"/>
      <c r="AT188" s="132" t="s">
        <v>105</v>
      </c>
      <c r="AU188" s="132" t="s">
        <v>54</v>
      </c>
      <c r="AV188" s="10" t="s">
        <v>53</v>
      </c>
      <c r="AW188" s="10" t="s">
        <v>26</v>
      </c>
      <c r="AX188" s="10" t="s">
        <v>52</v>
      </c>
      <c r="AY188" s="132" t="s">
        <v>97</v>
      </c>
    </row>
    <row r="189" spans="2:65" s="10" customFormat="1" ht="22.5" x14ac:dyDescent="0.2">
      <c r="B189" s="131"/>
      <c r="D189" s="109" t="s">
        <v>105</v>
      </c>
      <c r="E189" s="132" t="s">
        <v>1</v>
      </c>
      <c r="F189" s="133" t="s">
        <v>834</v>
      </c>
      <c r="H189" s="132" t="s">
        <v>1</v>
      </c>
      <c r="L189" s="131"/>
      <c r="M189" s="134"/>
      <c r="T189" s="135"/>
      <c r="AT189" s="132" t="s">
        <v>105</v>
      </c>
      <c r="AU189" s="132" t="s">
        <v>54</v>
      </c>
      <c r="AV189" s="10" t="s">
        <v>53</v>
      </c>
      <c r="AW189" s="10" t="s">
        <v>26</v>
      </c>
      <c r="AX189" s="10" t="s">
        <v>52</v>
      </c>
      <c r="AY189" s="132" t="s">
        <v>97</v>
      </c>
    </row>
    <row r="190" spans="2:65" s="10" customFormat="1" ht="22.5" x14ac:dyDescent="0.2">
      <c r="B190" s="131"/>
      <c r="D190" s="109" t="s">
        <v>105</v>
      </c>
      <c r="E190" s="132" t="s">
        <v>1</v>
      </c>
      <c r="F190" s="133" t="s">
        <v>835</v>
      </c>
      <c r="H190" s="132" t="s">
        <v>1</v>
      </c>
      <c r="L190" s="131"/>
      <c r="M190" s="134"/>
      <c r="T190" s="135"/>
      <c r="AT190" s="132" t="s">
        <v>105</v>
      </c>
      <c r="AU190" s="132" t="s">
        <v>54</v>
      </c>
      <c r="AV190" s="10" t="s">
        <v>53</v>
      </c>
      <c r="AW190" s="10" t="s">
        <v>26</v>
      </c>
      <c r="AX190" s="10" t="s">
        <v>52</v>
      </c>
      <c r="AY190" s="132" t="s">
        <v>97</v>
      </c>
    </row>
    <row r="191" spans="2:65" s="10" customFormat="1" ht="22.5" x14ac:dyDescent="0.2">
      <c r="B191" s="131"/>
      <c r="D191" s="109" t="s">
        <v>105</v>
      </c>
      <c r="E191" s="132" t="s">
        <v>1</v>
      </c>
      <c r="F191" s="133" t="s">
        <v>836</v>
      </c>
      <c r="H191" s="132" t="s">
        <v>1</v>
      </c>
      <c r="L191" s="131"/>
      <c r="M191" s="134"/>
      <c r="T191" s="135"/>
      <c r="AT191" s="132" t="s">
        <v>105</v>
      </c>
      <c r="AU191" s="132" t="s">
        <v>54</v>
      </c>
      <c r="AV191" s="10" t="s">
        <v>53</v>
      </c>
      <c r="AW191" s="10" t="s">
        <v>26</v>
      </c>
      <c r="AX191" s="10" t="s">
        <v>52</v>
      </c>
      <c r="AY191" s="132" t="s">
        <v>97</v>
      </c>
    </row>
    <row r="192" spans="2:65" s="8" customFormat="1" x14ac:dyDescent="0.2">
      <c r="B192" s="108"/>
      <c r="D192" s="109" t="s">
        <v>105</v>
      </c>
      <c r="E192" s="110" t="s">
        <v>1</v>
      </c>
      <c r="F192" s="111" t="s">
        <v>53</v>
      </c>
      <c r="H192" s="112">
        <v>1</v>
      </c>
      <c r="L192" s="108"/>
      <c r="M192" s="113"/>
      <c r="T192" s="114"/>
      <c r="AT192" s="110" t="s">
        <v>105</v>
      </c>
      <c r="AU192" s="110" t="s">
        <v>54</v>
      </c>
      <c r="AV192" s="8" t="s">
        <v>54</v>
      </c>
      <c r="AW192" s="8" t="s">
        <v>26</v>
      </c>
      <c r="AX192" s="8" t="s">
        <v>53</v>
      </c>
      <c r="AY192" s="110" t="s">
        <v>97</v>
      </c>
    </row>
    <row r="193" spans="2:65" s="7" customFormat="1" ht="22.9" customHeight="1" x14ac:dyDescent="0.2">
      <c r="B193" s="83"/>
      <c r="D193" s="84" t="s">
        <v>51</v>
      </c>
      <c r="E193" s="92" t="s">
        <v>144</v>
      </c>
      <c r="F193" s="92" t="s">
        <v>271</v>
      </c>
      <c r="J193" s="93">
        <f>BK193</f>
        <v>0</v>
      </c>
      <c r="L193" s="83"/>
      <c r="M193" s="87"/>
      <c r="P193" s="88">
        <f>SUM(P194:P197)</f>
        <v>13.271177999999999</v>
      </c>
      <c r="R193" s="88">
        <f>SUM(R194:R197)</f>
        <v>0</v>
      </c>
      <c r="T193" s="89">
        <f>SUM(T194:T197)</f>
        <v>7.0716000000000001</v>
      </c>
      <c r="AR193" s="84" t="s">
        <v>53</v>
      </c>
      <c r="AT193" s="90" t="s">
        <v>51</v>
      </c>
      <c r="AU193" s="90" t="s">
        <v>53</v>
      </c>
      <c r="AY193" s="84" t="s">
        <v>97</v>
      </c>
      <c r="BK193" s="91">
        <f>SUM(BK194:BK197)</f>
        <v>0</v>
      </c>
    </row>
    <row r="194" spans="2:65" s="1" customFormat="1" ht="21.75" customHeight="1" x14ac:dyDescent="0.2">
      <c r="B194" s="94"/>
      <c r="C194" s="95" t="s">
        <v>221</v>
      </c>
      <c r="D194" s="95" t="s">
        <v>99</v>
      </c>
      <c r="E194" s="96" t="s">
        <v>837</v>
      </c>
      <c r="F194" s="97" t="s">
        <v>838</v>
      </c>
      <c r="G194" s="98" t="s">
        <v>111</v>
      </c>
      <c r="H194" s="99">
        <v>1.704</v>
      </c>
      <c r="I194" s="100"/>
      <c r="J194" s="100">
        <f>ROUND(I194*H194,2)</f>
        <v>0</v>
      </c>
      <c r="K194" s="101"/>
      <c r="L194" s="24"/>
      <c r="M194" s="102" t="s">
        <v>1</v>
      </c>
      <c r="N194" s="103" t="s">
        <v>34</v>
      </c>
      <c r="O194" s="104">
        <v>3.3879999999999999</v>
      </c>
      <c r="P194" s="104">
        <f>O194*H194</f>
        <v>5.7731519999999996</v>
      </c>
      <c r="Q194" s="104">
        <v>0</v>
      </c>
      <c r="R194" s="104">
        <f>Q194*H194</f>
        <v>0</v>
      </c>
      <c r="S194" s="104">
        <v>2.5</v>
      </c>
      <c r="T194" s="105">
        <f>S194*H194</f>
        <v>4.26</v>
      </c>
      <c r="AR194" s="106" t="s">
        <v>103</v>
      </c>
      <c r="AT194" s="106" t="s">
        <v>99</v>
      </c>
      <c r="AU194" s="106" t="s">
        <v>54</v>
      </c>
      <c r="AY194" s="12" t="s">
        <v>97</v>
      </c>
      <c r="BE194" s="107">
        <f>IF(N194="základní",J194,0)</f>
        <v>0</v>
      </c>
      <c r="BF194" s="107">
        <f>IF(N194="snížená",J194,0)</f>
        <v>0</v>
      </c>
      <c r="BG194" s="107">
        <f>IF(N194="zákl. přenesená",J194,0)</f>
        <v>0</v>
      </c>
      <c r="BH194" s="107">
        <f>IF(N194="sníž. přenesená",J194,0)</f>
        <v>0</v>
      </c>
      <c r="BI194" s="107">
        <f>IF(N194="nulová",J194,0)</f>
        <v>0</v>
      </c>
      <c r="BJ194" s="12" t="s">
        <v>53</v>
      </c>
      <c r="BK194" s="107">
        <f>ROUND(I194*H194,2)</f>
        <v>0</v>
      </c>
      <c r="BL194" s="12" t="s">
        <v>103</v>
      </c>
      <c r="BM194" s="106" t="s">
        <v>839</v>
      </c>
    </row>
    <row r="195" spans="2:65" s="8" customFormat="1" ht="22.5" x14ac:dyDescent="0.2">
      <c r="B195" s="108"/>
      <c r="D195" s="109" t="s">
        <v>105</v>
      </c>
      <c r="E195" s="110" t="s">
        <v>1</v>
      </c>
      <c r="F195" s="111" t="s">
        <v>840</v>
      </c>
      <c r="H195" s="112">
        <v>1.704</v>
      </c>
      <c r="L195" s="108"/>
      <c r="M195" s="113"/>
      <c r="T195" s="114"/>
      <c r="AT195" s="110" t="s">
        <v>105</v>
      </c>
      <c r="AU195" s="110" t="s">
        <v>54</v>
      </c>
      <c r="AV195" s="8" t="s">
        <v>54</v>
      </c>
      <c r="AW195" s="8" t="s">
        <v>26</v>
      </c>
      <c r="AX195" s="8" t="s">
        <v>53</v>
      </c>
      <c r="AY195" s="110" t="s">
        <v>97</v>
      </c>
    </row>
    <row r="196" spans="2:65" s="1" customFormat="1" ht="37.9" customHeight="1" x14ac:dyDescent="0.2">
      <c r="B196" s="94"/>
      <c r="C196" s="95" t="s">
        <v>226</v>
      </c>
      <c r="D196" s="95" t="s">
        <v>99</v>
      </c>
      <c r="E196" s="96" t="s">
        <v>841</v>
      </c>
      <c r="F196" s="97" t="s">
        <v>842</v>
      </c>
      <c r="G196" s="98" t="s">
        <v>111</v>
      </c>
      <c r="H196" s="99">
        <v>1.278</v>
      </c>
      <c r="I196" s="100"/>
      <c r="J196" s="100">
        <f>ROUND(I196*H196,2)</f>
        <v>0</v>
      </c>
      <c r="K196" s="101"/>
      <c r="L196" s="24"/>
      <c r="M196" s="102" t="s">
        <v>1</v>
      </c>
      <c r="N196" s="103" t="s">
        <v>34</v>
      </c>
      <c r="O196" s="104">
        <v>5.867</v>
      </c>
      <c r="P196" s="104">
        <f>O196*H196</f>
        <v>7.4980260000000003</v>
      </c>
      <c r="Q196" s="104">
        <v>0</v>
      </c>
      <c r="R196" s="104">
        <f>Q196*H196</f>
        <v>0</v>
      </c>
      <c r="S196" s="104">
        <v>2.2000000000000002</v>
      </c>
      <c r="T196" s="105">
        <f>S196*H196</f>
        <v>2.8116000000000003</v>
      </c>
      <c r="AR196" s="106" t="s">
        <v>103</v>
      </c>
      <c r="AT196" s="106" t="s">
        <v>99</v>
      </c>
      <c r="AU196" s="106" t="s">
        <v>54</v>
      </c>
      <c r="AY196" s="12" t="s">
        <v>97</v>
      </c>
      <c r="BE196" s="107">
        <f>IF(N196="základní",J196,0)</f>
        <v>0</v>
      </c>
      <c r="BF196" s="107">
        <f>IF(N196="snížená",J196,0)</f>
        <v>0</v>
      </c>
      <c r="BG196" s="107">
        <f>IF(N196="zákl. přenesená",J196,0)</f>
        <v>0</v>
      </c>
      <c r="BH196" s="107">
        <f>IF(N196="sníž. přenesená",J196,0)</f>
        <v>0</v>
      </c>
      <c r="BI196" s="107">
        <f>IF(N196="nulová",J196,0)</f>
        <v>0</v>
      </c>
      <c r="BJ196" s="12" t="s">
        <v>53</v>
      </c>
      <c r="BK196" s="107">
        <f>ROUND(I196*H196,2)</f>
        <v>0</v>
      </c>
      <c r="BL196" s="12" t="s">
        <v>103</v>
      </c>
      <c r="BM196" s="106" t="s">
        <v>843</v>
      </c>
    </row>
    <row r="197" spans="2:65" s="8" customFormat="1" x14ac:dyDescent="0.2">
      <c r="B197" s="108"/>
      <c r="D197" s="109" t="s">
        <v>105</v>
      </c>
      <c r="E197" s="110" t="s">
        <v>1</v>
      </c>
      <c r="F197" s="111" t="s">
        <v>802</v>
      </c>
      <c r="H197" s="112">
        <v>1.278</v>
      </c>
      <c r="L197" s="108"/>
      <c r="M197" s="113"/>
      <c r="T197" s="114"/>
      <c r="AT197" s="110" t="s">
        <v>105</v>
      </c>
      <c r="AU197" s="110" t="s">
        <v>54</v>
      </c>
      <c r="AV197" s="8" t="s">
        <v>54</v>
      </c>
      <c r="AW197" s="8" t="s">
        <v>26</v>
      </c>
      <c r="AX197" s="8" t="s">
        <v>53</v>
      </c>
      <c r="AY197" s="110" t="s">
        <v>97</v>
      </c>
    </row>
    <row r="198" spans="2:65" s="7" customFormat="1" ht="22.9" customHeight="1" x14ac:dyDescent="0.2">
      <c r="B198" s="83"/>
      <c r="D198" s="84" t="s">
        <v>51</v>
      </c>
      <c r="E198" s="92" t="s">
        <v>287</v>
      </c>
      <c r="F198" s="92" t="s">
        <v>288</v>
      </c>
      <c r="J198" s="93">
        <f>BK198</f>
        <v>0</v>
      </c>
      <c r="L198" s="83"/>
      <c r="M198" s="87"/>
      <c r="P198" s="88">
        <f>P199</f>
        <v>51.230200000000004</v>
      </c>
      <c r="R198" s="88">
        <f>R199</f>
        <v>0</v>
      </c>
      <c r="T198" s="89">
        <f>T199</f>
        <v>0</v>
      </c>
      <c r="AR198" s="84" t="s">
        <v>53</v>
      </c>
      <c r="AT198" s="90" t="s">
        <v>51</v>
      </c>
      <c r="AU198" s="90" t="s">
        <v>53</v>
      </c>
      <c r="AY198" s="84" t="s">
        <v>97</v>
      </c>
      <c r="BK198" s="91">
        <f>BK199</f>
        <v>0</v>
      </c>
    </row>
    <row r="199" spans="2:65" s="1" customFormat="1" ht="24.2" customHeight="1" x14ac:dyDescent="0.2">
      <c r="B199" s="94"/>
      <c r="C199" s="95" t="s">
        <v>231</v>
      </c>
      <c r="D199" s="95" t="s">
        <v>99</v>
      </c>
      <c r="E199" s="96" t="s">
        <v>844</v>
      </c>
      <c r="F199" s="97" t="s">
        <v>845</v>
      </c>
      <c r="G199" s="98" t="s">
        <v>174</v>
      </c>
      <c r="H199" s="99">
        <v>34.615000000000002</v>
      </c>
      <c r="I199" s="100"/>
      <c r="J199" s="100">
        <f>ROUND(I199*H199,2)</f>
        <v>0</v>
      </c>
      <c r="K199" s="101"/>
      <c r="L199" s="24"/>
      <c r="M199" s="102" t="s">
        <v>1</v>
      </c>
      <c r="N199" s="103" t="s">
        <v>34</v>
      </c>
      <c r="O199" s="104">
        <v>1.48</v>
      </c>
      <c r="P199" s="104">
        <f>O199*H199</f>
        <v>51.230200000000004</v>
      </c>
      <c r="Q199" s="104">
        <v>0</v>
      </c>
      <c r="R199" s="104">
        <f>Q199*H199</f>
        <v>0</v>
      </c>
      <c r="S199" s="104">
        <v>0</v>
      </c>
      <c r="T199" s="105">
        <f>S199*H199</f>
        <v>0</v>
      </c>
      <c r="AR199" s="106" t="s">
        <v>103</v>
      </c>
      <c r="AT199" s="106" t="s">
        <v>99</v>
      </c>
      <c r="AU199" s="106" t="s">
        <v>54</v>
      </c>
      <c r="AY199" s="12" t="s">
        <v>97</v>
      </c>
      <c r="BE199" s="107">
        <f>IF(N199="základní",J199,0)</f>
        <v>0</v>
      </c>
      <c r="BF199" s="107">
        <f>IF(N199="snížená",J199,0)</f>
        <v>0</v>
      </c>
      <c r="BG199" s="107">
        <f>IF(N199="zákl. přenesená",J199,0)</f>
        <v>0</v>
      </c>
      <c r="BH199" s="107">
        <f>IF(N199="sníž. přenesená",J199,0)</f>
        <v>0</v>
      </c>
      <c r="BI199" s="107">
        <f>IF(N199="nulová",J199,0)</f>
        <v>0</v>
      </c>
      <c r="BJ199" s="12" t="s">
        <v>53</v>
      </c>
      <c r="BK199" s="107">
        <f>ROUND(I199*H199,2)</f>
        <v>0</v>
      </c>
      <c r="BL199" s="12" t="s">
        <v>103</v>
      </c>
      <c r="BM199" s="106" t="s">
        <v>846</v>
      </c>
    </row>
    <row r="200" spans="2:65" s="7" customFormat="1" ht="25.9" customHeight="1" x14ac:dyDescent="0.2">
      <c r="B200" s="83"/>
      <c r="D200" s="84" t="s">
        <v>51</v>
      </c>
      <c r="E200" s="85" t="s">
        <v>293</v>
      </c>
      <c r="F200" s="85" t="s">
        <v>294</v>
      </c>
      <c r="J200" s="86">
        <f>BK200</f>
        <v>0</v>
      </c>
      <c r="L200" s="83"/>
      <c r="M200" s="87"/>
      <c r="P200" s="88">
        <f>P201</f>
        <v>16.3934</v>
      </c>
      <c r="R200" s="88">
        <f>R201</f>
        <v>1.2200900000000001E-2</v>
      </c>
      <c r="T200" s="89">
        <f>T201</f>
        <v>0</v>
      </c>
      <c r="AR200" s="84" t="s">
        <v>54</v>
      </c>
      <c r="AT200" s="90" t="s">
        <v>51</v>
      </c>
      <c r="AU200" s="90" t="s">
        <v>52</v>
      </c>
      <c r="AY200" s="84" t="s">
        <v>97</v>
      </c>
      <c r="BK200" s="91">
        <f>BK201</f>
        <v>0</v>
      </c>
    </row>
    <row r="201" spans="2:65" s="7" customFormat="1" ht="22.9" customHeight="1" x14ac:dyDescent="0.2">
      <c r="B201" s="83"/>
      <c r="D201" s="84" t="s">
        <v>51</v>
      </c>
      <c r="E201" s="92" t="s">
        <v>413</v>
      </c>
      <c r="F201" s="92" t="s">
        <v>414</v>
      </c>
      <c r="J201" s="93">
        <f>BK201</f>
        <v>0</v>
      </c>
      <c r="L201" s="83"/>
      <c r="M201" s="87"/>
      <c r="P201" s="88">
        <f>SUM(P202:P216)</f>
        <v>16.3934</v>
      </c>
      <c r="R201" s="88">
        <f>SUM(R202:R216)</f>
        <v>1.2200900000000001E-2</v>
      </c>
      <c r="T201" s="89">
        <f>SUM(T202:T216)</f>
        <v>0</v>
      </c>
      <c r="AR201" s="84" t="s">
        <v>54</v>
      </c>
      <c r="AT201" s="90" t="s">
        <v>51</v>
      </c>
      <c r="AU201" s="90" t="s">
        <v>53</v>
      </c>
      <c r="AY201" s="84" t="s">
        <v>97</v>
      </c>
      <c r="BK201" s="91">
        <f>SUM(BK202:BK216)</f>
        <v>0</v>
      </c>
    </row>
    <row r="202" spans="2:65" s="1" customFormat="1" ht="24.2" customHeight="1" x14ac:dyDescent="0.2">
      <c r="B202" s="94"/>
      <c r="C202" s="95" t="s">
        <v>235</v>
      </c>
      <c r="D202" s="95" t="s">
        <v>99</v>
      </c>
      <c r="E202" s="96" t="s">
        <v>416</v>
      </c>
      <c r="F202" s="97" t="s">
        <v>417</v>
      </c>
      <c r="G202" s="98" t="s">
        <v>168</v>
      </c>
      <c r="H202" s="99">
        <v>8</v>
      </c>
      <c r="I202" s="100"/>
      <c r="J202" s="100">
        <f>ROUND(I202*H202,2)</f>
        <v>0</v>
      </c>
      <c r="K202" s="101"/>
      <c r="L202" s="24"/>
      <c r="M202" s="102" t="s">
        <v>1</v>
      </c>
      <c r="N202" s="103" t="s">
        <v>34</v>
      </c>
      <c r="O202" s="104">
        <v>0.10199999999999999</v>
      </c>
      <c r="P202" s="104">
        <f>O202*H202</f>
        <v>0.81599999999999995</v>
      </c>
      <c r="Q202" s="104">
        <v>0</v>
      </c>
      <c r="R202" s="104">
        <f>Q202*H202</f>
        <v>0</v>
      </c>
      <c r="S202" s="104">
        <v>0</v>
      </c>
      <c r="T202" s="105">
        <f>S202*H202</f>
        <v>0</v>
      </c>
      <c r="AR202" s="106" t="s">
        <v>181</v>
      </c>
      <c r="AT202" s="106" t="s">
        <v>99</v>
      </c>
      <c r="AU202" s="106" t="s">
        <v>54</v>
      </c>
      <c r="AY202" s="12" t="s">
        <v>97</v>
      </c>
      <c r="BE202" s="107">
        <f>IF(N202="základní",J202,0)</f>
        <v>0</v>
      </c>
      <c r="BF202" s="107">
        <f>IF(N202="snížená",J202,0)</f>
        <v>0</v>
      </c>
      <c r="BG202" s="107">
        <f>IF(N202="zákl. přenesená",J202,0)</f>
        <v>0</v>
      </c>
      <c r="BH202" s="107">
        <f>IF(N202="sníž. přenesená",J202,0)</f>
        <v>0</v>
      </c>
      <c r="BI202" s="107">
        <f>IF(N202="nulová",J202,0)</f>
        <v>0</v>
      </c>
      <c r="BJ202" s="12" t="s">
        <v>53</v>
      </c>
      <c r="BK202" s="107">
        <f>ROUND(I202*H202,2)</f>
        <v>0</v>
      </c>
      <c r="BL202" s="12" t="s">
        <v>181</v>
      </c>
      <c r="BM202" s="106" t="s">
        <v>847</v>
      </c>
    </row>
    <row r="203" spans="2:65" s="1" customFormat="1" ht="24.2" customHeight="1" x14ac:dyDescent="0.2">
      <c r="B203" s="94"/>
      <c r="C203" s="121" t="s">
        <v>241</v>
      </c>
      <c r="D203" s="121" t="s">
        <v>187</v>
      </c>
      <c r="E203" s="122" t="s">
        <v>420</v>
      </c>
      <c r="F203" s="123" t="s">
        <v>421</v>
      </c>
      <c r="G203" s="124" t="s">
        <v>168</v>
      </c>
      <c r="H203" s="125">
        <v>8</v>
      </c>
      <c r="I203" s="126"/>
      <c r="J203" s="126">
        <f>ROUND(I203*H203,2)</f>
        <v>0</v>
      </c>
      <c r="K203" s="127"/>
      <c r="L203" s="128"/>
      <c r="M203" s="129" t="s">
        <v>1</v>
      </c>
      <c r="N203" s="130" t="s">
        <v>34</v>
      </c>
      <c r="O203" s="104">
        <v>0</v>
      </c>
      <c r="P203" s="104">
        <f>O203*H203</f>
        <v>0</v>
      </c>
      <c r="Q203" s="104">
        <v>7.3999999999999999E-4</v>
      </c>
      <c r="R203" s="104">
        <f>Q203*H203</f>
        <v>5.9199999999999999E-3</v>
      </c>
      <c r="S203" s="104">
        <v>0</v>
      </c>
      <c r="T203" s="105">
        <f>S203*H203</f>
        <v>0</v>
      </c>
      <c r="AR203" s="106" t="s">
        <v>257</v>
      </c>
      <c r="AT203" s="106" t="s">
        <v>187</v>
      </c>
      <c r="AU203" s="106" t="s">
        <v>54</v>
      </c>
      <c r="AY203" s="12" t="s">
        <v>97</v>
      </c>
      <c r="BE203" s="107">
        <f>IF(N203="základní",J203,0)</f>
        <v>0</v>
      </c>
      <c r="BF203" s="107">
        <f>IF(N203="snížená",J203,0)</f>
        <v>0</v>
      </c>
      <c r="BG203" s="107">
        <f>IF(N203="zákl. přenesená",J203,0)</f>
        <v>0</v>
      </c>
      <c r="BH203" s="107">
        <f>IF(N203="sníž. přenesená",J203,0)</f>
        <v>0</v>
      </c>
      <c r="BI203" s="107">
        <f>IF(N203="nulová",J203,0)</f>
        <v>0</v>
      </c>
      <c r="BJ203" s="12" t="s">
        <v>53</v>
      </c>
      <c r="BK203" s="107">
        <f>ROUND(I203*H203,2)</f>
        <v>0</v>
      </c>
      <c r="BL203" s="12" t="s">
        <v>181</v>
      </c>
      <c r="BM203" s="106" t="s">
        <v>848</v>
      </c>
    </row>
    <row r="204" spans="2:65" s="1" customFormat="1" ht="24.2" customHeight="1" x14ac:dyDescent="0.2">
      <c r="B204" s="94"/>
      <c r="C204" s="95" t="s">
        <v>245</v>
      </c>
      <c r="D204" s="95" t="s">
        <v>99</v>
      </c>
      <c r="E204" s="96" t="s">
        <v>434</v>
      </c>
      <c r="F204" s="97" t="s">
        <v>435</v>
      </c>
      <c r="G204" s="98" t="s">
        <v>168</v>
      </c>
      <c r="H204" s="99">
        <v>19.8</v>
      </c>
      <c r="I204" s="100"/>
      <c r="J204" s="100">
        <f>ROUND(I204*H204,2)</f>
        <v>0</v>
      </c>
      <c r="K204" s="101"/>
      <c r="L204" s="24"/>
      <c r="M204" s="102" t="s">
        <v>1</v>
      </c>
      <c r="N204" s="103" t="s">
        <v>34</v>
      </c>
      <c r="O204" s="104">
        <v>6.8000000000000005E-2</v>
      </c>
      <c r="P204" s="104">
        <f>O204*H204</f>
        <v>1.3464</v>
      </c>
      <c r="Q204" s="104">
        <v>0</v>
      </c>
      <c r="R204" s="104">
        <f>Q204*H204</f>
        <v>0</v>
      </c>
      <c r="S204" s="104">
        <v>0</v>
      </c>
      <c r="T204" s="105">
        <f>S204*H204</f>
        <v>0</v>
      </c>
      <c r="AR204" s="106" t="s">
        <v>181</v>
      </c>
      <c r="AT204" s="106" t="s">
        <v>99</v>
      </c>
      <c r="AU204" s="106" t="s">
        <v>54</v>
      </c>
      <c r="AY204" s="12" t="s">
        <v>97</v>
      </c>
      <c r="BE204" s="107">
        <f>IF(N204="základní",J204,0)</f>
        <v>0</v>
      </c>
      <c r="BF204" s="107">
        <f>IF(N204="snížená",J204,0)</f>
        <v>0</v>
      </c>
      <c r="BG204" s="107">
        <f>IF(N204="zákl. přenesená",J204,0)</f>
        <v>0</v>
      </c>
      <c r="BH204" s="107">
        <f>IF(N204="sníž. přenesená",J204,0)</f>
        <v>0</v>
      </c>
      <c r="BI204" s="107">
        <f>IF(N204="nulová",J204,0)</f>
        <v>0</v>
      </c>
      <c r="BJ204" s="12" t="s">
        <v>53</v>
      </c>
      <c r="BK204" s="107">
        <f>ROUND(I204*H204,2)</f>
        <v>0</v>
      </c>
      <c r="BL204" s="12" t="s">
        <v>181</v>
      </c>
      <c r="BM204" s="106" t="s">
        <v>849</v>
      </c>
    </row>
    <row r="205" spans="2:65" s="8" customFormat="1" ht="22.5" x14ac:dyDescent="0.2">
      <c r="B205" s="108"/>
      <c r="D205" s="109" t="s">
        <v>105</v>
      </c>
      <c r="E205" s="110" t="s">
        <v>1</v>
      </c>
      <c r="F205" s="111" t="s">
        <v>850</v>
      </c>
      <c r="H205" s="112">
        <v>19.8</v>
      </c>
      <c r="L205" s="108"/>
      <c r="M205" s="113"/>
      <c r="T205" s="114"/>
      <c r="AT205" s="110" t="s">
        <v>105</v>
      </c>
      <c r="AU205" s="110" t="s">
        <v>54</v>
      </c>
      <c r="AV205" s="8" t="s">
        <v>54</v>
      </c>
      <c r="AW205" s="8" t="s">
        <v>26</v>
      </c>
      <c r="AX205" s="8" t="s">
        <v>53</v>
      </c>
      <c r="AY205" s="110" t="s">
        <v>97</v>
      </c>
    </row>
    <row r="206" spans="2:65" s="1" customFormat="1" ht="24.2" customHeight="1" x14ac:dyDescent="0.2">
      <c r="B206" s="94"/>
      <c r="C206" s="121" t="s">
        <v>249</v>
      </c>
      <c r="D206" s="121" t="s">
        <v>187</v>
      </c>
      <c r="E206" s="122" t="s">
        <v>439</v>
      </c>
      <c r="F206" s="123" t="s">
        <v>440</v>
      </c>
      <c r="G206" s="124" t="s">
        <v>168</v>
      </c>
      <c r="H206" s="125">
        <v>22.77</v>
      </c>
      <c r="I206" s="126"/>
      <c r="J206" s="126">
        <f>ROUND(I206*H206,2)</f>
        <v>0</v>
      </c>
      <c r="K206" s="127"/>
      <c r="L206" s="128"/>
      <c r="M206" s="129" t="s">
        <v>1</v>
      </c>
      <c r="N206" s="130" t="s">
        <v>34</v>
      </c>
      <c r="O206" s="104">
        <v>0</v>
      </c>
      <c r="P206" s="104">
        <f>O206*H206</f>
        <v>0</v>
      </c>
      <c r="Q206" s="104">
        <v>1.7000000000000001E-4</v>
      </c>
      <c r="R206" s="104">
        <f>Q206*H206</f>
        <v>3.8709E-3</v>
      </c>
      <c r="S206" s="104">
        <v>0</v>
      </c>
      <c r="T206" s="105">
        <f>S206*H206</f>
        <v>0</v>
      </c>
      <c r="AR206" s="106" t="s">
        <v>257</v>
      </c>
      <c r="AT206" s="106" t="s">
        <v>187</v>
      </c>
      <c r="AU206" s="106" t="s">
        <v>54</v>
      </c>
      <c r="AY206" s="12" t="s">
        <v>97</v>
      </c>
      <c r="BE206" s="107">
        <f>IF(N206="základní",J206,0)</f>
        <v>0</v>
      </c>
      <c r="BF206" s="107">
        <f>IF(N206="snížená",J206,0)</f>
        <v>0</v>
      </c>
      <c r="BG206" s="107">
        <f>IF(N206="zákl. přenesená",J206,0)</f>
        <v>0</v>
      </c>
      <c r="BH206" s="107">
        <f>IF(N206="sníž. přenesená",J206,0)</f>
        <v>0</v>
      </c>
      <c r="BI206" s="107">
        <f>IF(N206="nulová",J206,0)</f>
        <v>0</v>
      </c>
      <c r="BJ206" s="12" t="s">
        <v>53</v>
      </c>
      <c r="BK206" s="107">
        <f>ROUND(I206*H206,2)</f>
        <v>0</v>
      </c>
      <c r="BL206" s="12" t="s">
        <v>181</v>
      </c>
      <c r="BM206" s="106" t="s">
        <v>851</v>
      </c>
    </row>
    <row r="207" spans="2:65" s="8" customFormat="1" ht="67.5" x14ac:dyDescent="0.2">
      <c r="B207" s="108"/>
      <c r="D207" s="109" t="s">
        <v>105</v>
      </c>
      <c r="F207" s="111" t="s">
        <v>852</v>
      </c>
      <c r="H207" s="112">
        <v>22.77</v>
      </c>
      <c r="L207" s="108"/>
      <c r="M207" s="113"/>
      <c r="T207" s="114"/>
      <c r="AT207" s="110" t="s">
        <v>105</v>
      </c>
      <c r="AU207" s="110" t="s">
        <v>54</v>
      </c>
      <c r="AV207" s="8" t="s">
        <v>54</v>
      </c>
      <c r="AW207" s="8" t="s">
        <v>3</v>
      </c>
      <c r="AX207" s="8" t="s">
        <v>53</v>
      </c>
      <c r="AY207" s="110" t="s">
        <v>97</v>
      </c>
    </row>
    <row r="208" spans="2:65" s="1" customFormat="1" ht="24.2" customHeight="1" x14ac:dyDescent="0.2">
      <c r="B208" s="94"/>
      <c r="C208" s="95" t="s">
        <v>253</v>
      </c>
      <c r="D208" s="95" t="s">
        <v>99</v>
      </c>
      <c r="E208" s="96" t="s">
        <v>853</v>
      </c>
      <c r="F208" s="97" t="s">
        <v>854</v>
      </c>
      <c r="G208" s="98" t="s">
        <v>168</v>
      </c>
      <c r="H208" s="99">
        <v>10</v>
      </c>
      <c r="I208" s="100"/>
      <c r="J208" s="100">
        <f>ROUND(I208*H208,2)</f>
        <v>0</v>
      </c>
      <c r="K208" s="101"/>
      <c r="L208" s="24"/>
      <c r="M208" s="102" t="s">
        <v>1</v>
      </c>
      <c r="N208" s="103" t="s">
        <v>34</v>
      </c>
      <c r="O208" s="104">
        <v>4.5999999999999999E-2</v>
      </c>
      <c r="P208" s="104">
        <f>O208*H208</f>
        <v>0.45999999999999996</v>
      </c>
      <c r="Q208" s="104">
        <v>0</v>
      </c>
      <c r="R208" s="104">
        <f>Q208*H208</f>
        <v>0</v>
      </c>
      <c r="S208" s="104">
        <v>0</v>
      </c>
      <c r="T208" s="105">
        <f>S208*H208</f>
        <v>0</v>
      </c>
      <c r="AR208" s="106" t="s">
        <v>181</v>
      </c>
      <c r="AT208" s="106" t="s">
        <v>99</v>
      </c>
      <c r="AU208" s="106" t="s">
        <v>54</v>
      </c>
      <c r="AY208" s="12" t="s">
        <v>97</v>
      </c>
      <c r="BE208" s="107">
        <f>IF(N208="základní",J208,0)</f>
        <v>0</v>
      </c>
      <c r="BF208" s="107">
        <f>IF(N208="snížená",J208,0)</f>
        <v>0</v>
      </c>
      <c r="BG208" s="107">
        <f>IF(N208="zákl. přenesená",J208,0)</f>
        <v>0</v>
      </c>
      <c r="BH208" s="107">
        <f>IF(N208="sníž. přenesená",J208,0)</f>
        <v>0</v>
      </c>
      <c r="BI208" s="107">
        <f>IF(N208="nulová",J208,0)</f>
        <v>0</v>
      </c>
      <c r="BJ208" s="12" t="s">
        <v>53</v>
      </c>
      <c r="BK208" s="107">
        <f>ROUND(I208*H208,2)</f>
        <v>0</v>
      </c>
      <c r="BL208" s="12" t="s">
        <v>181</v>
      </c>
      <c r="BM208" s="106" t="s">
        <v>855</v>
      </c>
    </row>
    <row r="209" spans="2:65" s="8" customFormat="1" x14ac:dyDescent="0.2">
      <c r="B209" s="108"/>
      <c r="D209" s="109" t="s">
        <v>105</v>
      </c>
      <c r="E209" s="110" t="s">
        <v>1</v>
      </c>
      <c r="F209" s="111" t="s">
        <v>856</v>
      </c>
      <c r="H209" s="112">
        <v>10</v>
      </c>
      <c r="L209" s="108"/>
      <c r="M209" s="113"/>
      <c r="T209" s="114"/>
      <c r="AT209" s="110" t="s">
        <v>105</v>
      </c>
      <c r="AU209" s="110" t="s">
        <v>54</v>
      </c>
      <c r="AV209" s="8" t="s">
        <v>54</v>
      </c>
      <c r="AW209" s="8" t="s">
        <v>26</v>
      </c>
      <c r="AX209" s="8" t="s">
        <v>53</v>
      </c>
      <c r="AY209" s="110" t="s">
        <v>97</v>
      </c>
    </row>
    <row r="210" spans="2:65" s="1" customFormat="1" ht="24.2" customHeight="1" x14ac:dyDescent="0.2">
      <c r="B210" s="94"/>
      <c r="C210" s="121" t="s">
        <v>257</v>
      </c>
      <c r="D210" s="121" t="s">
        <v>187</v>
      </c>
      <c r="E210" s="122" t="s">
        <v>857</v>
      </c>
      <c r="F210" s="123" t="s">
        <v>858</v>
      </c>
      <c r="G210" s="124" t="s">
        <v>168</v>
      </c>
      <c r="H210" s="125">
        <v>11.5</v>
      </c>
      <c r="I210" s="126"/>
      <c r="J210" s="126">
        <f>ROUND(I210*H210,2)</f>
        <v>0</v>
      </c>
      <c r="K210" s="127"/>
      <c r="L210" s="128"/>
      <c r="M210" s="129" t="s">
        <v>1</v>
      </c>
      <c r="N210" s="130" t="s">
        <v>34</v>
      </c>
      <c r="O210" s="104">
        <v>0</v>
      </c>
      <c r="P210" s="104">
        <f>O210*H210</f>
        <v>0</v>
      </c>
      <c r="Q210" s="104">
        <v>1.3999999999999999E-4</v>
      </c>
      <c r="R210" s="104">
        <f>Q210*H210</f>
        <v>1.6099999999999999E-3</v>
      </c>
      <c r="S210" s="104">
        <v>0</v>
      </c>
      <c r="T210" s="105">
        <f>S210*H210</f>
        <v>0</v>
      </c>
      <c r="AR210" s="106" t="s">
        <v>257</v>
      </c>
      <c r="AT210" s="106" t="s">
        <v>187</v>
      </c>
      <c r="AU210" s="106" t="s">
        <v>54</v>
      </c>
      <c r="AY210" s="12" t="s">
        <v>97</v>
      </c>
      <c r="BE210" s="107">
        <f>IF(N210="základní",J210,0)</f>
        <v>0</v>
      </c>
      <c r="BF210" s="107">
        <f>IF(N210="snížená",J210,0)</f>
        <v>0</v>
      </c>
      <c r="BG210" s="107">
        <f>IF(N210="zákl. přenesená",J210,0)</f>
        <v>0</v>
      </c>
      <c r="BH210" s="107">
        <f>IF(N210="sníž. přenesená",J210,0)</f>
        <v>0</v>
      </c>
      <c r="BI210" s="107">
        <f>IF(N210="nulová",J210,0)</f>
        <v>0</v>
      </c>
      <c r="BJ210" s="12" t="s">
        <v>53</v>
      </c>
      <c r="BK210" s="107">
        <f>ROUND(I210*H210,2)</f>
        <v>0</v>
      </c>
      <c r="BL210" s="12" t="s">
        <v>181</v>
      </c>
      <c r="BM210" s="106" t="s">
        <v>859</v>
      </c>
    </row>
    <row r="211" spans="2:65" s="8" customFormat="1" ht="67.5" x14ac:dyDescent="0.2">
      <c r="B211" s="108"/>
      <c r="D211" s="109" t="s">
        <v>105</v>
      </c>
      <c r="F211" s="111" t="s">
        <v>860</v>
      </c>
      <c r="H211" s="112">
        <v>11.5</v>
      </c>
      <c r="L211" s="108"/>
      <c r="M211" s="113"/>
      <c r="T211" s="114"/>
      <c r="AT211" s="110" t="s">
        <v>105</v>
      </c>
      <c r="AU211" s="110" t="s">
        <v>54</v>
      </c>
      <c r="AV211" s="8" t="s">
        <v>54</v>
      </c>
      <c r="AW211" s="8" t="s">
        <v>3</v>
      </c>
      <c r="AX211" s="8" t="s">
        <v>53</v>
      </c>
      <c r="AY211" s="110" t="s">
        <v>97</v>
      </c>
    </row>
    <row r="212" spans="2:65" s="1" customFormat="1" ht="24.2" customHeight="1" x14ac:dyDescent="0.2">
      <c r="B212" s="94"/>
      <c r="C212" s="95" t="s">
        <v>262</v>
      </c>
      <c r="D212" s="95" t="s">
        <v>99</v>
      </c>
      <c r="E212" s="96" t="s">
        <v>454</v>
      </c>
      <c r="F212" s="97" t="s">
        <v>455</v>
      </c>
      <c r="G212" s="98" t="s">
        <v>275</v>
      </c>
      <c r="H212" s="99">
        <v>8</v>
      </c>
      <c r="I212" s="100"/>
      <c r="J212" s="100">
        <f>ROUND(I212*H212,2)</f>
        <v>0</v>
      </c>
      <c r="K212" s="101"/>
      <c r="L212" s="24"/>
      <c r="M212" s="102" t="s">
        <v>1</v>
      </c>
      <c r="N212" s="103" t="s">
        <v>34</v>
      </c>
      <c r="O212" s="104">
        <v>5.0999999999999997E-2</v>
      </c>
      <c r="P212" s="104">
        <f>O212*H212</f>
        <v>0.40799999999999997</v>
      </c>
      <c r="Q212" s="104">
        <v>0</v>
      </c>
      <c r="R212" s="104">
        <f>Q212*H212</f>
        <v>0</v>
      </c>
      <c r="S212" s="104">
        <v>0</v>
      </c>
      <c r="T212" s="105">
        <f>S212*H212</f>
        <v>0</v>
      </c>
      <c r="AR212" s="106" t="s">
        <v>181</v>
      </c>
      <c r="AT212" s="106" t="s">
        <v>99</v>
      </c>
      <c r="AU212" s="106" t="s">
        <v>54</v>
      </c>
      <c r="AY212" s="12" t="s">
        <v>97</v>
      </c>
      <c r="BE212" s="107">
        <f>IF(N212="základní",J212,0)</f>
        <v>0</v>
      </c>
      <c r="BF212" s="107">
        <f>IF(N212="snížená",J212,0)</f>
        <v>0</v>
      </c>
      <c r="BG212" s="107">
        <f>IF(N212="zákl. přenesená",J212,0)</f>
        <v>0</v>
      </c>
      <c r="BH212" s="107">
        <f>IF(N212="sníž. přenesená",J212,0)</f>
        <v>0</v>
      </c>
      <c r="BI212" s="107">
        <f>IF(N212="nulová",J212,0)</f>
        <v>0</v>
      </c>
      <c r="BJ212" s="12" t="s">
        <v>53</v>
      </c>
      <c r="BK212" s="107">
        <f>ROUND(I212*H212,2)</f>
        <v>0</v>
      </c>
      <c r="BL212" s="12" t="s">
        <v>181</v>
      </c>
      <c r="BM212" s="106" t="s">
        <v>861</v>
      </c>
    </row>
    <row r="213" spans="2:65" s="1" customFormat="1" ht="21.75" customHeight="1" x14ac:dyDescent="0.2">
      <c r="B213" s="94"/>
      <c r="C213" s="95" t="s">
        <v>267</v>
      </c>
      <c r="D213" s="95" t="s">
        <v>99</v>
      </c>
      <c r="E213" s="96" t="s">
        <v>474</v>
      </c>
      <c r="F213" s="97" t="s">
        <v>475</v>
      </c>
      <c r="G213" s="98" t="s">
        <v>275</v>
      </c>
      <c r="H213" s="99">
        <v>2</v>
      </c>
      <c r="I213" s="100"/>
      <c r="J213" s="100">
        <f>ROUND(I213*H213,2)</f>
        <v>0</v>
      </c>
      <c r="K213" s="101"/>
      <c r="L213" s="24"/>
      <c r="M213" s="102" t="s">
        <v>1</v>
      </c>
      <c r="N213" s="103" t="s">
        <v>34</v>
      </c>
      <c r="O213" s="104">
        <v>0.19</v>
      </c>
      <c r="P213" s="104">
        <f>O213*H213</f>
        <v>0.38</v>
      </c>
      <c r="Q213" s="104">
        <v>0</v>
      </c>
      <c r="R213" s="104">
        <f>Q213*H213</f>
        <v>0</v>
      </c>
      <c r="S213" s="104">
        <v>0</v>
      </c>
      <c r="T213" s="105">
        <f>S213*H213</f>
        <v>0</v>
      </c>
      <c r="AR213" s="106" t="s">
        <v>181</v>
      </c>
      <c r="AT213" s="106" t="s">
        <v>99</v>
      </c>
      <c r="AU213" s="106" t="s">
        <v>54</v>
      </c>
      <c r="AY213" s="12" t="s">
        <v>97</v>
      </c>
      <c r="BE213" s="107">
        <f>IF(N213="základní",J213,0)</f>
        <v>0</v>
      </c>
      <c r="BF213" s="107">
        <f>IF(N213="snížená",J213,0)</f>
        <v>0</v>
      </c>
      <c r="BG213" s="107">
        <f>IF(N213="zákl. přenesená",J213,0)</f>
        <v>0</v>
      </c>
      <c r="BH213" s="107">
        <f>IF(N213="sníž. přenesená",J213,0)</f>
        <v>0</v>
      </c>
      <c r="BI213" s="107">
        <f>IF(N213="nulová",J213,0)</f>
        <v>0</v>
      </c>
      <c r="BJ213" s="12" t="s">
        <v>53</v>
      </c>
      <c r="BK213" s="107">
        <f>ROUND(I213*H213,2)</f>
        <v>0</v>
      </c>
      <c r="BL213" s="12" t="s">
        <v>181</v>
      </c>
      <c r="BM213" s="106" t="s">
        <v>862</v>
      </c>
    </row>
    <row r="214" spans="2:65" s="1" customFormat="1" ht="24.2" customHeight="1" x14ac:dyDescent="0.2">
      <c r="B214" s="94"/>
      <c r="C214" s="95" t="s">
        <v>272</v>
      </c>
      <c r="D214" s="95" t="s">
        <v>99</v>
      </c>
      <c r="E214" s="96" t="s">
        <v>478</v>
      </c>
      <c r="F214" s="97" t="s">
        <v>479</v>
      </c>
      <c r="G214" s="98" t="s">
        <v>275</v>
      </c>
      <c r="H214" s="99">
        <v>1</v>
      </c>
      <c r="I214" s="100"/>
      <c r="J214" s="100">
        <f>ROUND(I214*H214,2)</f>
        <v>0</v>
      </c>
      <c r="K214" s="101"/>
      <c r="L214" s="24"/>
      <c r="M214" s="102" t="s">
        <v>1</v>
      </c>
      <c r="N214" s="103" t="s">
        <v>34</v>
      </c>
      <c r="O214" s="104">
        <v>0.58499999999999996</v>
      </c>
      <c r="P214" s="104">
        <f>O214*H214</f>
        <v>0.58499999999999996</v>
      </c>
      <c r="Q214" s="104">
        <v>0</v>
      </c>
      <c r="R214" s="104">
        <f>Q214*H214</f>
        <v>0</v>
      </c>
      <c r="S214" s="104">
        <v>0</v>
      </c>
      <c r="T214" s="105">
        <f>S214*H214</f>
        <v>0</v>
      </c>
      <c r="AR214" s="106" t="s">
        <v>181</v>
      </c>
      <c r="AT214" s="106" t="s">
        <v>99</v>
      </c>
      <c r="AU214" s="106" t="s">
        <v>54</v>
      </c>
      <c r="AY214" s="12" t="s">
        <v>97</v>
      </c>
      <c r="BE214" s="107">
        <f>IF(N214="základní",J214,0)</f>
        <v>0</v>
      </c>
      <c r="BF214" s="107">
        <f>IF(N214="snížená",J214,0)</f>
        <v>0</v>
      </c>
      <c r="BG214" s="107">
        <f>IF(N214="zákl. přenesená",J214,0)</f>
        <v>0</v>
      </c>
      <c r="BH214" s="107">
        <f>IF(N214="sníž. přenesená",J214,0)</f>
        <v>0</v>
      </c>
      <c r="BI214" s="107">
        <f>IF(N214="nulová",J214,0)</f>
        <v>0</v>
      </c>
      <c r="BJ214" s="12" t="s">
        <v>53</v>
      </c>
      <c r="BK214" s="107">
        <f>ROUND(I214*H214,2)</f>
        <v>0</v>
      </c>
      <c r="BL214" s="12" t="s">
        <v>181</v>
      </c>
      <c r="BM214" s="106" t="s">
        <v>863</v>
      </c>
    </row>
    <row r="215" spans="2:65" s="1" customFormat="1" ht="16.5" customHeight="1" x14ac:dyDescent="0.2">
      <c r="B215" s="94"/>
      <c r="C215" s="121" t="s">
        <v>277</v>
      </c>
      <c r="D215" s="121" t="s">
        <v>187</v>
      </c>
      <c r="E215" s="122" t="s">
        <v>482</v>
      </c>
      <c r="F215" s="123" t="s">
        <v>483</v>
      </c>
      <c r="G215" s="124" t="s">
        <v>275</v>
      </c>
      <c r="H215" s="125">
        <v>1</v>
      </c>
      <c r="I215" s="126"/>
      <c r="J215" s="126">
        <f>ROUND(I215*H215,2)</f>
        <v>0</v>
      </c>
      <c r="K215" s="127"/>
      <c r="L215" s="128"/>
      <c r="M215" s="129" t="s">
        <v>1</v>
      </c>
      <c r="N215" s="130" t="s">
        <v>34</v>
      </c>
      <c r="O215" s="104">
        <v>0</v>
      </c>
      <c r="P215" s="104">
        <f>O215*H215</f>
        <v>0</v>
      </c>
      <c r="Q215" s="104">
        <v>8.0000000000000004E-4</v>
      </c>
      <c r="R215" s="104">
        <f>Q215*H215</f>
        <v>8.0000000000000004E-4</v>
      </c>
      <c r="S215" s="104">
        <v>0</v>
      </c>
      <c r="T215" s="105">
        <f>S215*H215</f>
        <v>0</v>
      </c>
      <c r="AR215" s="106" t="s">
        <v>257</v>
      </c>
      <c r="AT215" s="106" t="s">
        <v>187</v>
      </c>
      <c r="AU215" s="106" t="s">
        <v>54</v>
      </c>
      <c r="AY215" s="12" t="s">
        <v>97</v>
      </c>
      <c r="BE215" s="107">
        <f>IF(N215="základní",J215,0)</f>
        <v>0</v>
      </c>
      <c r="BF215" s="107">
        <f>IF(N215="snížená",J215,0)</f>
        <v>0</v>
      </c>
      <c r="BG215" s="107">
        <f>IF(N215="zákl. přenesená",J215,0)</f>
        <v>0</v>
      </c>
      <c r="BH215" s="107">
        <f>IF(N215="sníž. přenesená",J215,0)</f>
        <v>0</v>
      </c>
      <c r="BI215" s="107">
        <f>IF(N215="nulová",J215,0)</f>
        <v>0</v>
      </c>
      <c r="BJ215" s="12" t="s">
        <v>53</v>
      </c>
      <c r="BK215" s="107">
        <f>ROUND(I215*H215,2)</f>
        <v>0</v>
      </c>
      <c r="BL215" s="12" t="s">
        <v>181</v>
      </c>
      <c r="BM215" s="106" t="s">
        <v>864</v>
      </c>
    </row>
    <row r="216" spans="2:65" s="1" customFormat="1" ht="16.5" customHeight="1" x14ac:dyDescent="0.2">
      <c r="B216" s="94"/>
      <c r="C216" s="95" t="s">
        <v>281</v>
      </c>
      <c r="D216" s="95" t="s">
        <v>99</v>
      </c>
      <c r="E216" s="96" t="s">
        <v>560</v>
      </c>
      <c r="F216" s="97" t="s">
        <v>561</v>
      </c>
      <c r="G216" s="98" t="s">
        <v>275</v>
      </c>
      <c r="H216" s="99">
        <v>1</v>
      </c>
      <c r="I216" s="100"/>
      <c r="J216" s="100">
        <f>ROUND(I216*H216,2)</f>
        <v>0</v>
      </c>
      <c r="K216" s="101"/>
      <c r="L216" s="24"/>
      <c r="M216" s="102" t="s">
        <v>1</v>
      </c>
      <c r="N216" s="103" t="s">
        <v>34</v>
      </c>
      <c r="O216" s="104">
        <v>12.398</v>
      </c>
      <c r="P216" s="104">
        <f>O216*H216</f>
        <v>12.398</v>
      </c>
      <c r="Q216" s="104">
        <v>0</v>
      </c>
      <c r="R216" s="104">
        <f>Q216*H216</f>
        <v>0</v>
      </c>
      <c r="S216" s="104">
        <v>0</v>
      </c>
      <c r="T216" s="105">
        <f>S216*H216</f>
        <v>0</v>
      </c>
      <c r="AR216" s="106" t="s">
        <v>181</v>
      </c>
      <c r="AT216" s="106" t="s">
        <v>99</v>
      </c>
      <c r="AU216" s="106" t="s">
        <v>54</v>
      </c>
      <c r="AY216" s="12" t="s">
        <v>97</v>
      </c>
      <c r="BE216" s="107">
        <f>IF(N216="základní",J216,0)</f>
        <v>0</v>
      </c>
      <c r="BF216" s="107">
        <f>IF(N216="snížená",J216,0)</f>
        <v>0</v>
      </c>
      <c r="BG216" s="107">
        <f>IF(N216="zákl. přenesená",J216,0)</f>
        <v>0</v>
      </c>
      <c r="BH216" s="107">
        <f>IF(N216="sníž. přenesená",J216,0)</f>
        <v>0</v>
      </c>
      <c r="BI216" s="107">
        <f>IF(N216="nulová",J216,0)</f>
        <v>0</v>
      </c>
      <c r="BJ216" s="12" t="s">
        <v>53</v>
      </c>
      <c r="BK216" s="107">
        <f>ROUND(I216*H216,2)</f>
        <v>0</v>
      </c>
      <c r="BL216" s="12" t="s">
        <v>181</v>
      </c>
      <c r="BM216" s="106" t="s">
        <v>865</v>
      </c>
    </row>
    <row r="217" spans="2:65" s="7" customFormat="1" ht="25.9" customHeight="1" x14ac:dyDescent="0.2">
      <c r="B217" s="83"/>
      <c r="D217" s="84" t="s">
        <v>51</v>
      </c>
      <c r="E217" s="85" t="s">
        <v>187</v>
      </c>
      <c r="F217" s="85" t="s">
        <v>866</v>
      </c>
      <c r="J217" s="86">
        <f>BK217</f>
        <v>0</v>
      </c>
      <c r="L217" s="83"/>
      <c r="M217" s="87"/>
      <c r="P217" s="88">
        <f>P218</f>
        <v>12.975</v>
      </c>
      <c r="R217" s="88">
        <f>R218</f>
        <v>5.0000000000000001E-3</v>
      </c>
      <c r="T217" s="89">
        <f>T218</f>
        <v>0</v>
      </c>
      <c r="AR217" s="84" t="s">
        <v>115</v>
      </c>
      <c r="AT217" s="90" t="s">
        <v>51</v>
      </c>
      <c r="AU217" s="90" t="s">
        <v>52</v>
      </c>
      <c r="AY217" s="84" t="s">
        <v>97</v>
      </c>
      <c r="BK217" s="91">
        <f>BK218</f>
        <v>0</v>
      </c>
    </row>
    <row r="218" spans="2:65" s="7" customFormat="1" ht="22.9" customHeight="1" x14ac:dyDescent="0.2">
      <c r="B218" s="83"/>
      <c r="D218" s="84" t="s">
        <v>51</v>
      </c>
      <c r="E218" s="92" t="s">
        <v>567</v>
      </c>
      <c r="F218" s="92" t="s">
        <v>568</v>
      </c>
      <c r="J218" s="93">
        <f>BK218</f>
        <v>0</v>
      </c>
      <c r="L218" s="83"/>
      <c r="M218" s="87"/>
      <c r="P218" s="88">
        <f>SUM(P219:P220)</f>
        <v>12.975</v>
      </c>
      <c r="R218" s="88">
        <f>SUM(R219:R220)</f>
        <v>5.0000000000000001E-3</v>
      </c>
      <c r="T218" s="89">
        <f>SUM(T219:T220)</f>
        <v>0</v>
      </c>
      <c r="AR218" s="84" t="s">
        <v>115</v>
      </c>
      <c r="AT218" s="90" t="s">
        <v>51</v>
      </c>
      <c r="AU218" s="90" t="s">
        <v>53</v>
      </c>
      <c r="AY218" s="84" t="s">
        <v>97</v>
      </c>
      <c r="BK218" s="91">
        <f>SUM(BK219:BK220)</f>
        <v>0</v>
      </c>
    </row>
    <row r="219" spans="2:65" s="1" customFormat="1" ht="16.5" customHeight="1" x14ac:dyDescent="0.2">
      <c r="B219" s="94"/>
      <c r="C219" s="95" t="s">
        <v>289</v>
      </c>
      <c r="D219" s="95" t="s">
        <v>99</v>
      </c>
      <c r="E219" s="96" t="s">
        <v>570</v>
      </c>
      <c r="F219" s="97" t="s">
        <v>571</v>
      </c>
      <c r="G219" s="98" t="s">
        <v>275</v>
      </c>
      <c r="H219" s="99">
        <v>1</v>
      </c>
      <c r="I219" s="100"/>
      <c r="J219" s="100">
        <f>ROUND(I219*H219,2)</f>
        <v>0</v>
      </c>
      <c r="K219" s="101"/>
      <c r="L219" s="24"/>
      <c r="M219" s="102" t="s">
        <v>1</v>
      </c>
      <c r="N219" s="103" t="s">
        <v>34</v>
      </c>
      <c r="O219" s="104">
        <v>12.975</v>
      </c>
      <c r="P219" s="104">
        <f>O219*H219</f>
        <v>12.975</v>
      </c>
      <c r="Q219" s="104">
        <v>0</v>
      </c>
      <c r="R219" s="104">
        <f>Q219*H219</f>
        <v>0</v>
      </c>
      <c r="S219" s="104">
        <v>0</v>
      </c>
      <c r="T219" s="105">
        <f>S219*H219</f>
        <v>0</v>
      </c>
      <c r="AR219" s="106" t="s">
        <v>419</v>
      </c>
      <c r="AT219" s="106" t="s">
        <v>99</v>
      </c>
      <c r="AU219" s="106" t="s">
        <v>54</v>
      </c>
      <c r="AY219" s="12" t="s">
        <v>97</v>
      </c>
      <c r="BE219" s="107">
        <f>IF(N219="základní",J219,0)</f>
        <v>0</v>
      </c>
      <c r="BF219" s="107">
        <f>IF(N219="snížená",J219,0)</f>
        <v>0</v>
      </c>
      <c r="BG219" s="107">
        <f>IF(N219="zákl. přenesená",J219,0)</f>
        <v>0</v>
      </c>
      <c r="BH219" s="107">
        <f>IF(N219="sníž. přenesená",J219,0)</f>
        <v>0</v>
      </c>
      <c r="BI219" s="107">
        <f>IF(N219="nulová",J219,0)</f>
        <v>0</v>
      </c>
      <c r="BJ219" s="12" t="s">
        <v>53</v>
      </c>
      <c r="BK219" s="107">
        <f>ROUND(I219*H219,2)</f>
        <v>0</v>
      </c>
      <c r="BL219" s="12" t="s">
        <v>419</v>
      </c>
      <c r="BM219" s="106" t="s">
        <v>867</v>
      </c>
    </row>
    <row r="220" spans="2:65" s="1" customFormat="1" ht="16.5" customHeight="1" x14ac:dyDescent="0.2">
      <c r="B220" s="94"/>
      <c r="C220" s="121" t="s">
        <v>297</v>
      </c>
      <c r="D220" s="121" t="s">
        <v>187</v>
      </c>
      <c r="E220" s="122" t="s">
        <v>574</v>
      </c>
      <c r="F220" s="123" t="s">
        <v>575</v>
      </c>
      <c r="G220" s="124" t="s">
        <v>275</v>
      </c>
      <c r="H220" s="125">
        <v>1</v>
      </c>
      <c r="I220" s="126"/>
      <c r="J220" s="126">
        <f>ROUND(I220*H220,2)</f>
        <v>0</v>
      </c>
      <c r="K220" s="127"/>
      <c r="L220" s="128"/>
      <c r="M220" s="129" t="s">
        <v>1</v>
      </c>
      <c r="N220" s="130" t="s">
        <v>34</v>
      </c>
      <c r="O220" s="104">
        <v>0</v>
      </c>
      <c r="P220" s="104">
        <f>O220*H220</f>
        <v>0</v>
      </c>
      <c r="Q220" s="104">
        <v>5.0000000000000001E-3</v>
      </c>
      <c r="R220" s="104">
        <f>Q220*H220</f>
        <v>5.0000000000000001E-3</v>
      </c>
      <c r="S220" s="104">
        <v>0</v>
      </c>
      <c r="T220" s="105">
        <f>S220*H220</f>
        <v>0</v>
      </c>
      <c r="AR220" s="106" t="s">
        <v>576</v>
      </c>
      <c r="AT220" s="106" t="s">
        <v>187</v>
      </c>
      <c r="AU220" s="106" t="s">
        <v>54</v>
      </c>
      <c r="AY220" s="12" t="s">
        <v>97</v>
      </c>
      <c r="BE220" s="107">
        <f>IF(N220="základní",J220,0)</f>
        <v>0</v>
      </c>
      <c r="BF220" s="107">
        <f>IF(N220="snížená",J220,0)</f>
        <v>0</v>
      </c>
      <c r="BG220" s="107">
        <f>IF(N220="zákl. přenesená",J220,0)</f>
        <v>0</v>
      </c>
      <c r="BH220" s="107">
        <f>IF(N220="sníž. přenesená",J220,0)</f>
        <v>0</v>
      </c>
      <c r="BI220" s="107">
        <f>IF(N220="nulová",J220,0)</f>
        <v>0</v>
      </c>
      <c r="BJ220" s="12" t="s">
        <v>53</v>
      </c>
      <c r="BK220" s="107">
        <f>ROUND(I220*H220,2)</f>
        <v>0</v>
      </c>
      <c r="BL220" s="12" t="s">
        <v>576</v>
      </c>
      <c r="BM220" s="106" t="s">
        <v>868</v>
      </c>
    </row>
    <row r="221" spans="2:65" s="7" customFormat="1" ht="25.9" customHeight="1" x14ac:dyDescent="0.2">
      <c r="B221" s="83"/>
      <c r="D221" s="84" t="s">
        <v>51</v>
      </c>
      <c r="E221" s="85" t="s">
        <v>716</v>
      </c>
      <c r="F221" s="85" t="s">
        <v>717</v>
      </c>
      <c r="J221" s="86">
        <f>BK221</f>
        <v>0</v>
      </c>
      <c r="L221" s="83"/>
      <c r="M221" s="87"/>
      <c r="P221" s="88">
        <f>P222+P224</f>
        <v>0</v>
      </c>
      <c r="R221" s="88">
        <f>R222+R224</f>
        <v>0</v>
      </c>
      <c r="T221" s="89">
        <f>T222+T224</f>
        <v>0</v>
      </c>
      <c r="AR221" s="84" t="s">
        <v>124</v>
      </c>
      <c r="AT221" s="90" t="s">
        <v>51</v>
      </c>
      <c r="AU221" s="90" t="s">
        <v>52</v>
      </c>
      <c r="AY221" s="84" t="s">
        <v>97</v>
      </c>
      <c r="BK221" s="91">
        <f>BK222+BK224</f>
        <v>0</v>
      </c>
    </row>
    <row r="222" spans="2:65" s="7" customFormat="1" ht="22.9" customHeight="1" x14ac:dyDescent="0.2">
      <c r="B222" s="83"/>
      <c r="D222" s="84" t="s">
        <v>51</v>
      </c>
      <c r="E222" s="92" t="s">
        <v>718</v>
      </c>
      <c r="F222" s="92" t="s">
        <v>719</v>
      </c>
      <c r="J222" s="93">
        <f>BK222</f>
        <v>0</v>
      </c>
      <c r="L222" s="83"/>
      <c r="M222" s="87"/>
      <c r="P222" s="88">
        <f>P223</f>
        <v>0</v>
      </c>
      <c r="R222" s="88">
        <f>R223</f>
        <v>0</v>
      </c>
      <c r="T222" s="89">
        <f>T223</f>
        <v>0</v>
      </c>
      <c r="AR222" s="84" t="s">
        <v>124</v>
      </c>
      <c r="AT222" s="90" t="s">
        <v>51</v>
      </c>
      <c r="AU222" s="90" t="s">
        <v>53</v>
      </c>
      <c r="AY222" s="84" t="s">
        <v>97</v>
      </c>
      <c r="BK222" s="91">
        <f>BK223</f>
        <v>0</v>
      </c>
    </row>
    <row r="223" spans="2:65" s="1" customFormat="1" ht="21.75" customHeight="1" x14ac:dyDescent="0.2">
      <c r="B223" s="94"/>
      <c r="C223" s="95" t="s">
        <v>302</v>
      </c>
      <c r="D223" s="95" t="s">
        <v>99</v>
      </c>
      <c r="E223" s="96" t="s">
        <v>721</v>
      </c>
      <c r="F223" s="97" t="s">
        <v>869</v>
      </c>
      <c r="G223" s="98" t="s">
        <v>509</v>
      </c>
      <c r="H223" s="99">
        <v>1</v>
      </c>
      <c r="I223" s="100"/>
      <c r="J223" s="100">
        <f>ROUND(I223*H223,2)</f>
        <v>0</v>
      </c>
      <c r="K223" s="101"/>
      <c r="L223" s="24"/>
      <c r="M223" s="102" t="s">
        <v>1</v>
      </c>
      <c r="N223" s="103" t="s">
        <v>34</v>
      </c>
      <c r="O223" s="104">
        <v>0</v>
      </c>
      <c r="P223" s="104">
        <f>O223*H223</f>
        <v>0</v>
      </c>
      <c r="Q223" s="104">
        <v>0</v>
      </c>
      <c r="R223" s="104">
        <f>Q223*H223</f>
        <v>0</v>
      </c>
      <c r="S223" s="104">
        <v>0</v>
      </c>
      <c r="T223" s="105">
        <f>S223*H223</f>
        <v>0</v>
      </c>
      <c r="AR223" s="106" t="s">
        <v>723</v>
      </c>
      <c r="AT223" s="106" t="s">
        <v>99</v>
      </c>
      <c r="AU223" s="106" t="s">
        <v>54</v>
      </c>
      <c r="AY223" s="12" t="s">
        <v>97</v>
      </c>
      <c r="BE223" s="107">
        <f>IF(N223="základní",J223,0)</f>
        <v>0</v>
      </c>
      <c r="BF223" s="107">
        <f>IF(N223="snížená",J223,0)</f>
        <v>0</v>
      </c>
      <c r="BG223" s="107">
        <f>IF(N223="zákl. přenesená",J223,0)</f>
        <v>0</v>
      </c>
      <c r="BH223" s="107">
        <f>IF(N223="sníž. přenesená",J223,0)</f>
        <v>0</v>
      </c>
      <c r="BI223" s="107">
        <f>IF(N223="nulová",J223,0)</f>
        <v>0</v>
      </c>
      <c r="BJ223" s="12" t="s">
        <v>53</v>
      </c>
      <c r="BK223" s="107">
        <f>ROUND(I223*H223,2)</f>
        <v>0</v>
      </c>
      <c r="BL223" s="12" t="s">
        <v>723</v>
      </c>
      <c r="BM223" s="106" t="s">
        <v>870</v>
      </c>
    </row>
    <row r="224" spans="2:65" s="7" customFormat="1" ht="22.9" customHeight="1" x14ac:dyDescent="0.2">
      <c r="B224" s="83"/>
      <c r="D224" s="84" t="s">
        <v>51</v>
      </c>
      <c r="E224" s="92" t="s">
        <v>728</v>
      </c>
      <c r="F224" s="92" t="s">
        <v>729</v>
      </c>
      <c r="J224" s="93">
        <f>BK224</f>
        <v>0</v>
      </c>
      <c r="L224" s="83"/>
      <c r="M224" s="87"/>
      <c r="P224" s="88">
        <f>P225</f>
        <v>0</v>
      </c>
      <c r="R224" s="88">
        <f>R225</f>
        <v>0</v>
      </c>
      <c r="T224" s="89">
        <f>T225</f>
        <v>0</v>
      </c>
      <c r="AR224" s="84" t="s">
        <v>124</v>
      </c>
      <c r="AT224" s="90" t="s">
        <v>51</v>
      </c>
      <c r="AU224" s="90" t="s">
        <v>53</v>
      </c>
      <c r="AY224" s="84" t="s">
        <v>97</v>
      </c>
      <c r="BK224" s="91">
        <f>BK225</f>
        <v>0</v>
      </c>
    </row>
    <row r="225" spans="2:65" s="1" customFormat="1" ht="16.5" customHeight="1" x14ac:dyDescent="0.2">
      <c r="B225" s="94"/>
      <c r="C225" s="95" t="s">
        <v>307</v>
      </c>
      <c r="D225" s="95" t="s">
        <v>99</v>
      </c>
      <c r="E225" s="96" t="s">
        <v>731</v>
      </c>
      <c r="F225" s="97" t="s">
        <v>729</v>
      </c>
      <c r="G225" s="98" t="s">
        <v>509</v>
      </c>
      <c r="H225" s="99">
        <v>1</v>
      </c>
      <c r="I225" s="100"/>
      <c r="J225" s="100">
        <f>ROUND(I225*H225,2)</f>
        <v>0</v>
      </c>
      <c r="K225" s="101"/>
      <c r="L225" s="24"/>
      <c r="M225" s="136" t="s">
        <v>1</v>
      </c>
      <c r="N225" s="137" t="s">
        <v>34</v>
      </c>
      <c r="O225" s="138">
        <v>0</v>
      </c>
      <c r="P225" s="138">
        <f>O225*H225</f>
        <v>0</v>
      </c>
      <c r="Q225" s="138">
        <v>0</v>
      </c>
      <c r="R225" s="138">
        <f>Q225*H225</f>
        <v>0</v>
      </c>
      <c r="S225" s="138">
        <v>0</v>
      </c>
      <c r="T225" s="139">
        <f>S225*H225</f>
        <v>0</v>
      </c>
      <c r="AR225" s="106" t="s">
        <v>723</v>
      </c>
      <c r="AT225" s="106" t="s">
        <v>99</v>
      </c>
      <c r="AU225" s="106" t="s">
        <v>54</v>
      </c>
      <c r="AY225" s="12" t="s">
        <v>97</v>
      </c>
      <c r="BE225" s="107">
        <f>IF(N225="základní",J225,0)</f>
        <v>0</v>
      </c>
      <c r="BF225" s="107">
        <f>IF(N225="snížená",J225,0)</f>
        <v>0</v>
      </c>
      <c r="BG225" s="107">
        <f>IF(N225="zákl. přenesená",J225,0)</f>
        <v>0</v>
      </c>
      <c r="BH225" s="107">
        <f>IF(N225="sníž. přenesená",J225,0)</f>
        <v>0</v>
      </c>
      <c r="BI225" s="107">
        <f>IF(N225="nulová",J225,0)</f>
        <v>0</v>
      </c>
      <c r="BJ225" s="12" t="s">
        <v>53</v>
      </c>
      <c r="BK225" s="107">
        <f>ROUND(I225*H225,2)</f>
        <v>0</v>
      </c>
      <c r="BL225" s="12" t="s">
        <v>723</v>
      </c>
      <c r="BM225" s="106" t="s">
        <v>871</v>
      </c>
    </row>
  </sheetData>
  <mergeCells count="6">
    <mergeCell ref="L2:V2"/>
    <mergeCell ref="E7:H7"/>
    <mergeCell ref="E16:H16"/>
    <mergeCell ref="E25:H25"/>
    <mergeCell ref="E85:H85"/>
    <mergeCell ref="E120:H12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C4D7F-2898-46E5-B61D-115CBE6ECAFB}">
  <dimension ref="B2:BM160"/>
  <sheetViews>
    <sheetView topLeftCell="A106" workbookViewId="0">
      <selection activeCell="I123" sqref="I123:I159"/>
    </sheetView>
  </sheetViews>
  <sheetFormatPr defaultRowHeight="11.25" x14ac:dyDescent="0.2"/>
  <cols>
    <col min="1" max="1" width="4.83203125" customWidth="1"/>
    <col min="2" max="2" width="5" customWidth="1"/>
    <col min="3" max="3" width="2.6640625" customWidth="1"/>
    <col min="4" max="4" width="6.1640625" customWidth="1"/>
    <col min="5" max="5" width="23.5" customWidth="1"/>
    <col min="6" max="6" width="25.33203125" customWidth="1"/>
    <col min="8" max="8" width="10.6640625" customWidth="1"/>
    <col min="9" max="9" width="13.6640625" customWidth="1"/>
    <col min="10" max="10" width="21.6640625" customWidth="1"/>
    <col min="11" max="11" width="9.33203125" hidden="1" customWidth="1"/>
  </cols>
  <sheetData>
    <row r="2" spans="2:46" ht="36.950000000000003" customHeight="1" x14ac:dyDescent="0.2">
      <c r="L2" s="155" t="s">
        <v>5</v>
      </c>
      <c r="M2" s="141"/>
      <c r="N2" s="141"/>
      <c r="O2" s="141"/>
      <c r="P2" s="141"/>
      <c r="Q2" s="141"/>
      <c r="R2" s="141"/>
      <c r="S2" s="141"/>
      <c r="T2" s="141"/>
      <c r="U2" s="141"/>
      <c r="V2" s="141"/>
      <c r="AT2" s="12" t="s">
        <v>873</v>
      </c>
    </row>
    <row r="3" spans="2:46" ht="6.9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L3" s="15"/>
      <c r="AT3" s="12" t="s">
        <v>54</v>
      </c>
    </row>
    <row r="4" spans="2:46" ht="24.95" customHeight="1" x14ac:dyDescent="0.2">
      <c r="B4" s="15"/>
      <c r="D4" s="16" t="s">
        <v>55</v>
      </c>
      <c r="L4" s="15"/>
      <c r="M4" s="50" t="s">
        <v>10</v>
      </c>
      <c r="AT4" s="12" t="s">
        <v>3</v>
      </c>
    </row>
    <row r="5" spans="2:46" ht="6.95" customHeight="1" x14ac:dyDescent="0.2">
      <c r="B5" s="15"/>
      <c r="L5" s="15"/>
    </row>
    <row r="6" spans="2:46" s="1" customFormat="1" ht="12" customHeight="1" x14ac:dyDescent="0.2">
      <c r="B6" s="24"/>
      <c r="D6" s="21" t="s">
        <v>12</v>
      </c>
      <c r="L6" s="24"/>
    </row>
    <row r="7" spans="2:46" s="1" customFormat="1" ht="30" customHeight="1" x14ac:dyDescent="0.2">
      <c r="B7" s="24"/>
      <c r="E7" s="154" t="s">
        <v>938</v>
      </c>
      <c r="F7" s="156"/>
      <c r="G7" s="156"/>
      <c r="H7" s="156"/>
      <c r="L7" s="24"/>
    </row>
    <row r="8" spans="2:46" s="1" customFormat="1" x14ac:dyDescent="0.2">
      <c r="B8" s="24"/>
      <c r="L8" s="24"/>
    </row>
    <row r="9" spans="2:46" s="1" customFormat="1" ht="12" customHeight="1" x14ac:dyDescent="0.2">
      <c r="B9" s="24"/>
      <c r="D9" s="21" t="s">
        <v>13</v>
      </c>
      <c r="F9" s="19" t="s">
        <v>1</v>
      </c>
      <c r="I9" s="21" t="s">
        <v>14</v>
      </c>
      <c r="J9" s="19" t="s">
        <v>1</v>
      </c>
      <c r="L9" s="24"/>
    </row>
    <row r="10" spans="2:46" s="1" customFormat="1" ht="12" customHeight="1" x14ac:dyDescent="0.2">
      <c r="B10" s="24"/>
      <c r="D10" s="21" t="s">
        <v>15</v>
      </c>
      <c r="F10" s="19" t="s">
        <v>24</v>
      </c>
      <c r="I10" s="21" t="s">
        <v>17</v>
      </c>
      <c r="J10" s="40"/>
      <c r="L10" s="24"/>
    </row>
    <row r="11" spans="2:46" s="1" customFormat="1" ht="10.9" customHeight="1" x14ac:dyDescent="0.2">
      <c r="B11" s="24"/>
      <c r="L11" s="24"/>
    </row>
    <row r="12" spans="2:46" s="1" customFormat="1" ht="12" customHeight="1" x14ac:dyDescent="0.2">
      <c r="B12" s="24"/>
      <c r="D12" s="21" t="s">
        <v>18</v>
      </c>
      <c r="I12" s="21" t="s">
        <v>19</v>
      </c>
      <c r="J12" s="19" t="s">
        <v>20</v>
      </c>
      <c r="L12" s="24"/>
    </row>
    <row r="13" spans="2:46" s="1" customFormat="1" ht="18" customHeight="1" x14ac:dyDescent="0.2">
      <c r="B13" s="24"/>
      <c r="E13" s="19" t="s">
        <v>874</v>
      </c>
      <c r="I13" s="21" t="s">
        <v>22</v>
      </c>
      <c r="J13" s="19" t="s">
        <v>1</v>
      </c>
      <c r="L13" s="24"/>
    </row>
    <row r="14" spans="2:46" s="1" customFormat="1" ht="6.95" customHeight="1" x14ac:dyDescent="0.2">
      <c r="B14" s="24"/>
      <c r="L14" s="24"/>
    </row>
    <row r="15" spans="2:46" s="1" customFormat="1" ht="12" customHeight="1" x14ac:dyDescent="0.2">
      <c r="B15" s="24"/>
      <c r="D15" s="21" t="s">
        <v>23</v>
      </c>
      <c r="I15" s="21" t="s">
        <v>19</v>
      </c>
      <c r="J15" s="19" t="str">
        <f>'[2]Rekapitulace stavby'!AN13</f>
        <v/>
      </c>
      <c r="L15" s="24"/>
    </row>
    <row r="16" spans="2:46" s="1" customFormat="1" ht="18" customHeight="1" x14ac:dyDescent="0.2">
      <c r="B16" s="24"/>
      <c r="E16" s="140" t="str">
        <f>'[2]Rekapitulace stavby'!E14</f>
        <v xml:space="preserve"> </v>
      </c>
      <c r="F16" s="140"/>
      <c r="G16" s="140"/>
      <c r="H16" s="140"/>
      <c r="I16" s="21" t="s">
        <v>22</v>
      </c>
      <c r="J16" s="19" t="str">
        <f>'[2]Rekapitulace stavby'!AN14</f>
        <v/>
      </c>
      <c r="L16" s="24"/>
    </row>
    <row r="17" spans="2:12" s="1" customFormat="1" ht="6.95" customHeight="1" x14ac:dyDescent="0.2">
      <c r="B17" s="24"/>
      <c r="L17" s="24"/>
    </row>
    <row r="18" spans="2:12" s="1" customFormat="1" ht="12" customHeight="1" x14ac:dyDescent="0.2">
      <c r="B18" s="24"/>
      <c r="D18" s="21" t="s">
        <v>25</v>
      </c>
      <c r="I18" s="21" t="s">
        <v>19</v>
      </c>
      <c r="J18" s="19" t="str">
        <f>IF('[2]Rekapitulace stavby'!AN16="","",'[2]Rekapitulace stavby'!AN16)</f>
        <v/>
      </c>
      <c r="L18" s="24"/>
    </row>
    <row r="19" spans="2:12" s="1" customFormat="1" ht="18" customHeight="1" x14ac:dyDescent="0.2">
      <c r="B19" s="24"/>
      <c r="E19" s="19" t="str">
        <f>IF('[2]Rekapitulace stavby'!E17="","",'[2]Rekapitulace stavby'!E17)</f>
        <v xml:space="preserve"> </v>
      </c>
      <c r="I19" s="21" t="s">
        <v>22</v>
      </c>
      <c r="J19" s="19" t="str">
        <f>IF('[2]Rekapitulace stavby'!AN17="","",'[2]Rekapitulace stavby'!AN17)</f>
        <v/>
      </c>
      <c r="L19" s="24"/>
    </row>
    <row r="20" spans="2:12" s="1" customFormat="1" ht="6.95" customHeight="1" x14ac:dyDescent="0.2">
      <c r="B20" s="24"/>
      <c r="L20" s="24"/>
    </row>
    <row r="21" spans="2:12" s="1" customFormat="1" ht="12" customHeight="1" x14ac:dyDescent="0.2">
      <c r="B21" s="24"/>
      <c r="D21" s="21" t="s">
        <v>27</v>
      </c>
      <c r="I21" s="21" t="s">
        <v>19</v>
      </c>
      <c r="J21" s="19" t="str">
        <f>IF('[2]Rekapitulace stavby'!AN19="","",'[2]Rekapitulace stavby'!AN19)</f>
        <v/>
      </c>
      <c r="L21" s="24"/>
    </row>
    <row r="22" spans="2:12" s="1" customFormat="1" ht="18" customHeight="1" x14ac:dyDescent="0.2">
      <c r="B22" s="24"/>
      <c r="E22" s="19" t="str">
        <f>IF('[2]Rekapitulace stavby'!E20="","",'[2]Rekapitulace stavby'!E20)</f>
        <v xml:space="preserve"> </v>
      </c>
      <c r="I22" s="21" t="s">
        <v>22</v>
      </c>
      <c r="J22" s="19" t="str">
        <f>IF('[2]Rekapitulace stavby'!AN20="","",'[2]Rekapitulace stavby'!AN20)</f>
        <v/>
      </c>
      <c r="L22" s="24"/>
    </row>
    <row r="23" spans="2:12" s="1" customFormat="1" ht="6.95" customHeight="1" x14ac:dyDescent="0.2">
      <c r="B23" s="24"/>
      <c r="L23" s="24"/>
    </row>
    <row r="24" spans="2:12" s="1" customFormat="1" ht="12" customHeight="1" x14ac:dyDescent="0.2">
      <c r="B24" s="24"/>
      <c r="D24" s="21" t="s">
        <v>28</v>
      </c>
      <c r="L24" s="24"/>
    </row>
    <row r="25" spans="2:12" s="3" customFormat="1" ht="16.5" customHeight="1" x14ac:dyDescent="0.2">
      <c r="B25" s="51"/>
      <c r="E25" s="143" t="s">
        <v>1</v>
      </c>
      <c r="F25" s="143"/>
      <c r="G25" s="143"/>
      <c r="H25" s="143"/>
      <c r="L25" s="51"/>
    </row>
    <row r="26" spans="2:12" s="1" customFormat="1" ht="6.95" customHeight="1" x14ac:dyDescent="0.2">
      <c r="B26" s="24"/>
      <c r="L26" s="24"/>
    </row>
    <row r="27" spans="2:12" s="1" customFormat="1" ht="6.95" customHeight="1" x14ac:dyDescent="0.2">
      <c r="B27" s="24"/>
      <c r="D27" s="41"/>
      <c r="E27" s="41"/>
      <c r="F27" s="41"/>
      <c r="G27" s="41"/>
      <c r="H27" s="41"/>
      <c r="I27" s="41"/>
      <c r="J27" s="41"/>
      <c r="K27" s="41"/>
      <c r="L27" s="24"/>
    </row>
    <row r="28" spans="2:12" s="1" customFormat="1" ht="25.35" customHeight="1" x14ac:dyDescent="0.2">
      <c r="B28" s="24"/>
      <c r="D28" s="52" t="s">
        <v>29</v>
      </c>
      <c r="J28" s="49">
        <f>ROUND(J120, 2)</f>
        <v>0</v>
      </c>
      <c r="L28" s="24"/>
    </row>
    <row r="29" spans="2:12" s="1" customFormat="1" ht="6.95" customHeight="1" x14ac:dyDescent="0.2">
      <c r="B29" s="24"/>
      <c r="D29" s="41"/>
      <c r="E29" s="41"/>
      <c r="F29" s="41"/>
      <c r="G29" s="41"/>
      <c r="H29" s="41"/>
      <c r="I29" s="41"/>
      <c r="J29" s="41"/>
      <c r="K29" s="41"/>
      <c r="L29" s="24"/>
    </row>
    <row r="30" spans="2:12" s="1" customFormat="1" ht="14.45" customHeight="1" x14ac:dyDescent="0.2">
      <c r="B30" s="24"/>
      <c r="F30" s="27" t="s">
        <v>31</v>
      </c>
      <c r="I30" s="27" t="s">
        <v>30</v>
      </c>
      <c r="J30" s="27" t="s">
        <v>32</v>
      </c>
      <c r="L30" s="24"/>
    </row>
    <row r="31" spans="2:12" s="1" customFormat="1" ht="14.45" customHeight="1" x14ac:dyDescent="0.2">
      <c r="B31" s="24"/>
      <c r="D31" s="42" t="s">
        <v>33</v>
      </c>
      <c r="E31" s="21" t="s">
        <v>34</v>
      </c>
      <c r="F31" s="53">
        <f>ROUND((SUM(BE120:BE159)),  2)</f>
        <v>0</v>
      </c>
      <c r="I31" s="54">
        <v>0.21</v>
      </c>
      <c r="J31" s="53">
        <f>ROUND(((SUM(BE120:BE159))*I31),  2)</f>
        <v>0</v>
      </c>
      <c r="L31" s="24"/>
    </row>
    <row r="32" spans="2:12" s="1" customFormat="1" ht="14.45" customHeight="1" x14ac:dyDescent="0.2">
      <c r="B32" s="24"/>
      <c r="E32" s="21" t="s">
        <v>35</v>
      </c>
      <c r="F32" s="53">
        <f>ROUND((SUM(BF120:BF159)),  2)</f>
        <v>0</v>
      </c>
      <c r="I32" s="54">
        <v>0.15</v>
      </c>
      <c r="J32" s="53">
        <f>ROUND(((SUM(BF120:BF159))*I32),  2)</f>
        <v>0</v>
      </c>
      <c r="L32" s="24"/>
    </row>
    <row r="33" spans="2:12" s="1" customFormat="1" ht="14.45" hidden="1" customHeight="1" x14ac:dyDescent="0.2">
      <c r="B33" s="24"/>
      <c r="E33" s="21" t="s">
        <v>36</v>
      </c>
      <c r="F33" s="53">
        <f>ROUND((SUM(BG120:BG159)),  2)</f>
        <v>0</v>
      </c>
      <c r="I33" s="54">
        <v>0.21</v>
      </c>
      <c r="J33" s="53">
        <f>0</f>
        <v>0</v>
      </c>
      <c r="L33" s="24"/>
    </row>
    <row r="34" spans="2:12" s="1" customFormat="1" ht="14.45" hidden="1" customHeight="1" x14ac:dyDescent="0.2">
      <c r="B34" s="24"/>
      <c r="E34" s="21" t="s">
        <v>37</v>
      </c>
      <c r="F34" s="53">
        <f>ROUND((SUM(BH120:BH159)),  2)</f>
        <v>0</v>
      </c>
      <c r="I34" s="54">
        <v>0.15</v>
      </c>
      <c r="J34" s="53">
        <f>0</f>
        <v>0</v>
      </c>
      <c r="L34" s="24"/>
    </row>
    <row r="35" spans="2:12" s="1" customFormat="1" ht="14.45" hidden="1" customHeight="1" x14ac:dyDescent="0.2">
      <c r="B35" s="24"/>
      <c r="E35" s="21" t="s">
        <v>38</v>
      </c>
      <c r="F35" s="53">
        <f>ROUND((SUM(BI120:BI159)),  2)</f>
        <v>0</v>
      </c>
      <c r="I35" s="54">
        <v>0</v>
      </c>
      <c r="J35" s="53">
        <f>0</f>
        <v>0</v>
      </c>
      <c r="L35" s="24"/>
    </row>
    <row r="36" spans="2:12" s="1" customFormat="1" ht="6.95" customHeight="1" x14ac:dyDescent="0.2">
      <c r="B36" s="24"/>
      <c r="L36" s="24"/>
    </row>
    <row r="37" spans="2:12" s="1" customFormat="1" ht="25.35" customHeight="1" x14ac:dyDescent="0.2">
      <c r="B37" s="24"/>
      <c r="C37" s="55"/>
      <c r="D37" s="56" t="s">
        <v>39</v>
      </c>
      <c r="E37" s="43"/>
      <c r="F37" s="43"/>
      <c r="G37" s="57" t="s">
        <v>40</v>
      </c>
      <c r="H37" s="58" t="s">
        <v>41</v>
      </c>
      <c r="I37" s="43"/>
      <c r="J37" s="59">
        <f>SUM(J28:J35)</f>
        <v>0</v>
      </c>
      <c r="K37" s="60"/>
      <c r="L37" s="24"/>
    </row>
    <row r="38" spans="2:12" s="1" customFormat="1" ht="14.45" customHeight="1" x14ac:dyDescent="0.2">
      <c r="B38" s="24"/>
      <c r="L38" s="24"/>
    </row>
    <row r="39" spans="2:12" ht="14.45" customHeight="1" x14ac:dyDescent="0.2">
      <c r="B39" s="15"/>
      <c r="L39" s="15"/>
    </row>
    <row r="40" spans="2:12" ht="14.45" customHeight="1" x14ac:dyDescent="0.2">
      <c r="B40" s="15"/>
      <c r="L40" s="15"/>
    </row>
    <row r="41" spans="2:12" ht="14.45" customHeight="1" x14ac:dyDescent="0.2">
      <c r="B41" s="15"/>
      <c r="L41" s="15"/>
    </row>
    <row r="42" spans="2:12" ht="14.45" customHeight="1" x14ac:dyDescent="0.2">
      <c r="B42" s="15"/>
      <c r="L42" s="15"/>
    </row>
    <row r="43" spans="2:12" ht="14.45" customHeight="1" x14ac:dyDescent="0.2">
      <c r="B43" s="15"/>
      <c r="L43" s="15"/>
    </row>
    <row r="44" spans="2:12" ht="14.45" customHeight="1" x14ac:dyDescent="0.2">
      <c r="B44" s="15"/>
      <c r="L44" s="15"/>
    </row>
    <row r="45" spans="2:12" ht="14.45" customHeight="1" x14ac:dyDescent="0.2">
      <c r="B45" s="15"/>
      <c r="L45" s="15"/>
    </row>
    <row r="46" spans="2:12" ht="14.45" customHeight="1" x14ac:dyDescent="0.2">
      <c r="B46" s="15"/>
      <c r="L46" s="15"/>
    </row>
    <row r="47" spans="2:12" ht="14.45" customHeight="1" x14ac:dyDescent="0.2">
      <c r="B47" s="15"/>
      <c r="L47" s="15"/>
    </row>
    <row r="48" spans="2:12" ht="14.45" customHeight="1" x14ac:dyDescent="0.2">
      <c r="B48" s="15"/>
      <c r="L48" s="15"/>
    </row>
    <row r="49" spans="2:12" ht="14.45" customHeight="1" x14ac:dyDescent="0.2">
      <c r="B49" s="15"/>
      <c r="L49" s="15"/>
    </row>
    <row r="50" spans="2:12" s="1" customFormat="1" ht="14.45" customHeight="1" x14ac:dyDescent="0.2">
      <c r="B50" s="24"/>
      <c r="D50" s="33" t="s">
        <v>42</v>
      </c>
      <c r="E50" s="34"/>
      <c r="F50" s="34"/>
      <c r="G50" s="33" t="s">
        <v>43</v>
      </c>
      <c r="H50" s="34"/>
      <c r="I50" s="34"/>
      <c r="J50" s="34"/>
      <c r="K50" s="34"/>
      <c r="L50" s="24"/>
    </row>
    <row r="51" spans="2:12" x14ac:dyDescent="0.2">
      <c r="B51" s="15"/>
      <c r="L51" s="15"/>
    </row>
    <row r="52" spans="2:12" x14ac:dyDescent="0.2">
      <c r="B52" s="15"/>
      <c r="L52" s="15"/>
    </row>
    <row r="53" spans="2:12" x14ac:dyDescent="0.2">
      <c r="B53" s="15"/>
      <c r="L53" s="15"/>
    </row>
    <row r="54" spans="2:12" x14ac:dyDescent="0.2">
      <c r="B54" s="15"/>
      <c r="L54" s="15"/>
    </row>
    <row r="55" spans="2:12" x14ac:dyDescent="0.2">
      <c r="B55" s="15"/>
      <c r="L55" s="15"/>
    </row>
    <row r="56" spans="2:12" x14ac:dyDescent="0.2">
      <c r="B56" s="15"/>
      <c r="L56" s="15"/>
    </row>
    <row r="57" spans="2:12" x14ac:dyDescent="0.2">
      <c r="B57" s="15"/>
      <c r="L57" s="15"/>
    </row>
    <row r="58" spans="2:12" x14ac:dyDescent="0.2">
      <c r="B58" s="15"/>
      <c r="L58" s="15"/>
    </row>
    <row r="59" spans="2:12" x14ac:dyDescent="0.2">
      <c r="B59" s="15"/>
      <c r="L59" s="15"/>
    </row>
    <row r="60" spans="2:12" x14ac:dyDescent="0.2">
      <c r="B60" s="15"/>
      <c r="L60" s="15"/>
    </row>
    <row r="61" spans="2:12" s="1" customFormat="1" ht="12.75" x14ac:dyDescent="0.2">
      <c r="B61" s="24"/>
      <c r="D61" s="35" t="s">
        <v>44</v>
      </c>
      <c r="E61" s="26"/>
      <c r="F61" s="61" t="s">
        <v>45</v>
      </c>
      <c r="G61" s="35" t="s">
        <v>44</v>
      </c>
      <c r="H61" s="26"/>
      <c r="I61" s="26"/>
      <c r="J61" s="62" t="s">
        <v>45</v>
      </c>
      <c r="K61" s="26"/>
      <c r="L61" s="24"/>
    </row>
    <row r="62" spans="2:12" x14ac:dyDescent="0.2">
      <c r="B62" s="15"/>
      <c r="L62" s="15"/>
    </row>
    <row r="63" spans="2:12" x14ac:dyDescent="0.2">
      <c r="B63" s="15"/>
      <c r="L63" s="15"/>
    </row>
    <row r="64" spans="2:12" x14ac:dyDescent="0.2">
      <c r="B64" s="15"/>
      <c r="L64" s="15"/>
    </row>
    <row r="65" spans="2:12" s="1" customFormat="1" ht="12.75" x14ac:dyDescent="0.2">
      <c r="B65" s="24"/>
      <c r="D65" s="33" t="s">
        <v>46</v>
      </c>
      <c r="E65" s="34"/>
      <c r="F65" s="34"/>
      <c r="G65" s="33" t="s">
        <v>47</v>
      </c>
      <c r="H65" s="34"/>
      <c r="I65" s="34"/>
      <c r="J65" s="34"/>
      <c r="K65" s="34"/>
      <c r="L65" s="24"/>
    </row>
    <row r="66" spans="2:12" x14ac:dyDescent="0.2">
      <c r="B66" s="15"/>
      <c r="L66" s="15"/>
    </row>
    <row r="67" spans="2:12" x14ac:dyDescent="0.2">
      <c r="B67" s="15"/>
      <c r="L67" s="15"/>
    </row>
    <row r="68" spans="2:12" x14ac:dyDescent="0.2">
      <c r="B68" s="15"/>
      <c r="L68" s="15"/>
    </row>
    <row r="69" spans="2:12" x14ac:dyDescent="0.2">
      <c r="B69" s="15"/>
      <c r="L69" s="15"/>
    </row>
    <row r="70" spans="2:12" x14ac:dyDescent="0.2">
      <c r="B70" s="15"/>
      <c r="L70" s="15"/>
    </row>
    <row r="71" spans="2:12" x14ac:dyDescent="0.2">
      <c r="B71" s="15"/>
      <c r="L71" s="15"/>
    </row>
    <row r="72" spans="2:12" x14ac:dyDescent="0.2">
      <c r="B72" s="15"/>
      <c r="L72" s="15"/>
    </row>
    <row r="73" spans="2:12" x14ac:dyDescent="0.2">
      <c r="B73" s="15"/>
      <c r="L73" s="15"/>
    </row>
    <row r="74" spans="2:12" x14ac:dyDescent="0.2">
      <c r="B74" s="15"/>
      <c r="L74" s="15"/>
    </row>
    <row r="75" spans="2:12" x14ac:dyDescent="0.2">
      <c r="B75" s="15"/>
      <c r="L75" s="15"/>
    </row>
    <row r="76" spans="2:12" s="1" customFormat="1" ht="12.75" x14ac:dyDescent="0.2">
      <c r="B76" s="24"/>
      <c r="D76" s="35" t="s">
        <v>44</v>
      </c>
      <c r="E76" s="26"/>
      <c r="F76" s="61" t="s">
        <v>45</v>
      </c>
      <c r="G76" s="35" t="s">
        <v>44</v>
      </c>
      <c r="H76" s="26"/>
      <c r="I76" s="26"/>
      <c r="J76" s="62" t="s">
        <v>45</v>
      </c>
      <c r="K76" s="26"/>
      <c r="L76" s="24"/>
    </row>
    <row r="77" spans="2:12" s="1" customFormat="1" ht="14.45" customHeight="1" x14ac:dyDescent="0.2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24"/>
    </row>
    <row r="81" spans="2:47" s="1" customFormat="1" ht="6.95" customHeight="1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24"/>
    </row>
    <row r="82" spans="2:47" s="1" customFormat="1" ht="24.95" customHeight="1" x14ac:dyDescent="0.2">
      <c r="B82" s="24"/>
      <c r="C82" s="16" t="s">
        <v>56</v>
      </c>
      <c r="L82" s="24"/>
    </row>
    <row r="83" spans="2:47" s="1" customFormat="1" ht="6.95" customHeight="1" x14ac:dyDescent="0.2">
      <c r="B83" s="24"/>
      <c r="L83" s="24"/>
    </row>
    <row r="84" spans="2:47" s="1" customFormat="1" ht="12" customHeight="1" x14ac:dyDescent="0.2">
      <c r="B84" s="24"/>
      <c r="C84" s="21" t="s">
        <v>12</v>
      </c>
      <c r="L84" s="24"/>
    </row>
    <row r="85" spans="2:47" s="1" customFormat="1" ht="30" customHeight="1" x14ac:dyDescent="0.2">
      <c r="B85" s="24"/>
      <c r="E85" s="154" t="str">
        <f>E7</f>
        <v>SO 03 - Stavební úpravy vodovodu</v>
      </c>
      <c r="F85" s="156"/>
      <c r="G85" s="156"/>
      <c r="H85" s="156"/>
      <c r="L85" s="24"/>
    </row>
    <row r="86" spans="2:47" s="1" customFormat="1" ht="6.95" customHeight="1" x14ac:dyDescent="0.2">
      <c r="B86" s="24"/>
      <c r="L86" s="24"/>
    </row>
    <row r="87" spans="2:47" s="1" customFormat="1" ht="12" customHeight="1" x14ac:dyDescent="0.2">
      <c r="B87" s="24"/>
      <c r="C87" s="21" t="s">
        <v>15</v>
      </c>
      <c r="F87" s="19" t="str">
        <f>F10</f>
        <v xml:space="preserve"> </v>
      </c>
      <c r="I87" s="21" t="s">
        <v>17</v>
      </c>
      <c r="J87" s="40" t="str">
        <f>IF(J10="","",J10)</f>
        <v/>
      </c>
      <c r="L87" s="24"/>
    </row>
    <row r="88" spans="2:47" s="1" customFormat="1" ht="6.95" customHeight="1" x14ac:dyDescent="0.2">
      <c r="B88" s="24"/>
      <c r="L88" s="24"/>
    </row>
    <row r="89" spans="2:47" s="1" customFormat="1" ht="15.2" customHeight="1" x14ac:dyDescent="0.2">
      <c r="B89" s="24"/>
      <c r="C89" s="21" t="s">
        <v>18</v>
      </c>
      <c r="F89" s="19" t="str">
        <f>E13</f>
        <v>Povodí Labe státní podnik, Víta Nejedlého 951/8,HK</v>
      </c>
      <c r="I89" s="21" t="s">
        <v>25</v>
      </c>
      <c r="J89" s="22" t="str">
        <f>E19</f>
        <v xml:space="preserve"> </v>
      </c>
      <c r="L89" s="24"/>
    </row>
    <row r="90" spans="2:47" s="1" customFormat="1" ht="15.2" customHeight="1" x14ac:dyDescent="0.2">
      <c r="B90" s="24"/>
      <c r="C90" s="21" t="s">
        <v>23</v>
      </c>
      <c r="F90" s="19" t="str">
        <f>IF(E16="","",E16)</f>
        <v xml:space="preserve"> </v>
      </c>
      <c r="I90" s="21" t="s">
        <v>27</v>
      </c>
      <c r="J90" s="22" t="str">
        <f>E22</f>
        <v xml:space="preserve"> </v>
      </c>
      <c r="L90" s="24"/>
    </row>
    <row r="91" spans="2:47" s="1" customFormat="1" ht="10.35" customHeight="1" x14ac:dyDescent="0.2">
      <c r="B91" s="24"/>
      <c r="L91" s="24"/>
    </row>
    <row r="92" spans="2:47" s="1" customFormat="1" ht="29.25" customHeight="1" x14ac:dyDescent="0.2">
      <c r="B92" s="24"/>
      <c r="C92" s="63" t="s">
        <v>57</v>
      </c>
      <c r="D92" s="55"/>
      <c r="E92" s="55"/>
      <c r="F92" s="55"/>
      <c r="G92" s="55"/>
      <c r="H92" s="55"/>
      <c r="I92" s="55"/>
      <c r="J92" s="64" t="s">
        <v>58</v>
      </c>
      <c r="K92" s="55"/>
      <c r="L92" s="24"/>
    </row>
    <row r="93" spans="2:47" s="1" customFormat="1" ht="10.35" customHeight="1" x14ac:dyDescent="0.2">
      <c r="B93" s="24"/>
      <c r="L93" s="24"/>
    </row>
    <row r="94" spans="2:47" s="1" customFormat="1" ht="22.9" customHeight="1" x14ac:dyDescent="0.2">
      <c r="B94" s="24"/>
      <c r="C94" s="65" t="s">
        <v>59</v>
      </c>
      <c r="J94" s="49">
        <f>J120</f>
        <v>0</v>
      </c>
      <c r="L94" s="24"/>
      <c r="AU94" s="12" t="s">
        <v>60</v>
      </c>
    </row>
    <row r="95" spans="2:47" s="4" customFormat="1" ht="24.95" customHeight="1" x14ac:dyDescent="0.2">
      <c r="B95" s="66"/>
      <c r="D95" s="67" t="s">
        <v>61</v>
      </c>
      <c r="E95" s="68"/>
      <c r="F95" s="68"/>
      <c r="G95" s="68"/>
      <c r="H95" s="68"/>
      <c r="I95" s="68"/>
      <c r="J95" s="69">
        <f>J121</f>
        <v>0</v>
      </c>
      <c r="L95" s="66"/>
    </row>
    <row r="96" spans="2:47" s="5" customFormat="1" ht="19.899999999999999" customHeight="1" x14ac:dyDescent="0.2">
      <c r="B96" s="70"/>
      <c r="D96" s="71" t="s">
        <v>62</v>
      </c>
      <c r="E96" s="72"/>
      <c r="F96" s="72"/>
      <c r="G96" s="72"/>
      <c r="H96" s="72"/>
      <c r="I96" s="72"/>
      <c r="J96" s="73">
        <f>J122</f>
        <v>0</v>
      </c>
      <c r="L96" s="70"/>
    </row>
    <row r="97" spans="2:12" s="5" customFormat="1" ht="19.899999999999999" customHeight="1" x14ac:dyDescent="0.2">
      <c r="B97" s="70"/>
      <c r="D97" s="71" t="s">
        <v>740</v>
      </c>
      <c r="E97" s="72"/>
      <c r="F97" s="72"/>
      <c r="G97" s="72"/>
      <c r="H97" s="72"/>
      <c r="I97" s="72"/>
      <c r="J97" s="73">
        <f>J135</f>
        <v>0</v>
      </c>
      <c r="L97" s="70"/>
    </row>
    <row r="98" spans="2:12" s="5" customFormat="1" ht="19.899999999999999" customHeight="1" x14ac:dyDescent="0.2">
      <c r="B98" s="70"/>
      <c r="D98" s="71" t="s">
        <v>67</v>
      </c>
      <c r="E98" s="72"/>
      <c r="F98" s="72"/>
      <c r="G98" s="72"/>
      <c r="H98" s="72"/>
      <c r="I98" s="72"/>
      <c r="J98" s="73">
        <f>J150</f>
        <v>0</v>
      </c>
      <c r="L98" s="70"/>
    </row>
    <row r="99" spans="2:12" s="4" customFormat="1" ht="24.95" customHeight="1" x14ac:dyDescent="0.2">
      <c r="B99" s="66"/>
      <c r="D99" s="67" t="s">
        <v>68</v>
      </c>
      <c r="E99" s="68"/>
      <c r="F99" s="68"/>
      <c r="G99" s="68"/>
      <c r="H99" s="68"/>
      <c r="I99" s="68"/>
      <c r="J99" s="69">
        <f>J152</f>
        <v>0</v>
      </c>
      <c r="L99" s="66"/>
    </row>
    <row r="100" spans="2:12" s="5" customFormat="1" ht="19.899999999999999" customHeight="1" x14ac:dyDescent="0.2">
      <c r="B100" s="70"/>
      <c r="D100" s="71" t="s">
        <v>875</v>
      </c>
      <c r="E100" s="72"/>
      <c r="F100" s="72"/>
      <c r="G100" s="72"/>
      <c r="H100" s="72"/>
      <c r="I100" s="72"/>
      <c r="J100" s="73">
        <f>J153</f>
        <v>0</v>
      </c>
      <c r="L100" s="70"/>
    </row>
    <row r="101" spans="2:12" s="4" customFormat="1" ht="24.95" customHeight="1" x14ac:dyDescent="0.2">
      <c r="B101" s="66"/>
      <c r="D101" s="67" t="s">
        <v>79</v>
      </c>
      <c r="E101" s="68"/>
      <c r="F101" s="68"/>
      <c r="G101" s="68"/>
      <c r="H101" s="68"/>
      <c r="I101" s="68"/>
      <c r="J101" s="69">
        <f>J157</f>
        <v>0</v>
      </c>
      <c r="L101" s="66"/>
    </row>
    <row r="102" spans="2:12" s="5" customFormat="1" ht="19.899999999999999" customHeight="1" x14ac:dyDescent="0.2">
      <c r="B102" s="70"/>
      <c r="D102" s="71" t="s">
        <v>80</v>
      </c>
      <c r="E102" s="72"/>
      <c r="F102" s="72"/>
      <c r="G102" s="72"/>
      <c r="H102" s="72"/>
      <c r="I102" s="72"/>
      <c r="J102" s="73">
        <f>J158</f>
        <v>0</v>
      </c>
      <c r="L102" s="70"/>
    </row>
    <row r="103" spans="2:12" s="1" customFormat="1" ht="21.75" customHeight="1" x14ac:dyDescent="0.2">
      <c r="B103" s="24"/>
      <c r="L103" s="24"/>
    </row>
    <row r="104" spans="2:12" s="1" customFormat="1" ht="6.95" customHeight="1" x14ac:dyDescent="0.2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24"/>
    </row>
    <row r="108" spans="2:12" s="1" customFormat="1" ht="6.95" customHeight="1" x14ac:dyDescent="0.2"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24"/>
    </row>
    <row r="109" spans="2:12" s="1" customFormat="1" ht="24.95" customHeight="1" x14ac:dyDescent="0.2">
      <c r="B109" s="24"/>
      <c r="C109" s="16" t="s">
        <v>82</v>
      </c>
      <c r="L109" s="24"/>
    </row>
    <row r="110" spans="2:12" s="1" customFormat="1" ht="6.95" customHeight="1" x14ac:dyDescent="0.2">
      <c r="B110" s="24"/>
      <c r="L110" s="24"/>
    </row>
    <row r="111" spans="2:12" s="1" customFormat="1" ht="12" customHeight="1" x14ac:dyDescent="0.2">
      <c r="B111" s="24"/>
      <c r="C111" s="21" t="s">
        <v>12</v>
      </c>
      <c r="L111" s="24"/>
    </row>
    <row r="112" spans="2:12" s="1" customFormat="1" ht="30" customHeight="1" x14ac:dyDescent="0.2">
      <c r="B112" s="24"/>
      <c r="E112" s="154" t="str">
        <f>E7</f>
        <v>SO 03 - Stavební úpravy vodovodu</v>
      </c>
      <c r="F112" s="156"/>
      <c r="G112" s="156"/>
      <c r="H112" s="156"/>
      <c r="L112" s="24"/>
    </row>
    <row r="113" spans="2:65" s="1" customFormat="1" ht="6.95" customHeight="1" x14ac:dyDescent="0.2">
      <c r="B113" s="24"/>
      <c r="L113" s="24"/>
    </row>
    <row r="114" spans="2:65" s="1" customFormat="1" ht="12" customHeight="1" x14ac:dyDescent="0.2">
      <c r="B114" s="24"/>
      <c r="C114" s="21" t="s">
        <v>15</v>
      </c>
      <c r="F114" s="19" t="str">
        <f>F10</f>
        <v xml:space="preserve"> </v>
      </c>
      <c r="I114" s="21" t="s">
        <v>17</v>
      </c>
      <c r="J114" s="40" t="str">
        <f>IF(J10="","",J10)</f>
        <v/>
      </c>
      <c r="L114" s="24"/>
    </row>
    <row r="115" spans="2:65" s="1" customFormat="1" ht="6.95" customHeight="1" x14ac:dyDescent="0.2">
      <c r="B115" s="24"/>
      <c r="L115" s="24"/>
    </row>
    <row r="116" spans="2:65" s="1" customFormat="1" ht="15.2" customHeight="1" x14ac:dyDescent="0.2">
      <c r="B116" s="24"/>
      <c r="C116" s="21" t="s">
        <v>18</v>
      </c>
      <c r="F116" s="19" t="str">
        <f>E13</f>
        <v>Povodí Labe státní podnik, Víta Nejedlého 951/8,HK</v>
      </c>
      <c r="I116" s="21" t="s">
        <v>25</v>
      </c>
      <c r="J116" s="22" t="str">
        <f>E19</f>
        <v xml:space="preserve"> </v>
      </c>
      <c r="L116" s="24"/>
    </row>
    <row r="117" spans="2:65" s="1" customFormat="1" ht="15.2" customHeight="1" x14ac:dyDescent="0.2">
      <c r="B117" s="24"/>
      <c r="C117" s="21" t="s">
        <v>23</v>
      </c>
      <c r="F117" s="19" t="str">
        <f>IF(E16="","",E16)</f>
        <v xml:space="preserve"> </v>
      </c>
      <c r="I117" s="21" t="s">
        <v>27</v>
      </c>
      <c r="J117" s="22" t="str">
        <f>E22</f>
        <v xml:space="preserve"> </v>
      </c>
      <c r="L117" s="24"/>
    </row>
    <row r="118" spans="2:65" s="1" customFormat="1" ht="10.35" customHeight="1" x14ac:dyDescent="0.2">
      <c r="B118" s="24"/>
      <c r="L118" s="24"/>
    </row>
    <row r="119" spans="2:65" s="6" customFormat="1" ht="29.25" customHeight="1" x14ac:dyDescent="0.2">
      <c r="B119" s="74"/>
      <c r="C119" s="75" t="s">
        <v>83</v>
      </c>
      <c r="D119" s="76" t="s">
        <v>50</v>
      </c>
      <c r="E119" s="76" t="s">
        <v>48</v>
      </c>
      <c r="F119" s="76" t="s">
        <v>49</v>
      </c>
      <c r="G119" s="76" t="s">
        <v>84</v>
      </c>
      <c r="H119" s="76" t="s">
        <v>85</v>
      </c>
      <c r="I119" s="76" t="s">
        <v>86</v>
      </c>
      <c r="J119" s="77" t="s">
        <v>58</v>
      </c>
      <c r="K119" s="78" t="s">
        <v>87</v>
      </c>
      <c r="L119" s="74"/>
      <c r="M119" s="44" t="s">
        <v>1</v>
      </c>
      <c r="N119" s="45" t="s">
        <v>33</v>
      </c>
      <c r="O119" s="45" t="s">
        <v>88</v>
      </c>
      <c r="P119" s="45" t="s">
        <v>89</v>
      </c>
      <c r="Q119" s="45" t="s">
        <v>90</v>
      </c>
      <c r="R119" s="45" t="s">
        <v>91</v>
      </c>
      <c r="S119" s="45" t="s">
        <v>92</v>
      </c>
      <c r="T119" s="46" t="s">
        <v>93</v>
      </c>
    </row>
    <row r="120" spans="2:65" s="1" customFormat="1" ht="22.9" customHeight="1" x14ac:dyDescent="0.25">
      <c r="B120" s="24"/>
      <c r="C120" s="48" t="s">
        <v>94</v>
      </c>
      <c r="J120" s="79">
        <f>BK120</f>
        <v>0</v>
      </c>
      <c r="L120" s="24"/>
      <c r="M120" s="47"/>
      <c r="N120" s="41"/>
      <c r="O120" s="41"/>
      <c r="P120" s="80">
        <f>P121+P152+P157</f>
        <v>84.73908999999999</v>
      </c>
      <c r="Q120" s="41"/>
      <c r="R120" s="80">
        <f>R121+R152+R157</f>
        <v>6.4350565099999999</v>
      </c>
      <c r="S120" s="41"/>
      <c r="T120" s="81">
        <f>T121+T152+T157</f>
        <v>9.2000000000000003E-4</v>
      </c>
      <c r="AT120" s="12" t="s">
        <v>51</v>
      </c>
      <c r="AU120" s="12" t="s">
        <v>60</v>
      </c>
      <c r="BK120" s="82">
        <f>BK121+BK152+BK157</f>
        <v>0</v>
      </c>
    </row>
    <row r="121" spans="2:65" s="7" customFormat="1" ht="25.9" customHeight="1" x14ac:dyDescent="0.2">
      <c r="B121" s="83"/>
      <c r="D121" s="84" t="s">
        <v>51</v>
      </c>
      <c r="E121" s="85" t="s">
        <v>95</v>
      </c>
      <c r="F121" s="85" t="s">
        <v>96</v>
      </c>
      <c r="J121" s="86">
        <f>BK121</f>
        <v>0</v>
      </c>
      <c r="L121" s="83"/>
      <c r="M121" s="87"/>
      <c r="P121" s="88">
        <f>P122+P135+P150</f>
        <v>84.049089999999993</v>
      </c>
      <c r="R121" s="88">
        <f>R122+R135+R150</f>
        <v>6.4346465100000003</v>
      </c>
      <c r="T121" s="89">
        <f>T122+T135+T150</f>
        <v>0</v>
      </c>
      <c r="AR121" s="84" t="s">
        <v>53</v>
      </c>
      <c r="AT121" s="90" t="s">
        <v>51</v>
      </c>
      <c r="AU121" s="90" t="s">
        <v>52</v>
      </c>
      <c r="AY121" s="84" t="s">
        <v>97</v>
      </c>
      <c r="BK121" s="91">
        <f>BK122+BK135+BK150</f>
        <v>0</v>
      </c>
    </row>
    <row r="122" spans="2:65" s="7" customFormat="1" ht="22.9" customHeight="1" x14ac:dyDescent="0.2">
      <c r="B122" s="83"/>
      <c r="D122" s="84" t="s">
        <v>51</v>
      </c>
      <c r="E122" s="92" t="s">
        <v>53</v>
      </c>
      <c r="F122" s="92" t="s">
        <v>98</v>
      </c>
      <c r="J122" s="93">
        <f>BK122</f>
        <v>0</v>
      </c>
      <c r="L122" s="83"/>
      <c r="M122" s="87"/>
      <c r="P122" s="88">
        <f>SUM(P123:P134)</f>
        <v>64.445790000000002</v>
      </c>
      <c r="R122" s="88">
        <f>SUM(R123:R134)</f>
        <v>6.36</v>
      </c>
      <c r="T122" s="89">
        <f>SUM(T123:T134)</f>
        <v>0</v>
      </c>
      <c r="AR122" s="84" t="s">
        <v>53</v>
      </c>
      <c r="AT122" s="90" t="s">
        <v>51</v>
      </c>
      <c r="AU122" s="90" t="s">
        <v>53</v>
      </c>
      <c r="AY122" s="84" t="s">
        <v>97</v>
      </c>
      <c r="BK122" s="91">
        <f>SUM(BK123:BK134)</f>
        <v>0</v>
      </c>
    </row>
    <row r="123" spans="2:65" s="1" customFormat="1" ht="33" customHeight="1" x14ac:dyDescent="0.2">
      <c r="B123" s="94"/>
      <c r="C123" s="95" t="s">
        <v>53</v>
      </c>
      <c r="D123" s="95" t="s">
        <v>99</v>
      </c>
      <c r="E123" s="96" t="s">
        <v>116</v>
      </c>
      <c r="F123" s="97" t="s">
        <v>117</v>
      </c>
      <c r="G123" s="98" t="s">
        <v>111</v>
      </c>
      <c r="H123" s="99">
        <v>2.97</v>
      </c>
      <c r="I123" s="100"/>
      <c r="J123" s="100">
        <f>ROUND(I123*H123,2)</f>
        <v>0</v>
      </c>
      <c r="K123" s="101"/>
      <c r="L123" s="24"/>
      <c r="M123" s="102" t="s">
        <v>1</v>
      </c>
      <c r="N123" s="103" t="s">
        <v>34</v>
      </c>
      <c r="O123" s="104">
        <v>4.4930000000000003</v>
      </c>
      <c r="P123" s="104">
        <f>O123*H123</f>
        <v>13.344210000000002</v>
      </c>
      <c r="Q123" s="104">
        <v>0</v>
      </c>
      <c r="R123" s="104">
        <f>Q123*H123</f>
        <v>0</v>
      </c>
      <c r="S123" s="104">
        <v>0</v>
      </c>
      <c r="T123" s="105">
        <f>S123*H123</f>
        <v>0</v>
      </c>
      <c r="AR123" s="106" t="s">
        <v>103</v>
      </c>
      <c r="AT123" s="106" t="s">
        <v>99</v>
      </c>
      <c r="AU123" s="106" t="s">
        <v>54</v>
      </c>
      <c r="AY123" s="12" t="s">
        <v>97</v>
      </c>
      <c r="BE123" s="107">
        <f>IF(N123="základní",J123,0)</f>
        <v>0</v>
      </c>
      <c r="BF123" s="107">
        <f>IF(N123="snížená",J123,0)</f>
        <v>0</v>
      </c>
      <c r="BG123" s="107">
        <f>IF(N123="zákl. přenesená",J123,0)</f>
        <v>0</v>
      </c>
      <c r="BH123" s="107">
        <f>IF(N123="sníž. přenesená",J123,0)</f>
        <v>0</v>
      </c>
      <c r="BI123" s="107">
        <f>IF(N123="nulová",J123,0)</f>
        <v>0</v>
      </c>
      <c r="BJ123" s="12" t="s">
        <v>53</v>
      </c>
      <c r="BK123" s="107">
        <f>ROUND(I123*H123,2)</f>
        <v>0</v>
      </c>
      <c r="BL123" s="12" t="s">
        <v>103</v>
      </c>
      <c r="BM123" s="106" t="s">
        <v>876</v>
      </c>
    </row>
    <row r="124" spans="2:65" s="1" customFormat="1" ht="33" customHeight="1" x14ac:dyDescent="0.2">
      <c r="B124" s="94"/>
      <c r="C124" s="95" t="s">
        <v>54</v>
      </c>
      <c r="D124" s="95" t="s">
        <v>99</v>
      </c>
      <c r="E124" s="96" t="s">
        <v>120</v>
      </c>
      <c r="F124" s="97" t="s">
        <v>121</v>
      </c>
      <c r="G124" s="98" t="s">
        <v>111</v>
      </c>
      <c r="H124" s="99">
        <v>18.510000000000002</v>
      </c>
      <c r="I124" s="100"/>
      <c r="J124" s="100">
        <f>ROUND(I124*H124,2)</f>
        <v>0</v>
      </c>
      <c r="K124" s="101"/>
      <c r="L124" s="24"/>
      <c r="M124" s="102" t="s">
        <v>1</v>
      </c>
      <c r="N124" s="103" t="s">
        <v>34</v>
      </c>
      <c r="O124" s="104">
        <v>1.72</v>
      </c>
      <c r="P124" s="104">
        <f>O124*H124</f>
        <v>31.837200000000003</v>
      </c>
      <c r="Q124" s="104">
        <v>0</v>
      </c>
      <c r="R124" s="104">
        <f>Q124*H124</f>
        <v>0</v>
      </c>
      <c r="S124" s="104">
        <v>0</v>
      </c>
      <c r="T124" s="105">
        <f>S124*H124</f>
        <v>0</v>
      </c>
      <c r="AR124" s="106" t="s">
        <v>103</v>
      </c>
      <c r="AT124" s="106" t="s">
        <v>99</v>
      </c>
      <c r="AU124" s="106" t="s">
        <v>54</v>
      </c>
      <c r="AY124" s="12" t="s">
        <v>97</v>
      </c>
      <c r="BE124" s="107">
        <f>IF(N124="základní",J124,0)</f>
        <v>0</v>
      </c>
      <c r="BF124" s="107">
        <f>IF(N124="snížená",J124,0)</f>
        <v>0</v>
      </c>
      <c r="BG124" s="107">
        <f>IF(N124="zákl. přenesená",J124,0)</f>
        <v>0</v>
      </c>
      <c r="BH124" s="107">
        <f>IF(N124="sníž. přenesená",J124,0)</f>
        <v>0</v>
      </c>
      <c r="BI124" s="107">
        <f>IF(N124="nulová",J124,0)</f>
        <v>0</v>
      </c>
      <c r="BJ124" s="12" t="s">
        <v>53</v>
      </c>
      <c r="BK124" s="107">
        <f>ROUND(I124*H124,2)</f>
        <v>0</v>
      </c>
      <c r="BL124" s="12" t="s">
        <v>103</v>
      </c>
      <c r="BM124" s="106" t="s">
        <v>877</v>
      </c>
    </row>
    <row r="125" spans="2:65" s="8" customFormat="1" ht="22.5" x14ac:dyDescent="0.2">
      <c r="B125" s="108"/>
      <c r="D125" s="109" t="s">
        <v>105</v>
      </c>
      <c r="E125" s="110" t="s">
        <v>1</v>
      </c>
      <c r="F125" s="111" t="s">
        <v>878</v>
      </c>
      <c r="H125" s="112">
        <v>19.079999999999998</v>
      </c>
      <c r="L125" s="108"/>
      <c r="M125" s="113"/>
      <c r="T125" s="114"/>
      <c r="AT125" s="110" t="s">
        <v>105</v>
      </c>
      <c r="AU125" s="110" t="s">
        <v>54</v>
      </c>
      <c r="AV125" s="8" t="s">
        <v>54</v>
      </c>
      <c r="AW125" s="8" t="s">
        <v>26</v>
      </c>
      <c r="AX125" s="8" t="s">
        <v>52</v>
      </c>
      <c r="AY125" s="110" t="s">
        <v>97</v>
      </c>
    </row>
    <row r="126" spans="2:65" s="8" customFormat="1" ht="56.25" x14ac:dyDescent="0.2">
      <c r="B126" s="108"/>
      <c r="D126" s="109" t="s">
        <v>105</v>
      </c>
      <c r="E126" s="110" t="s">
        <v>1</v>
      </c>
      <c r="F126" s="111" t="s">
        <v>879</v>
      </c>
      <c r="H126" s="112">
        <v>-2.97</v>
      </c>
      <c r="L126" s="108"/>
      <c r="M126" s="113"/>
      <c r="T126" s="114"/>
      <c r="AT126" s="110" t="s">
        <v>105</v>
      </c>
      <c r="AU126" s="110" t="s">
        <v>54</v>
      </c>
      <c r="AV126" s="8" t="s">
        <v>54</v>
      </c>
      <c r="AW126" s="8" t="s">
        <v>26</v>
      </c>
      <c r="AX126" s="8" t="s">
        <v>52</v>
      </c>
      <c r="AY126" s="110" t="s">
        <v>97</v>
      </c>
    </row>
    <row r="127" spans="2:65" s="8" customFormat="1" ht="33.75" x14ac:dyDescent="0.2">
      <c r="B127" s="108"/>
      <c r="D127" s="109" t="s">
        <v>105</v>
      </c>
      <c r="E127" s="110" t="s">
        <v>1</v>
      </c>
      <c r="F127" s="111" t="s">
        <v>880</v>
      </c>
      <c r="H127" s="112">
        <v>2.4</v>
      </c>
      <c r="L127" s="108"/>
      <c r="M127" s="113"/>
      <c r="T127" s="114"/>
      <c r="AT127" s="110" t="s">
        <v>105</v>
      </c>
      <c r="AU127" s="110" t="s">
        <v>54</v>
      </c>
      <c r="AV127" s="8" t="s">
        <v>54</v>
      </c>
      <c r="AW127" s="8" t="s">
        <v>26</v>
      </c>
      <c r="AX127" s="8" t="s">
        <v>52</v>
      </c>
      <c r="AY127" s="110" t="s">
        <v>97</v>
      </c>
    </row>
    <row r="128" spans="2:65" s="9" customFormat="1" x14ac:dyDescent="0.2">
      <c r="B128" s="115"/>
      <c r="D128" s="109" t="s">
        <v>105</v>
      </c>
      <c r="E128" s="116" t="s">
        <v>1</v>
      </c>
      <c r="F128" s="117" t="s">
        <v>108</v>
      </c>
      <c r="H128" s="118">
        <v>18.510000000000002</v>
      </c>
      <c r="L128" s="115"/>
      <c r="M128" s="119"/>
      <c r="T128" s="120"/>
      <c r="AT128" s="116" t="s">
        <v>105</v>
      </c>
      <c r="AU128" s="116" t="s">
        <v>54</v>
      </c>
      <c r="AV128" s="9" t="s">
        <v>103</v>
      </c>
      <c r="AW128" s="9" t="s">
        <v>26</v>
      </c>
      <c r="AX128" s="9" t="s">
        <v>53</v>
      </c>
      <c r="AY128" s="116" t="s">
        <v>97</v>
      </c>
    </row>
    <row r="129" spans="2:65" s="1" customFormat="1" ht="24.2" customHeight="1" x14ac:dyDescent="0.2">
      <c r="B129" s="94"/>
      <c r="C129" s="95" t="s">
        <v>115</v>
      </c>
      <c r="D129" s="95" t="s">
        <v>99</v>
      </c>
      <c r="E129" s="96" t="s">
        <v>130</v>
      </c>
      <c r="F129" s="97" t="s">
        <v>131</v>
      </c>
      <c r="G129" s="98" t="s">
        <v>111</v>
      </c>
      <c r="H129" s="99">
        <v>21.48</v>
      </c>
      <c r="I129" s="100"/>
      <c r="J129" s="100">
        <f>ROUND(I129*H129,2)</f>
        <v>0</v>
      </c>
      <c r="K129" s="101"/>
      <c r="L129" s="24"/>
      <c r="M129" s="102" t="s">
        <v>1</v>
      </c>
      <c r="N129" s="103" t="s">
        <v>34</v>
      </c>
      <c r="O129" s="104">
        <v>0.63200000000000001</v>
      </c>
      <c r="P129" s="104">
        <f>O129*H129</f>
        <v>13.57536</v>
      </c>
      <c r="Q129" s="104">
        <v>0</v>
      </c>
      <c r="R129" s="104">
        <f>Q129*H129</f>
        <v>0</v>
      </c>
      <c r="S129" s="104">
        <v>0</v>
      </c>
      <c r="T129" s="105">
        <f>S129*H129</f>
        <v>0</v>
      </c>
      <c r="AR129" s="106" t="s">
        <v>103</v>
      </c>
      <c r="AT129" s="106" t="s">
        <v>99</v>
      </c>
      <c r="AU129" s="106" t="s">
        <v>54</v>
      </c>
      <c r="AY129" s="12" t="s">
        <v>97</v>
      </c>
      <c r="BE129" s="107">
        <f>IF(N129="základní",J129,0)</f>
        <v>0</v>
      </c>
      <c r="BF129" s="107">
        <f>IF(N129="snížená",J129,0)</f>
        <v>0</v>
      </c>
      <c r="BG129" s="107">
        <f>IF(N129="zákl. přenesená",J129,0)</f>
        <v>0</v>
      </c>
      <c r="BH129" s="107">
        <f>IF(N129="sníž. přenesená",J129,0)</f>
        <v>0</v>
      </c>
      <c r="BI129" s="107">
        <f>IF(N129="nulová",J129,0)</f>
        <v>0</v>
      </c>
      <c r="BJ129" s="12" t="s">
        <v>53</v>
      </c>
      <c r="BK129" s="107">
        <f>ROUND(I129*H129,2)</f>
        <v>0</v>
      </c>
      <c r="BL129" s="12" t="s">
        <v>103</v>
      </c>
      <c r="BM129" s="106" t="s">
        <v>881</v>
      </c>
    </row>
    <row r="130" spans="2:65" s="8" customFormat="1" ht="22.5" x14ac:dyDescent="0.2">
      <c r="B130" s="108"/>
      <c r="D130" s="109" t="s">
        <v>105</v>
      </c>
      <c r="E130" s="110" t="s">
        <v>1</v>
      </c>
      <c r="F130" s="111" t="s">
        <v>882</v>
      </c>
      <c r="H130" s="112">
        <v>21.48</v>
      </c>
      <c r="L130" s="108"/>
      <c r="M130" s="113"/>
      <c r="T130" s="114"/>
      <c r="AT130" s="110" t="s">
        <v>105</v>
      </c>
      <c r="AU130" s="110" t="s">
        <v>54</v>
      </c>
      <c r="AV130" s="8" t="s">
        <v>54</v>
      </c>
      <c r="AW130" s="8" t="s">
        <v>26</v>
      </c>
      <c r="AX130" s="8" t="s">
        <v>53</v>
      </c>
      <c r="AY130" s="110" t="s">
        <v>97</v>
      </c>
    </row>
    <row r="131" spans="2:65" s="1" customFormat="1" ht="24.2" customHeight="1" x14ac:dyDescent="0.2">
      <c r="B131" s="94"/>
      <c r="C131" s="95" t="s">
        <v>103</v>
      </c>
      <c r="D131" s="95" t="s">
        <v>99</v>
      </c>
      <c r="E131" s="96" t="s">
        <v>760</v>
      </c>
      <c r="F131" s="97" t="s">
        <v>761</v>
      </c>
      <c r="G131" s="98" t="s">
        <v>111</v>
      </c>
      <c r="H131" s="99">
        <v>3.18</v>
      </c>
      <c r="I131" s="100"/>
      <c r="J131" s="100">
        <f>ROUND(I131*H131,2)</f>
        <v>0</v>
      </c>
      <c r="K131" s="101"/>
      <c r="L131" s="24"/>
      <c r="M131" s="102" t="s">
        <v>1</v>
      </c>
      <c r="N131" s="103" t="s">
        <v>34</v>
      </c>
      <c r="O131" s="104">
        <v>1.7889999999999999</v>
      </c>
      <c r="P131" s="104">
        <f>O131*H131</f>
        <v>5.6890200000000002</v>
      </c>
      <c r="Q131" s="104">
        <v>0</v>
      </c>
      <c r="R131" s="104">
        <f>Q131*H131</f>
        <v>0</v>
      </c>
      <c r="S131" s="104">
        <v>0</v>
      </c>
      <c r="T131" s="105">
        <f>S131*H131</f>
        <v>0</v>
      </c>
      <c r="AR131" s="106" t="s">
        <v>103</v>
      </c>
      <c r="AT131" s="106" t="s">
        <v>99</v>
      </c>
      <c r="AU131" s="106" t="s">
        <v>54</v>
      </c>
      <c r="AY131" s="12" t="s">
        <v>97</v>
      </c>
      <c r="BE131" s="107">
        <f>IF(N131="základní",J131,0)</f>
        <v>0</v>
      </c>
      <c r="BF131" s="107">
        <f>IF(N131="snížená",J131,0)</f>
        <v>0</v>
      </c>
      <c r="BG131" s="107">
        <f>IF(N131="zákl. přenesená",J131,0)</f>
        <v>0</v>
      </c>
      <c r="BH131" s="107">
        <f>IF(N131="sníž. přenesená",J131,0)</f>
        <v>0</v>
      </c>
      <c r="BI131" s="107">
        <f>IF(N131="nulová",J131,0)</f>
        <v>0</v>
      </c>
      <c r="BJ131" s="12" t="s">
        <v>53</v>
      </c>
      <c r="BK131" s="107">
        <f>ROUND(I131*H131,2)</f>
        <v>0</v>
      </c>
      <c r="BL131" s="12" t="s">
        <v>103</v>
      </c>
      <c r="BM131" s="106" t="s">
        <v>883</v>
      </c>
    </row>
    <row r="132" spans="2:65" s="8" customFormat="1" ht="22.5" x14ac:dyDescent="0.2">
      <c r="B132" s="108"/>
      <c r="D132" s="109" t="s">
        <v>105</v>
      </c>
      <c r="E132" s="110" t="s">
        <v>1</v>
      </c>
      <c r="F132" s="111" t="s">
        <v>884</v>
      </c>
      <c r="H132" s="112">
        <v>3.18</v>
      </c>
      <c r="L132" s="108"/>
      <c r="M132" s="113"/>
      <c r="T132" s="114"/>
      <c r="AT132" s="110" t="s">
        <v>105</v>
      </c>
      <c r="AU132" s="110" t="s">
        <v>54</v>
      </c>
      <c r="AV132" s="8" t="s">
        <v>54</v>
      </c>
      <c r="AW132" s="8" t="s">
        <v>26</v>
      </c>
      <c r="AX132" s="8" t="s">
        <v>53</v>
      </c>
      <c r="AY132" s="110" t="s">
        <v>97</v>
      </c>
    </row>
    <row r="133" spans="2:65" s="1" customFormat="1" ht="16.5" customHeight="1" x14ac:dyDescent="0.2">
      <c r="B133" s="94"/>
      <c r="C133" s="121" t="s">
        <v>124</v>
      </c>
      <c r="D133" s="121" t="s">
        <v>187</v>
      </c>
      <c r="E133" s="122" t="s">
        <v>764</v>
      </c>
      <c r="F133" s="123" t="s">
        <v>765</v>
      </c>
      <c r="G133" s="124" t="s">
        <v>174</v>
      </c>
      <c r="H133" s="125">
        <v>6.36</v>
      </c>
      <c r="I133" s="126"/>
      <c r="J133" s="126">
        <f>ROUND(I133*H133,2)</f>
        <v>0</v>
      </c>
      <c r="K133" s="127"/>
      <c r="L133" s="128"/>
      <c r="M133" s="129" t="s">
        <v>1</v>
      </c>
      <c r="N133" s="130" t="s">
        <v>34</v>
      </c>
      <c r="O133" s="104">
        <v>0</v>
      </c>
      <c r="P133" s="104">
        <f>O133*H133</f>
        <v>0</v>
      </c>
      <c r="Q133" s="104">
        <v>1</v>
      </c>
      <c r="R133" s="104">
        <f>Q133*H133</f>
        <v>6.36</v>
      </c>
      <c r="S133" s="104">
        <v>0</v>
      </c>
      <c r="T133" s="105">
        <f>S133*H133</f>
        <v>0</v>
      </c>
      <c r="AR133" s="106" t="s">
        <v>139</v>
      </c>
      <c r="AT133" s="106" t="s">
        <v>187</v>
      </c>
      <c r="AU133" s="106" t="s">
        <v>54</v>
      </c>
      <c r="AY133" s="12" t="s">
        <v>97</v>
      </c>
      <c r="BE133" s="107">
        <f>IF(N133="základní",J133,0)</f>
        <v>0</v>
      </c>
      <c r="BF133" s="107">
        <f>IF(N133="snížená",J133,0)</f>
        <v>0</v>
      </c>
      <c r="BG133" s="107">
        <f>IF(N133="zákl. přenesená",J133,0)</f>
        <v>0</v>
      </c>
      <c r="BH133" s="107">
        <f>IF(N133="sníž. přenesená",J133,0)</f>
        <v>0</v>
      </c>
      <c r="BI133" s="107">
        <f>IF(N133="nulová",J133,0)</f>
        <v>0</v>
      </c>
      <c r="BJ133" s="12" t="s">
        <v>53</v>
      </c>
      <c r="BK133" s="107">
        <f>ROUND(I133*H133,2)</f>
        <v>0</v>
      </c>
      <c r="BL133" s="12" t="s">
        <v>103</v>
      </c>
      <c r="BM133" s="106" t="s">
        <v>885</v>
      </c>
    </row>
    <row r="134" spans="2:65" s="8" customFormat="1" ht="67.5" x14ac:dyDescent="0.2">
      <c r="B134" s="108"/>
      <c r="D134" s="109" t="s">
        <v>105</v>
      </c>
      <c r="F134" s="111" t="s">
        <v>886</v>
      </c>
      <c r="H134" s="112">
        <v>6.36</v>
      </c>
      <c r="L134" s="108"/>
      <c r="M134" s="113"/>
      <c r="T134" s="114"/>
      <c r="AT134" s="110" t="s">
        <v>105</v>
      </c>
      <c r="AU134" s="110" t="s">
        <v>54</v>
      </c>
      <c r="AV134" s="8" t="s">
        <v>54</v>
      </c>
      <c r="AW134" s="8" t="s">
        <v>3</v>
      </c>
      <c r="AX134" s="8" t="s">
        <v>53</v>
      </c>
      <c r="AY134" s="110" t="s">
        <v>97</v>
      </c>
    </row>
    <row r="135" spans="2:65" s="7" customFormat="1" ht="22.9" customHeight="1" x14ac:dyDescent="0.2">
      <c r="B135" s="83"/>
      <c r="D135" s="84" t="s">
        <v>51</v>
      </c>
      <c r="E135" s="92" t="s">
        <v>139</v>
      </c>
      <c r="F135" s="92" t="s">
        <v>803</v>
      </c>
      <c r="J135" s="93">
        <f>BK135</f>
        <v>0</v>
      </c>
      <c r="L135" s="83"/>
      <c r="M135" s="87"/>
      <c r="P135" s="88">
        <f>SUM(P136:P149)</f>
        <v>10.079499999999999</v>
      </c>
      <c r="R135" s="88">
        <f>SUM(R136:R149)</f>
        <v>7.4646509999999999E-2</v>
      </c>
      <c r="T135" s="89">
        <f>SUM(T136:T149)</f>
        <v>0</v>
      </c>
      <c r="AR135" s="84" t="s">
        <v>53</v>
      </c>
      <c r="AT135" s="90" t="s">
        <v>51</v>
      </c>
      <c r="AU135" s="90" t="s">
        <v>53</v>
      </c>
      <c r="AY135" s="84" t="s">
        <v>97</v>
      </c>
      <c r="BK135" s="91">
        <f>SUM(BK136:BK149)</f>
        <v>0</v>
      </c>
    </row>
    <row r="136" spans="2:65" s="1" customFormat="1" ht="24.2" customHeight="1" x14ac:dyDescent="0.2">
      <c r="B136" s="94"/>
      <c r="C136" s="95" t="s">
        <v>129</v>
      </c>
      <c r="D136" s="95" t="s">
        <v>99</v>
      </c>
      <c r="E136" s="96" t="s">
        <v>887</v>
      </c>
      <c r="F136" s="97" t="s">
        <v>888</v>
      </c>
      <c r="G136" s="98" t="s">
        <v>168</v>
      </c>
      <c r="H136" s="99">
        <v>27.5</v>
      </c>
      <c r="I136" s="100"/>
      <c r="J136" s="100">
        <f>ROUND(I136*H136,2)</f>
        <v>0</v>
      </c>
      <c r="K136" s="101"/>
      <c r="L136" s="24"/>
      <c r="M136" s="102" t="s">
        <v>1</v>
      </c>
      <c r="N136" s="103" t="s">
        <v>34</v>
      </c>
      <c r="O136" s="104">
        <v>0.124</v>
      </c>
      <c r="P136" s="104">
        <f>O136*H136</f>
        <v>3.41</v>
      </c>
      <c r="Q136" s="104">
        <v>0</v>
      </c>
      <c r="R136" s="104">
        <f>Q136*H136</f>
        <v>0</v>
      </c>
      <c r="S136" s="104">
        <v>0</v>
      </c>
      <c r="T136" s="105">
        <f>S136*H136</f>
        <v>0</v>
      </c>
      <c r="AR136" s="106" t="s">
        <v>103</v>
      </c>
      <c r="AT136" s="106" t="s">
        <v>99</v>
      </c>
      <c r="AU136" s="106" t="s">
        <v>54</v>
      </c>
      <c r="AY136" s="12" t="s">
        <v>97</v>
      </c>
      <c r="BE136" s="107">
        <f>IF(N136="základní",J136,0)</f>
        <v>0</v>
      </c>
      <c r="BF136" s="107">
        <f>IF(N136="snížená",J136,0)</f>
        <v>0</v>
      </c>
      <c r="BG136" s="107">
        <f>IF(N136="zákl. přenesená",J136,0)</f>
        <v>0</v>
      </c>
      <c r="BH136" s="107">
        <f>IF(N136="sníž. přenesená",J136,0)</f>
        <v>0</v>
      </c>
      <c r="BI136" s="107">
        <f>IF(N136="nulová",J136,0)</f>
        <v>0</v>
      </c>
      <c r="BJ136" s="12" t="s">
        <v>53</v>
      </c>
      <c r="BK136" s="107">
        <f>ROUND(I136*H136,2)</f>
        <v>0</v>
      </c>
      <c r="BL136" s="12" t="s">
        <v>103</v>
      </c>
      <c r="BM136" s="106" t="s">
        <v>889</v>
      </c>
    </row>
    <row r="137" spans="2:65" s="8" customFormat="1" x14ac:dyDescent="0.2">
      <c r="B137" s="108"/>
      <c r="D137" s="109" t="s">
        <v>105</v>
      </c>
      <c r="E137" s="110" t="s">
        <v>1</v>
      </c>
      <c r="F137" s="111" t="s">
        <v>890</v>
      </c>
      <c r="H137" s="112">
        <v>27.5</v>
      </c>
      <c r="L137" s="108"/>
      <c r="M137" s="113"/>
      <c r="T137" s="114"/>
      <c r="AT137" s="110" t="s">
        <v>105</v>
      </c>
      <c r="AU137" s="110" t="s">
        <v>54</v>
      </c>
      <c r="AV137" s="8" t="s">
        <v>54</v>
      </c>
      <c r="AW137" s="8" t="s">
        <v>26</v>
      </c>
      <c r="AX137" s="8" t="s">
        <v>53</v>
      </c>
      <c r="AY137" s="110" t="s">
        <v>97</v>
      </c>
    </row>
    <row r="138" spans="2:65" s="1" customFormat="1" ht="21.75" customHeight="1" x14ac:dyDescent="0.2">
      <c r="B138" s="94"/>
      <c r="C138" s="121" t="s">
        <v>133</v>
      </c>
      <c r="D138" s="121" t="s">
        <v>187</v>
      </c>
      <c r="E138" s="122" t="s">
        <v>891</v>
      </c>
      <c r="F138" s="123" t="s">
        <v>892</v>
      </c>
      <c r="G138" s="124" t="s">
        <v>168</v>
      </c>
      <c r="H138" s="125">
        <v>27.913</v>
      </c>
      <c r="I138" s="126"/>
      <c r="J138" s="126">
        <f>ROUND(I138*H138,2)</f>
        <v>0</v>
      </c>
      <c r="K138" s="127"/>
      <c r="L138" s="128"/>
      <c r="M138" s="129" t="s">
        <v>1</v>
      </c>
      <c r="N138" s="130" t="s">
        <v>34</v>
      </c>
      <c r="O138" s="104">
        <v>0</v>
      </c>
      <c r="P138" s="104">
        <f>O138*H138</f>
        <v>0</v>
      </c>
      <c r="Q138" s="104">
        <v>2.7E-4</v>
      </c>
      <c r="R138" s="104">
        <f>Q138*H138</f>
        <v>7.5365099999999997E-3</v>
      </c>
      <c r="S138" s="104">
        <v>0</v>
      </c>
      <c r="T138" s="105">
        <f>S138*H138</f>
        <v>0</v>
      </c>
      <c r="AR138" s="106" t="s">
        <v>139</v>
      </c>
      <c r="AT138" s="106" t="s">
        <v>187</v>
      </c>
      <c r="AU138" s="106" t="s">
        <v>54</v>
      </c>
      <c r="AY138" s="12" t="s">
        <v>97</v>
      </c>
      <c r="BE138" s="107">
        <f>IF(N138="základní",J138,0)</f>
        <v>0</v>
      </c>
      <c r="BF138" s="107">
        <f>IF(N138="snížená",J138,0)</f>
        <v>0</v>
      </c>
      <c r="BG138" s="107">
        <f>IF(N138="zákl. přenesená",J138,0)</f>
        <v>0</v>
      </c>
      <c r="BH138" s="107">
        <f>IF(N138="sníž. přenesená",J138,0)</f>
        <v>0</v>
      </c>
      <c r="BI138" s="107">
        <f>IF(N138="nulová",J138,0)</f>
        <v>0</v>
      </c>
      <c r="BJ138" s="12" t="s">
        <v>53</v>
      </c>
      <c r="BK138" s="107">
        <f>ROUND(I138*H138,2)</f>
        <v>0</v>
      </c>
      <c r="BL138" s="12" t="s">
        <v>103</v>
      </c>
      <c r="BM138" s="106" t="s">
        <v>893</v>
      </c>
    </row>
    <row r="139" spans="2:65" s="8" customFormat="1" ht="78.75" x14ac:dyDescent="0.2">
      <c r="B139" s="108"/>
      <c r="D139" s="109" t="s">
        <v>105</v>
      </c>
      <c r="F139" s="111" t="s">
        <v>894</v>
      </c>
      <c r="H139" s="112">
        <v>27.913</v>
      </c>
      <c r="L139" s="108"/>
      <c r="M139" s="113"/>
      <c r="T139" s="114"/>
      <c r="AT139" s="110" t="s">
        <v>105</v>
      </c>
      <c r="AU139" s="110" t="s">
        <v>54</v>
      </c>
      <c r="AV139" s="8" t="s">
        <v>54</v>
      </c>
      <c r="AW139" s="8" t="s">
        <v>3</v>
      </c>
      <c r="AX139" s="8" t="s">
        <v>53</v>
      </c>
      <c r="AY139" s="110" t="s">
        <v>97</v>
      </c>
    </row>
    <row r="140" spans="2:65" s="1" customFormat="1" ht="24.2" customHeight="1" x14ac:dyDescent="0.2">
      <c r="B140" s="94"/>
      <c r="C140" s="95" t="s">
        <v>139</v>
      </c>
      <c r="D140" s="95" t="s">
        <v>99</v>
      </c>
      <c r="E140" s="96" t="s">
        <v>895</v>
      </c>
      <c r="F140" s="97" t="s">
        <v>896</v>
      </c>
      <c r="G140" s="98" t="s">
        <v>275</v>
      </c>
      <c r="H140" s="99">
        <v>1</v>
      </c>
      <c r="I140" s="100"/>
      <c r="J140" s="100">
        <f t="shared" ref="J140:J147" si="0">ROUND(I140*H140,2)</f>
        <v>0</v>
      </c>
      <c r="K140" s="101"/>
      <c r="L140" s="24"/>
      <c r="M140" s="102" t="s">
        <v>1</v>
      </c>
      <c r="N140" s="103" t="s">
        <v>34</v>
      </c>
      <c r="O140" s="104">
        <v>0.36599999999999999</v>
      </c>
      <c r="P140" s="104">
        <f t="shared" ref="P140:P147" si="1">O140*H140</f>
        <v>0.36599999999999999</v>
      </c>
      <c r="Q140" s="104">
        <v>1.6000000000000001E-4</v>
      </c>
      <c r="R140" s="104">
        <f t="shared" ref="R140:R147" si="2">Q140*H140</f>
        <v>1.6000000000000001E-4</v>
      </c>
      <c r="S140" s="104">
        <v>0</v>
      </c>
      <c r="T140" s="105">
        <f t="shared" ref="T140:T147" si="3">S140*H140</f>
        <v>0</v>
      </c>
      <c r="AR140" s="106" t="s">
        <v>103</v>
      </c>
      <c r="AT140" s="106" t="s">
        <v>99</v>
      </c>
      <c r="AU140" s="106" t="s">
        <v>54</v>
      </c>
      <c r="AY140" s="12" t="s">
        <v>97</v>
      </c>
      <c r="BE140" s="107">
        <f t="shared" ref="BE140:BE147" si="4">IF(N140="základní",J140,0)</f>
        <v>0</v>
      </c>
      <c r="BF140" s="107">
        <f t="shared" ref="BF140:BF147" si="5">IF(N140="snížená",J140,0)</f>
        <v>0</v>
      </c>
      <c r="BG140" s="107">
        <f t="shared" ref="BG140:BG147" si="6">IF(N140="zákl. přenesená",J140,0)</f>
        <v>0</v>
      </c>
      <c r="BH140" s="107">
        <f t="shared" ref="BH140:BH147" si="7">IF(N140="sníž. přenesená",J140,0)</f>
        <v>0</v>
      </c>
      <c r="BI140" s="107">
        <f t="shared" ref="BI140:BI147" si="8">IF(N140="nulová",J140,0)</f>
        <v>0</v>
      </c>
      <c r="BJ140" s="12" t="s">
        <v>53</v>
      </c>
      <c r="BK140" s="107">
        <f t="shared" ref="BK140:BK147" si="9">ROUND(I140*H140,2)</f>
        <v>0</v>
      </c>
      <c r="BL140" s="12" t="s">
        <v>103</v>
      </c>
      <c r="BM140" s="106" t="s">
        <v>897</v>
      </c>
    </row>
    <row r="141" spans="2:65" s="1" customFormat="1" ht="24.2" customHeight="1" x14ac:dyDescent="0.2">
      <c r="B141" s="94"/>
      <c r="C141" s="121" t="s">
        <v>144</v>
      </c>
      <c r="D141" s="121" t="s">
        <v>187</v>
      </c>
      <c r="E141" s="122" t="s">
        <v>898</v>
      </c>
      <c r="F141" s="123" t="s">
        <v>899</v>
      </c>
      <c r="G141" s="124" t="s">
        <v>275</v>
      </c>
      <c r="H141" s="125">
        <v>1</v>
      </c>
      <c r="I141" s="126"/>
      <c r="J141" s="126">
        <f t="shared" si="0"/>
        <v>0</v>
      </c>
      <c r="K141" s="127"/>
      <c r="L141" s="128"/>
      <c r="M141" s="129" t="s">
        <v>1</v>
      </c>
      <c r="N141" s="130" t="s">
        <v>34</v>
      </c>
      <c r="O141" s="104">
        <v>0</v>
      </c>
      <c r="P141" s="104">
        <f t="shared" si="1"/>
        <v>0</v>
      </c>
      <c r="Q141" s="104">
        <v>2.31E-3</v>
      </c>
      <c r="R141" s="104">
        <f t="shared" si="2"/>
        <v>2.31E-3</v>
      </c>
      <c r="S141" s="104">
        <v>0</v>
      </c>
      <c r="T141" s="105">
        <f t="shared" si="3"/>
        <v>0</v>
      </c>
      <c r="AR141" s="106" t="s">
        <v>139</v>
      </c>
      <c r="AT141" s="106" t="s">
        <v>187</v>
      </c>
      <c r="AU141" s="106" t="s">
        <v>54</v>
      </c>
      <c r="AY141" s="12" t="s">
        <v>97</v>
      </c>
      <c r="BE141" s="107">
        <f t="shared" si="4"/>
        <v>0</v>
      </c>
      <c r="BF141" s="107">
        <f t="shared" si="5"/>
        <v>0</v>
      </c>
      <c r="BG141" s="107">
        <f t="shared" si="6"/>
        <v>0</v>
      </c>
      <c r="BH141" s="107">
        <f t="shared" si="7"/>
        <v>0</v>
      </c>
      <c r="BI141" s="107">
        <f t="shared" si="8"/>
        <v>0</v>
      </c>
      <c r="BJ141" s="12" t="s">
        <v>53</v>
      </c>
      <c r="BK141" s="107">
        <f t="shared" si="9"/>
        <v>0</v>
      </c>
      <c r="BL141" s="12" t="s">
        <v>103</v>
      </c>
      <c r="BM141" s="106" t="s">
        <v>900</v>
      </c>
    </row>
    <row r="142" spans="2:65" s="1" customFormat="1" ht="16.5" customHeight="1" x14ac:dyDescent="0.2">
      <c r="B142" s="94"/>
      <c r="C142" s="121" t="s">
        <v>149</v>
      </c>
      <c r="D142" s="121" t="s">
        <v>187</v>
      </c>
      <c r="E142" s="122" t="s">
        <v>901</v>
      </c>
      <c r="F142" s="123" t="s">
        <v>902</v>
      </c>
      <c r="G142" s="124" t="s">
        <v>275</v>
      </c>
      <c r="H142" s="125">
        <v>1</v>
      </c>
      <c r="I142" s="126"/>
      <c r="J142" s="126">
        <f t="shared" si="0"/>
        <v>0</v>
      </c>
      <c r="K142" s="127"/>
      <c r="L142" s="128"/>
      <c r="M142" s="129" t="s">
        <v>1</v>
      </c>
      <c r="N142" s="130" t="s">
        <v>34</v>
      </c>
      <c r="O142" s="104">
        <v>0</v>
      </c>
      <c r="P142" s="104">
        <f t="shared" si="1"/>
        <v>0</v>
      </c>
      <c r="Q142" s="104">
        <v>2.31E-3</v>
      </c>
      <c r="R142" s="104">
        <f t="shared" si="2"/>
        <v>2.31E-3</v>
      </c>
      <c r="S142" s="104">
        <v>0</v>
      </c>
      <c r="T142" s="105">
        <f t="shared" si="3"/>
        <v>0</v>
      </c>
      <c r="AR142" s="106" t="s">
        <v>139</v>
      </c>
      <c r="AT142" s="106" t="s">
        <v>187</v>
      </c>
      <c r="AU142" s="106" t="s">
        <v>54</v>
      </c>
      <c r="AY142" s="12" t="s">
        <v>97</v>
      </c>
      <c r="BE142" s="107">
        <f t="shared" si="4"/>
        <v>0</v>
      </c>
      <c r="BF142" s="107">
        <f t="shared" si="5"/>
        <v>0</v>
      </c>
      <c r="BG142" s="107">
        <f t="shared" si="6"/>
        <v>0</v>
      </c>
      <c r="BH142" s="107">
        <f t="shared" si="7"/>
        <v>0</v>
      </c>
      <c r="BI142" s="107">
        <f t="shared" si="8"/>
        <v>0</v>
      </c>
      <c r="BJ142" s="12" t="s">
        <v>53</v>
      </c>
      <c r="BK142" s="107">
        <f t="shared" si="9"/>
        <v>0</v>
      </c>
      <c r="BL142" s="12" t="s">
        <v>103</v>
      </c>
      <c r="BM142" s="106" t="s">
        <v>903</v>
      </c>
    </row>
    <row r="143" spans="2:65" s="1" customFormat="1" ht="24.2" customHeight="1" x14ac:dyDescent="0.2">
      <c r="B143" s="94"/>
      <c r="C143" s="95" t="s">
        <v>154</v>
      </c>
      <c r="D143" s="95" t="s">
        <v>99</v>
      </c>
      <c r="E143" s="96" t="s">
        <v>904</v>
      </c>
      <c r="F143" s="97" t="s">
        <v>905</v>
      </c>
      <c r="G143" s="98" t="s">
        <v>275</v>
      </c>
      <c r="H143" s="99">
        <v>1</v>
      </c>
      <c r="I143" s="100"/>
      <c r="J143" s="100">
        <f t="shared" si="0"/>
        <v>0</v>
      </c>
      <c r="K143" s="101"/>
      <c r="L143" s="24"/>
      <c r="M143" s="102" t="s">
        <v>1</v>
      </c>
      <c r="N143" s="103" t="s">
        <v>34</v>
      </c>
      <c r="O143" s="104">
        <v>3.16</v>
      </c>
      <c r="P143" s="104">
        <f t="shared" si="1"/>
        <v>3.16</v>
      </c>
      <c r="Q143" s="104">
        <v>0</v>
      </c>
      <c r="R143" s="104">
        <f t="shared" si="2"/>
        <v>0</v>
      </c>
      <c r="S143" s="104">
        <v>0</v>
      </c>
      <c r="T143" s="105">
        <f t="shared" si="3"/>
        <v>0</v>
      </c>
      <c r="AR143" s="106" t="s">
        <v>103</v>
      </c>
      <c r="AT143" s="106" t="s">
        <v>99</v>
      </c>
      <c r="AU143" s="106" t="s">
        <v>54</v>
      </c>
      <c r="AY143" s="12" t="s">
        <v>97</v>
      </c>
      <c r="BE143" s="107">
        <f t="shared" si="4"/>
        <v>0</v>
      </c>
      <c r="BF143" s="107">
        <f t="shared" si="5"/>
        <v>0</v>
      </c>
      <c r="BG143" s="107">
        <f t="shared" si="6"/>
        <v>0</v>
      </c>
      <c r="BH143" s="107">
        <f t="shared" si="7"/>
        <v>0</v>
      </c>
      <c r="BI143" s="107">
        <f t="shared" si="8"/>
        <v>0</v>
      </c>
      <c r="BJ143" s="12" t="s">
        <v>53</v>
      </c>
      <c r="BK143" s="107">
        <f t="shared" si="9"/>
        <v>0</v>
      </c>
      <c r="BL143" s="12" t="s">
        <v>103</v>
      </c>
      <c r="BM143" s="106" t="s">
        <v>906</v>
      </c>
    </row>
    <row r="144" spans="2:65" s="1" customFormat="1" ht="24.2" customHeight="1" x14ac:dyDescent="0.2">
      <c r="B144" s="94"/>
      <c r="C144" s="121" t="s">
        <v>159</v>
      </c>
      <c r="D144" s="121" t="s">
        <v>187</v>
      </c>
      <c r="E144" s="122" t="s">
        <v>907</v>
      </c>
      <c r="F144" s="123" t="s">
        <v>908</v>
      </c>
      <c r="G144" s="124" t="s">
        <v>275</v>
      </c>
      <c r="H144" s="125">
        <v>1</v>
      </c>
      <c r="I144" s="126"/>
      <c r="J144" s="126">
        <f t="shared" si="0"/>
        <v>0</v>
      </c>
      <c r="K144" s="127"/>
      <c r="L144" s="128"/>
      <c r="M144" s="129" t="s">
        <v>1</v>
      </c>
      <c r="N144" s="130" t="s">
        <v>34</v>
      </c>
      <c r="O144" s="104">
        <v>0</v>
      </c>
      <c r="P144" s="104">
        <f t="shared" si="1"/>
        <v>0</v>
      </c>
      <c r="Q144" s="104">
        <v>9.5E-4</v>
      </c>
      <c r="R144" s="104">
        <f t="shared" si="2"/>
        <v>9.5E-4</v>
      </c>
      <c r="S144" s="104">
        <v>0</v>
      </c>
      <c r="T144" s="105">
        <f t="shared" si="3"/>
        <v>0</v>
      </c>
      <c r="AR144" s="106" t="s">
        <v>139</v>
      </c>
      <c r="AT144" s="106" t="s">
        <v>187</v>
      </c>
      <c r="AU144" s="106" t="s">
        <v>54</v>
      </c>
      <c r="AY144" s="12" t="s">
        <v>97</v>
      </c>
      <c r="BE144" s="107">
        <f t="shared" si="4"/>
        <v>0</v>
      </c>
      <c r="BF144" s="107">
        <f t="shared" si="5"/>
        <v>0</v>
      </c>
      <c r="BG144" s="107">
        <f t="shared" si="6"/>
        <v>0</v>
      </c>
      <c r="BH144" s="107">
        <f t="shared" si="7"/>
        <v>0</v>
      </c>
      <c r="BI144" s="107">
        <f t="shared" si="8"/>
        <v>0</v>
      </c>
      <c r="BJ144" s="12" t="s">
        <v>53</v>
      </c>
      <c r="BK144" s="107">
        <f t="shared" si="9"/>
        <v>0</v>
      </c>
      <c r="BL144" s="12" t="s">
        <v>103</v>
      </c>
      <c r="BM144" s="106" t="s">
        <v>909</v>
      </c>
    </row>
    <row r="145" spans="2:65" s="1" customFormat="1" ht="16.5" customHeight="1" x14ac:dyDescent="0.2">
      <c r="B145" s="94"/>
      <c r="C145" s="95" t="s">
        <v>165</v>
      </c>
      <c r="D145" s="95" t="s">
        <v>99</v>
      </c>
      <c r="E145" s="96" t="s">
        <v>910</v>
      </c>
      <c r="F145" s="97" t="s">
        <v>911</v>
      </c>
      <c r="G145" s="98" t="s">
        <v>275</v>
      </c>
      <c r="H145" s="99">
        <v>1</v>
      </c>
      <c r="I145" s="100"/>
      <c r="J145" s="100">
        <f t="shared" si="0"/>
        <v>0</v>
      </c>
      <c r="K145" s="101"/>
      <c r="L145" s="24"/>
      <c r="M145" s="102" t="s">
        <v>1</v>
      </c>
      <c r="N145" s="103" t="s">
        <v>34</v>
      </c>
      <c r="O145" s="104">
        <v>0.86299999999999999</v>
      </c>
      <c r="P145" s="104">
        <f t="shared" si="1"/>
        <v>0.86299999999999999</v>
      </c>
      <c r="Q145" s="104">
        <v>0.04</v>
      </c>
      <c r="R145" s="104">
        <f t="shared" si="2"/>
        <v>0.04</v>
      </c>
      <c r="S145" s="104">
        <v>0</v>
      </c>
      <c r="T145" s="105">
        <f t="shared" si="3"/>
        <v>0</v>
      </c>
      <c r="AR145" s="106" t="s">
        <v>103</v>
      </c>
      <c r="AT145" s="106" t="s">
        <v>99</v>
      </c>
      <c r="AU145" s="106" t="s">
        <v>54</v>
      </c>
      <c r="AY145" s="12" t="s">
        <v>97</v>
      </c>
      <c r="BE145" s="107">
        <f t="shared" si="4"/>
        <v>0</v>
      </c>
      <c r="BF145" s="107">
        <f t="shared" si="5"/>
        <v>0</v>
      </c>
      <c r="BG145" s="107">
        <f t="shared" si="6"/>
        <v>0</v>
      </c>
      <c r="BH145" s="107">
        <f t="shared" si="7"/>
        <v>0</v>
      </c>
      <c r="BI145" s="107">
        <f t="shared" si="8"/>
        <v>0</v>
      </c>
      <c r="BJ145" s="12" t="s">
        <v>53</v>
      </c>
      <c r="BK145" s="107">
        <f t="shared" si="9"/>
        <v>0</v>
      </c>
      <c r="BL145" s="12" t="s">
        <v>103</v>
      </c>
      <c r="BM145" s="106" t="s">
        <v>912</v>
      </c>
    </row>
    <row r="146" spans="2:65" s="1" customFormat="1" ht="24.2" customHeight="1" x14ac:dyDescent="0.2">
      <c r="B146" s="94"/>
      <c r="C146" s="121" t="s">
        <v>171</v>
      </c>
      <c r="D146" s="121" t="s">
        <v>187</v>
      </c>
      <c r="E146" s="122" t="s">
        <v>913</v>
      </c>
      <c r="F146" s="123" t="s">
        <v>914</v>
      </c>
      <c r="G146" s="124" t="s">
        <v>275</v>
      </c>
      <c r="H146" s="125">
        <v>1</v>
      </c>
      <c r="I146" s="126"/>
      <c r="J146" s="126">
        <f t="shared" si="0"/>
        <v>0</v>
      </c>
      <c r="K146" s="127"/>
      <c r="L146" s="128"/>
      <c r="M146" s="129" t="s">
        <v>1</v>
      </c>
      <c r="N146" s="130" t="s">
        <v>34</v>
      </c>
      <c r="O146" s="104">
        <v>0</v>
      </c>
      <c r="P146" s="104">
        <f t="shared" si="1"/>
        <v>0</v>
      </c>
      <c r="Q146" s="104">
        <v>1.3299999999999999E-2</v>
      </c>
      <c r="R146" s="104">
        <f t="shared" si="2"/>
        <v>1.3299999999999999E-2</v>
      </c>
      <c r="S146" s="104">
        <v>0</v>
      </c>
      <c r="T146" s="105">
        <f t="shared" si="3"/>
        <v>0</v>
      </c>
      <c r="AR146" s="106" t="s">
        <v>139</v>
      </c>
      <c r="AT146" s="106" t="s">
        <v>187</v>
      </c>
      <c r="AU146" s="106" t="s">
        <v>54</v>
      </c>
      <c r="AY146" s="12" t="s">
        <v>97</v>
      </c>
      <c r="BE146" s="107">
        <f t="shared" si="4"/>
        <v>0</v>
      </c>
      <c r="BF146" s="107">
        <f t="shared" si="5"/>
        <v>0</v>
      </c>
      <c r="BG146" s="107">
        <f t="shared" si="6"/>
        <v>0</v>
      </c>
      <c r="BH146" s="107">
        <f t="shared" si="7"/>
        <v>0</v>
      </c>
      <c r="BI146" s="107">
        <f t="shared" si="8"/>
        <v>0</v>
      </c>
      <c r="BJ146" s="12" t="s">
        <v>53</v>
      </c>
      <c r="BK146" s="107">
        <f t="shared" si="9"/>
        <v>0</v>
      </c>
      <c r="BL146" s="12" t="s">
        <v>103</v>
      </c>
      <c r="BM146" s="106" t="s">
        <v>915</v>
      </c>
    </row>
    <row r="147" spans="2:65" s="1" customFormat="1" ht="16.5" customHeight="1" x14ac:dyDescent="0.2">
      <c r="B147" s="94"/>
      <c r="C147" s="95" t="s">
        <v>8</v>
      </c>
      <c r="D147" s="95" t="s">
        <v>99</v>
      </c>
      <c r="E147" s="96" t="s">
        <v>916</v>
      </c>
      <c r="F147" s="97" t="s">
        <v>917</v>
      </c>
      <c r="G147" s="98" t="s">
        <v>168</v>
      </c>
      <c r="H147" s="99">
        <v>29.5</v>
      </c>
      <c r="I147" s="100"/>
      <c r="J147" s="100">
        <f t="shared" si="0"/>
        <v>0</v>
      </c>
      <c r="K147" s="101"/>
      <c r="L147" s="24"/>
      <c r="M147" s="102" t="s">
        <v>1</v>
      </c>
      <c r="N147" s="103" t="s">
        <v>34</v>
      </c>
      <c r="O147" s="104">
        <v>5.3999999999999999E-2</v>
      </c>
      <c r="P147" s="104">
        <f t="shared" si="1"/>
        <v>1.593</v>
      </c>
      <c r="Q147" s="104">
        <v>1.9000000000000001E-4</v>
      </c>
      <c r="R147" s="104">
        <f t="shared" si="2"/>
        <v>5.6050000000000006E-3</v>
      </c>
      <c r="S147" s="104">
        <v>0</v>
      </c>
      <c r="T147" s="105">
        <f t="shared" si="3"/>
        <v>0</v>
      </c>
      <c r="AR147" s="106" t="s">
        <v>103</v>
      </c>
      <c r="AT147" s="106" t="s">
        <v>99</v>
      </c>
      <c r="AU147" s="106" t="s">
        <v>54</v>
      </c>
      <c r="AY147" s="12" t="s">
        <v>97</v>
      </c>
      <c r="BE147" s="107">
        <f t="shared" si="4"/>
        <v>0</v>
      </c>
      <c r="BF147" s="107">
        <f t="shared" si="5"/>
        <v>0</v>
      </c>
      <c r="BG147" s="107">
        <f t="shared" si="6"/>
        <v>0</v>
      </c>
      <c r="BH147" s="107">
        <f t="shared" si="7"/>
        <v>0</v>
      </c>
      <c r="BI147" s="107">
        <f t="shared" si="8"/>
        <v>0</v>
      </c>
      <c r="BJ147" s="12" t="s">
        <v>53</v>
      </c>
      <c r="BK147" s="107">
        <f t="shared" si="9"/>
        <v>0</v>
      </c>
      <c r="BL147" s="12" t="s">
        <v>103</v>
      </c>
      <c r="BM147" s="106" t="s">
        <v>918</v>
      </c>
    </row>
    <row r="148" spans="2:65" s="8" customFormat="1" x14ac:dyDescent="0.2">
      <c r="B148" s="108"/>
      <c r="D148" s="109" t="s">
        <v>105</v>
      </c>
      <c r="E148" s="110" t="s">
        <v>1</v>
      </c>
      <c r="F148" s="111" t="s">
        <v>919</v>
      </c>
      <c r="H148" s="112">
        <v>29.5</v>
      </c>
      <c r="L148" s="108"/>
      <c r="M148" s="113"/>
      <c r="T148" s="114"/>
      <c r="AT148" s="110" t="s">
        <v>105</v>
      </c>
      <c r="AU148" s="110" t="s">
        <v>54</v>
      </c>
      <c r="AV148" s="8" t="s">
        <v>54</v>
      </c>
      <c r="AW148" s="8" t="s">
        <v>26</v>
      </c>
      <c r="AX148" s="8" t="s">
        <v>53</v>
      </c>
      <c r="AY148" s="110" t="s">
        <v>97</v>
      </c>
    </row>
    <row r="149" spans="2:65" s="1" customFormat="1" ht="21.75" customHeight="1" x14ac:dyDescent="0.2">
      <c r="B149" s="94"/>
      <c r="C149" s="95" t="s">
        <v>181</v>
      </c>
      <c r="D149" s="95" t="s">
        <v>99</v>
      </c>
      <c r="E149" s="96" t="s">
        <v>920</v>
      </c>
      <c r="F149" s="97" t="s">
        <v>921</v>
      </c>
      <c r="G149" s="98" t="s">
        <v>168</v>
      </c>
      <c r="H149" s="99">
        <v>27.5</v>
      </c>
      <c r="I149" s="100"/>
      <c r="J149" s="100">
        <f>ROUND(I149*H149,2)</f>
        <v>0</v>
      </c>
      <c r="K149" s="101"/>
      <c r="L149" s="24"/>
      <c r="M149" s="102" t="s">
        <v>1</v>
      </c>
      <c r="N149" s="103" t="s">
        <v>34</v>
      </c>
      <c r="O149" s="104">
        <v>2.5000000000000001E-2</v>
      </c>
      <c r="P149" s="104">
        <f>O149*H149</f>
        <v>0.6875</v>
      </c>
      <c r="Q149" s="104">
        <v>9.0000000000000006E-5</v>
      </c>
      <c r="R149" s="104">
        <f>Q149*H149</f>
        <v>2.4750000000000002E-3</v>
      </c>
      <c r="S149" s="104">
        <v>0</v>
      </c>
      <c r="T149" s="105">
        <f>S149*H149</f>
        <v>0</v>
      </c>
      <c r="AR149" s="106" t="s">
        <v>103</v>
      </c>
      <c r="AT149" s="106" t="s">
        <v>99</v>
      </c>
      <c r="AU149" s="106" t="s">
        <v>54</v>
      </c>
      <c r="AY149" s="12" t="s">
        <v>97</v>
      </c>
      <c r="BE149" s="107">
        <f>IF(N149="základní",J149,0)</f>
        <v>0</v>
      </c>
      <c r="BF149" s="107">
        <f>IF(N149="snížená",J149,0)</f>
        <v>0</v>
      </c>
      <c r="BG149" s="107">
        <f>IF(N149="zákl. přenesená",J149,0)</f>
        <v>0</v>
      </c>
      <c r="BH149" s="107">
        <f>IF(N149="sníž. přenesená",J149,0)</f>
        <v>0</v>
      </c>
      <c r="BI149" s="107">
        <f>IF(N149="nulová",J149,0)</f>
        <v>0</v>
      </c>
      <c r="BJ149" s="12" t="s">
        <v>53</v>
      </c>
      <c r="BK149" s="107">
        <f>ROUND(I149*H149,2)</f>
        <v>0</v>
      </c>
      <c r="BL149" s="12" t="s">
        <v>103</v>
      </c>
      <c r="BM149" s="106" t="s">
        <v>922</v>
      </c>
    </row>
    <row r="150" spans="2:65" s="7" customFormat="1" ht="22.9" customHeight="1" x14ac:dyDescent="0.2">
      <c r="B150" s="83"/>
      <c r="D150" s="84" t="s">
        <v>51</v>
      </c>
      <c r="E150" s="92" t="s">
        <v>287</v>
      </c>
      <c r="F150" s="92" t="s">
        <v>288</v>
      </c>
      <c r="J150" s="93">
        <f>BK150</f>
        <v>0</v>
      </c>
      <c r="L150" s="83"/>
      <c r="M150" s="87"/>
      <c r="P150" s="88">
        <f>P151</f>
        <v>9.5237999999999996</v>
      </c>
      <c r="R150" s="88">
        <f>R151</f>
        <v>0</v>
      </c>
      <c r="T150" s="89">
        <f>T151</f>
        <v>0</v>
      </c>
      <c r="AR150" s="84" t="s">
        <v>53</v>
      </c>
      <c r="AT150" s="90" t="s">
        <v>51</v>
      </c>
      <c r="AU150" s="90" t="s">
        <v>53</v>
      </c>
      <c r="AY150" s="84" t="s">
        <v>97</v>
      </c>
      <c r="BK150" s="91">
        <f>BK151</f>
        <v>0</v>
      </c>
    </row>
    <row r="151" spans="2:65" s="1" customFormat="1" ht="24.2" customHeight="1" x14ac:dyDescent="0.2">
      <c r="B151" s="94"/>
      <c r="C151" s="95" t="s">
        <v>186</v>
      </c>
      <c r="D151" s="95" t="s">
        <v>99</v>
      </c>
      <c r="E151" s="96" t="s">
        <v>844</v>
      </c>
      <c r="F151" s="97" t="s">
        <v>845</v>
      </c>
      <c r="G151" s="98" t="s">
        <v>174</v>
      </c>
      <c r="H151" s="99">
        <v>6.4349999999999996</v>
      </c>
      <c r="I151" s="100"/>
      <c r="J151" s="100">
        <f>ROUND(I151*H151,2)</f>
        <v>0</v>
      </c>
      <c r="K151" s="101"/>
      <c r="L151" s="24"/>
      <c r="M151" s="102" t="s">
        <v>1</v>
      </c>
      <c r="N151" s="103" t="s">
        <v>34</v>
      </c>
      <c r="O151" s="104">
        <v>1.48</v>
      </c>
      <c r="P151" s="104">
        <f>O151*H151</f>
        <v>9.5237999999999996</v>
      </c>
      <c r="Q151" s="104">
        <v>0</v>
      </c>
      <c r="R151" s="104">
        <f>Q151*H151</f>
        <v>0</v>
      </c>
      <c r="S151" s="104">
        <v>0</v>
      </c>
      <c r="T151" s="105">
        <f>S151*H151</f>
        <v>0</v>
      </c>
      <c r="AR151" s="106" t="s">
        <v>103</v>
      </c>
      <c r="AT151" s="106" t="s">
        <v>99</v>
      </c>
      <c r="AU151" s="106" t="s">
        <v>54</v>
      </c>
      <c r="AY151" s="12" t="s">
        <v>97</v>
      </c>
      <c r="BE151" s="107">
        <f>IF(N151="základní",J151,0)</f>
        <v>0</v>
      </c>
      <c r="BF151" s="107">
        <f>IF(N151="snížená",J151,0)</f>
        <v>0</v>
      </c>
      <c r="BG151" s="107">
        <f>IF(N151="zákl. přenesená",J151,0)</f>
        <v>0</v>
      </c>
      <c r="BH151" s="107">
        <f>IF(N151="sníž. přenesená",J151,0)</f>
        <v>0</v>
      </c>
      <c r="BI151" s="107">
        <f>IF(N151="nulová",J151,0)</f>
        <v>0</v>
      </c>
      <c r="BJ151" s="12" t="s">
        <v>53</v>
      </c>
      <c r="BK151" s="107">
        <f>ROUND(I151*H151,2)</f>
        <v>0</v>
      </c>
      <c r="BL151" s="12" t="s">
        <v>103</v>
      </c>
      <c r="BM151" s="106" t="s">
        <v>923</v>
      </c>
    </row>
    <row r="152" spans="2:65" s="7" customFormat="1" ht="25.9" customHeight="1" x14ac:dyDescent="0.2">
      <c r="B152" s="83"/>
      <c r="D152" s="84" t="s">
        <v>51</v>
      </c>
      <c r="E152" s="85" t="s">
        <v>293</v>
      </c>
      <c r="F152" s="85" t="s">
        <v>294</v>
      </c>
      <c r="J152" s="86">
        <f>BK152</f>
        <v>0</v>
      </c>
      <c r="L152" s="83"/>
      <c r="M152" s="87"/>
      <c r="P152" s="88">
        <f>P153</f>
        <v>0.69</v>
      </c>
      <c r="R152" s="88">
        <f>R153</f>
        <v>4.0999999999999999E-4</v>
      </c>
      <c r="T152" s="89">
        <f>T153</f>
        <v>9.2000000000000003E-4</v>
      </c>
      <c r="AR152" s="84" t="s">
        <v>54</v>
      </c>
      <c r="AT152" s="90" t="s">
        <v>51</v>
      </c>
      <c r="AU152" s="90" t="s">
        <v>52</v>
      </c>
      <c r="AY152" s="84" t="s">
        <v>97</v>
      </c>
      <c r="BK152" s="91">
        <f>BK153</f>
        <v>0</v>
      </c>
    </row>
    <row r="153" spans="2:65" s="7" customFormat="1" ht="22.9" customHeight="1" x14ac:dyDescent="0.2">
      <c r="B153" s="83"/>
      <c r="D153" s="84" t="s">
        <v>51</v>
      </c>
      <c r="E153" s="92" t="s">
        <v>924</v>
      </c>
      <c r="F153" s="92" t="s">
        <v>925</v>
      </c>
      <c r="J153" s="93">
        <f>BK153</f>
        <v>0</v>
      </c>
      <c r="L153" s="83"/>
      <c r="M153" s="87"/>
      <c r="P153" s="88">
        <f>SUM(P154:P156)</f>
        <v>0.69</v>
      </c>
      <c r="R153" s="88">
        <f>SUM(R154:R156)</f>
        <v>4.0999999999999999E-4</v>
      </c>
      <c r="T153" s="89">
        <f>SUM(T154:T156)</f>
        <v>9.2000000000000003E-4</v>
      </c>
      <c r="AR153" s="84" t="s">
        <v>54</v>
      </c>
      <c r="AT153" s="90" t="s">
        <v>51</v>
      </c>
      <c r="AU153" s="90" t="s">
        <v>53</v>
      </c>
      <c r="AY153" s="84" t="s">
        <v>97</v>
      </c>
      <c r="BK153" s="91">
        <f>SUM(BK154:BK156)</f>
        <v>0</v>
      </c>
    </row>
    <row r="154" spans="2:65" s="1" customFormat="1" ht="16.5" customHeight="1" x14ac:dyDescent="0.2">
      <c r="B154" s="94"/>
      <c r="C154" s="95" t="s">
        <v>191</v>
      </c>
      <c r="D154" s="95" t="s">
        <v>99</v>
      </c>
      <c r="E154" s="96" t="s">
        <v>926</v>
      </c>
      <c r="F154" s="97" t="s">
        <v>927</v>
      </c>
      <c r="G154" s="98" t="s">
        <v>275</v>
      </c>
      <c r="H154" s="99">
        <v>1</v>
      </c>
      <c r="I154" s="100"/>
      <c r="J154" s="100">
        <f>ROUND(I154*H154,2)</f>
        <v>0</v>
      </c>
      <c r="K154" s="101"/>
      <c r="L154" s="24"/>
      <c r="M154" s="102" t="s">
        <v>1</v>
      </c>
      <c r="N154" s="103" t="s">
        <v>34</v>
      </c>
      <c r="O154" s="104">
        <v>0.35099999999999998</v>
      </c>
      <c r="P154" s="104">
        <f>O154*H154</f>
        <v>0.35099999999999998</v>
      </c>
      <c r="Q154" s="104">
        <v>3.5E-4</v>
      </c>
      <c r="R154" s="104">
        <f>Q154*H154</f>
        <v>3.5E-4</v>
      </c>
      <c r="S154" s="104">
        <v>0</v>
      </c>
      <c r="T154" s="105">
        <f>S154*H154</f>
        <v>0</v>
      </c>
      <c r="AR154" s="106" t="s">
        <v>181</v>
      </c>
      <c r="AT154" s="106" t="s">
        <v>99</v>
      </c>
      <c r="AU154" s="106" t="s">
        <v>54</v>
      </c>
      <c r="AY154" s="12" t="s">
        <v>97</v>
      </c>
      <c r="BE154" s="107">
        <f>IF(N154="základní",J154,0)</f>
        <v>0</v>
      </c>
      <c r="BF154" s="107">
        <f>IF(N154="snížená",J154,0)</f>
        <v>0</v>
      </c>
      <c r="BG154" s="107">
        <f>IF(N154="zákl. přenesená",J154,0)</f>
        <v>0</v>
      </c>
      <c r="BH154" s="107">
        <f>IF(N154="sníž. přenesená",J154,0)</f>
        <v>0</v>
      </c>
      <c r="BI154" s="107">
        <f>IF(N154="nulová",J154,0)</f>
        <v>0</v>
      </c>
      <c r="BJ154" s="12" t="s">
        <v>53</v>
      </c>
      <c r="BK154" s="107">
        <f>ROUND(I154*H154,2)</f>
        <v>0</v>
      </c>
      <c r="BL154" s="12" t="s">
        <v>181</v>
      </c>
      <c r="BM154" s="106" t="s">
        <v>928</v>
      </c>
    </row>
    <row r="155" spans="2:65" s="1" customFormat="1" ht="21.75" customHeight="1" x14ac:dyDescent="0.2">
      <c r="B155" s="94"/>
      <c r="C155" s="95" t="s">
        <v>196</v>
      </c>
      <c r="D155" s="95" t="s">
        <v>99</v>
      </c>
      <c r="E155" s="96" t="s">
        <v>929</v>
      </c>
      <c r="F155" s="97" t="s">
        <v>930</v>
      </c>
      <c r="G155" s="98" t="s">
        <v>275</v>
      </c>
      <c r="H155" s="99">
        <v>1</v>
      </c>
      <c r="I155" s="100"/>
      <c r="J155" s="100">
        <f>ROUND(I155*H155,2)</f>
        <v>0</v>
      </c>
      <c r="K155" s="101"/>
      <c r="L155" s="24"/>
      <c r="M155" s="102" t="s">
        <v>1</v>
      </c>
      <c r="N155" s="103" t="s">
        <v>34</v>
      </c>
      <c r="O155" s="104">
        <v>2.1000000000000001E-2</v>
      </c>
      <c r="P155" s="104">
        <f>O155*H155</f>
        <v>2.1000000000000001E-2</v>
      </c>
      <c r="Q155" s="104">
        <v>0</v>
      </c>
      <c r="R155" s="104">
        <f>Q155*H155</f>
        <v>0</v>
      </c>
      <c r="S155" s="104">
        <v>0</v>
      </c>
      <c r="T155" s="105">
        <f>S155*H155</f>
        <v>0</v>
      </c>
      <c r="AR155" s="106" t="s">
        <v>181</v>
      </c>
      <c r="AT155" s="106" t="s">
        <v>99</v>
      </c>
      <c r="AU155" s="106" t="s">
        <v>54</v>
      </c>
      <c r="AY155" s="12" t="s">
        <v>97</v>
      </c>
      <c r="BE155" s="107">
        <f>IF(N155="základní",J155,0)</f>
        <v>0</v>
      </c>
      <c r="BF155" s="107">
        <f>IF(N155="snížená",J155,0)</f>
        <v>0</v>
      </c>
      <c r="BG155" s="107">
        <f>IF(N155="zákl. přenesená",J155,0)</f>
        <v>0</v>
      </c>
      <c r="BH155" s="107">
        <f>IF(N155="sníž. přenesená",J155,0)</f>
        <v>0</v>
      </c>
      <c r="BI155" s="107">
        <f>IF(N155="nulová",J155,0)</f>
        <v>0</v>
      </c>
      <c r="BJ155" s="12" t="s">
        <v>53</v>
      </c>
      <c r="BK155" s="107">
        <f>ROUND(I155*H155,2)</f>
        <v>0</v>
      </c>
      <c r="BL155" s="12" t="s">
        <v>181</v>
      </c>
      <c r="BM155" s="106" t="s">
        <v>931</v>
      </c>
    </row>
    <row r="156" spans="2:65" s="1" customFormat="1" ht="16.5" customHeight="1" x14ac:dyDescent="0.2">
      <c r="B156" s="94"/>
      <c r="C156" s="95" t="s">
        <v>202</v>
      </c>
      <c r="D156" s="95" t="s">
        <v>99</v>
      </c>
      <c r="E156" s="96" t="s">
        <v>932</v>
      </c>
      <c r="F156" s="97" t="s">
        <v>933</v>
      </c>
      <c r="G156" s="98" t="s">
        <v>275</v>
      </c>
      <c r="H156" s="99">
        <v>1</v>
      </c>
      <c r="I156" s="100"/>
      <c r="J156" s="100">
        <f>ROUND(I156*H156,2)</f>
        <v>0</v>
      </c>
      <c r="K156" s="101"/>
      <c r="L156" s="24"/>
      <c r="M156" s="102" t="s">
        <v>1</v>
      </c>
      <c r="N156" s="103" t="s">
        <v>34</v>
      </c>
      <c r="O156" s="104">
        <v>0.318</v>
      </c>
      <c r="P156" s="104">
        <f>O156*H156</f>
        <v>0.318</v>
      </c>
      <c r="Q156" s="104">
        <v>6.0000000000000002E-5</v>
      </c>
      <c r="R156" s="104">
        <f>Q156*H156</f>
        <v>6.0000000000000002E-5</v>
      </c>
      <c r="S156" s="104">
        <v>9.2000000000000003E-4</v>
      </c>
      <c r="T156" s="105">
        <f>S156*H156</f>
        <v>9.2000000000000003E-4</v>
      </c>
      <c r="AR156" s="106" t="s">
        <v>181</v>
      </c>
      <c r="AT156" s="106" t="s">
        <v>99</v>
      </c>
      <c r="AU156" s="106" t="s">
        <v>54</v>
      </c>
      <c r="AY156" s="12" t="s">
        <v>97</v>
      </c>
      <c r="BE156" s="107">
        <f>IF(N156="základní",J156,0)</f>
        <v>0</v>
      </c>
      <c r="BF156" s="107">
        <f>IF(N156="snížená",J156,0)</f>
        <v>0</v>
      </c>
      <c r="BG156" s="107">
        <f>IF(N156="zákl. přenesená",J156,0)</f>
        <v>0</v>
      </c>
      <c r="BH156" s="107">
        <f>IF(N156="sníž. přenesená",J156,0)</f>
        <v>0</v>
      </c>
      <c r="BI156" s="107">
        <f>IF(N156="nulová",J156,0)</f>
        <v>0</v>
      </c>
      <c r="BJ156" s="12" t="s">
        <v>53</v>
      </c>
      <c r="BK156" s="107">
        <f>ROUND(I156*H156,2)</f>
        <v>0</v>
      </c>
      <c r="BL156" s="12" t="s">
        <v>181</v>
      </c>
      <c r="BM156" s="106" t="s">
        <v>934</v>
      </c>
    </row>
    <row r="157" spans="2:65" s="7" customFormat="1" ht="25.9" customHeight="1" x14ac:dyDescent="0.2">
      <c r="B157" s="83"/>
      <c r="D157" s="84" t="s">
        <v>51</v>
      </c>
      <c r="E157" s="85" t="s">
        <v>716</v>
      </c>
      <c r="F157" s="85" t="s">
        <v>717</v>
      </c>
      <c r="J157" s="86">
        <f>BK157</f>
        <v>0</v>
      </c>
      <c r="L157" s="83"/>
      <c r="M157" s="87"/>
      <c r="P157" s="88">
        <f>P158</f>
        <v>0</v>
      </c>
      <c r="R157" s="88">
        <f>R158</f>
        <v>0</v>
      </c>
      <c r="T157" s="89">
        <f>T158</f>
        <v>0</v>
      </c>
      <c r="AR157" s="84" t="s">
        <v>124</v>
      </c>
      <c r="AT157" s="90" t="s">
        <v>51</v>
      </c>
      <c r="AU157" s="90" t="s">
        <v>52</v>
      </c>
      <c r="AY157" s="84" t="s">
        <v>97</v>
      </c>
      <c r="BK157" s="91">
        <f>BK158</f>
        <v>0</v>
      </c>
    </row>
    <row r="158" spans="2:65" s="7" customFormat="1" ht="22.9" customHeight="1" x14ac:dyDescent="0.2">
      <c r="B158" s="83"/>
      <c r="D158" s="84" t="s">
        <v>51</v>
      </c>
      <c r="E158" s="92" t="s">
        <v>718</v>
      </c>
      <c r="F158" s="92" t="s">
        <v>719</v>
      </c>
      <c r="J158" s="93">
        <f>BK158</f>
        <v>0</v>
      </c>
      <c r="L158" s="83"/>
      <c r="M158" s="87"/>
      <c r="P158" s="88">
        <f>P159</f>
        <v>0</v>
      </c>
      <c r="R158" s="88">
        <f>R159</f>
        <v>0</v>
      </c>
      <c r="T158" s="89">
        <f>T159</f>
        <v>0</v>
      </c>
      <c r="AR158" s="84" t="s">
        <v>124</v>
      </c>
      <c r="AT158" s="90" t="s">
        <v>51</v>
      </c>
      <c r="AU158" s="90" t="s">
        <v>53</v>
      </c>
      <c r="AY158" s="84" t="s">
        <v>97</v>
      </c>
      <c r="BK158" s="91">
        <f>BK159</f>
        <v>0</v>
      </c>
    </row>
    <row r="159" spans="2:65" s="1" customFormat="1" ht="16.5" customHeight="1" x14ac:dyDescent="0.2">
      <c r="B159" s="94"/>
      <c r="C159" s="95" t="s">
        <v>7</v>
      </c>
      <c r="D159" s="95" t="s">
        <v>99</v>
      </c>
      <c r="E159" s="96" t="s">
        <v>935</v>
      </c>
      <c r="F159" s="97" t="s">
        <v>936</v>
      </c>
      <c r="G159" s="98" t="s">
        <v>509</v>
      </c>
      <c r="H159" s="99">
        <v>1</v>
      </c>
      <c r="I159" s="100"/>
      <c r="J159" s="100">
        <f>ROUND(I159*H159,2)</f>
        <v>0</v>
      </c>
      <c r="K159" s="101"/>
      <c r="L159" s="24"/>
      <c r="M159" s="136" t="s">
        <v>1</v>
      </c>
      <c r="N159" s="137" t="s">
        <v>34</v>
      </c>
      <c r="O159" s="138">
        <v>0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06" t="s">
        <v>723</v>
      </c>
      <c r="AT159" s="106" t="s">
        <v>99</v>
      </c>
      <c r="AU159" s="106" t="s">
        <v>54</v>
      </c>
      <c r="AY159" s="12" t="s">
        <v>97</v>
      </c>
      <c r="BE159" s="107">
        <f>IF(N159="základní",J159,0)</f>
        <v>0</v>
      </c>
      <c r="BF159" s="107">
        <f>IF(N159="snížená",J159,0)</f>
        <v>0</v>
      </c>
      <c r="BG159" s="107">
        <f>IF(N159="zákl. přenesená",J159,0)</f>
        <v>0</v>
      </c>
      <c r="BH159" s="107">
        <f>IF(N159="sníž. přenesená",J159,0)</f>
        <v>0</v>
      </c>
      <c r="BI159" s="107">
        <f>IF(N159="nulová",J159,0)</f>
        <v>0</v>
      </c>
      <c r="BJ159" s="12" t="s">
        <v>53</v>
      </c>
      <c r="BK159" s="107">
        <f>ROUND(I159*H159,2)</f>
        <v>0</v>
      </c>
      <c r="BL159" s="12" t="s">
        <v>723</v>
      </c>
      <c r="BM159" s="106" t="s">
        <v>937</v>
      </c>
    </row>
    <row r="160" spans="2:65" s="1" customFormat="1" ht="6.95" customHeight="1" x14ac:dyDescent="0.2">
      <c r="B160" s="36"/>
      <c r="C160" s="37"/>
      <c r="D160" s="37"/>
      <c r="E160" s="37"/>
      <c r="F160" s="37"/>
      <c r="G160" s="37"/>
      <c r="H160" s="37"/>
      <c r="I160" s="37"/>
      <c r="J160" s="37"/>
      <c r="K160" s="37"/>
      <c r="L160" s="24"/>
    </row>
  </sheetData>
  <mergeCells count="6">
    <mergeCell ref="L2:V2"/>
    <mergeCell ref="E7:H7"/>
    <mergeCell ref="E16:H16"/>
    <mergeCell ref="E25:H25"/>
    <mergeCell ref="E85:H85"/>
    <mergeCell ref="E112:H11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Rekapitulace stavby</vt:lpstr>
      <vt:lpstr>SO 01 - stavba skladu</vt:lpstr>
      <vt:lpstr>SO 02 - ČOV a kanalizace</vt:lpstr>
      <vt:lpstr>SO 03 - staveb. úpravy vodovodu</vt:lpstr>
      <vt:lpstr>'SO 01 - stavba skladu'!Názvy_tisku</vt:lpstr>
      <vt:lpstr>'SO 01 - stavba skladu'!Oblast_tisku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DESKTOP-1THUPBJ\Lenka</dc:creator>
  <cp:lastModifiedBy>Martin Škorpík</cp:lastModifiedBy>
  <dcterms:created xsi:type="dcterms:W3CDTF">2023-12-19T17:32:16Z</dcterms:created>
  <dcterms:modified xsi:type="dcterms:W3CDTF">2024-07-26T09:54:26Z</dcterms:modified>
</cp:coreProperties>
</file>