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Stupen_vsetinska_becva_novy_hrozenkov PŠ VZMR Tu\Vysvětlení ZD\"/>
    </mc:Choice>
  </mc:AlternateContent>
  <xr:revisionPtr revIDLastSave="0" documentId="8_{67037403-A227-4351-9585-7C75FF8EFE68}" xr6:coauthVersionLast="36" xr6:coauthVersionMax="36" xr10:uidLastSave="{00000000-0000-0000-0000-000000000000}"/>
  <bookViews>
    <workbookView xWindow="0" yWindow="0" windowWidth="23016" windowHeight="8028" xr2:uid="{00000000-000D-0000-FFFF-FFFF00000000}"/>
  </bookViews>
  <sheets>
    <sheet name="Rekapitulace stavby" sheetId="1" r:id="rId1"/>
    <sheet name="231314 - Stupeň Vsetínská..." sheetId="2" r:id="rId2"/>
  </sheets>
  <definedNames>
    <definedName name="_xlnm._FilterDatabase" localSheetId="1" hidden="1">'231314 - Stupeň Vsetínská...'!$C$125:$K$340</definedName>
    <definedName name="_xlnm.Print_Titles" localSheetId="1">'231314 - Stupeň Vsetínská...'!$125:$125</definedName>
    <definedName name="_xlnm.Print_Titles" localSheetId="0">'Rekapitulace stavby'!$92:$92</definedName>
    <definedName name="_xlnm.Print_Area" localSheetId="1">'231314 - Stupeň Vsetínská...'!$C$4:$J$37,'231314 - Stupeň Vsetínská...'!$C$50:$J$76,'231314 - Stupeň Vsetínská...'!$C$82:$J$109,'231314 - Stupeň Vsetínská...'!$C$115:$J$340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339" i="2"/>
  <c r="BH339" i="2"/>
  <c r="BG339" i="2"/>
  <c r="BF339" i="2"/>
  <c r="T339" i="2"/>
  <c r="T338" i="2" s="1"/>
  <c r="R339" i="2"/>
  <c r="R338" i="2" s="1"/>
  <c r="P339" i="2"/>
  <c r="P338" i="2" s="1"/>
  <c r="BI336" i="2"/>
  <c r="BH336" i="2"/>
  <c r="BG336" i="2"/>
  <c r="BF336" i="2"/>
  <c r="T336" i="2"/>
  <c r="T335" i="2" s="1"/>
  <c r="R336" i="2"/>
  <c r="R335" i="2" s="1"/>
  <c r="P336" i="2"/>
  <c r="P335" i="2" s="1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T299" i="2"/>
  <c r="T298" i="2" s="1"/>
  <c r="R300" i="2"/>
  <c r="R299" i="2"/>
  <c r="R298" i="2"/>
  <c r="P300" i="2"/>
  <c r="P299" i="2" s="1"/>
  <c r="P298" i="2" s="1"/>
  <c r="BI296" i="2"/>
  <c r="BH296" i="2"/>
  <c r="BG296" i="2"/>
  <c r="BF296" i="2"/>
  <c r="T296" i="2"/>
  <c r="T295" i="2" s="1"/>
  <c r="R296" i="2"/>
  <c r="R295" i="2"/>
  <c r="P296" i="2"/>
  <c r="P295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J122" i="2"/>
  <c r="F122" i="2"/>
  <c r="F120" i="2"/>
  <c r="E118" i="2"/>
  <c r="J89" i="2"/>
  <c r="F89" i="2"/>
  <c r="F87" i="2"/>
  <c r="E85" i="2"/>
  <c r="J22" i="2"/>
  <c r="E22" i="2"/>
  <c r="J123" i="2" s="1"/>
  <c r="J21" i="2"/>
  <c r="J16" i="2"/>
  <c r="E16" i="2"/>
  <c r="F90" i="2"/>
  <c r="J15" i="2"/>
  <c r="J10" i="2"/>
  <c r="J120" i="2"/>
  <c r="L90" i="1"/>
  <c r="AM90" i="1"/>
  <c r="AM89" i="1"/>
  <c r="L89" i="1"/>
  <c r="AM87" i="1"/>
  <c r="L87" i="1"/>
  <c r="L85" i="1"/>
  <c r="L84" i="1"/>
  <c r="J339" i="2"/>
  <c r="J336" i="2"/>
  <c r="BK331" i="2"/>
  <c r="J325" i="2"/>
  <c r="J322" i="2"/>
  <c r="J317" i="2"/>
  <c r="J311" i="2"/>
  <c r="BK306" i="2"/>
  <c r="BK300" i="2"/>
  <c r="J291" i="2"/>
  <c r="BK285" i="2"/>
  <c r="J283" i="2"/>
  <c r="BK277" i="2"/>
  <c r="J267" i="2"/>
  <c r="J263" i="2"/>
  <c r="BK257" i="2"/>
  <c r="BK238" i="2"/>
  <c r="BK231" i="2"/>
  <c r="BK220" i="2"/>
  <c r="J217" i="2"/>
  <c r="BK201" i="2"/>
  <c r="J197" i="2"/>
  <c r="BK192" i="2"/>
  <c r="BK188" i="2"/>
  <c r="BK180" i="2"/>
  <c r="BK175" i="2"/>
  <c r="J171" i="2"/>
  <c r="J158" i="2"/>
  <c r="J155" i="2"/>
  <c r="BK153" i="2"/>
  <c r="J149" i="2"/>
  <c r="BK137" i="2"/>
  <c r="BK131" i="2"/>
  <c r="BK129" i="2"/>
  <c r="AS94" i="1"/>
  <c r="BK333" i="2"/>
  <c r="J331" i="2"/>
  <c r="BK322" i="2"/>
  <c r="BK317" i="2"/>
  <c r="BK313" i="2"/>
  <c r="J309" i="2"/>
  <c r="J306" i="2"/>
  <c r="J300" i="2"/>
  <c r="J288" i="2"/>
  <c r="BK283" i="2"/>
  <c r="J277" i="2"/>
  <c r="J274" i="2"/>
  <c r="BK263" i="2"/>
  <c r="J257" i="2"/>
  <c r="J241" i="2"/>
  <c r="J238" i="2"/>
  <c r="J227" i="2"/>
  <c r="BK217" i="2"/>
  <c r="BK207" i="2"/>
  <c r="J203" i="2"/>
  <c r="BK199" i="2"/>
  <c r="J194" i="2"/>
  <c r="J190" i="2"/>
  <c r="J186" i="2"/>
  <c r="J183" i="2"/>
  <c r="J178" i="2"/>
  <c r="J173" i="2"/>
  <c r="BK169" i="2"/>
  <c r="J165" i="2"/>
  <c r="BK158" i="2"/>
  <c r="BK151" i="2"/>
  <c r="J137" i="2"/>
  <c r="BK135" i="2"/>
  <c r="J131" i="2"/>
  <c r="BK339" i="2"/>
  <c r="J333" i="2"/>
  <c r="BK327" i="2"/>
  <c r="BK325" i="2"/>
  <c r="J319" i="2"/>
  <c r="BK315" i="2"/>
  <c r="BK309" i="2"/>
  <c r="BK304" i="2"/>
  <c r="BK296" i="2"/>
  <c r="BK288" i="2"/>
  <c r="J281" i="2"/>
  <c r="BK269" i="2"/>
  <c r="J269" i="2"/>
  <c r="BK260" i="2"/>
  <c r="BK253" i="2"/>
  <c r="BK241" i="2"/>
  <c r="BK227" i="2"/>
  <c r="BK222" i="2"/>
  <c r="BK214" i="2"/>
  <c r="J207" i="2"/>
  <c r="J199" i="2"/>
  <c r="BK194" i="2"/>
  <c r="BK190" i="2"/>
  <c r="BK186" i="2"/>
  <c r="BK178" i="2"/>
  <c r="BK173" i="2"/>
  <c r="J169" i="2"/>
  <c r="J161" i="2"/>
  <c r="BK155" i="2"/>
  <c r="J151" i="2"/>
  <c r="BK140" i="2"/>
  <c r="J135" i="2"/>
  <c r="J133" i="2"/>
  <c r="BK336" i="2"/>
  <c r="J327" i="2"/>
  <c r="BK319" i="2"/>
  <c r="J315" i="2"/>
  <c r="J313" i="2"/>
  <c r="BK311" i="2"/>
  <c r="J304" i="2"/>
  <c r="J296" i="2"/>
  <c r="BK291" i="2"/>
  <c r="J285" i="2"/>
  <c r="BK281" i="2"/>
  <c r="BK274" i="2"/>
  <c r="BK267" i="2"/>
  <c r="J260" i="2"/>
  <c r="J253" i="2"/>
  <c r="J231" i="2"/>
  <c r="J222" i="2"/>
  <c r="J220" i="2"/>
  <c r="J214" i="2"/>
  <c r="BK203" i="2"/>
  <c r="J201" i="2"/>
  <c r="BK197" i="2"/>
  <c r="J192" i="2"/>
  <c r="J188" i="2"/>
  <c r="BK183" i="2"/>
  <c r="J180" i="2"/>
  <c r="J175" i="2"/>
  <c r="BK171" i="2"/>
  <c r="BK165" i="2"/>
  <c r="BK161" i="2"/>
  <c r="J153" i="2"/>
  <c r="BK149" i="2"/>
  <c r="J140" i="2"/>
  <c r="BK133" i="2"/>
  <c r="J129" i="2"/>
  <c r="P128" i="2" l="1"/>
  <c r="R128" i="2"/>
  <c r="BK206" i="2"/>
  <c r="J206" i="2"/>
  <c r="J97" i="2"/>
  <c r="P206" i="2"/>
  <c r="T206" i="2"/>
  <c r="P216" i="2"/>
  <c r="T216" i="2"/>
  <c r="R273" i="2"/>
  <c r="BK280" i="2"/>
  <c r="J280" i="2"/>
  <c r="J100" i="2" s="1"/>
  <c r="T280" i="2"/>
  <c r="P303" i="2"/>
  <c r="R303" i="2"/>
  <c r="BK330" i="2"/>
  <c r="J330" i="2"/>
  <c r="J106" i="2"/>
  <c r="R330" i="2"/>
  <c r="R329" i="2" s="1"/>
  <c r="BK128" i="2"/>
  <c r="J128" i="2"/>
  <c r="J96" i="2"/>
  <c r="T128" i="2"/>
  <c r="R206" i="2"/>
  <c r="BK216" i="2"/>
  <c r="J216" i="2" s="1"/>
  <c r="J98" i="2" s="1"/>
  <c r="R216" i="2"/>
  <c r="BK273" i="2"/>
  <c r="J273" i="2"/>
  <c r="J99" i="2" s="1"/>
  <c r="P273" i="2"/>
  <c r="T273" i="2"/>
  <c r="P280" i="2"/>
  <c r="R280" i="2"/>
  <c r="BK303" i="2"/>
  <c r="J303" i="2" s="1"/>
  <c r="J104" i="2" s="1"/>
  <c r="T303" i="2"/>
  <c r="P330" i="2"/>
  <c r="P329" i="2"/>
  <c r="T330" i="2"/>
  <c r="T329" i="2" s="1"/>
  <c r="BK299" i="2"/>
  <c r="J299" i="2"/>
  <c r="J103" i="2"/>
  <c r="BK335" i="2"/>
  <c r="J335" i="2"/>
  <c r="J107" i="2" s="1"/>
  <c r="BK338" i="2"/>
  <c r="J338" i="2"/>
  <c r="J108" i="2"/>
  <c r="BK295" i="2"/>
  <c r="J295" i="2"/>
  <c r="J101" i="2" s="1"/>
  <c r="J90" i="2"/>
  <c r="F123" i="2"/>
  <c r="BE129" i="2"/>
  <c r="BE133" i="2"/>
  <c r="BE135" i="2"/>
  <c r="BE158" i="2"/>
  <c r="BE169" i="2"/>
  <c r="BE175" i="2"/>
  <c r="BE178" i="2"/>
  <c r="BE180" i="2"/>
  <c r="BE186" i="2"/>
  <c r="BE190" i="2"/>
  <c r="BE197" i="2"/>
  <c r="BE199" i="2"/>
  <c r="BE201" i="2"/>
  <c r="BE214" i="2"/>
  <c r="BE231" i="2"/>
  <c r="BE238" i="2"/>
  <c r="BE241" i="2"/>
  <c r="BE257" i="2"/>
  <c r="BE260" i="2"/>
  <c r="BE267" i="2"/>
  <c r="BE274" i="2"/>
  <c r="BE277" i="2"/>
  <c r="BE283" i="2"/>
  <c r="BE288" i="2"/>
  <c r="BE291" i="2"/>
  <c r="BE309" i="2"/>
  <c r="BE313" i="2"/>
  <c r="BE315" i="2"/>
  <c r="BE317" i="2"/>
  <c r="BE319" i="2"/>
  <c r="BE327" i="2"/>
  <c r="BE331" i="2"/>
  <c r="BE336" i="2"/>
  <c r="J87" i="2"/>
  <c r="BE131" i="2"/>
  <c r="BE137" i="2"/>
  <c r="BE140" i="2"/>
  <c r="BE149" i="2"/>
  <c r="BE151" i="2"/>
  <c r="BE153" i="2"/>
  <c r="BE155" i="2"/>
  <c r="BE161" i="2"/>
  <c r="BE165" i="2"/>
  <c r="BE171" i="2"/>
  <c r="BE173" i="2"/>
  <c r="BE183" i="2"/>
  <c r="BE188" i="2"/>
  <c r="BE192" i="2"/>
  <c r="BE194" i="2"/>
  <c r="BE203" i="2"/>
  <c r="BE207" i="2"/>
  <c r="BE217" i="2"/>
  <c r="BE220" i="2"/>
  <c r="BE222" i="2"/>
  <c r="BE227" i="2"/>
  <c r="BE253" i="2"/>
  <c r="BE263" i="2"/>
  <c r="BE269" i="2"/>
  <c r="BE281" i="2"/>
  <c r="BE285" i="2"/>
  <c r="BE296" i="2"/>
  <c r="BE300" i="2"/>
  <c r="BE304" i="2"/>
  <c r="BE306" i="2"/>
  <c r="BE311" i="2"/>
  <c r="BE322" i="2"/>
  <c r="BE325" i="2"/>
  <c r="BE333" i="2"/>
  <c r="BE339" i="2"/>
  <c r="F32" i="2"/>
  <c r="BA95" i="1" s="1"/>
  <c r="BA94" i="1" s="1"/>
  <c r="W30" i="1" s="1"/>
  <c r="F34" i="2"/>
  <c r="BC95" i="1" s="1"/>
  <c r="BC94" i="1" s="1"/>
  <c r="W32" i="1" s="1"/>
  <c r="F33" i="2"/>
  <c r="BB95" i="1" s="1"/>
  <c r="BB94" i="1" s="1"/>
  <c r="AX94" i="1" s="1"/>
  <c r="J32" i="2"/>
  <c r="AW95" i="1" s="1"/>
  <c r="F35" i="2"/>
  <c r="BD95" i="1"/>
  <c r="BD94" i="1" s="1"/>
  <c r="W33" i="1" s="1"/>
  <c r="T127" i="2" l="1"/>
  <c r="T126" i="2"/>
  <c r="R127" i="2"/>
  <c r="R126" i="2"/>
  <c r="P127" i="2"/>
  <c r="P126" i="2"/>
  <c r="AU95" i="1"/>
  <c r="AU94" i="1" s="1"/>
  <c r="BK127" i="2"/>
  <c r="J127" i="2" s="1"/>
  <c r="J95" i="2" s="1"/>
  <c r="BK329" i="2"/>
  <c r="J329" i="2" s="1"/>
  <c r="J105" i="2" s="1"/>
  <c r="BK298" i="2"/>
  <c r="J298" i="2"/>
  <c r="J102" i="2"/>
  <c r="W31" i="1"/>
  <c r="AW94" i="1"/>
  <c r="AK30" i="1"/>
  <c r="F31" i="2"/>
  <c r="AZ95" i="1" s="1"/>
  <c r="AZ94" i="1" s="1"/>
  <c r="AV94" i="1" s="1"/>
  <c r="AK29" i="1" s="1"/>
  <c r="AY94" i="1"/>
  <c r="J31" i="2"/>
  <c r="AV95" i="1" s="1"/>
  <c r="AT95" i="1" s="1"/>
  <c r="BK126" i="2" l="1"/>
  <c r="J126" i="2"/>
  <c r="J94" i="2"/>
  <c r="AT94" i="1"/>
  <c r="W29" i="1"/>
  <c r="J28" i="2" l="1"/>
  <c r="AG95" i="1"/>
  <c r="AG94" i="1"/>
  <c r="AK26" i="1"/>
  <c r="AK35" i="1"/>
  <c r="AN94" i="1" l="1"/>
  <c r="J37" i="2"/>
  <c r="AN95" i="1"/>
</calcChain>
</file>

<file path=xl/sharedStrings.xml><?xml version="1.0" encoding="utf-8"?>
<sst xmlns="http://schemas.openxmlformats.org/spreadsheetml/2006/main" count="2101" uniqueCount="535">
  <si>
    <t>Export Komplet</t>
  </si>
  <si>
    <t/>
  </si>
  <si>
    <t>2.0</t>
  </si>
  <si>
    <t>ZAMOK</t>
  </si>
  <si>
    <t>False</t>
  </si>
  <si>
    <t>{c0fa4146-2ffb-482f-86a3-422d018b4229}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</si>
  <si>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</si>
  <si>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</si>
  <si>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</si>
  <si>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</si>
  <si>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</si>
  <si>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</si>
  <si>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</si>
  <si>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</si>
  <si>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231314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</si>
  <si>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</si>
  <si>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</si>
  <si>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Stupeň Vsetínská Bečva, Nový Hrozenkov - rekonstrukce stupně</t>
  </si>
  <si>
    <t>KSO:</t>
  </si>
  <si>
    <t>CC-CZ:</t>
  </si>
  <si>
    <t>Místo:</t>
  </si>
  <si>
    <t>Nový Hrozenkov</t>
  </si>
  <si>
    <t>Datum:</t>
  </si>
  <si>
    <t>6. 10. 2021</t>
  </si>
  <si>
    <t>Zadavatel:</t>
  </si>
  <si>
    <t>IČ:</t>
  </si>
  <si>
    <t>70890013</t>
  </si>
  <si>
    <t>Povodí Moravy, s.p.</t>
  </si>
  <si>
    <t>DIČ:</t>
  </si>
  <si>
    <t>CZ70890013</t>
  </si>
  <si>
    <t>Uchazeč:</t>
  </si>
  <si>
    <t>Vyplň údaj</t>
  </si>
  <si>
    <t>Projektant:</t>
  </si>
  <si>
    <t>Ing. Šefčíková, PM, s.p.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</si>
  <si>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</si>
  <si>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</si>
  <si>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</si>
  <si>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</si>
  <si>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</si>
  <si>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</si>
  <si>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</si>
  <si>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</si>
  <si>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</si>
  <si>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</si>
  <si>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</si>
  <si>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</si>
  <si>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</si>
  <si>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</si>
  <si>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</si>
  <si>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</si>
  <si>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</si>
  <si>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</si>
  <si>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</si>
  <si>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</si>
  <si>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</si>
  <si>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</si>
  <si>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</si>
  <si>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</si>
  <si>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</si>
  <si>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</si>
  <si>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</si>
  <si>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</si>
  <si>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</si>
  <si>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</si>
  <si>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</si>
  <si>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</si>
  <si>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</si>
  <si>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</si>
  <si>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</si>
  <si>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</si>
  <si>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</si>
  <si>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</si>
  <si>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</si>
  <si>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</si>
  <si>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</si>
  <si>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</si>
  <si>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</si>
  <si>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</si>
  <si>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</si>
  <si>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</si>
  <si>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</si>
  <si>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</si>
  <si>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</si>
  <si>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</si>
  <si>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</si>
  <si>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</si>
  <si>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</si>
  <si>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</si>
  <si>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</si>
  <si>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</si>
  <si>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</si>
  <si>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</si>
  <si>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</si>
  <si>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</si>
  <si>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</si>
  <si>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</si>
  <si>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</si>
  <si>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</si>
  <si>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</si>
  <si>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</si>
  <si>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</si>
  <si>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</si>
  <si>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</si>
  <si>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</si>
  <si>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</si>
  <si>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</si>
  <si>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</si>
  <si>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</si>
  <si>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</si>
  <si>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</si>
  <si>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</si>
  <si>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</si>
  <si>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</si>
  <si>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</si>
  <si>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</si>
  <si>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</si>
  <si>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</si>
  <si>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</si>
  <si>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</si>
  <si>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</si>
  <si>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</si>
  <si>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</si>
  <si>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</si>
  <si>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</si>
  <si>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111209111</t>
  </si>
  <si>
    <t>Spálení proutí a klestu</t>
  </si>
  <si>
    <t>m2</t>
  </si>
  <si>
    <t>4</t>
  </si>
  <si>
    <t>320875241</t>
  </si>
  <si>
    <t>PP</t>
  </si>
  <si>
    <t>Spálení proutí, klestu z prořezávek a odstraněných křovin  pro jakoukoliv dřevinu</t>
  </si>
  <si>
    <t>111251101</t>
  </si>
  <si>
    <t>Odstranění křovin a stromů průměru kmene do 100 mm i s kořeny sklonu terénu do 1:5 z celkové plochy do 100 m2 strojně</t>
  </si>
  <si>
    <t>839242239</t>
  </si>
  <si>
    <t>Odstranění křovin a stromů s odstraněním kořenů strojně průměru kmene do 100 mm v rovině nebo ve svahu sklonu terénu do 1:5, při celkové ploše do 100 m2</t>
  </si>
  <si>
    <t>3</t>
  </si>
  <si>
    <t>112251101</t>
  </si>
  <si>
    <t>Odstranění pařezů D do 300 mm</t>
  </si>
  <si>
    <t>kus</t>
  </si>
  <si>
    <t>1806591205</t>
  </si>
  <si>
    <t>Odstranění pařezů strojně s jejich vykopáním, vytrháním nebo odstřelením průměru přes 100 do 300 mm</t>
  </si>
  <si>
    <t>112251102</t>
  </si>
  <si>
    <t>Odstranění pařezů D do 500 mm</t>
  </si>
  <si>
    <t>1464520803</t>
  </si>
  <si>
    <t>Odstranění pařezů strojně s jejich vykopáním, vytrháním nebo odstřelením průměru přes 300 do 500 mm</t>
  </si>
  <si>
    <t>5</t>
  </si>
  <si>
    <t>114203101</t>
  </si>
  <si>
    <t>Rozebrání dlažeb z lomového kamene nebo betonových tvárnic na sucho</t>
  </si>
  <si>
    <t>m3</t>
  </si>
  <si>
    <t>-949931411</t>
  </si>
  <si>
    <t>Rozebrání dlažeb nebo záhozů s naložením na dopravní prostředek dlažeb z lomového kamene nebo betonových tvárnic na sucho nebo se spárami vyplněnými pískem nebo drnem</t>
  </si>
  <si>
    <t>VV</t>
  </si>
  <si>
    <t>2*26*2,8*0,3</t>
  </si>
  <si>
    <t>6</t>
  </si>
  <si>
    <t>114203104</t>
  </si>
  <si>
    <t>Rozebrání záhozů a rovnanin na sucho</t>
  </si>
  <si>
    <t>-794898450</t>
  </si>
  <si>
    <t>Rozebrání dlažeb nebo záhozů s naložením na dopravní prostředek záhozů, rovnanin a soustřeďovacích staveb provedených na sucho</t>
  </si>
  <si>
    <t>nad stupněm</t>
  </si>
  <si>
    <t>2*10*1</t>
  </si>
  <si>
    <t>dno pod stupněm</t>
  </si>
  <si>
    <t>5*14*0,4</t>
  </si>
  <si>
    <t>břehy pod stupněm</t>
  </si>
  <si>
    <t>2*10*3,5*0,4</t>
  </si>
  <si>
    <t>Součet</t>
  </si>
  <si>
    <t>7</t>
  </si>
  <si>
    <t>131251105</t>
  </si>
  <si>
    <t>Hloubení jam nezapažených v hornině třídy těžitelnosti I, skupiny 3 objemu do 1000 m3 strojně</t>
  </si>
  <si>
    <t>433879970</t>
  </si>
  <si>
    <t>Hloubení nezapažených jam a zářezů strojně s urovnáním dna do předepsaného profilu a spádu v hornině třídy těžitelnosti I skupiny 3 přes 500 do 1 000 m3</t>
  </si>
  <si>
    <t>8</t>
  </si>
  <si>
    <t>162201421</t>
  </si>
  <si>
    <t>Vodorovné přemístění pařezů do 1 km D do 300 mm</t>
  </si>
  <si>
    <t>-1418020771</t>
  </si>
  <si>
    <t>Vodorovné přemístění větví, kmenů nebo pařezů s naložením, složením a dopravou do 1000 m pařezů kmenů, průměru přes 100 do 300 mm</t>
  </si>
  <si>
    <t>9</t>
  </si>
  <si>
    <t>162201422</t>
  </si>
  <si>
    <t>Vodorovné přemístění pařezů do 1 km D do 500 mm</t>
  </si>
  <si>
    <t>1366357530</t>
  </si>
  <si>
    <t>Vodorovné přemístění větví, kmenů nebo pařezů s naložením, složením a dopravou do 1000 m pařezů kmenů, průměru přes 300 do 500 mm</t>
  </si>
  <si>
    <t>10</t>
  </si>
  <si>
    <t>162301971</t>
  </si>
  <si>
    <t>Příplatek k vodorovnému přemístění pařezů D 300 mm ZKD 1 km</t>
  </si>
  <si>
    <t>-634452102</t>
  </si>
  <si>
    <t>Vodorovné přemístění větví, kmenů nebo pařezů s naložením, složením a dopravou Příplatek k cenám za každých dalších i započatých 1000 m přes 1000 m pařezů kmenů, průměru přes 100 do 300 mm</t>
  </si>
  <si>
    <t>20*41</t>
  </si>
  <si>
    <t>11</t>
  </si>
  <si>
    <t>162301972</t>
  </si>
  <si>
    <t>Příplatek k vodorovnému přemístění pařezů D 500 mm ZKD 1 km</t>
  </si>
  <si>
    <t>-211165253</t>
  </si>
  <si>
    <t>Vodorovné přemístění větví, kmenů nebo pařezů s naložením, složením a dopravou Příplatek k cenám za každých dalších i započatých 1000 m přes 1000 m pařezů kmenů, průměru přes 300 do 500 mm</t>
  </si>
  <si>
    <t>20*8</t>
  </si>
  <si>
    <t>171153101R</t>
  </si>
  <si>
    <t>Zemní hrázky z horniny třídy těžitelnosti I a II, skupiny 1 až 4</t>
  </si>
  <si>
    <t>-1239206133</t>
  </si>
  <si>
    <t>Zemní hrázkyzhutňované po vrstvách tloušťky 200 mm s přemístěním sypaniny do 20 m nebo s jejím přehozením do 3 m z hornin třídy těžitelnosti I a II, skupiny 1 až 4</t>
  </si>
  <si>
    <t>P</t>
  </si>
  <si>
    <t>Poznámka k položce:_x000D_
převádění vody během výstavby vždy 1 polovinou koryta</t>
  </si>
  <si>
    <t>2*(20+2*6)*3</t>
  </si>
  <si>
    <t>13</t>
  </si>
  <si>
    <t>171201231</t>
  </si>
  <si>
    <t>Poplatek za uložení zeminy a kamení na recyklační skládce (skládkovné) kód odpadu 17 05 04</t>
  </si>
  <si>
    <t>t</t>
  </si>
  <si>
    <t>-846135360</t>
  </si>
  <si>
    <t>Poplatek za uložení stavebního odpadu na recyklační skládce (skládkovné) zeminy a kamení zatříděného do Katalogu odpadů pod kódem 17 05 04</t>
  </si>
  <si>
    <t>Poznámka k položce:_x000D_
předpokládá se odvoz výkopové zeminy, kameny z rozebraného opevnění budou využity v rámci stavby ke zřízení nového opevnění, popř. k vyklínování</t>
  </si>
  <si>
    <t>(465,698-41,99)*2</t>
  </si>
  <si>
    <t>14</t>
  </si>
  <si>
    <t>174151101</t>
  </si>
  <si>
    <t>Zásyp jam, šachet rýh nebo kolem objektů sypaninou se zhutněním</t>
  </si>
  <si>
    <t>-34517970</t>
  </si>
  <si>
    <t>Zásyp sypaninou z jakékoliv horniny strojně s uložením výkopku ve vrstvách se zhutněním jam, šachet, rýh nebo kolem objektů v těchto vykopávkách</t>
  </si>
  <si>
    <t>15</t>
  </si>
  <si>
    <t>181351003</t>
  </si>
  <si>
    <t>Rozprostření ornice tl vrstvy do 200 mm pl do 100 m2 v rovině nebo ve svahu do 1:5 strojně</t>
  </si>
  <si>
    <t>-2072691065</t>
  </si>
  <si>
    <t>Rozprostření a urovnání ornice v rovině nebo ve svahu sklonu do 1:5 strojně při souvislé ploše do 100 m2, tl. vrstvy do 200 mm</t>
  </si>
  <si>
    <t>16</t>
  </si>
  <si>
    <t>181411121</t>
  </si>
  <si>
    <t>Založení lučního trávníku výsevem plochy do 1000 m2 v rovině a ve svahu do 1:5</t>
  </si>
  <si>
    <t>1116512151</t>
  </si>
  <si>
    <t>Založení trávníku na půdě předem připravené plochy do 1000 m2 výsevem včetně utažení lučního v rovině nebo na svahu do 1:5</t>
  </si>
  <si>
    <t>17</t>
  </si>
  <si>
    <t>M</t>
  </si>
  <si>
    <t>00572472</t>
  </si>
  <si>
    <t>osivo směs travní krajinná-rovinná</t>
  </si>
  <si>
    <t>kg</t>
  </si>
  <si>
    <t>-1327695472</t>
  </si>
  <si>
    <t>9,345*0,02 'Přepočtené koeficientem množství</t>
  </si>
  <si>
    <t>18</t>
  </si>
  <si>
    <t>181411122</t>
  </si>
  <si>
    <t>Založení lučního trávníku výsevem plochy do 1000 m2 ve svahu do 1:2</t>
  </si>
  <si>
    <t>-497047962</t>
  </si>
  <si>
    <t>Založení trávníku na půdě předem připravené plochy do 1000 m2 výsevem včetně utažení lučního na svahu přes 1:5 do 1:2</t>
  </si>
  <si>
    <t>19</t>
  </si>
  <si>
    <t>00572474</t>
  </si>
  <si>
    <t>osivo směs travní krajinná-svahová</t>
  </si>
  <si>
    <t>-609203511</t>
  </si>
  <si>
    <t>250,788*0,02 'Přepočtené koeficientem množství</t>
  </si>
  <si>
    <t>20</t>
  </si>
  <si>
    <t>181951112</t>
  </si>
  <si>
    <t>Úprava pláně v hornině třídy těžitelnosti I, skupiny 1 až 3 se zhutněním strojně</t>
  </si>
  <si>
    <t>384933989</t>
  </si>
  <si>
    <t>Úprava pláně vyrovnáním výškových rozdílů strojně v hornině třídy těžitelnosti I, skupiny 1 až 3 se zhutněním</t>
  </si>
  <si>
    <t>Poznámka k položce:_x000D_
dno před opevněním + násyp za břehovou hranou</t>
  </si>
  <si>
    <t>182151111</t>
  </si>
  <si>
    <t>Svahování v zářezech v hornině třídy těžitelnosti I, skupiny 1 až 3 strojně</t>
  </si>
  <si>
    <t>1534565653</t>
  </si>
  <si>
    <t>Svahování trvalých svahů do projektovaných profilů strojně s potřebným přemístěním výkopku při svahování v zářezech v hornině třídy těžitelnosti I, skupiny 1 až 3</t>
  </si>
  <si>
    <t>22</t>
  </si>
  <si>
    <t>182251101</t>
  </si>
  <si>
    <t>Svahování násypů strojně</t>
  </si>
  <si>
    <t>-1332764730</t>
  </si>
  <si>
    <t>Svahování trvalých svahů do projektovaných profilů strojně s potřebným přemístěním výkopku při svahování násypů v jakékoliv hornině</t>
  </si>
  <si>
    <t>23</t>
  </si>
  <si>
    <t>182351123</t>
  </si>
  <si>
    <t>Rozprostření ornice pl do 500 m2 ve svahu přes 1:5 tl vrstvy do 200 mm strojně</t>
  </si>
  <si>
    <t>236500977</t>
  </si>
  <si>
    <t>Rozprostření a urovnání ornice ve svahu sklonu přes 1:5 strojně při souvislé ploše přes 100 do 500 m2, tl. vrstvy do 200 mm</t>
  </si>
  <si>
    <t>24</t>
  </si>
  <si>
    <t>183151111</t>
  </si>
  <si>
    <t>Hloubení jam pro výsadbu dřevin strojně v rovině nebo ve svahu do 1:5 objem jamky do 0,20 m3</t>
  </si>
  <si>
    <t>-1426999022</t>
  </si>
  <si>
    <t>Hloubení jam pro výsadbu dřevin strojně v rovině nebo ve svahu do 1:5, objem do 0,20 m3</t>
  </si>
  <si>
    <t>25</t>
  </si>
  <si>
    <t>184102112R</t>
  </si>
  <si>
    <t>Výsadba dřeviny s balem D do 0,3 m do jamky se zalitím v rovině a svahu do 1:5 vč. nákupu a dopravy dřeviny</t>
  </si>
  <si>
    <t>1493025688</t>
  </si>
  <si>
    <t>Výsadba dřeviny s balem do předem vyhloubené jamky se zalitím  v rovině nebo na svahu do 1:5, při průměru balu přes 200 do 300 mm vč. nákupu a dopravy dřeviny</t>
  </si>
  <si>
    <t>Poznámka k položce:_x000D_
výsadba v druhové skladbě dle kácených dřevin: olše, jilm, javor, jasan, lípa</t>
  </si>
  <si>
    <t>26</t>
  </si>
  <si>
    <t>184215113</t>
  </si>
  <si>
    <t>Ukotvení kmene dřevin jedním kůlem D do 0,1 m délky do 3 m</t>
  </si>
  <si>
    <t>1244284400</t>
  </si>
  <si>
    <t>Ukotvení dřeviny kůly jedním kůlem, délky přes 2 do 3 m</t>
  </si>
  <si>
    <t>27</t>
  </si>
  <si>
    <t>60591257</t>
  </si>
  <si>
    <t>kůl vyvazovací dřevěný impregnovaný D 8cm dl 3m</t>
  </si>
  <si>
    <t>-1250042536</t>
  </si>
  <si>
    <t>28</t>
  </si>
  <si>
    <t>184813121</t>
  </si>
  <si>
    <t>Ochrana dřevin před okusem mechanicky pletivem v rovině a svahu do 1:5</t>
  </si>
  <si>
    <t>-1216791315</t>
  </si>
  <si>
    <t>Ochrana dřevin před okusem zvěří mechanicky v rovině nebo ve svahu do 1:5, pletivem, výšky do 2 m</t>
  </si>
  <si>
    <t>29</t>
  </si>
  <si>
    <t>R18</t>
  </si>
  <si>
    <t>Nákup a doprava ornice na staveniště</t>
  </si>
  <si>
    <t>1056399051</t>
  </si>
  <si>
    <t>(9,345+250,788)*0,2</t>
  </si>
  <si>
    <t>Svislé a kompletní konstrukce</t>
  </si>
  <si>
    <t>30</t>
  </si>
  <si>
    <t>321351010</t>
  </si>
  <si>
    <t>Bednění konstrukcí vodních staveb rovinné - zřízení</t>
  </si>
  <si>
    <t>-1121897634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</si>
  <si>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zřízení ploch rovinných</t>
  </si>
  <si>
    <t>závěrečný práh</t>
  </si>
  <si>
    <t>8,5*0,8*2/3</t>
  </si>
  <si>
    <t>balvanitá rampa</t>
  </si>
  <si>
    <t>7,5*(1,2+0,8)*2/3</t>
  </si>
  <si>
    <t>31</t>
  </si>
  <si>
    <t>321352010</t>
  </si>
  <si>
    <t>Bednění konstrukcí vodních staveb rovinné - odstranění</t>
  </si>
  <si>
    <t>508002536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</si>
  <si>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odstranění ploch rovinných</t>
  </si>
  <si>
    <t>Vodorovné konstrukce</t>
  </si>
  <si>
    <t>32</t>
  </si>
  <si>
    <t>457971122</t>
  </si>
  <si>
    <t>Zřízení vrstvy z geotextilie o sklonu přes 10° do 35° š přes 3 do 7,5 m</t>
  </si>
  <si>
    <t>-1397384873</t>
  </si>
  <si>
    <t>Zřízení vrstvy z geotextilie s přesahem  bez připevnění k podkladu, s potřebným dočasným zatěžováním včetně zakotvení okraje o sklonu přes 10° do 35°, šířky geotextilie přes 3 do 7,5 m</t>
  </si>
  <si>
    <t>((2*8,8+31+28,5)*4,863+2*1,2*(4,863+5,068)/2+7,5*(5,068+4,863)/2+3,9*(6,632+5,912)/2+1,1*(5,912+4,863)/2)*1,05</t>
  </si>
  <si>
    <t>33</t>
  </si>
  <si>
    <t>69311068</t>
  </si>
  <si>
    <t>geotextilie netkaná separační, ochranná, filtrační, drenážní PP 300g/m2</t>
  </si>
  <si>
    <t>2009458537</t>
  </si>
  <si>
    <t>34</t>
  </si>
  <si>
    <t>462451114R</t>
  </si>
  <si>
    <t>Prolití kamenné rovnaniny betonem</t>
  </si>
  <si>
    <t>-2024287058</t>
  </si>
  <si>
    <t>Prolití konstrukce z kamene - kamenné rovnaniny betonem</t>
  </si>
  <si>
    <t>Poznámka k položce:_x000D_
prolití přelivné hrany a závěrečného prahu vývaru do 2/3 výšky</t>
  </si>
  <si>
    <t>balvanitá rampa + závěrečný práh vývaru</t>
  </si>
  <si>
    <t>(11,25+5,44)*2/3*0,3</t>
  </si>
  <si>
    <t>35</t>
  </si>
  <si>
    <t>462511370</t>
  </si>
  <si>
    <t>Zához z lomového kamene bez proštěrkování z terénu hmotnost nad 200 do 500 kg</t>
  </si>
  <si>
    <t>1400990148</t>
  </si>
  <si>
    <t>Zához z lomového kamene neupraveného záhozového  bez proštěrkování z terénu, hmotnosti jednotlivých kamenů přes 200 do 500 kg</t>
  </si>
  <si>
    <t>napojení na navazující úseky stávajícího koryta</t>
  </si>
  <si>
    <t>4*2*1</t>
  </si>
  <si>
    <t>36</t>
  </si>
  <si>
    <t>462511370R</t>
  </si>
  <si>
    <t>Zához z lomového kamene bez proštěrkování z terénu hmotnost nad 500 do 1000 kg</t>
  </si>
  <si>
    <t>2136150617</t>
  </si>
  <si>
    <t>Zához z lomového kamene neupraveného záhozového  bez proštěrkování z terénu, hmotnosti jednotlivých kamenů přes 500 do 1000 kg</t>
  </si>
  <si>
    <t>patky břehového opevnění</t>
  </si>
  <si>
    <t>(2*8,8+30,2+28,5)*0,5*0,8</t>
  </si>
  <si>
    <t>opevnění dna nad stupněm</t>
  </si>
  <si>
    <t>10*(2+0,8)/2*1,2</t>
  </si>
  <si>
    <t>37</t>
  </si>
  <si>
    <t>462519003R</t>
  </si>
  <si>
    <t>Příplatek za urovnání ploch záhozu z lomového kamene hmotnost nad 500 do 1000 kg</t>
  </si>
  <si>
    <t>720881472</t>
  </si>
  <si>
    <t>Zához z lomového kamene neupraveného záhozového  Příplatek k cenám za urovnání viditelných ploch záhozu z kamene, hmotnosti jednotlivých kamenů přes 500 do 1000 kg</t>
  </si>
  <si>
    <t>(2*8,8+30,2+28,5)*0,5+10*2</t>
  </si>
  <si>
    <t>38</t>
  </si>
  <si>
    <t>463212111</t>
  </si>
  <si>
    <t>Rovnanina z lomového kamene upraveného s vyklínováním spár úlomky kamene</t>
  </si>
  <si>
    <t>-683489585</t>
  </si>
  <si>
    <t>Rovnanina z lomového kamene upraveného, tříděného  jakékoliv tloušťky rovnaniny s vyklínováním spár a dutin úlomky kamene</t>
  </si>
  <si>
    <t>Poznámka k položce:_x000D_
opevnění břehů pod úrovní hladiny bude realizováno bez vyklínování - úkryty pro ryby</t>
  </si>
  <si>
    <t>balvanitá rampa (hm. kamene 1000 kg)</t>
  </si>
  <si>
    <t>7,5*(1,2+0,8)/2*1,5</t>
  </si>
  <si>
    <t>závěrečný práh vývaru (hm. kamene 1000 kg)</t>
  </si>
  <si>
    <t>8,5*0,8*0,8</t>
  </si>
  <si>
    <t>dno vývaru + šikmá plocha + PB patka (hm. 500 - 1000 kg)</t>
  </si>
  <si>
    <t>(6,4+7,26)/2*3,9*0,4+(7,26+8,5)/2*1,1*(0,8+0,4)/2+5,09*0,5*0,8</t>
  </si>
  <si>
    <t>břehové opevnění (hm. 200 - 500 kg)</t>
  </si>
  <si>
    <t>(2*8,8+31+28,5)*2,325+2*1,2*(3,151+2,325)/2+7,5*(3,151+2,325)/2+3,9*(3,233+2,866)/2+1,1*(2,866+2,325)/2</t>
  </si>
  <si>
    <t>39</t>
  </si>
  <si>
    <t>467951130R</t>
  </si>
  <si>
    <t>Práh dřevěný z kulatiny  D 400 mm</t>
  </si>
  <si>
    <t>m</t>
  </si>
  <si>
    <t>1740242305</t>
  </si>
  <si>
    <t>Práh dřevěný z výřezů pro stavební účely, zajištěný na vzdušné straně, z kulatiny Ø 400 mm</t>
  </si>
  <si>
    <t>Poznámka k položce:_x000D_
zapřen o 5 kusů ocelových štětovnic VL504 dl. 2,2 m</t>
  </si>
  <si>
    <t>3*12</t>
  </si>
  <si>
    <t>40</t>
  </si>
  <si>
    <t>153112111</t>
  </si>
  <si>
    <t>Nastražení ocelových štětovnic dl do 10 m ve standardních podmínkách z terénu</t>
  </si>
  <si>
    <t>590259316</t>
  </si>
  <si>
    <t>Zřízení beraněných stěn z ocelových štětovnic  z terénu nastražení štětovnic ve standardních podmínkách, délky do 10 m</t>
  </si>
  <si>
    <t>5*2,2*0,5</t>
  </si>
  <si>
    <t>41</t>
  </si>
  <si>
    <t>153112121</t>
  </si>
  <si>
    <t>Zaberanění ocelových štětovnic na dl do 4 m ve standardních podmínkách z terénu</t>
  </si>
  <si>
    <t>2037658419</t>
  </si>
  <si>
    <t>Zřízení beraněných stěn z ocelových štětovnic  z terénu zaberanění štětovnic ve standardních podmínkách, délky do 4 m</t>
  </si>
  <si>
    <t>5*1*0,5</t>
  </si>
  <si>
    <t>42</t>
  </si>
  <si>
    <t>15920311R</t>
  </si>
  <si>
    <t>štětovnice ocelová VL504</t>
  </si>
  <si>
    <t>373068125</t>
  </si>
  <si>
    <t>štětovnice ocelová Illn</t>
  </si>
  <si>
    <t>5*2,2*66,6/1000</t>
  </si>
  <si>
    <t>0,733*0,16275 'Přepočtené koeficientem množství</t>
  </si>
  <si>
    <t>43</t>
  </si>
  <si>
    <t>153111114</t>
  </si>
  <si>
    <t>Příčné řezání ocelových zaberaněných štětovnic z terénu</t>
  </si>
  <si>
    <t>-61519984</t>
  </si>
  <si>
    <t>Úprava ocelových štětovnic pro štětové stěny  řezání z terénu, štětovnic zaberaněných příčné</t>
  </si>
  <si>
    <t>44</t>
  </si>
  <si>
    <t>R30</t>
  </si>
  <si>
    <t>Uchycení kulatiny ke štětovnicím</t>
  </si>
  <si>
    <t>ks</t>
  </si>
  <si>
    <t>2129373620</t>
  </si>
  <si>
    <t>Poznámka k položce:_x000D_
- provrtání štětovnic_x000D_
- provrtání kulatiny _x000D_
- uchycení pomocí nerezových závitových tyčí M20 A2 vč. dodávky materiálu_x000D_
- zkrácení závitových tyčí</t>
  </si>
  <si>
    <t>5*3</t>
  </si>
  <si>
    <t>Ostatní konstrukce a práce, bourání</t>
  </si>
  <si>
    <t>45</t>
  </si>
  <si>
    <t>961044111</t>
  </si>
  <si>
    <t>Bourání základů z betonu prostého</t>
  </si>
  <si>
    <t>1927563746</t>
  </si>
  <si>
    <t>Bourání základů z betonu  prostého</t>
  </si>
  <si>
    <t>(26+36)*0,7*0,3</t>
  </si>
  <si>
    <t>46</t>
  </si>
  <si>
    <t>R96</t>
  </si>
  <si>
    <t>Demontáž vodících U-profilů č. 100 vč. jejich předání k recyklaci</t>
  </si>
  <si>
    <t>-2017203772</t>
  </si>
  <si>
    <t>4*3</t>
  </si>
  <si>
    <t>997</t>
  </si>
  <si>
    <t>Přesun sutě</t>
  </si>
  <si>
    <t>47</t>
  </si>
  <si>
    <t>997013601</t>
  </si>
  <si>
    <t>Poplatek za uložení na skládce (skládkovné) stavebního odpadu betonového kód odpadu 17 01 01</t>
  </si>
  <si>
    <t>1255305146</t>
  </si>
  <si>
    <t>Poplatek za uložení stavebního odpadu na skládce (skládkovné) z prostého betonu zatříděného do Katalogu odpadů pod kódem 17 01 01</t>
  </si>
  <si>
    <t>48</t>
  </si>
  <si>
    <t>997013655</t>
  </si>
  <si>
    <t>Poplatek za uložení na skládce (skládkovné) zeminy a kamení kód odpadu 17 05 04</t>
  </si>
  <si>
    <t>-1401539089</t>
  </si>
  <si>
    <t>Poplatek za uložení stavebního odpadu na skládce (skládkovné) zeminy a kamení zatříděného do Katalogu odpadů pod kódem 17 05 04</t>
  </si>
  <si>
    <t>49</t>
  </si>
  <si>
    <t>997013811</t>
  </si>
  <si>
    <t>Poplatek za uložení na skládce (skládkovné) stavebního odpadu dřevěného kód odpadu 17 02 01</t>
  </si>
  <si>
    <t>1878629978</t>
  </si>
  <si>
    <t>Poplatek za uložení stavebního odpadu na skládce (skládkovné) dřevěného zatříděného do Katalogu odpadů pod kódem 17 02 01</t>
  </si>
  <si>
    <t>(41*0,3+8*1+2*14,5*0,6*0,6)*0,7</t>
  </si>
  <si>
    <t>50</t>
  </si>
  <si>
    <t>997321511</t>
  </si>
  <si>
    <t>Vodorovná doprava suti a vybouraných hmot po suchu do 1 km</t>
  </si>
  <si>
    <t>1852205057</t>
  </si>
  <si>
    <t>Vodorovná doprava suti a vybouraných hmot  bez naložení, s vyložením a hrubým urovnáním po suchu, na vzdálenost do 1 km</t>
  </si>
  <si>
    <t>78,624+26,04+(41*0,3+8*1+2*14,5*0,6*0,6)*0,7</t>
  </si>
  <si>
    <t>51</t>
  </si>
  <si>
    <t>997321519</t>
  </si>
  <si>
    <t>Příplatek ZKD 1 km vodorovné dopravy suti a vybouraných hmot po suchu</t>
  </si>
  <si>
    <t>494034931</t>
  </si>
  <si>
    <t>Vodorovná doprava suti a vybouraných hmot  bez naložení, s vyložením a hrubým urovnáním po suchu, na vzdálenost Příplatek k cenám za každý další i započatý 1 km přes 1 km</t>
  </si>
  <si>
    <t>Poznámka k položce:_x000D_
uvažována skládka odpadu Hranice</t>
  </si>
  <si>
    <t>20*126,182</t>
  </si>
  <si>
    <t>998</t>
  </si>
  <si>
    <t>Přesun hmot</t>
  </si>
  <si>
    <t>52</t>
  </si>
  <si>
    <t>998323011</t>
  </si>
  <si>
    <t>Přesun hmot pro jezy a stupně</t>
  </si>
  <si>
    <t>-990264699</t>
  </si>
  <si>
    <t>Přesun hmot pro jezy a stupně  dopravní vzdálenost do 500 m</t>
  </si>
  <si>
    <t>PSV</t>
  </si>
  <si>
    <t>Práce a dodávky PSV</t>
  </si>
  <si>
    <t>762</t>
  </si>
  <si>
    <t>Konstrukce tesařské</t>
  </si>
  <si>
    <t>53</t>
  </si>
  <si>
    <t>762731813</t>
  </si>
  <si>
    <t>Demontáž prostorových vázaných kcí z kulatiny nebo půlkulatiny průřezové plochy do 288 cm2</t>
  </si>
  <si>
    <t>-2097017507</t>
  </si>
  <si>
    <t>Demontáž prostorových vázaných konstrukcí z kulatiny nebo z půlkulatiny  průřezové plochy přes 224 do 288 cm2</t>
  </si>
  <si>
    <t>2*14,5</t>
  </si>
  <si>
    <t>OST</t>
  </si>
  <si>
    <t>Ostatní</t>
  </si>
  <si>
    <t>54</t>
  </si>
  <si>
    <t>R1</t>
  </si>
  <si>
    <t>Pasportizace příjezdových ploch a komunikací</t>
  </si>
  <si>
    <t>soubor</t>
  </si>
  <si>
    <t>512</t>
  </si>
  <si>
    <t>-258461343</t>
  </si>
  <si>
    <t>55</t>
  </si>
  <si>
    <t>R3</t>
  </si>
  <si>
    <t>Odlov a záchranný transfer ryb a vodních živočichů</t>
  </si>
  <si>
    <t>762444838</t>
  </si>
  <si>
    <t>Poznámka k položce:_x000D_
předpokl. cena za dvojnásobný odlov 30.000 Kč</t>
  </si>
  <si>
    <t>56</t>
  </si>
  <si>
    <t>R5</t>
  </si>
  <si>
    <t>Dopravní značení vč. projednání</t>
  </si>
  <si>
    <t>-684184617</t>
  </si>
  <si>
    <t>Dopravní značení vč. projednání - výjezd vozidel stavby, snížení rychlosti v obou jízdních pruzích apod.</t>
  </si>
  <si>
    <t>57</t>
  </si>
  <si>
    <t>R6</t>
  </si>
  <si>
    <t>Úprava příjezdové levobřežní komunikace před stavbou - zásyp výmolů štěrkem apod.</t>
  </si>
  <si>
    <t>-715791842</t>
  </si>
  <si>
    <t>Úprava příjezdové levobřežní komunikace před stavbou dle potřeb zhotovitele - zásyp výmolů štěrkem apod.</t>
  </si>
  <si>
    <t>58</t>
  </si>
  <si>
    <t>R7</t>
  </si>
  <si>
    <t>Průběžné čištění komunikací užívaných v souvislosti se stavbou</t>
  </si>
  <si>
    <t>57599363</t>
  </si>
  <si>
    <t>59</t>
  </si>
  <si>
    <t>R8</t>
  </si>
  <si>
    <t>Uvedení nezpevněných příjezdových ploch do původního stavu - urovnání a osetí vyjetých kolejí</t>
  </si>
  <si>
    <t>756430744</t>
  </si>
  <si>
    <t>60</t>
  </si>
  <si>
    <t>R9</t>
  </si>
  <si>
    <t>Uvedení zpevněných příjezdových ploch a komunikací do původního stavu, např. vyspravení výtluků</t>
  </si>
  <si>
    <t>539266926</t>
  </si>
  <si>
    <t>61</t>
  </si>
  <si>
    <t>R10</t>
  </si>
  <si>
    <t>Odvoz a likvidace veškerých dalších odpadů vzniklých v rámci stavby v souladu se zákonem č. 185/2001. Sb., o odpadech vč. poplatků</t>
  </si>
  <si>
    <t>1700185397</t>
  </si>
  <si>
    <t>Poznámka k položce:_x000D_
stávajících kovových dveří limnigrafické stanice vč. zárubní, komunálního odpadu atd.</t>
  </si>
  <si>
    <t>62</t>
  </si>
  <si>
    <t>R11</t>
  </si>
  <si>
    <t>Ekoprofilace dna po dokončení stavebních prací</t>
  </si>
  <si>
    <t>-1290881919</t>
  </si>
  <si>
    <t>Poznámka k položce:_x000D_
Strojní načechrání uježděného dnového materiálu</t>
  </si>
  <si>
    <t>63</t>
  </si>
  <si>
    <t>R12</t>
  </si>
  <si>
    <t>Zpracování povodňového plánu pro stavbu vč. zajištění jeho schválení</t>
  </si>
  <si>
    <t>2106958473</t>
  </si>
  <si>
    <t>64</t>
  </si>
  <si>
    <t>R13</t>
  </si>
  <si>
    <t>Zpracování havarijního plánu pro stavbu vč. zajištění jeho schválení</t>
  </si>
  <si>
    <t>-2107757152</t>
  </si>
  <si>
    <t>VRN</t>
  </si>
  <si>
    <t>Vedlejší rozpočtové náklady</t>
  </si>
  <si>
    <t>VRN1</t>
  </si>
  <si>
    <t>Průzkumné, geodetické a projektové práce</t>
  </si>
  <si>
    <t>65</t>
  </si>
  <si>
    <t>012203000</t>
  </si>
  <si>
    <t>Geodetické práce při provádění stavby</t>
  </si>
  <si>
    <t>1024</t>
  </si>
  <si>
    <t>2002708277</t>
  </si>
  <si>
    <t>66</t>
  </si>
  <si>
    <t>013254000</t>
  </si>
  <si>
    <t>Dokumentace skutečného provedení stavby</t>
  </si>
  <si>
    <t>1335749924</t>
  </si>
  <si>
    <t>VRN3</t>
  </si>
  <si>
    <t>Zařízení staveniště</t>
  </si>
  <si>
    <t>67</t>
  </si>
  <si>
    <t>030001000</t>
  </si>
  <si>
    <t>1017286348</t>
  </si>
  <si>
    <t>VRN4</t>
  </si>
  <si>
    <t>Inženýrská činnost</t>
  </si>
  <si>
    <t>68</t>
  </si>
  <si>
    <t>041903000</t>
  </si>
  <si>
    <t>Dozor jiné osoby - biodozor</t>
  </si>
  <si>
    <t>-1449289201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</si>
</sst>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" customHeight="1"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2" t="s">
        <v>14</v>
      </c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2"/>
      <c r="AL5" s="22"/>
      <c r="AM5" s="22"/>
      <c r="AN5" s="22"/>
      <c r="AO5" s="22"/>
      <c r="AP5" s="22"/>
      <c r="AQ5" s="22"/>
      <c r="AR5" s="20"/>
      <c r="BE5" s="249" t="s">
        <v>15</v>
      </c>
      <c r="BS5" s="17" t="s">
        <v>6</v>
      </c>
    </row>
    <row r="6" spans="1:74" s="1" customFormat="1" ht="36.9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4" t="s">
        <v>17</v>
      </c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2"/>
      <c r="AL6" s="22"/>
      <c r="AM6" s="22"/>
      <c r="AN6" s="22"/>
      <c r="AO6" s="22"/>
      <c r="AP6" s="22"/>
      <c r="AQ6" s="22"/>
      <c r="AR6" s="20"/>
      <c r="BE6" s="250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50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50"/>
      <c r="BS8" s="17" t="s">
        <v>6</v>
      </c>
    </row>
    <row r="9" spans="1:74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0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250"/>
      <c r="BS10" s="17" t="s">
        <v>6</v>
      </c>
    </row>
    <row r="11" spans="1:74" s="1" customFormat="1" ht="18.45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250"/>
      <c r="BS11" s="17" t="s">
        <v>6</v>
      </c>
    </row>
    <row r="12" spans="1:74" s="1" customFormat="1" ht="6.9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0"/>
      <c r="BS12" s="17" t="s">
        <v>6</v>
      </c>
    </row>
    <row r="13" spans="1:74" s="1" customFormat="1" ht="12" customHeight="1">
      <c r="B13" s="21"/>
      <c r="C13" s="22"/>
      <c r="D13" s="29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31</v>
      </c>
      <c r="AO13" s="22"/>
      <c r="AP13" s="22"/>
      <c r="AQ13" s="22"/>
      <c r="AR13" s="20"/>
      <c r="BE13" s="250"/>
      <c r="BS13" s="17" t="s">
        <v>6</v>
      </c>
    </row>
    <row r="14" spans="1:74" ht="13.2">
      <c r="B14" s="21"/>
      <c r="C14" s="22"/>
      <c r="D14" s="22"/>
      <c r="E14" s="255" t="s">
        <v>31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9" t="s">
        <v>28</v>
      </c>
      <c r="AL14" s="22"/>
      <c r="AM14" s="22"/>
      <c r="AN14" s="31" t="s">
        <v>31</v>
      </c>
      <c r="AO14" s="22"/>
      <c r="AP14" s="22"/>
      <c r="AQ14" s="22"/>
      <c r="AR14" s="20"/>
      <c r="BE14" s="250"/>
      <c r="BS14" s="17" t="s">
        <v>6</v>
      </c>
    </row>
    <row r="15" spans="1:74" s="1" customFormat="1" ht="6.9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0"/>
      <c r="BS15" s="17" t="s">
        <v>4</v>
      </c>
    </row>
    <row r="16" spans="1:74" s="1" customFormat="1" ht="12" customHeight="1">
      <c r="B16" s="21"/>
      <c r="C16" s="22"/>
      <c r="D16" s="29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50"/>
      <c r="BS16" s="17" t="s">
        <v>4</v>
      </c>
    </row>
    <row r="17" spans="1:71" s="1" customFormat="1" ht="18.45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250"/>
      <c r="BS17" s="17" t="s">
        <v>34</v>
      </c>
    </row>
    <row r="18" spans="1:71" s="1" customFormat="1" ht="6.9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0"/>
      <c r="BS18" s="17" t="s">
        <v>6</v>
      </c>
    </row>
    <row r="19" spans="1:71" s="1" customFormat="1" ht="12" customHeight="1">
      <c r="B19" s="21"/>
      <c r="C19" s="22"/>
      <c r="D19" s="29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50"/>
      <c r="BS19" s="17" t="s">
        <v>6</v>
      </c>
    </row>
    <row r="20" spans="1:71" s="1" customFormat="1" ht="18.45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250"/>
      <c r="BS20" s="17" t="s">
        <v>34</v>
      </c>
    </row>
    <row r="21" spans="1:71" s="1" customFormat="1" ht="6.9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0"/>
    </row>
    <row r="22" spans="1:71" s="1" customFormat="1" ht="12" customHeight="1">
      <c r="B22" s="21"/>
      <c r="C22" s="22"/>
      <c r="D22" s="29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0"/>
    </row>
    <row r="23" spans="1:71" s="1" customFormat="1" ht="16.5" customHeight="1">
      <c r="B23" s="21"/>
      <c r="C23" s="22"/>
      <c r="D23" s="22"/>
      <c r="E23" s="257" t="s">
        <v>1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2"/>
      <c r="AP23" s="22"/>
      <c r="AQ23" s="22"/>
      <c r="AR23" s="20"/>
      <c r="BE23" s="250"/>
    </row>
    <row r="24" spans="1:71" s="1" customFormat="1" ht="6.9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0"/>
    </row>
    <row r="25" spans="1:71" s="1" customFormat="1" ht="6.9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0"/>
    </row>
    <row r="26" spans="1:71" s="2" customFormat="1" ht="25.95" customHeight="1">
      <c r="A26" s="34"/>
      <c r="B26" s="35"/>
      <c r="C26" s="36"/>
      <c r="D26" s="37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8">
        <f>ROUND(AG94,2)</f>
        <v>0</v>
      </c>
      <c r="AL26" s="259"/>
      <c r="AM26" s="259"/>
      <c r="AN26" s="259"/>
      <c r="AO26" s="259"/>
      <c r="AP26" s="36"/>
      <c r="AQ26" s="36"/>
      <c r="AR26" s="39"/>
      <c r="BE26" s="250"/>
    </row>
    <row r="27" spans="1:71" s="2" customFormat="1" ht="6.9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0"/>
    </row>
    <row r="28" spans="1:71" s="2" customFormat="1" ht="13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0" t="s">
        <v>39</v>
      </c>
      <c r="M28" s="260"/>
      <c r="N28" s="260"/>
      <c r="O28" s="260"/>
      <c r="P28" s="260"/>
      <c r="Q28" s="36"/>
      <c r="R28" s="36"/>
      <c r="S28" s="36"/>
      <c r="T28" s="36"/>
      <c r="U28" s="36"/>
      <c r="V28" s="36"/>
      <c r="W28" s="260" t="s">
        <v>40</v>
      </c>
      <c r="X28" s="260"/>
      <c r="Y28" s="260"/>
      <c r="Z28" s="260"/>
      <c r="AA28" s="260"/>
      <c r="AB28" s="260"/>
      <c r="AC28" s="260"/>
      <c r="AD28" s="260"/>
      <c r="AE28" s="260"/>
      <c r="AF28" s="36"/>
      <c r="AG28" s="36"/>
      <c r="AH28" s="36"/>
      <c r="AI28" s="36"/>
      <c r="AJ28" s="36"/>
      <c r="AK28" s="260" t="s">
        <v>41</v>
      </c>
      <c r="AL28" s="260"/>
      <c r="AM28" s="260"/>
      <c r="AN28" s="260"/>
      <c r="AO28" s="260"/>
      <c r="AP28" s="36"/>
      <c r="AQ28" s="36"/>
      <c r="AR28" s="39"/>
      <c r="BE28" s="250"/>
    </row>
    <row r="29" spans="1:71" s="3" customFormat="1" ht="14.4" customHeight="1">
      <c r="B29" s="40"/>
      <c r="C29" s="41"/>
      <c r="D29" s="29" t="s">
        <v>42</v>
      </c>
      <c r="E29" s="41"/>
      <c r="F29" s="29" t="s">
        <v>43</v>
      </c>
      <c r="G29" s="41"/>
      <c r="H29" s="41"/>
      <c r="I29" s="41"/>
      <c r="J29" s="41"/>
      <c r="K29" s="41"/>
      <c r="L29" s="263">
        <v>0.21</v>
      </c>
      <c r="M29" s="262"/>
      <c r="N29" s="262"/>
      <c r="O29" s="262"/>
      <c r="P29" s="262"/>
      <c r="Q29" s="41"/>
      <c r="R29" s="41"/>
      <c r="S29" s="41"/>
      <c r="T29" s="41"/>
      <c r="U29" s="41"/>
      <c r="V29" s="41"/>
      <c r="W29" s="261">
        <f>ROUND(AZ94, 2)</f>
        <v>0</v>
      </c>
      <c r="X29" s="262"/>
      <c r="Y29" s="262"/>
      <c r="Z29" s="262"/>
      <c r="AA29" s="262"/>
      <c r="AB29" s="262"/>
      <c r="AC29" s="262"/>
      <c r="AD29" s="262"/>
      <c r="AE29" s="262"/>
      <c r="AF29" s="41"/>
      <c r="AG29" s="41"/>
      <c r="AH29" s="41"/>
      <c r="AI29" s="41"/>
      <c r="AJ29" s="41"/>
      <c r="AK29" s="261">
        <f>ROUND(AV94, 2)</f>
        <v>0</v>
      </c>
      <c r="AL29" s="262"/>
      <c r="AM29" s="262"/>
      <c r="AN29" s="262"/>
      <c r="AO29" s="262"/>
      <c r="AP29" s="41"/>
      <c r="AQ29" s="41"/>
      <c r="AR29" s="42"/>
      <c r="BE29" s="251"/>
    </row>
    <row r="30" spans="1:71" s="3" customFormat="1" ht="14.4" customHeight="1">
      <c r="B30" s="40"/>
      <c r="C30" s="41"/>
      <c r="D30" s="41"/>
      <c r="E30" s="41"/>
      <c r="F30" s="29" t="s">
        <v>44</v>
      </c>
      <c r="G30" s="41"/>
      <c r="H30" s="41"/>
      <c r="I30" s="41"/>
      <c r="J30" s="41"/>
      <c r="K30" s="41"/>
      <c r="L30" s="263">
        <v>0.12</v>
      </c>
      <c r="M30" s="262"/>
      <c r="N30" s="262"/>
      <c r="O30" s="262"/>
      <c r="P30" s="262"/>
      <c r="Q30" s="41"/>
      <c r="R30" s="41"/>
      <c r="S30" s="41"/>
      <c r="T30" s="41"/>
      <c r="U30" s="41"/>
      <c r="V30" s="41"/>
      <c r="W30" s="261">
        <f>ROUND(BA94, 2)</f>
        <v>0</v>
      </c>
      <c r="X30" s="262"/>
      <c r="Y30" s="262"/>
      <c r="Z30" s="262"/>
      <c r="AA30" s="262"/>
      <c r="AB30" s="262"/>
      <c r="AC30" s="262"/>
      <c r="AD30" s="262"/>
      <c r="AE30" s="262"/>
      <c r="AF30" s="41"/>
      <c r="AG30" s="41"/>
      <c r="AH30" s="41"/>
      <c r="AI30" s="41"/>
      <c r="AJ30" s="41"/>
      <c r="AK30" s="261">
        <f>ROUND(AW94, 2)</f>
        <v>0</v>
      </c>
      <c r="AL30" s="262"/>
      <c r="AM30" s="262"/>
      <c r="AN30" s="262"/>
      <c r="AO30" s="262"/>
      <c r="AP30" s="41"/>
      <c r="AQ30" s="41"/>
      <c r="AR30" s="42"/>
      <c r="BE30" s="251"/>
    </row>
    <row r="31" spans="1:71" s="3" customFormat="1" ht="14.4" hidden="1" customHeight="1">
      <c r="B31" s="40"/>
      <c r="C31" s="41"/>
      <c r="D31" s="41"/>
      <c r="E31" s="41"/>
      <c r="F31" s="29" t="s">
        <v>45</v>
      </c>
      <c r="G31" s="41"/>
      <c r="H31" s="41"/>
      <c r="I31" s="41"/>
      <c r="J31" s="41"/>
      <c r="K31" s="41"/>
      <c r="L31" s="263">
        <v>0.21</v>
      </c>
      <c r="M31" s="262"/>
      <c r="N31" s="262"/>
      <c r="O31" s="262"/>
      <c r="P31" s="262"/>
      <c r="Q31" s="41"/>
      <c r="R31" s="41"/>
      <c r="S31" s="41"/>
      <c r="T31" s="41"/>
      <c r="U31" s="41"/>
      <c r="V31" s="41"/>
      <c r="W31" s="261">
        <f>ROUND(BB94, 2)</f>
        <v>0</v>
      </c>
      <c r="X31" s="262"/>
      <c r="Y31" s="262"/>
      <c r="Z31" s="262"/>
      <c r="AA31" s="262"/>
      <c r="AB31" s="262"/>
      <c r="AC31" s="262"/>
      <c r="AD31" s="262"/>
      <c r="AE31" s="262"/>
      <c r="AF31" s="41"/>
      <c r="AG31" s="41"/>
      <c r="AH31" s="41"/>
      <c r="AI31" s="41"/>
      <c r="AJ31" s="41"/>
      <c r="AK31" s="261">
        <v>0</v>
      </c>
      <c r="AL31" s="262"/>
      <c r="AM31" s="262"/>
      <c r="AN31" s="262"/>
      <c r="AO31" s="262"/>
      <c r="AP31" s="41"/>
      <c r="AQ31" s="41"/>
      <c r="AR31" s="42"/>
      <c r="BE31" s="251"/>
    </row>
    <row r="32" spans="1:71" s="3" customFormat="1" ht="14.4" hidden="1" customHeight="1">
      <c r="B32" s="40"/>
      <c r="C32" s="41"/>
      <c r="D32" s="41"/>
      <c r="E32" s="41"/>
      <c r="F32" s="29" t="s">
        <v>46</v>
      </c>
      <c r="G32" s="41"/>
      <c r="H32" s="41"/>
      <c r="I32" s="41"/>
      <c r="J32" s="41"/>
      <c r="K32" s="41"/>
      <c r="L32" s="263">
        <v>0.12</v>
      </c>
      <c r="M32" s="262"/>
      <c r="N32" s="262"/>
      <c r="O32" s="262"/>
      <c r="P32" s="262"/>
      <c r="Q32" s="41"/>
      <c r="R32" s="41"/>
      <c r="S32" s="41"/>
      <c r="T32" s="41"/>
      <c r="U32" s="41"/>
      <c r="V32" s="41"/>
      <c r="W32" s="261">
        <f>ROUND(BC94, 2)</f>
        <v>0</v>
      </c>
      <c r="X32" s="262"/>
      <c r="Y32" s="262"/>
      <c r="Z32" s="262"/>
      <c r="AA32" s="262"/>
      <c r="AB32" s="262"/>
      <c r="AC32" s="262"/>
      <c r="AD32" s="262"/>
      <c r="AE32" s="262"/>
      <c r="AF32" s="41"/>
      <c r="AG32" s="41"/>
      <c r="AH32" s="41"/>
      <c r="AI32" s="41"/>
      <c r="AJ32" s="41"/>
      <c r="AK32" s="261">
        <v>0</v>
      </c>
      <c r="AL32" s="262"/>
      <c r="AM32" s="262"/>
      <c r="AN32" s="262"/>
      <c r="AO32" s="262"/>
      <c r="AP32" s="41"/>
      <c r="AQ32" s="41"/>
      <c r="AR32" s="42"/>
      <c r="BE32" s="251"/>
    </row>
    <row r="33" spans="1:57" s="3" customFormat="1" ht="14.4" hidden="1" customHeight="1">
      <c r="B33" s="40"/>
      <c r="C33" s="41"/>
      <c r="D33" s="41"/>
      <c r="E33" s="41"/>
      <c r="F33" s="29" t="s">
        <v>47</v>
      </c>
      <c r="G33" s="41"/>
      <c r="H33" s="41"/>
      <c r="I33" s="41"/>
      <c r="J33" s="41"/>
      <c r="K33" s="41"/>
      <c r="L33" s="263">
        <v>0</v>
      </c>
      <c r="M33" s="262"/>
      <c r="N33" s="262"/>
      <c r="O33" s="262"/>
      <c r="P33" s="262"/>
      <c r="Q33" s="41"/>
      <c r="R33" s="41"/>
      <c r="S33" s="41"/>
      <c r="T33" s="41"/>
      <c r="U33" s="41"/>
      <c r="V33" s="41"/>
      <c r="W33" s="261">
        <f>ROUND(BD94, 2)</f>
        <v>0</v>
      </c>
      <c r="X33" s="262"/>
      <c r="Y33" s="262"/>
      <c r="Z33" s="262"/>
      <c r="AA33" s="262"/>
      <c r="AB33" s="262"/>
      <c r="AC33" s="262"/>
      <c r="AD33" s="262"/>
      <c r="AE33" s="262"/>
      <c r="AF33" s="41"/>
      <c r="AG33" s="41"/>
      <c r="AH33" s="41"/>
      <c r="AI33" s="41"/>
      <c r="AJ33" s="41"/>
      <c r="AK33" s="261">
        <v>0</v>
      </c>
      <c r="AL33" s="262"/>
      <c r="AM33" s="262"/>
      <c r="AN33" s="262"/>
      <c r="AO33" s="262"/>
      <c r="AP33" s="41"/>
      <c r="AQ33" s="41"/>
      <c r="AR33" s="42"/>
      <c r="BE33" s="251"/>
    </row>
    <row r="34" spans="1:57" s="2" customFormat="1" ht="6.9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0"/>
    </row>
    <row r="35" spans="1:57" s="2" customFormat="1" ht="25.95" customHeight="1">
      <c r="A35" s="34"/>
      <c r="B35" s="35"/>
      <c r="C35" s="43"/>
      <c r="D35" s="44" t="s">
        <v>48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49</v>
      </c>
      <c r="U35" s="45"/>
      <c r="V35" s="45"/>
      <c r="W35" s="45"/>
      <c r="X35" s="264" t="s">
        <v>50</v>
      </c>
      <c r="Y35" s="265"/>
      <c r="Z35" s="265"/>
      <c r="AA35" s="265"/>
      <c r="AB35" s="265"/>
      <c r="AC35" s="45"/>
      <c r="AD35" s="45"/>
      <c r="AE35" s="45"/>
      <c r="AF35" s="45"/>
      <c r="AG35" s="45"/>
      <c r="AH35" s="45"/>
      <c r="AI35" s="45"/>
      <c r="AJ35" s="45"/>
      <c r="AK35" s="266">
        <f>SUM(AK26:AK33)</f>
        <v>0</v>
      </c>
      <c r="AL35" s="265"/>
      <c r="AM35" s="265"/>
      <c r="AN35" s="265"/>
      <c r="AO35" s="267"/>
      <c r="AP35" s="43"/>
      <c r="AQ35" s="43"/>
      <c r="AR35" s="39"/>
      <c r="BE35" s="34"/>
    </row>
    <row r="36" spans="1:57" s="2" customFormat="1" ht="6.9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" customHeight="1">
      <c r="B49" s="47"/>
      <c r="C49" s="48"/>
      <c r="D49" s="49" t="s">
        <v>51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52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0.199999999999999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0.199999999999999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0.199999999999999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0.199999999999999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0.199999999999999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0.199999999999999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0.199999999999999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0.199999999999999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0.199999999999999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0.19999999999999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3.2">
      <c r="A60" s="34"/>
      <c r="B60" s="35"/>
      <c r="C60" s="36"/>
      <c r="D60" s="52" t="s">
        <v>53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54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53</v>
      </c>
      <c r="AI60" s="38"/>
      <c r="AJ60" s="38"/>
      <c r="AK60" s="38"/>
      <c r="AL60" s="38"/>
      <c r="AM60" s="52" t="s">
        <v>54</v>
      </c>
      <c r="AN60" s="38"/>
      <c r="AO60" s="38"/>
      <c r="AP60" s="36"/>
      <c r="AQ60" s="36"/>
      <c r="AR60" s="39"/>
      <c r="BE60" s="34"/>
    </row>
    <row r="61" spans="1:57" ht="10.199999999999999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0.199999999999999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0.199999999999999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3.2">
      <c r="A64" s="34"/>
      <c r="B64" s="35"/>
      <c r="C64" s="36"/>
      <c r="D64" s="49" t="s">
        <v>55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56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0.199999999999999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0.199999999999999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0.199999999999999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0.199999999999999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0.19999999999999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0.199999999999999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0.199999999999999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0.199999999999999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0.199999999999999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0.199999999999999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3.2">
      <c r="A75" s="34"/>
      <c r="B75" s="35"/>
      <c r="C75" s="36"/>
      <c r="D75" s="52" t="s">
        <v>53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54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53</v>
      </c>
      <c r="AI75" s="38"/>
      <c r="AJ75" s="38"/>
      <c r="AK75" s="38"/>
      <c r="AL75" s="38"/>
      <c r="AM75" s="52" t="s">
        <v>54</v>
      </c>
      <c r="AN75" s="38"/>
      <c r="AO75" s="38"/>
      <c r="AP75" s="36"/>
      <c r="AQ75" s="36"/>
      <c r="AR75" s="39"/>
      <c r="BE75" s="34"/>
    </row>
    <row r="76" spans="1:57" s="2" customFormat="1" ht="10.199999999999999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0" s="2" customFormat="1" ht="6.9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0" s="2" customFormat="1" ht="24.9" customHeight="1">
      <c r="A82" s="34"/>
      <c r="B82" s="35"/>
      <c r="C82" s="23" t="s">
        <v>57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0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0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231314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0" s="5" customFormat="1" ht="36.9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8" t="str">
        <f>K6</f>
        <v>Stupeň Vsetínská Bečva, Nový Hrozenkov - rekonstrukce stupně</v>
      </c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63"/>
      <c r="AL85" s="63"/>
      <c r="AM85" s="63"/>
      <c r="AN85" s="63"/>
      <c r="AO85" s="63"/>
      <c r="AP85" s="63"/>
      <c r="AQ85" s="63"/>
      <c r="AR85" s="64"/>
    </row>
    <row r="86" spans="1:90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0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Nový Hrozenkov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0" t="str">
        <f>IF(AN8= "","",AN8)</f>
        <v>6. 10. 2021</v>
      </c>
      <c r="AN87" s="270"/>
      <c r="AO87" s="36"/>
      <c r="AP87" s="36"/>
      <c r="AQ87" s="36"/>
      <c r="AR87" s="39"/>
      <c r="BE87" s="34"/>
    </row>
    <row r="88" spans="1:90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0" s="2" customFormat="1" ht="15.15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Povodí Moravy, s.p.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32</v>
      </c>
      <c r="AJ89" s="36"/>
      <c r="AK89" s="36"/>
      <c r="AL89" s="36"/>
      <c r="AM89" s="271" t="str">
        <f>IF(E17="","",E17)</f>
        <v>Ing. Šefčíková, PM, s.p.</v>
      </c>
      <c r="AN89" s="272"/>
      <c r="AO89" s="272"/>
      <c r="AP89" s="272"/>
      <c r="AQ89" s="36"/>
      <c r="AR89" s="39"/>
      <c r="AS89" s="273" t="s">
        <v>58</v>
      </c>
      <c r="AT89" s="274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0" s="2" customFormat="1" ht="15.15" customHeight="1">
      <c r="A90" s="34"/>
      <c r="B90" s="35"/>
      <c r="C90" s="29" t="s">
        <v>30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35</v>
      </c>
      <c r="AJ90" s="36"/>
      <c r="AK90" s="36"/>
      <c r="AL90" s="36"/>
      <c r="AM90" s="271" t="str">
        <f>IF(E20="","",E20)</f>
        <v xml:space="preserve"> </v>
      </c>
      <c r="AN90" s="272"/>
      <c r="AO90" s="272"/>
      <c r="AP90" s="272"/>
      <c r="AQ90" s="36"/>
      <c r="AR90" s="39"/>
      <c r="AS90" s="275"/>
      <c r="AT90" s="276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0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7"/>
      <c r="AT91" s="278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0" s="2" customFormat="1" ht="29.25" customHeight="1">
      <c r="A92" s="34"/>
      <c r="B92" s="35"/>
      <c r="C92" s="279" t="s">
        <v>59</v>
      </c>
      <c r="D92" s="280"/>
      <c r="E92" s="280"/>
      <c r="F92" s="280"/>
      <c r="G92" s="280"/>
      <c r="H92" s="73"/>
      <c r="I92" s="281" t="s">
        <v>60</v>
      </c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2" t="s">
        <v>61</v>
      </c>
      <c r="AH92" s="280"/>
      <c r="AI92" s="280"/>
      <c r="AJ92" s="280"/>
      <c r="AK92" s="280"/>
      <c r="AL92" s="280"/>
      <c r="AM92" s="280"/>
      <c r="AN92" s="281" t="s">
        <v>62</v>
      </c>
      <c r="AO92" s="280"/>
      <c r="AP92" s="283"/>
      <c r="AQ92" s="74" t="s">
        <v>63</v>
      </c>
      <c r="AR92" s="39"/>
      <c r="AS92" s="75" t="s">
        <v>64</v>
      </c>
      <c r="AT92" s="76" t="s">
        <v>65</v>
      </c>
      <c r="AU92" s="76" t="s">
        <v>66</v>
      </c>
      <c r="AV92" s="76" t="s">
        <v>67</v>
      </c>
      <c r="AW92" s="76" t="s">
        <v>68</v>
      </c>
      <c r="AX92" s="76" t="s">
        <v>69</v>
      </c>
      <c r="AY92" s="76" t="s">
        <v>70</v>
      </c>
      <c r="AZ92" s="76" t="s">
        <v>71</v>
      </c>
      <c r="BA92" s="76" t="s">
        <v>72</v>
      </c>
      <c r="BB92" s="76" t="s">
        <v>73</v>
      </c>
      <c r="BC92" s="76" t="s">
        <v>74</v>
      </c>
      <c r="BD92" s="77" t="s">
        <v>75</v>
      </c>
      <c r="BE92" s="34"/>
    </row>
    <row r="93" spans="1:90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0" s="6" customFormat="1" ht="32.4" customHeight="1">
      <c r="B94" s="81"/>
      <c r="C94" s="82" t="s">
        <v>76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7">
        <f>ROUND(AG95,2)</f>
        <v>0</v>
      </c>
      <c r="AH94" s="287"/>
      <c r="AI94" s="287"/>
      <c r="AJ94" s="287"/>
      <c r="AK94" s="287"/>
      <c r="AL94" s="287"/>
      <c r="AM94" s="287"/>
      <c r="AN94" s="288">
        <f>SUM(AG94,AT94)</f>
        <v>0</v>
      </c>
      <c r="AO94" s="288"/>
      <c r="AP94" s="288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77</v>
      </c>
      <c r="BT94" s="91" t="s">
        <v>78</v>
      </c>
      <c r="BV94" s="91" t="s">
        <v>79</v>
      </c>
      <c r="BW94" s="91" t="s">
        <v>5</v>
      </c>
      <c r="BX94" s="91" t="s">
        <v>80</v>
      </c>
      <c r="CL94" s="91" t="s">
        <v>1</v>
      </c>
    </row>
    <row r="95" spans="1:90" s="7" customFormat="1" ht="24.75" customHeight="1">
      <c r="A95" s="92" t="s">
        <v>81</v>
      </c>
      <c r="B95" s="93"/>
      <c r="C95" s="94"/>
      <c r="D95" s="286" t="s">
        <v>14</v>
      </c>
      <c r="E95" s="286"/>
      <c r="F95" s="286"/>
      <c r="G95" s="286"/>
      <c r="H95" s="286"/>
      <c r="I95" s="95"/>
      <c r="J95" s="286" t="s">
        <v>17</v>
      </c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4">
        <f>'231314 - Stupeň Vsetínská...'!J28</f>
        <v>0</v>
      </c>
      <c r="AH95" s="285"/>
      <c r="AI95" s="285"/>
      <c r="AJ95" s="285"/>
      <c r="AK95" s="285"/>
      <c r="AL95" s="285"/>
      <c r="AM95" s="285"/>
      <c r="AN95" s="284">
        <f>SUM(AG95,AT95)</f>
        <v>0</v>
      </c>
      <c r="AO95" s="285"/>
      <c r="AP95" s="285"/>
      <c r="AQ95" s="96" t="s">
        <v>82</v>
      </c>
      <c r="AR95" s="97"/>
      <c r="AS95" s="98">
        <v>0</v>
      </c>
      <c r="AT95" s="99">
        <f>ROUND(SUM(AV95:AW95),2)</f>
        <v>0</v>
      </c>
      <c r="AU95" s="100">
        <f>'231314 - Stupeň Vsetínská...'!P126</f>
        <v>0</v>
      </c>
      <c r="AV95" s="99">
        <f>'231314 - Stupeň Vsetínská...'!J31</f>
        <v>0</v>
      </c>
      <c r="AW95" s="99">
        <f>'231314 - Stupeň Vsetínská...'!J32</f>
        <v>0</v>
      </c>
      <c r="AX95" s="99">
        <f>'231314 - Stupeň Vsetínská...'!J33</f>
        <v>0</v>
      </c>
      <c r="AY95" s="99">
        <f>'231314 - Stupeň Vsetínská...'!J34</f>
        <v>0</v>
      </c>
      <c r="AZ95" s="99">
        <f>'231314 - Stupeň Vsetínská...'!F31</f>
        <v>0</v>
      </c>
      <c r="BA95" s="99">
        <f>'231314 - Stupeň Vsetínská...'!F32</f>
        <v>0</v>
      </c>
      <c r="BB95" s="99">
        <f>'231314 - Stupeň Vsetínská...'!F33</f>
        <v>0</v>
      </c>
      <c r="BC95" s="99">
        <f>'231314 - Stupeň Vsetínská...'!F34</f>
        <v>0</v>
      </c>
      <c r="BD95" s="101">
        <f>'231314 - Stupeň Vsetínská...'!F35</f>
        <v>0</v>
      </c>
      <c r="BT95" s="102" t="s">
        <v>83</v>
      </c>
      <c r="BU95" s="102" t="s">
        <v>84</v>
      </c>
      <c r="BV95" s="102" t="s">
        <v>79</v>
      </c>
      <c r="BW95" s="102" t="s">
        <v>5</v>
      </c>
      <c r="BX95" s="102" t="s">
        <v>80</v>
      </c>
      <c r="CL95" s="102" t="s">
        <v>1</v>
      </c>
    </row>
    <row r="96" spans="1:90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7WsMkoxc44epsVpmYt+h+no4bg+6/64VwX+BeL6fawYM55tyGcEsv/i8JdTWfJB8AwTMxSF5cmb3C4gTlDRKIA==" saltValue="e5OnhrF5Fj6XRU/BUMGzYJtugH/IbPmWHTA8CqNSTo1CUB54WGXpNMefHPhKMZvDZ7coYldkSutvnkyKLqRlk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31314 - Stupeň Vsetínská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4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AT2" s="17" t="s">
        <v>5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0"/>
      <c r="AT3" s="17" t="s">
        <v>85</v>
      </c>
    </row>
    <row r="4" spans="1:46" s="1" customFormat="1" ht="24.9" customHeight="1">
      <c r="B4" s="20"/>
      <c r="D4" s="105" t="s">
        <v>86</v>
      </c>
      <c r="L4" s="20"/>
      <c r="M4" s="106" t="s">
        <v>10</v>
      </c>
      <c r="AT4" s="17" t="s">
        <v>4</v>
      </c>
    </row>
    <row r="5" spans="1:46" s="1" customFormat="1" ht="6.9" customHeight="1">
      <c r="B5" s="20"/>
      <c r="L5" s="20"/>
    </row>
    <row r="6" spans="1:46" s="2" customFormat="1" ht="12" customHeight="1">
      <c r="A6" s="34"/>
      <c r="B6" s="39"/>
      <c r="C6" s="34"/>
      <c r="D6" s="107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6.5" customHeight="1">
      <c r="A7" s="34"/>
      <c r="B7" s="39"/>
      <c r="C7" s="34"/>
      <c r="D7" s="34"/>
      <c r="E7" s="290" t="s">
        <v>17</v>
      </c>
      <c r="F7" s="291"/>
      <c r="G7" s="291"/>
      <c r="H7" s="291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0.199999999999999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7" t="s">
        <v>18</v>
      </c>
      <c r="E9" s="34"/>
      <c r="F9" s="108" t="s">
        <v>1</v>
      </c>
      <c r="G9" s="34"/>
      <c r="H9" s="34"/>
      <c r="I9" s="107" t="s">
        <v>19</v>
      </c>
      <c r="J9" s="108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7" t="s">
        <v>20</v>
      </c>
      <c r="E10" s="34"/>
      <c r="F10" s="108" t="s">
        <v>21</v>
      </c>
      <c r="G10" s="34"/>
      <c r="H10" s="34"/>
      <c r="I10" s="107" t="s">
        <v>22</v>
      </c>
      <c r="J10" s="109" t="str">
        <f>'Rekapitulace stavby'!AN8</f>
        <v>6. 10. 2021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8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24</v>
      </c>
      <c r="E12" s="34"/>
      <c r="F12" s="34"/>
      <c r="G12" s="34"/>
      <c r="H12" s="34"/>
      <c r="I12" s="107" t="s">
        <v>25</v>
      </c>
      <c r="J12" s="108" t="s">
        <v>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8" t="s">
        <v>27</v>
      </c>
      <c r="F13" s="34"/>
      <c r="G13" s="34"/>
      <c r="H13" s="34"/>
      <c r="I13" s="107" t="s">
        <v>28</v>
      </c>
      <c r="J13" s="108" t="s">
        <v>29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7" t="s">
        <v>30</v>
      </c>
      <c r="E15" s="34"/>
      <c r="F15" s="34"/>
      <c r="G15" s="34"/>
      <c r="H15" s="34"/>
      <c r="I15" s="107" t="s">
        <v>25</v>
      </c>
      <c r="J15" s="30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292" t="str">
        <f>'Rekapitulace stavby'!E14</f>
        <v>Vyplň údaj</v>
      </c>
      <c r="F16" s="293"/>
      <c r="G16" s="293"/>
      <c r="H16" s="293"/>
      <c r="I16" s="107" t="s">
        <v>28</v>
      </c>
      <c r="J16" s="30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7" t="s">
        <v>32</v>
      </c>
      <c r="E18" s="34"/>
      <c r="F18" s="34"/>
      <c r="G18" s="34"/>
      <c r="H18" s="34"/>
      <c r="I18" s="107" t="s">
        <v>25</v>
      </c>
      <c r="J18" s="108" t="s">
        <v>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8" t="s">
        <v>33</v>
      </c>
      <c r="F19" s="34"/>
      <c r="G19" s="34"/>
      <c r="H19" s="34"/>
      <c r="I19" s="107" t="s">
        <v>28</v>
      </c>
      <c r="J19" s="108" t="s">
        <v>1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7" t="s">
        <v>35</v>
      </c>
      <c r="E21" s="34"/>
      <c r="F21" s="34"/>
      <c r="G21" s="34"/>
      <c r="H21" s="34"/>
      <c r="I21" s="107" t="s">
        <v>25</v>
      </c>
      <c r="J21" s="108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8" t="str">
        <f>IF('Rekapitulace stavby'!E20="","",'Rekapitulace stavby'!E20)</f>
        <v xml:space="preserve"> </v>
      </c>
      <c r="F22" s="34"/>
      <c r="G22" s="34"/>
      <c r="H22" s="34"/>
      <c r="I22" s="107" t="s">
        <v>28</v>
      </c>
      <c r="J22" s="108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7" t="s">
        <v>37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10"/>
      <c r="B25" s="111"/>
      <c r="C25" s="110"/>
      <c r="D25" s="110"/>
      <c r="E25" s="294" t="s">
        <v>1</v>
      </c>
      <c r="F25" s="294"/>
      <c r="G25" s="294"/>
      <c r="H25" s="294"/>
      <c r="I25" s="110"/>
      <c r="J25" s="110"/>
      <c r="K25" s="110"/>
      <c r="L25" s="112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s="2" customFormat="1" ht="6.9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" customHeight="1">
      <c r="A27" s="34"/>
      <c r="B27" s="39"/>
      <c r="C27" s="34"/>
      <c r="D27" s="113"/>
      <c r="E27" s="113"/>
      <c r="F27" s="113"/>
      <c r="G27" s="113"/>
      <c r="H27" s="113"/>
      <c r="I27" s="113"/>
      <c r="J27" s="113"/>
      <c r="K27" s="113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14" t="s">
        <v>38</v>
      </c>
      <c r="E28" s="34"/>
      <c r="F28" s="34"/>
      <c r="G28" s="34"/>
      <c r="H28" s="34"/>
      <c r="I28" s="34"/>
      <c r="J28" s="115">
        <f>ROUND(J126,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3"/>
      <c r="E29" s="113"/>
      <c r="F29" s="113"/>
      <c r="G29" s="113"/>
      <c r="H29" s="113"/>
      <c r="I29" s="113"/>
      <c r="J29" s="113"/>
      <c r="K29" s="113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" customHeight="1">
      <c r="A30" s="34"/>
      <c r="B30" s="39"/>
      <c r="C30" s="34"/>
      <c r="D30" s="34"/>
      <c r="E30" s="34"/>
      <c r="F30" s="116" t="s">
        <v>40</v>
      </c>
      <c r="G30" s="34"/>
      <c r="H30" s="34"/>
      <c r="I30" s="116" t="s">
        <v>39</v>
      </c>
      <c r="J30" s="116" t="s">
        <v>41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" customHeight="1">
      <c r="A31" s="34"/>
      <c r="B31" s="39"/>
      <c r="C31" s="34"/>
      <c r="D31" s="117" t="s">
        <v>42</v>
      </c>
      <c r="E31" s="107" t="s">
        <v>43</v>
      </c>
      <c r="F31" s="118">
        <f>ROUND((SUM(BE126:BE340)),  2)</f>
        <v>0</v>
      </c>
      <c r="G31" s="34"/>
      <c r="H31" s="34"/>
      <c r="I31" s="119">
        <v>0.21</v>
      </c>
      <c r="J31" s="118">
        <f>ROUND(((SUM(BE126:BE340))*I31),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107" t="s">
        <v>44</v>
      </c>
      <c r="F32" s="118">
        <f>ROUND((SUM(BF126:BF340)),  2)</f>
        <v>0</v>
      </c>
      <c r="G32" s="34"/>
      <c r="H32" s="34"/>
      <c r="I32" s="119">
        <v>0.12</v>
      </c>
      <c r="J32" s="118">
        <f>ROUND(((SUM(BF126:BF340))*I32),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hidden="1" customHeight="1">
      <c r="A33" s="34"/>
      <c r="B33" s="39"/>
      <c r="C33" s="34"/>
      <c r="D33" s="34"/>
      <c r="E33" s="107" t="s">
        <v>45</v>
      </c>
      <c r="F33" s="118">
        <f>ROUND((SUM(BG126:BG340)),  2)</f>
        <v>0</v>
      </c>
      <c r="G33" s="34"/>
      <c r="H33" s="34"/>
      <c r="I33" s="119">
        <v>0.21</v>
      </c>
      <c r="J33" s="118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hidden="1" customHeight="1">
      <c r="A34" s="34"/>
      <c r="B34" s="39"/>
      <c r="C34" s="34"/>
      <c r="D34" s="34"/>
      <c r="E34" s="107" t="s">
        <v>46</v>
      </c>
      <c r="F34" s="118">
        <f>ROUND((SUM(BH126:BH340)),  2)</f>
        <v>0</v>
      </c>
      <c r="G34" s="34"/>
      <c r="H34" s="34"/>
      <c r="I34" s="119">
        <v>0.12</v>
      </c>
      <c r="J34" s="118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07" t="s">
        <v>47</v>
      </c>
      <c r="F35" s="118">
        <f>ROUND((SUM(BI126:BI340)),  2)</f>
        <v>0</v>
      </c>
      <c r="G35" s="34"/>
      <c r="H35" s="34"/>
      <c r="I35" s="119">
        <v>0</v>
      </c>
      <c r="J35" s="118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20"/>
      <c r="D37" s="121" t="s">
        <v>48</v>
      </c>
      <c r="E37" s="122"/>
      <c r="F37" s="122"/>
      <c r="G37" s="123" t="s">
        <v>49</v>
      </c>
      <c r="H37" s="124" t="s">
        <v>50</v>
      </c>
      <c r="I37" s="122"/>
      <c r="J37" s="125">
        <f>SUM(J28:J35)</f>
        <v>0</v>
      </c>
      <c r="K37" s="126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14.4" customHeight="1">
      <c r="B39" s="20"/>
      <c r="L39" s="20"/>
    </row>
    <row r="40" spans="1:31" s="1" customFormat="1" ht="14.4" customHeight="1">
      <c r="B40" s="20"/>
      <c r="L40" s="20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27" t="s">
        <v>51</v>
      </c>
      <c r="E50" s="128"/>
      <c r="F50" s="128"/>
      <c r="G50" s="127" t="s">
        <v>52</v>
      </c>
      <c r="H50" s="128"/>
      <c r="I50" s="128"/>
      <c r="J50" s="128"/>
      <c r="K50" s="128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29" t="s">
        <v>53</v>
      </c>
      <c r="E61" s="130"/>
      <c r="F61" s="131" t="s">
        <v>54</v>
      </c>
      <c r="G61" s="129" t="s">
        <v>53</v>
      </c>
      <c r="H61" s="130"/>
      <c r="I61" s="130"/>
      <c r="J61" s="132" t="s">
        <v>54</v>
      </c>
      <c r="K61" s="130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27" t="s">
        <v>55</v>
      </c>
      <c r="E65" s="133"/>
      <c r="F65" s="133"/>
      <c r="G65" s="127" t="s">
        <v>56</v>
      </c>
      <c r="H65" s="133"/>
      <c r="I65" s="133"/>
      <c r="J65" s="133"/>
      <c r="K65" s="133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29" t="s">
        <v>53</v>
      </c>
      <c r="E76" s="130"/>
      <c r="F76" s="131" t="s">
        <v>54</v>
      </c>
      <c r="G76" s="129" t="s">
        <v>53</v>
      </c>
      <c r="H76" s="130"/>
      <c r="I76" s="130"/>
      <c r="J76" s="132" t="s">
        <v>54</v>
      </c>
      <c r="K76" s="130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87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68" t="str">
        <f>E7</f>
        <v>Stupeň Vsetínská Bečva, Nový Hrozenkov - rekonstrukce stupně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9" t="s">
        <v>20</v>
      </c>
      <c r="D87" s="36"/>
      <c r="E87" s="36"/>
      <c r="F87" s="27" t="str">
        <f>F10</f>
        <v>Nový Hrozenkov</v>
      </c>
      <c r="G87" s="36"/>
      <c r="H87" s="36"/>
      <c r="I87" s="29" t="s">
        <v>22</v>
      </c>
      <c r="J87" s="66" t="str">
        <f>IF(J10="","",J10)</f>
        <v>6. 10. 2021</v>
      </c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25.65" customHeight="1">
      <c r="A89" s="34"/>
      <c r="B89" s="35"/>
      <c r="C89" s="29" t="s">
        <v>24</v>
      </c>
      <c r="D89" s="36"/>
      <c r="E89" s="36"/>
      <c r="F89" s="27" t="str">
        <f>E13</f>
        <v>Povodí Moravy, s.p.</v>
      </c>
      <c r="G89" s="36"/>
      <c r="H89" s="36"/>
      <c r="I89" s="29" t="s">
        <v>32</v>
      </c>
      <c r="J89" s="32" t="str">
        <f>E19</f>
        <v>Ing. Šefčíková, PM, s.p.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15" customHeight="1">
      <c r="A90" s="34"/>
      <c r="B90" s="35"/>
      <c r="C90" s="29" t="s">
        <v>30</v>
      </c>
      <c r="D90" s="36"/>
      <c r="E90" s="36"/>
      <c r="F90" s="27" t="str">
        <f>IF(E16="","",E16)</f>
        <v>Vyplň údaj</v>
      </c>
      <c r="G90" s="36"/>
      <c r="H90" s="36"/>
      <c r="I90" s="29" t="s">
        <v>35</v>
      </c>
      <c r="J90" s="32" t="str">
        <f>E22</f>
        <v xml:space="preserve"> 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38" t="s">
        <v>88</v>
      </c>
      <c r="D92" s="139"/>
      <c r="E92" s="139"/>
      <c r="F92" s="139"/>
      <c r="G92" s="139"/>
      <c r="H92" s="139"/>
      <c r="I92" s="139"/>
      <c r="J92" s="140" t="s">
        <v>89</v>
      </c>
      <c r="K92" s="13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8" customHeight="1">
      <c r="A94" s="34"/>
      <c r="B94" s="35"/>
      <c r="C94" s="141" t="s">
        <v>90</v>
      </c>
      <c r="D94" s="36"/>
      <c r="E94" s="36"/>
      <c r="F94" s="36"/>
      <c r="G94" s="36"/>
      <c r="H94" s="36"/>
      <c r="I94" s="36"/>
      <c r="J94" s="84">
        <f>J126</f>
        <v>0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91</v>
      </c>
    </row>
    <row r="95" spans="1:47" s="9" customFormat="1" ht="24.9" customHeight="1">
      <c r="B95" s="142"/>
      <c r="C95" s="143"/>
      <c r="D95" s="144" t="s">
        <v>92</v>
      </c>
      <c r="E95" s="145"/>
      <c r="F95" s="145"/>
      <c r="G95" s="145"/>
      <c r="H95" s="145"/>
      <c r="I95" s="145"/>
      <c r="J95" s="146">
        <f>J127</f>
        <v>0</v>
      </c>
      <c r="K95" s="143"/>
      <c r="L95" s="147"/>
    </row>
    <row r="96" spans="1:47" s="10" customFormat="1" ht="19.95" customHeight="1">
      <c r="B96" s="148"/>
      <c r="C96" s="149"/>
      <c r="D96" s="150" t="s">
        <v>93</v>
      </c>
      <c r="E96" s="151"/>
      <c r="F96" s="151"/>
      <c r="G96" s="151"/>
      <c r="H96" s="151"/>
      <c r="I96" s="151"/>
      <c r="J96" s="152">
        <f>J128</f>
        <v>0</v>
      </c>
      <c r="K96" s="149"/>
      <c r="L96" s="153"/>
    </row>
    <row r="97" spans="1:31" s="10" customFormat="1" ht="19.95" customHeight="1">
      <c r="B97" s="148"/>
      <c r="C97" s="149"/>
      <c r="D97" s="150" t="s">
        <v>94</v>
      </c>
      <c r="E97" s="151"/>
      <c r="F97" s="151"/>
      <c r="G97" s="151"/>
      <c r="H97" s="151"/>
      <c r="I97" s="151"/>
      <c r="J97" s="152">
        <f>J206</f>
        <v>0</v>
      </c>
      <c r="K97" s="149"/>
      <c r="L97" s="153"/>
    </row>
    <row r="98" spans="1:31" s="10" customFormat="1" ht="19.95" customHeight="1">
      <c r="B98" s="148"/>
      <c r="C98" s="149"/>
      <c r="D98" s="150" t="s">
        <v>95</v>
      </c>
      <c r="E98" s="151"/>
      <c r="F98" s="151"/>
      <c r="G98" s="151"/>
      <c r="H98" s="151"/>
      <c r="I98" s="151"/>
      <c r="J98" s="152">
        <f>J216</f>
        <v>0</v>
      </c>
      <c r="K98" s="149"/>
      <c r="L98" s="153"/>
    </row>
    <row r="99" spans="1:31" s="10" customFormat="1" ht="19.95" customHeight="1">
      <c r="B99" s="148"/>
      <c r="C99" s="149"/>
      <c r="D99" s="150" t="s">
        <v>96</v>
      </c>
      <c r="E99" s="151"/>
      <c r="F99" s="151"/>
      <c r="G99" s="151"/>
      <c r="H99" s="151"/>
      <c r="I99" s="151"/>
      <c r="J99" s="152">
        <f>J273</f>
        <v>0</v>
      </c>
      <c r="K99" s="149"/>
      <c r="L99" s="153"/>
    </row>
    <row r="100" spans="1:31" s="10" customFormat="1" ht="19.95" customHeight="1">
      <c r="B100" s="148"/>
      <c r="C100" s="149"/>
      <c r="D100" s="150" t="s">
        <v>97</v>
      </c>
      <c r="E100" s="151"/>
      <c r="F100" s="151"/>
      <c r="G100" s="151"/>
      <c r="H100" s="151"/>
      <c r="I100" s="151"/>
      <c r="J100" s="152">
        <f>J280</f>
        <v>0</v>
      </c>
      <c r="K100" s="149"/>
      <c r="L100" s="153"/>
    </row>
    <row r="101" spans="1:31" s="10" customFormat="1" ht="19.95" customHeight="1">
      <c r="B101" s="148"/>
      <c r="C101" s="149"/>
      <c r="D101" s="150" t="s">
        <v>98</v>
      </c>
      <c r="E101" s="151"/>
      <c r="F101" s="151"/>
      <c r="G101" s="151"/>
      <c r="H101" s="151"/>
      <c r="I101" s="151"/>
      <c r="J101" s="152">
        <f>J295</f>
        <v>0</v>
      </c>
      <c r="K101" s="149"/>
      <c r="L101" s="153"/>
    </row>
    <row r="102" spans="1:31" s="9" customFormat="1" ht="24.9" customHeight="1">
      <c r="B102" s="142"/>
      <c r="C102" s="143"/>
      <c r="D102" s="144" t="s">
        <v>99</v>
      </c>
      <c r="E102" s="145"/>
      <c r="F102" s="145"/>
      <c r="G102" s="145"/>
      <c r="H102" s="145"/>
      <c r="I102" s="145"/>
      <c r="J102" s="146">
        <f>J298</f>
        <v>0</v>
      </c>
      <c r="K102" s="143"/>
      <c r="L102" s="147"/>
    </row>
    <row r="103" spans="1:31" s="10" customFormat="1" ht="19.95" customHeight="1">
      <c r="B103" s="148"/>
      <c r="C103" s="149"/>
      <c r="D103" s="150" t="s">
        <v>100</v>
      </c>
      <c r="E103" s="151"/>
      <c r="F103" s="151"/>
      <c r="G103" s="151"/>
      <c r="H103" s="151"/>
      <c r="I103" s="151"/>
      <c r="J103" s="152">
        <f>J299</f>
        <v>0</v>
      </c>
      <c r="K103" s="149"/>
      <c r="L103" s="153"/>
    </row>
    <row r="104" spans="1:31" s="9" customFormat="1" ht="24.9" customHeight="1">
      <c r="B104" s="142"/>
      <c r="C104" s="143"/>
      <c r="D104" s="144" t="s">
        <v>101</v>
      </c>
      <c r="E104" s="145"/>
      <c r="F104" s="145"/>
      <c r="G104" s="145"/>
      <c r="H104" s="145"/>
      <c r="I104" s="145"/>
      <c r="J104" s="146">
        <f>J303</f>
        <v>0</v>
      </c>
      <c r="K104" s="143"/>
      <c r="L104" s="147"/>
    </row>
    <row r="105" spans="1:31" s="9" customFormat="1" ht="24.9" customHeight="1">
      <c r="B105" s="142"/>
      <c r="C105" s="143"/>
      <c r="D105" s="144" t="s">
        <v>102</v>
      </c>
      <c r="E105" s="145"/>
      <c r="F105" s="145"/>
      <c r="G105" s="145"/>
      <c r="H105" s="145"/>
      <c r="I105" s="145"/>
      <c r="J105" s="146">
        <f>J329</f>
        <v>0</v>
      </c>
      <c r="K105" s="143"/>
      <c r="L105" s="147"/>
    </row>
    <row r="106" spans="1:31" s="10" customFormat="1" ht="19.95" customHeight="1">
      <c r="B106" s="148"/>
      <c r="C106" s="149"/>
      <c r="D106" s="150" t="s">
        <v>103</v>
      </c>
      <c r="E106" s="151"/>
      <c r="F106" s="151"/>
      <c r="G106" s="151"/>
      <c r="H106" s="151"/>
      <c r="I106" s="151"/>
      <c r="J106" s="152">
        <f>J330</f>
        <v>0</v>
      </c>
      <c r="K106" s="149"/>
      <c r="L106" s="153"/>
    </row>
    <row r="107" spans="1:31" s="10" customFormat="1" ht="19.95" customHeight="1">
      <c r="B107" s="148"/>
      <c r="C107" s="149"/>
      <c r="D107" s="150" t="s">
        <v>104</v>
      </c>
      <c r="E107" s="151"/>
      <c r="F107" s="151"/>
      <c r="G107" s="151"/>
      <c r="H107" s="151"/>
      <c r="I107" s="151"/>
      <c r="J107" s="152">
        <f>J335</f>
        <v>0</v>
      </c>
      <c r="K107" s="149"/>
      <c r="L107" s="153"/>
    </row>
    <row r="108" spans="1:31" s="10" customFormat="1" ht="19.95" customHeight="1">
      <c r="B108" s="148"/>
      <c r="C108" s="149"/>
      <c r="D108" s="150" t="s">
        <v>105</v>
      </c>
      <c r="E108" s="151"/>
      <c r="F108" s="151"/>
      <c r="G108" s="151"/>
      <c r="H108" s="151"/>
      <c r="I108" s="151"/>
      <c r="J108" s="152">
        <f>J338</f>
        <v>0</v>
      </c>
      <c r="K108" s="149"/>
      <c r="L108" s="153"/>
    </row>
    <row r="109" spans="1:31" s="2" customFormat="1" ht="21.7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" customHeight="1">
      <c r="A110" s="34"/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pans="1:63" s="2" customFormat="1" ht="6.9" customHeight="1">
      <c r="A114" s="34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24.9" customHeight="1">
      <c r="A115" s="34"/>
      <c r="B115" s="35"/>
      <c r="C115" s="23" t="s">
        <v>106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6.9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29" t="s">
        <v>16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6.5" customHeight="1">
      <c r="A118" s="34"/>
      <c r="B118" s="35"/>
      <c r="C118" s="36"/>
      <c r="D118" s="36"/>
      <c r="E118" s="268" t="str">
        <f>E7</f>
        <v>Stupeň Vsetínská Bečva, Nový Hrozenkov - rekonstrukce stupně</v>
      </c>
      <c r="F118" s="295"/>
      <c r="G118" s="295"/>
      <c r="H118" s="295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6.9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2" customHeight="1">
      <c r="A120" s="34"/>
      <c r="B120" s="35"/>
      <c r="C120" s="29" t="s">
        <v>20</v>
      </c>
      <c r="D120" s="36"/>
      <c r="E120" s="36"/>
      <c r="F120" s="27" t="str">
        <f>F10</f>
        <v>Nový Hrozenkov</v>
      </c>
      <c r="G120" s="36"/>
      <c r="H120" s="36"/>
      <c r="I120" s="29" t="s">
        <v>22</v>
      </c>
      <c r="J120" s="66" t="str">
        <f>IF(J10="","",J10)</f>
        <v>6. 10. 2021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25.65" customHeight="1">
      <c r="A122" s="34"/>
      <c r="B122" s="35"/>
      <c r="C122" s="29" t="s">
        <v>24</v>
      </c>
      <c r="D122" s="36"/>
      <c r="E122" s="36"/>
      <c r="F122" s="27" t="str">
        <f>E13</f>
        <v>Povodí Moravy, s.p.</v>
      </c>
      <c r="G122" s="36"/>
      <c r="H122" s="36"/>
      <c r="I122" s="29" t="s">
        <v>32</v>
      </c>
      <c r="J122" s="32" t="str">
        <f>E19</f>
        <v>Ing. Šefčíková, PM, s.p.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15" customHeight="1">
      <c r="A123" s="34"/>
      <c r="B123" s="35"/>
      <c r="C123" s="29" t="s">
        <v>30</v>
      </c>
      <c r="D123" s="36"/>
      <c r="E123" s="36"/>
      <c r="F123" s="27" t="str">
        <f>IF(E16="","",E16)</f>
        <v>Vyplň údaj</v>
      </c>
      <c r="G123" s="36"/>
      <c r="H123" s="36"/>
      <c r="I123" s="29" t="s">
        <v>35</v>
      </c>
      <c r="J123" s="32" t="str">
        <f>E22</f>
        <v xml:space="preserve"> 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0.3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11" customFormat="1" ht="29.25" customHeight="1">
      <c r="A125" s="154"/>
      <c r="B125" s="155"/>
      <c r="C125" s="156" t="s">
        <v>107</v>
      </c>
      <c r="D125" s="157" t="s">
        <v>63</v>
      </c>
      <c r="E125" s="157" t="s">
        <v>59</v>
      </c>
      <c r="F125" s="157" t="s">
        <v>60</v>
      </c>
      <c r="G125" s="157" t="s">
        <v>108</v>
      </c>
      <c r="H125" s="157" t="s">
        <v>109</v>
      </c>
      <c r="I125" s="157" t="s">
        <v>110</v>
      </c>
      <c r="J125" s="158" t="s">
        <v>89</v>
      </c>
      <c r="K125" s="159" t="s">
        <v>111</v>
      </c>
      <c r="L125" s="160"/>
      <c r="M125" s="75" t="s">
        <v>1</v>
      </c>
      <c r="N125" s="76" t="s">
        <v>42</v>
      </c>
      <c r="O125" s="76" t="s">
        <v>112</v>
      </c>
      <c r="P125" s="76" t="s">
        <v>113</v>
      </c>
      <c r="Q125" s="76" t="s">
        <v>114</v>
      </c>
      <c r="R125" s="76" t="s">
        <v>115</v>
      </c>
      <c r="S125" s="76" t="s">
        <v>116</v>
      </c>
      <c r="T125" s="77" t="s">
        <v>117</v>
      </c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</row>
    <row r="126" spans="1:63" s="2" customFormat="1" ht="22.8" customHeight="1">
      <c r="A126" s="34"/>
      <c r="B126" s="35"/>
      <c r="C126" s="82" t="s">
        <v>118</v>
      </c>
      <c r="D126" s="36"/>
      <c r="E126" s="36"/>
      <c r="F126" s="36"/>
      <c r="G126" s="36"/>
      <c r="H126" s="36"/>
      <c r="I126" s="36"/>
      <c r="J126" s="161">
        <f>BK126</f>
        <v>0</v>
      </c>
      <c r="K126" s="36"/>
      <c r="L126" s="39"/>
      <c r="M126" s="78"/>
      <c r="N126" s="162"/>
      <c r="O126" s="79"/>
      <c r="P126" s="163">
        <f>P127+P298+P303+P329</f>
        <v>0</v>
      </c>
      <c r="Q126" s="79"/>
      <c r="R126" s="163">
        <f>R127+R298+R303+R329</f>
        <v>640.34031616619188</v>
      </c>
      <c r="S126" s="79"/>
      <c r="T126" s="164">
        <f>T127+T298+T303+T329</f>
        <v>244.89799999999997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77</v>
      </c>
      <c r="AU126" s="17" t="s">
        <v>91</v>
      </c>
      <c r="BK126" s="165">
        <f>BK127+BK298+BK303+BK329</f>
        <v>0</v>
      </c>
    </row>
    <row r="127" spans="1:63" s="12" customFormat="1" ht="25.95" customHeight="1">
      <c r="B127" s="166"/>
      <c r="C127" s="167"/>
      <c r="D127" s="168" t="s">
        <v>77</v>
      </c>
      <c r="E127" s="169" t="s">
        <v>119</v>
      </c>
      <c r="F127" s="169" t="s">
        <v>120</v>
      </c>
      <c r="G127" s="167"/>
      <c r="H127" s="167"/>
      <c r="I127" s="170"/>
      <c r="J127" s="171">
        <f>BK127</f>
        <v>0</v>
      </c>
      <c r="K127" s="167"/>
      <c r="L127" s="172"/>
      <c r="M127" s="173"/>
      <c r="N127" s="174"/>
      <c r="O127" s="174"/>
      <c r="P127" s="175">
        <f>P128+P206+P216+P273+P280+P295</f>
        <v>0</v>
      </c>
      <c r="Q127" s="174"/>
      <c r="R127" s="175">
        <f>R128+R206+R216+R273+R280+R295</f>
        <v>640.34031616619188</v>
      </c>
      <c r="S127" s="174"/>
      <c r="T127" s="176">
        <f>T128+T206+T216+T273+T280+T295</f>
        <v>242.98399999999998</v>
      </c>
      <c r="AR127" s="177" t="s">
        <v>83</v>
      </c>
      <c r="AT127" s="178" t="s">
        <v>77</v>
      </c>
      <c r="AU127" s="178" t="s">
        <v>78</v>
      </c>
      <c r="AY127" s="177" t="s">
        <v>121</v>
      </c>
      <c r="BK127" s="179">
        <f>BK128+BK206+BK216+BK273+BK280+BK295</f>
        <v>0</v>
      </c>
    </row>
    <row r="128" spans="1:63" s="12" customFormat="1" ht="22.8" customHeight="1">
      <c r="B128" s="166"/>
      <c r="C128" s="167"/>
      <c r="D128" s="168" t="s">
        <v>77</v>
      </c>
      <c r="E128" s="180" t="s">
        <v>83</v>
      </c>
      <c r="F128" s="180" t="s">
        <v>122</v>
      </c>
      <c r="G128" s="167"/>
      <c r="H128" s="167"/>
      <c r="I128" s="170"/>
      <c r="J128" s="181">
        <f>BK128</f>
        <v>0</v>
      </c>
      <c r="K128" s="167"/>
      <c r="L128" s="172"/>
      <c r="M128" s="173"/>
      <c r="N128" s="174"/>
      <c r="O128" s="174"/>
      <c r="P128" s="175">
        <f>SUM(P129:P205)</f>
        <v>0</v>
      </c>
      <c r="Q128" s="174"/>
      <c r="R128" s="175">
        <f>SUM(R129:R205)</f>
        <v>0.20950780000000002</v>
      </c>
      <c r="S128" s="174"/>
      <c r="T128" s="176">
        <f>SUM(T129:T205)</f>
        <v>216.94399999999999</v>
      </c>
      <c r="AR128" s="177" t="s">
        <v>83</v>
      </c>
      <c r="AT128" s="178" t="s">
        <v>77</v>
      </c>
      <c r="AU128" s="178" t="s">
        <v>83</v>
      </c>
      <c r="AY128" s="177" t="s">
        <v>121</v>
      </c>
      <c r="BK128" s="179">
        <f>SUM(BK129:BK205)</f>
        <v>0</v>
      </c>
    </row>
    <row r="129" spans="1:65" s="2" customFormat="1" ht="16.5" customHeight="1">
      <c r="A129" s="34"/>
      <c r="B129" s="35"/>
      <c r="C129" s="182" t="s">
        <v>83</v>
      </c>
      <c r="D129" s="182" t="s">
        <v>123</v>
      </c>
      <c r="E129" s="183" t="s">
        <v>124</v>
      </c>
      <c r="F129" s="184" t="s">
        <v>125</v>
      </c>
      <c r="G129" s="185" t="s">
        <v>126</v>
      </c>
      <c r="H129" s="186">
        <v>50</v>
      </c>
      <c r="I129" s="187"/>
      <c r="J129" s="188">
        <f>ROUND(I129*H129,2)</f>
        <v>0</v>
      </c>
      <c r="K129" s="189"/>
      <c r="L129" s="39"/>
      <c r="M129" s="190" t="s">
        <v>1</v>
      </c>
      <c r="N129" s="191" t="s">
        <v>43</v>
      </c>
      <c r="O129" s="71"/>
      <c r="P129" s="192">
        <f>O129*H129</f>
        <v>0</v>
      </c>
      <c r="Q129" s="192">
        <v>3.0000000000000001E-5</v>
      </c>
      <c r="R129" s="192">
        <f>Q129*H129</f>
        <v>1.5E-3</v>
      </c>
      <c r="S129" s="192">
        <v>0</v>
      </c>
      <c r="T129" s="193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4" t="s">
        <v>127</v>
      </c>
      <c r="AT129" s="194" t="s">
        <v>123</v>
      </c>
      <c r="AU129" s="194" t="s">
        <v>85</v>
      </c>
      <c r="AY129" s="17" t="s">
        <v>121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17" t="s">
        <v>83</v>
      </c>
      <c r="BK129" s="195">
        <f>ROUND(I129*H129,2)</f>
        <v>0</v>
      </c>
      <c r="BL129" s="17" t="s">
        <v>127</v>
      </c>
      <c r="BM129" s="194" t="s">
        <v>128</v>
      </c>
    </row>
    <row r="130" spans="1:65" s="2" customFormat="1" ht="10.199999999999999">
      <c r="A130" s="34"/>
      <c r="B130" s="35"/>
      <c r="C130" s="36"/>
      <c r="D130" s="196" t="s">
        <v>129</v>
      </c>
      <c r="E130" s="36"/>
      <c r="F130" s="197" t="s">
        <v>130</v>
      </c>
      <c r="G130" s="36"/>
      <c r="H130" s="36"/>
      <c r="I130" s="198"/>
      <c r="J130" s="36"/>
      <c r="K130" s="36"/>
      <c r="L130" s="39"/>
      <c r="M130" s="199"/>
      <c r="N130" s="200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129</v>
      </c>
      <c r="AU130" s="17" t="s">
        <v>85</v>
      </c>
    </row>
    <row r="131" spans="1:65" s="2" customFormat="1" ht="24.15" customHeight="1">
      <c r="A131" s="34"/>
      <c r="B131" s="35"/>
      <c r="C131" s="182" t="s">
        <v>85</v>
      </c>
      <c r="D131" s="182" t="s">
        <v>123</v>
      </c>
      <c r="E131" s="183" t="s">
        <v>131</v>
      </c>
      <c r="F131" s="184" t="s">
        <v>132</v>
      </c>
      <c r="G131" s="185" t="s">
        <v>126</v>
      </c>
      <c r="H131" s="186">
        <v>50</v>
      </c>
      <c r="I131" s="187"/>
      <c r="J131" s="188">
        <f>ROUND(I131*H131,2)</f>
        <v>0</v>
      </c>
      <c r="K131" s="189"/>
      <c r="L131" s="39"/>
      <c r="M131" s="190" t="s">
        <v>1</v>
      </c>
      <c r="N131" s="191" t="s">
        <v>43</v>
      </c>
      <c r="O131" s="71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4" t="s">
        <v>127</v>
      </c>
      <c r="AT131" s="194" t="s">
        <v>123</v>
      </c>
      <c r="AU131" s="194" t="s">
        <v>85</v>
      </c>
      <c r="AY131" s="17" t="s">
        <v>121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17" t="s">
        <v>83</v>
      </c>
      <c r="BK131" s="195">
        <f>ROUND(I131*H131,2)</f>
        <v>0</v>
      </c>
      <c r="BL131" s="17" t="s">
        <v>127</v>
      </c>
      <c r="BM131" s="194" t="s">
        <v>133</v>
      </c>
    </row>
    <row r="132" spans="1:65" s="2" customFormat="1" ht="19.2">
      <c r="A132" s="34"/>
      <c r="B132" s="35"/>
      <c r="C132" s="36"/>
      <c r="D132" s="196" t="s">
        <v>129</v>
      </c>
      <c r="E132" s="36"/>
      <c r="F132" s="197" t="s">
        <v>134</v>
      </c>
      <c r="G132" s="36"/>
      <c r="H132" s="36"/>
      <c r="I132" s="198"/>
      <c r="J132" s="36"/>
      <c r="K132" s="36"/>
      <c r="L132" s="39"/>
      <c r="M132" s="199"/>
      <c r="N132" s="200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129</v>
      </c>
      <c r="AU132" s="17" t="s">
        <v>85</v>
      </c>
    </row>
    <row r="133" spans="1:65" s="2" customFormat="1" ht="16.5" customHeight="1">
      <c r="A133" s="34"/>
      <c r="B133" s="35"/>
      <c r="C133" s="182" t="s">
        <v>135</v>
      </c>
      <c r="D133" s="182" t="s">
        <v>123</v>
      </c>
      <c r="E133" s="183" t="s">
        <v>136</v>
      </c>
      <c r="F133" s="184" t="s">
        <v>137</v>
      </c>
      <c r="G133" s="185" t="s">
        <v>138</v>
      </c>
      <c r="H133" s="186">
        <v>41</v>
      </c>
      <c r="I133" s="187"/>
      <c r="J133" s="188">
        <f>ROUND(I133*H133,2)</f>
        <v>0</v>
      </c>
      <c r="K133" s="189"/>
      <c r="L133" s="39"/>
      <c r="M133" s="190" t="s">
        <v>1</v>
      </c>
      <c r="N133" s="191" t="s">
        <v>43</v>
      </c>
      <c r="O133" s="71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4" t="s">
        <v>127</v>
      </c>
      <c r="AT133" s="194" t="s">
        <v>123</v>
      </c>
      <c r="AU133" s="194" t="s">
        <v>85</v>
      </c>
      <c r="AY133" s="17" t="s">
        <v>121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7" t="s">
        <v>83</v>
      </c>
      <c r="BK133" s="195">
        <f>ROUND(I133*H133,2)</f>
        <v>0</v>
      </c>
      <c r="BL133" s="17" t="s">
        <v>127</v>
      </c>
      <c r="BM133" s="194" t="s">
        <v>139</v>
      </c>
    </row>
    <row r="134" spans="1:65" s="2" customFormat="1" ht="10.199999999999999">
      <c r="A134" s="34"/>
      <c r="B134" s="35"/>
      <c r="C134" s="36"/>
      <c r="D134" s="196" t="s">
        <v>129</v>
      </c>
      <c r="E134" s="36"/>
      <c r="F134" s="197" t="s">
        <v>140</v>
      </c>
      <c r="G134" s="36"/>
      <c r="H134" s="36"/>
      <c r="I134" s="198"/>
      <c r="J134" s="36"/>
      <c r="K134" s="36"/>
      <c r="L134" s="39"/>
      <c r="M134" s="199"/>
      <c r="N134" s="200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129</v>
      </c>
      <c r="AU134" s="17" t="s">
        <v>85</v>
      </c>
    </row>
    <row r="135" spans="1:65" s="2" customFormat="1" ht="16.5" customHeight="1">
      <c r="A135" s="34"/>
      <c r="B135" s="35"/>
      <c r="C135" s="182" t="s">
        <v>127</v>
      </c>
      <c r="D135" s="182" t="s">
        <v>123</v>
      </c>
      <c r="E135" s="183" t="s">
        <v>141</v>
      </c>
      <c r="F135" s="184" t="s">
        <v>142</v>
      </c>
      <c r="G135" s="185" t="s">
        <v>138</v>
      </c>
      <c r="H135" s="186">
        <v>8</v>
      </c>
      <c r="I135" s="187"/>
      <c r="J135" s="188">
        <f>ROUND(I135*H135,2)</f>
        <v>0</v>
      </c>
      <c r="K135" s="189"/>
      <c r="L135" s="39"/>
      <c r="M135" s="190" t="s">
        <v>1</v>
      </c>
      <c r="N135" s="191" t="s">
        <v>43</v>
      </c>
      <c r="O135" s="71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4" t="s">
        <v>127</v>
      </c>
      <c r="AT135" s="194" t="s">
        <v>123</v>
      </c>
      <c r="AU135" s="194" t="s">
        <v>85</v>
      </c>
      <c r="AY135" s="17" t="s">
        <v>121</v>
      </c>
      <c r="BE135" s="195">
        <f>IF(N135="základní",J135,0)</f>
        <v>0</v>
      </c>
      <c r="BF135" s="195">
        <f>IF(N135="snížená",J135,0)</f>
        <v>0</v>
      </c>
      <c r="BG135" s="195">
        <f>IF(N135="zákl. přenesená",J135,0)</f>
        <v>0</v>
      </c>
      <c r="BH135" s="195">
        <f>IF(N135="sníž. přenesená",J135,0)</f>
        <v>0</v>
      </c>
      <c r="BI135" s="195">
        <f>IF(N135="nulová",J135,0)</f>
        <v>0</v>
      </c>
      <c r="BJ135" s="17" t="s">
        <v>83</v>
      </c>
      <c r="BK135" s="195">
        <f>ROUND(I135*H135,2)</f>
        <v>0</v>
      </c>
      <c r="BL135" s="17" t="s">
        <v>127</v>
      </c>
      <c r="BM135" s="194" t="s">
        <v>143</v>
      </c>
    </row>
    <row r="136" spans="1:65" s="2" customFormat="1" ht="10.199999999999999">
      <c r="A136" s="34"/>
      <c r="B136" s="35"/>
      <c r="C136" s="36"/>
      <c r="D136" s="196" t="s">
        <v>129</v>
      </c>
      <c r="E136" s="36"/>
      <c r="F136" s="197" t="s">
        <v>144</v>
      </c>
      <c r="G136" s="36"/>
      <c r="H136" s="36"/>
      <c r="I136" s="198"/>
      <c r="J136" s="36"/>
      <c r="K136" s="36"/>
      <c r="L136" s="39"/>
      <c r="M136" s="199"/>
      <c r="N136" s="200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129</v>
      </c>
      <c r="AU136" s="17" t="s">
        <v>85</v>
      </c>
    </row>
    <row r="137" spans="1:65" s="2" customFormat="1" ht="16.5" customHeight="1">
      <c r="A137" s="34"/>
      <c r="B137" s="35"/>
      <c r="C137" s="182" t="s">
        <v>145</v>
      </c>
      <c r="D137" s="182" t="s">
        <v>123</v>
      </c>
      <c r="E137" s="183" t="s">
        <v>146</v>
      </c>
      <c r="F137" s="184" t="s">
        <v>147</v>
      </c>
      <c r="G137" s="185" t="s">
        <v>148</v>
      </c>
      <c r="H137" s="186">
        <v>43.68</v>
      </c>
      <c r="I137" s="187"/>
      <c r="J137" s="188">
        <f>ROUND(I137*H137,2)</f>
        <v>0</v>
      </c>
      <c r="K137" s="189"/>
      <c r="L137" s="39"/>
      <c r="M137" s="190" t="s">
        <v>1</v>
      </c>
      <c r="N137" s="191" t="s">
        <v>43</v>
      </c>
      <c r="O137" s="71"/>
      <c r="P137" s="192">
        <f>O137*H137</f>
        <v>0</v>
      </c>
      <c r="Q137" s="192">
        <v>0</v>
      </c>
      <c r="R137" s="192">
        <f>Q137*H137</f>
        <v>0</v>
      </c>
      <c r="S137" s="192">
        <v>1.8</v>
      </c>
      <c r="T137" s="193">
        <f>S137*H137</f>
        <v>78.623999999999995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4" t="s">
        <v>127</v>
      </c>
      <c r="AT137" s="194" t="s">
        <v>123</v>
      </c>
      <c r="AU137" s="194" t="s">
        <v>85</v>
      </c>
      <c r="AY137" s="17" t="s">
        <v>121</v>
      </c>
      <c r="BE137" s="195">
        <f>IF(N137="základní",J137,0)</f>
        <v>0</v>
      </c>
      <c r="BF137" s="195">
        <f>IF(N137="snížená",J137,0)</f>
        <v>0</v>
      </c>
      <c r="BG137" s="195">
        <f>IF(N137="zákl. přenesená",J137,0)</f>
        <v>0</v>
      </c>
      <c r="BH137" s="195">
        <f>IF(N137="sníž. přenesená",J137,0)</f>
        <v>0</v>
      </c>
      <c r="BI137" s="195">
        <f>IF(N137="nulová",J137,0)</f>
        <v>0</v>
      </c>
      <c r="BJ137" s="17" t="s">
        <v>83</v>
      </c>
      <c r="BK137" s="195">
        <f>ROUND(I137*H137,2)</f>
        <v>0</v>
      </c>
      <c r="BL137" s="17" t="s">
        <v>127</v>
      </c>
      <c r="BM137" s="194" t="s">
        <v>149</v>
      </c>
    </row>
    <row r="138" spans="1:65" s="2" customFormat="1" ht="19.2">
      <c r="A138" s="34"/>
      <c r="B138" s="35"/>
      <c r="C138" s="36"/>
      <c r="D138" s="196" t="s">
        <v>129</v>
      </c>
      <c r="E138" s="36"/>
      <c r="F138" s="197" t="s">
        <v>150</v>
      </c>
      <c r="G138" s="36"/>
      <c r="H138" s="36"/>
      <c r="I138" s="198"/>
      <c r="J138" s="36"/>
      <c r="K138" s="36"/>
      <c r="L138" s="39"/>
      <c r="M138" s="199"/>
      <c r="N138" s="200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129</v>
      </c>
      <c r="AU138" s="17" t="s">
        <v>85</v>
      </c>
    </row>
    <row r="139" spans="1:65" s="13" customFormat="1" ht="10.199999999999999">
      <c r="B139" s="201"/>
      <c r="C139" s="202"/>
      <c r="D139" s="196" t="s">
        <v>151</v>
      </c>
      <c r="E139" s="203" t="s">
        <v>1</v>
      </c>
      <c r="F139" s="204" t="s">
        <v>152</v>
      </c>
      <c r="G139" s="202"/>
      <c r="H139" s="205">
        <v>43.68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151</v>
      </c>
      <c r="AU139" s="211" t="s">
        <v>85</v>
      </c>
      <c r="AV139" s="13" t="s">
        <v>85</v>
      </c>
      <c r="AW139" s="13" t="s">
        <v>34</v>
      </c>
      <c r="AX139" s="13" t="s">
        <v>83</v>
      </c>
      <c r="AY139" s="211" t="s">
        <v>121</v>
      </c>
    </row>
    <row r="140" spans="1:65" s="2" customFormat="1" ht="16.5" customHeight="1">
      <c r="A140" s="34"/>
      <c r="B140" s="35"/>
      <c r="C140" s="182" t="s">
        <v>153</v>
      </c>
      <c r="D140" s="182" t="s">
        <v>123</v>
      </c>
      <c r="E140" s="183" t="s">
        <v>154</v>
      </c>
      <c r="F140" s="184" t="s">
        <v>155</v>
      </c>
      <c r="G140" s="185" t="s">
        <v>148</v>
      </c>
      <c r="H140" s="186">
        <v>76</v>
      </c>
      <c r="I140" s="187"/>
      <c r="J140" s="188">
        <f>ROUND(I140*H140,2)</f>
        <v>0</v>
      </c>
      <c r="K140" s="189"/>
      <c r="L140" s="39"/>
      <c r="M140" s="190" t="s">
        <v>1</v>
      </c>
      <c r="N140" s="191" t="s">
        <v>43</v>
      </c>
      <c r="O140" s="71"/>
      <c r="P140" s="192">
        <f>O140*H140</f>
        <v>0</v>
      </c>
      <c r="Q140" s="192">
        <v>0</v>
      </c>
      <c r="R140" s="192">
        <f>Q140*H140</f>
        <v>0</v>
      </c>
      <c r="S140" s="192">
        <v>1.82</v>
      </c>
      <c r="T140" s="193">
        <f>S140*H140</f>
        <v>138.32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4" t="s">
        <v>127</v>
      </c>
      <c r="AT140" s="194" t="s">
        <v>123</v>
      </c>
      <c r="AU140" s="194" t="s">
        <v>85</v>
      </c>
      <c r="AY140" s="17" t="s">
        <v>121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7" t="s">
        <v>83</v>
      </c>
      <c r="BK140" s="195">
        <f>ROUND(I140*H140,2)</f>
        <v>0</v>
      </c>
      <c r="BL140" s="17" t="s">
        <v>127</v>
      </c>
      <c r="BM140" s="194" t="s">
        <v>156</v>
      </c>
    </row>
    <row r="141" spans="1:65" s="2" customFormat="1" ht="19.2">
      <c r="A141" s="34"/>
      <c r="B141" s="35"/>
      <c r="C141" s="36"/>
      <c r="D141" s="196" t="s">
        <v>129</v>
      </c>
      <c r="E141" s="36"/>
      <c r="F141" s="197" t="s">
        <v>157</v>
      </c>
      <c r="G141" s="36"/>
      <c r="H141" s="36"/>
      <c r="I141" s="198"/>
      <c r="J141" s="36"/>
      <c r="K141" s="36"/>
      <c r="L141" s="39"/>
      <c r="M141" s="199"/>
      <c r="N141" s="200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129</v>
      </c>
      <c r="AU141" s="17" t="s">
        <v>85</v>
      </c>
    </row>
    <row r="142" spans="1:65" s="14" customFormat="1" ht="10.199999999999999">
      <c r="B142" s="212"/>
      <c r="C142" s="213"/>
      <c r="D142" s="196" t="s">
        <v>151</v>
      </c>
      <c r="E142" s="214" t="s">
        <v>1</v>
      </c>
      <c r="F142" s="215" t="s">
        <v>158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151</v>
      </c>
      <c r="AU142" s="221" t="s">
        <v>85</v>
      </c>
      <c r="AV142" s="14" t="s">
        <v>83</v>
      </c>
      <c r="AW142" s="14" t="s">
        <v>34</v>
      </c>
      <c r="AX142" s="14" t="s">
        <v>78</v>
      </c>
      <c r="AY142" s="221" t="s">
        <v>121</v>
      </c>
    </row>
    <row r="143" spans="1:65" s="13" customFormat="1" ht="10.199999999999999">
      <c r="B143" s="201"/>
      <c r="C143" s="202"/>
      <c r="D143" s="196" t="s">
        <v>151</v>
      </c>
      <c r="E143" s="203" t="s">
        <v>1</v>
      </c>
      <c r="F143" s="204" t="s">
        <v>159</v>
      </c>
      <c r="G143" s="202"/>
      <c r="H143" s="205">
        <v>20</v>
      </c>
      <c r="I143" s="206"/>
      <c r="J143" s="202"/>
      <c r="K143" s="202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151</v>
      </c>
      <c r="AU143" s="211" t="s">
        <v>85</v>
      </c>
      <c r="AV143" s="13" t="s">
        <v>85</v>
      </c>
      <c r="AW143" s="13" t="s">
        <v>34</v>
      </c>
      <c r="AX143" s="13" t="s">
        <v>78</v>
      </c>
      <c r="AY143" s="211" t="s">
        <v>121</v>
      </c>
    </row>
    <row r="144" spans="1:65" s="14" customFormat="1" ht="10.199999999999999">
      <c r="B144" s="212"/>
      <c r="C144" s="213"/>
      <c r="D144" s="196" t="s">
        <v>151</v>
      </c>
      <c r="E144" s="214" t="s">
        <v>1</v>
      </c>
      <c r="F144" s="215" t="s">
        <v>160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151</v>
      </c>
      <c r="AU144" s="221" t="s">
        <v>85</v>
      </c>
      <c r="AV144" s="14" t="s">
        <v>83</v>
      </c>
      <c r="AW144" s="14" t="s">
        <v>34</v>
      </c>
      <c r="AX144" s="14" t="s">
        <v>78</v>
      </c>
      <c r="AY144" s="221" t="s">
        <v>121</v>
      </c>
    </row>
    <row r="145" spans="1:65" s="13" customFormat="1" ht="10.199999999999999">
      <c r="B145" s="201"/>
      <c r="C145" s="202"/>
      <c r="D145" s="196" t="s">
        <v>151</v>
      </c>
      <c r="E145" s="203" t="s">
        <v>1</v>
      </c>
      <c r="F145" s="204" t="s">
        <v>161</v>
      </c>
      <c r="G145" s="202"/>
      <c r="H145" s="205">
        <v>28</v>
      </c>
      <c r="I145" s="206"/>
      <c r="J145" s="202"/>
      <c r="K145" s="202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151</v>
      </c>
      <c r="AU145" s="211" t="s">
        <v>85</v>
      </c>
      <c r="AV145" s="13" t="s">
        <v>85</v>
      </c>
      <c r="AW145" s="13" t="s">
        <v>34</v>
      </c>
      <c r="AX145" s="13" t="s">
        <v>78</v>
      </c>
      <c r="AY145" s="211" t="s">
        <v>121</v>
      </c>
    </row>
    <row r="146" spans="1:65" s="14" customFormat="1" ht="10.199999999999999">
      <c r="B146" s="212"/>
      <c r="C146" s="213"/>
      <c r="D146" s="196" t="s">
        <v>151</v>
      </c>
      <c r="E146" s="214" t="s">
        <v>1</v>
      </c>
      <c r="F146" s="215" t="s">
        <v>162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151</v>
      </c>
      <c r="AU146" s="221" t="s">
        <v>85</v>
      </c>
      <c r="AV146" s="14" t="s">
        <v>83</v>
      </c>
      <c r="AW146" s="14" t="s">
        <v>34</v>
      </c>
      <c r="AX146" s="14" t="s">
        <v>78</v>
      </c>
      <c r="AY146" s="221" t="s">
        <v>121</v>
      </c>
    </row>
    <row r="147" spans="1:65" s="13" customFormat="1" ht="10.199999999999999">
      <c r="B147" s="201"/>
      <c r="C147" s="202"/>
      <c r="D147" s="196" t="s">
        <v>151</v>
      </c>
      <c r="E147" s="203" t="s">
        <v>1</v>
      </c>
      <c r="F147" s="204" t="s">
        <v>163</v>
      </c>
      <c r="G147" s="202"/>
      <c r="H147" s="205">
        <v>28</v>
      </c>
      <c r="I147" s="206"/>
      <c r="J147" s="202"/>
      <c r="K147" s="202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151</v>
      </c>
      <c r="AU147" s="211" t="s">
        <v>85</v>
      </c>
      <c r="AV147" s="13" t="s">
        <v>85</v>
      </c>
      <c r="AW147" s="13" t="s">
        <v>34</v>
      </c>
      <c r="AX147" s="13" t="s">
        <v>78</v>
      </c>
      <c r="AY147" s="211" t="s">
        <v>121</v>
      </c>
    </row>
    <row r="148" spans="1:65" s="15" customFormat="1" ht="10.199999999999999">
      <c r="B148" s="222"/>
      <c r="C148" s="223"/>
      <c r="D148" s="196" t="s">
        <v>151</v>
      </c>
      <c r="E148" s="224" t="s">
        <v>1</v>
      </c>
      <c r="F148" s="225" t="s">
        <v>164</v>
      </c>
      <c r="G148" s="223"/>
      <c r="H148" s="226">
        <v>76</v>
      </c>
      <c r="I148" s="227"/>
      <c r="J148" s="223"/>
      <c r="K148" s="223"/>
      <c r="L148" s="228"/>
      <c r="M148" s="229"/>
      <c r="N148" s="230"/>
      <c r="O148" s="230"/>
      <c r="P148" s="230"/>
      <c r="Q148" s="230"/>
      <c r="R148" s="230"/>
      <c r="S148" s="230"/>
      <c r="T148" s="231"/>
      <c r="AT148" s="232" t="s">
        <v>151</v>
      </c>
      <c r="AU148" s="232" t="s">
        <v>85</v>
      </c>
      <c r="AV148" s="15" t="s">
        <v>127</v>
      </c>
      <c r="AW148" s="15" t="s">
        <v>34</v>
      </c>
      <c r="AX148" s="15" t="s">
        <v>83</v>
      </c>
      <c r="AY148" s="232" t="s">
        <v>121</v>
      </c>
    </row>
    <row r="149" spans="1:65" s="2" customFormat="1" ht="16.5" customHeight="1">
      <c r="A149" s="34"/>
      <c r="B149" s="35"/>
      <c r="C149" s="182" t="s">
        <v>165</v>
      </c>
      <c r="D149" s="182" t="s">
        <v>123</v>
      </c>
      <c r="E149" s="183" t="s">
        <v>166</v>
      </c>
      <c r="F149" s="184" t="s">
        <v>167</v>
      </c>
      <c r="G149" s="185" t="s">
        <v>148</v>
      </c>
      <c r="H149" s="186">
        <v>465.69799999999998</v>
      </c>
      <c r="I149" s="187"/>
      <c r="J149" s="188">
        <f>ROUND(I149*H149,2)</f>
        <v>0</v>
      </c>
      <c r="K149" s="189"/>
      <c r="L149" s="39"/>
      <c r="M149" s="190" t="s">
        <v>1</v>
      </c>
      <c r="N149" s="191" t="s">
        <v>43</v>
      </c>
      <c r="O149" s="71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4" t="s">
        <v>127</v>
      </c>
      <c r="AT149" s="194" t="s">
        <v>123</v>
      </c>
      <c r="AU149" s="194" t="s">
        <v>85</v>
      </c>
      <c r="AY149" s="17" t="s">
        <v>121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17" t="s">
        <v>83</v>
      </c>
      <c r="BK149" s="195">
        <f>ROUND(I149*H149,2)</f>
        <v>0</v>
      </c>
      <c r="BL149" s="17" t="s">
        <v>127</v>
      </c>
      <c r="BM149" s="194" t="s">
        <v>168</v>
      </c>
    </row>
    <row r="150" spans="1:65" s="2" customFormat="1" ht="19.2">
      <c r="A150" s="34"/>
      <c r="B150" s="35"/>
      <c r="C150" s="36"/>
      <c r="D150" s="196" t="s">
        <v>129</v>
      </c>
      <c r="E150" s="36"/>
      <c r="F150" s="197" t="s">
        <v>169</v>
      </c>
      <c r="G150" s="36"/>
      <c r="H150" s="36"/>
      <c r="I150" s="198"/>
      <c r="J150" s="36"/>
      <c r="K150" s="36"/>
      <c r="L150" s="39"/>
      <c r="M150" s="199"/>
      <c r="N150" s="200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129</v>
      </c>
      <c r="AU150" s="17" t="s">
        <v>85</v>
      </c>
    </row>
    <row r="151" spans="1:65" s="2" customFormat="1" ht="16.5" customHeight="1">
      <c r="A151" s="34"/>
      <c r="B151" s="35"/>
      <c r="C151" s="182" t="s">
        <v>170</v>
      </c>
      <c r="D151" s="182" t="s">
        <v>123</v>
      </c>
      <c r="E151" s="183" t="s">
        <v>171</v>
      </c>
      <c r="F151" s="184" t="s">
        <v>172</v>
      </c>
      <c r="G151" s="185" t="s">
        <v>138</v>
      </c>
      <c r="H151" s="186">
        <v>41</v>
      </c>
      <c r="I151" s="187"/>
      <c r="J151" s="188">
        <f>ROUND(I151*H151,2)</f>
        <v>0</v>
      </c>
      <c r="K151" s="189"/>
      <c r="L151" s="39"/>
      <c r="M151" s="190" t="s">
        <v>1</v>
      </c>
      <c r="N151" s="191" t="s">
        <v>43</v>
      </c>
      <c r="O151" s="71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4" t="s">
        <v>127</v>
      </c>
      <c r="AT151" s="194" t="s">
        <v>123</v>
      </c>
      <c r="AU151" s="194" t="s">
        <v>85</v>
      </c>
      <c r="AY151" s="17" t="s">
        <v>121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17" t="s">
        <v>83</v>
      </c>
      <c r="BK151" s="195">
        <f>ROUND(I151*H151,2)</f>
        <v>0</v>
      </c>
      <c r="BL151" s="17" t="s">
        <v>127</v>
      </c>
      <c r="BM151" s="194" t="s">
        <v>173</v>
      </c>
    </row>
    <row r="152" spans="1:65" s="2" customFormat="1" ht="19.2">
      <c r="A152" s="34"/>
      <c r="B152" s="35"/>
      <c r="C152" s="36"/>
      <c r="D152" s="196" t="s">
        <v>129</v>
      </c>
      <c r="E152" s="36"/>
      <c r="F152" s="197" t="s">
        <v>174</v>
      </c>
      <c r="G152" s="36"/>
      <c r="H152" s="36"/>
      <c r="I152" s="198"/>
      <c r="J152" s="36"/>
      <c r="K152" s="36"/>
      <c r="L152" s="39"/>
      <c r="M152" s="199"/>
      <c r="N152" s="200"/>
      <c r="O152" s="71"/>
      <c r="P152" s="71"/>
      <c r="Q152" s="71"/>
      <c r="R152" s="71"/>
      <c r="S152" s="71"/>
      <c r="T152" s="72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129</v>
      </c>
      <c r="AU152" s="17" t="s">
        <v>85</v>
      </c>
    </row>
    <row r="153" spans="1:65" s="2" customFormat="1" ht="16.5" customHeight="1">
      <c r="A153" s="34"/>
      <c r="B153" s="35"/>
      <c r="C153" s="182" t="s">
        <v>175</v>
      </c>
      <c r="D153" s="182" t="s">
        <v>123</v>
      </c>
      <c r="E153" s="183" t="s">
        <v>176</v>
      </c>
      <c r="F153" s="184" t="s">
        <v>177</v>
      </c>
      <c r="G153" s="185" t="s">
        <v>138</v>
      </c>
      <c r="H153" s="186">
        <v>8</v>
      </c>
      <c r="I153" s="187"/>
      <c r="J153" s="188">
        <f>ROUND(I153*H153,2)</f>
        <v>0</v>
      </c>
      <c r="K153" s="189"/>
      <c r="L153" s="39"/>
      <c r="M153" s="190" t="s">
        <v>1</v>
      </c>
      <c r="N153" s="191" t="s">
        <v>43</v>
      </c>
      <c r="O153" s="71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4" t="s">
        <v>127</v>
      </c>
      <c r="AT153" s="194" t="s">
        <v>123</v>
      </c>
      <c r="AU153" s="194" t="s">
        <v>85</v>
      </c>
      <c r="AY153" s="17" t="s">
        <v>121</v>
      </c>
      <c r="BE153" s="195">
        <f>IF(N153="základní",J153,0)</f>
        <v>0</v>
      </c>
      <c r="BF153" s="195">
        <f>IF(N153="snížená",J153,0)</f>
        <v>0</v>
      </c>
      <c r="BG153" s="195">
        <f>IF(N153="zákl. přenesená",J153,0)</f>
        <v>0</v>
      </c>
      <c r="BH153" s="195">
        <f>IF(N153="sníž. přenesená",J153,0)</f>
        <v>0</v>
      </c>
      <c r="BI153" s="195">
        <f>IF(N153="nulová",J153,0)</f>
        <v>0</v>
      </c>
      <c r="BJ153" s="17" t="s">
        <v>83</v>
      </c>
      <c r="BK153" s="195">
        <f>ROUND(I153*H153,2)</f>
        <v>0</v>
      </c>
      <c r="BL153" s="17" t="s">
        <v>127</v>
      </c>
      <c r="BM153" s="194" t="s">
        <v>178</v>
      </c>
    </row>
    <row r="154" spans="1:65" s="2" customFormat="1" ht="19.2">
      <c r="A154" s="34"/>
      <c r="B154" s="35"/>
      <c r="C154" s="36"/>
      <c r="D154" s="196" t="s">
        <v>129</v>
      </c>
      <c r="E154" s="36"/>
      <c r="F154" s="197" t="s">
        <v>179</v>
      </c>
      <c r="G154" s="36"/>
      <c r="H154" s="36"/>
      <c r="I154" s="198"/>
      <c r="J154" s="36"/>
      <c r="K154" s="36"/>
      <c r="L154" s="39"/>
      <c r="M154" s="199"/>
      <c r="N154" s="200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129</v>
      </c>
      <c r="AU154" s="17" t="s">
        <v>85</v>
      </c>
    </row>
    <row r="155" spans="1:65" s="2" customFormat="1" ht="16.5" customHeight="1">
      <c r="A155" s="34"/>
      <c r="B155" s="35"/>
      <c r="C155" s="182" t="s">
        <v>180</v>
      </c>
      <c r="D155" s="182" t="s">
        <v>123</v>
      </c>
      <c r="E155" s="183" t="s">
        <v>181</v>
      </c>
      <c r="F155" s="184" t="s">
        <v>182</v>
      </c>
      <c r="G155" s="185" t="s">
        <v>138</v>
      </c>
      <c r="H155" s="186">
        <v>820</v>
      </c>
      <c r="I155" s="187"/>
      <c r="J155" s="188">
        <f>ROUND(I155*H155,2)</f>
        <v>0</v>
      </c>
      <c r="K155" s="189"/>
      <c r="L155" s="39"/>
      <c r="M155" s="190" t="s">
        <v>1</v>
      </c>
      <c r="N155" s="191" t="s">
        <v>43</v>
      </c>
      <c r="O155" s="71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4" t="s">
        <v>127</v>
      </c>
      <c r="AT155" s="194" t="s">
        <v>123</v>
      </c>
      <c r="AU155" s="194" t="s">
        <v>85</v>
      </c>
      <c r="AY155" s="17" t="s">
        <v>121</v>
      </c>
      <c r="BE155" s="195">
        <f>IF(N155="základní",J155,0)</f>
        <v>0</v>
      </c>
      <c r="BF155" s="195">
        <f>IF(N155="snížená",J155,0)</f>
        <v>0</v>
      </c>
      <c r="BG155" s="195">
        <f>IF(N155="zákl. přenesená",J155,0)</f>
        <v>0</v>
      </c>
      <c r="BH155" s="195">
        <f>IF(N155="sníž. přenesená",J155,0)</f>
        <v>0</v>
      </c>
      <c r="BI155" s="195">
        <f>IF(N155="nulová",J155,0)</f>
        <v>0</v>
      </c>
      <c r="BJ155" s="17" t="s">
        <v>83</v>
      </c>
      <c r="BK155" s="195">
        <f>ROUND(I155*H155,2)</f>
        <v>0</v>
      </c>
      <c r="BL155" s="17" t="s">
        <v>127</v>
      </c>
      <c r="BM155" s="194" t="s">
        <v>183</v>
      </c>
    </row>
    <row r="156" spans="1:65" s="2" customFormat="1" ht="19.2">
      <c r="A156" s="34"/>
      <c r="B156" s="35"/>
      <c r="C156" s="36"/>
      <c r="D156" s="196" t="s">
        <v>129</v>
      </c>
      <c r="E156" s="36"/>
      <c r="F156" s="197" t="s">
        <v>184</v>
      </c>
      <c r="G156" s="36"/>
      <c r="H156" s="36"/>
      <c r="I156" s="198"/>
      <c r="J156" s="36"/>
      <c r="K156" s="36"/>
      <c r="L156" s="39"/>
      <c r="M156" s="199"/>
      <c r="N156" s="200"/>
      <c r="O156" s="71"/>
      <c r="P156" s="71"/>
      <c r="Q156" s="71"/>
      <c r="R156" s="71"/>
      <c r="S156" s="71"/>
      <c r="T156" s="72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129</v>
      </c>
      <c r="AU156" s="17" t="s">
        <v>85</v>
      </c>
    </row>
    <row r="157" spans="1:65" s="13" customFormat="1" ht="10.199999999999999">
      <c r="B157" s="201"/>
      <c r="C157" s="202"/>
      <c r="D157" s="196" t="s">
        <v>151</v>
      </c>
      <c r="E157" s="203" t="s">
        <v>1</v>
      </c>
      <c r="F157" s="204" t="s">
        <v>185</v>
      </c>
      <c r="G157" s="202"/>
      <c r="H157" s="205">
        <v>820</v>
      </c>
      <c r="I157" s="206"/>
      <c r="J157" s="202"/>
      <c r="K157" s="202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151</v>
      </c>
      <c r="AU157" s="211" t="s">
        <v>85</v>
      </c>
      <c r="AV157" s="13" t="s">
        <v>85</v>
      </c>
      <c r="AW157" s="13" t="s">
        <v>34</v>
      </c>
      <c r="AX157" s="13" t="s">
        <v>83</v>
      </c>
      <c r="AY157" s="211" t="s">
        <v>121</v>
      </c>
    </row>
    <row r="158" spans="1:65" s="2" customFormat="1" ht="16.5" customHeight="1">
      <c r="A158" s="34"/>
      <c r="B158" s="35"/>
      <c r="C158" s="182" t="s">
        <v>186</v>
      </c>
      <c r="D158" s="182" t="s">
        <v>123</v>
      </c>
      <c r="E158" s="183" t="s">
        <v>187</v>
      </c>
      <c r="F158" s="184" t="s">
        <v>188</v>
      </c>
      <c r="G158" s="185" t="s">
        <v>138</v>
      </c>
      <c r="H158" s="186">
        <v>160</v>
      </c>
      <c r="I158" s="187"/>
      <c r="J158" s="188">
        <f>ROUND(I158*H158,2)</f>
        <v>0</v>
      </c>
      <c r="K158" s="189"/>
      <c r="L158" s="39"/>
      <c r="M158" s="190" t="s">
        <v>1</v>
      </c>
      <c r="N158" s="191" t="s">
        <v>43</v>
      </c>
      <c r="O158" s="71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4" t="s">
        <v>127</v>
      </c>
      <c r="AT158" s="194" t="s">
        <v>123</v>
      </c>
      <c r="AU158" s="194" t="s">
        <v>85</v>
      </c>
      <c r="AY158" s="17" t="s">
        <v>121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17" t="s">
        <v>83</v>
      </c>
      <c r="BK158" s="195">
        <f>ROUND(I158*H158,2)</f>
        <v>0</v>
      </c>
      <c r="BL158" s="17" t="s">
        <v>127</v>
      </c>
      <c r="BM158" s="194" t="s">
        <v>189</v>
      </c>
    </row>
    <row r="159" spans="1:65" s="2" customFormat="1" ht="19.2">
      <c r="A159" s="34"/>
      <c r="B159" s="35"/>
      <c r="C159" s="36"/>
      <c r="D159" s="196" t="s">
        <v>129</v>
      </c>
      <c r="E159" s="36"/>
      <c r="F159" s="197" t="s">
        <v>190</v>
      </c>
      <c r="G159" s="36"/>
      <c r="H159" s="36"/>
      <c r="I159" s="198"/>
      <c r="J159" s="36"/>
      <c r="K159" s="36"/>
      <c r="L159" s="39"/>
      <c r="M159" s="199"/>
      <c r="N159" s="200"/>
      <c r="O159" s="71"/>
      <c r="P159" s="71"/>
      <c r="Q159" s="71"/>
      <c r="R159" s="71"/>
      <c r="S159" s="71"/>
      <c r="T159" s="72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129</v>
      </c>
      <c r="AU159" s="17" t="s">
        <v>85</v>
      </c>
    </row>
    <row r="160" spans="1:65" s="13" customFormat="1" ht="10.199999999999999">
      <c r="B160" s="201"/>
      <c r="C160" s="202"/>
      <c r="D160" s="196" t="s">
        <v>151</v>
      </c>
      <c r="E160" s="203" t="s">
        <v>1</v>
      </c>
      <c r="F160" s="204" t="s">
        <v>191</v>
      </c>
      <c r="G160" s="202"/>
      <c r="H160" s="205">
        <v>160</v>
      </c>
      <c r="I160" s="206"/>
      <c r="J160" s="202"/>
      <c r="K160" s="202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151</v>
      </c>
      <c r="AU160" s="211" t="s">
        <v>85</v>
      </c>
      <c r="AV160" s="13" t="s">
        <v>85</v>
      </c>
      <c r="AW160" s="13" t="s">
        <v>34</v>
      </c>
      <c r="AX160" s="13" t="s">
        <v>83</v>
      </c>
      <c r="AY160" s="211" t="s">
        <v>121</v>
      </c>
    </row>
    <row r="161" spans="1:65" s="2" customFormat="1" ht="16.5" customHeight="1">
      <c r="A161" s="34"/>
      <c r="B161" s="35"/>
      <c r="C161" s="182" t="s">
        <v>8</v>
      </c>
      <c r="D161" s="182" t="s">
        <v>123</v>
      </c>
      <c r="E161" s="183" t="s">
        <v>192</v>
      </c>
      <c r="F161" s="184" t="s">
        <v>193</v>
      </c>
      <c r="G161" s="185" t="s">
        <v>148</v>
      </c>
      <c r="H161" s="186">
        <v>192</v>
      </c>
      <c r="I161" s="187"/>
      <c r="J161" s="188">
        <f>ROUND(I161*H161,2)</f>
        <v>0</v>
      </c>
      <c r="K161" s="189"/>
      <c r="L161" s="39"/>
      <c r="M161" s="190" t="s">
        <v>1</v>
      </c>
      <c r="N161" s="191" t="s">
        <v>43</v>
      </c>
      <c r="O161" s="71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4" t="s">
        <v>127</v>
      </c>
      <c r="AT161" s="194" t="s">
        <v>123</v>
      </c>
      <c r="AU161" s="194" t="s">
        <v>85</v>
      </c>
      <c r="AY161" s="17" t="s">
        <v>121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17" t="s">
        <v>83</v>
      </c>
      <c r="BK161" s="195">
        <f>ROUND(I161*H161,2)</f>
        <v>0</v>
      </c>
      <c r="BL161" s="17" t="s">
        <v>127</v>
      </c>
      <c r="BM161" s="194" t="s">
        <v>194</v>
      </c>
    </row>
    <row r="162" spans="1:65" s="2" customFormat="1" ht="19.2">
      <c r="A162" s="34"/>
      <c r="B162" s="35"/>
      <c r="C162" s="36"/>
      <c r="D162" s="196" t="s">
        <v>129</v>
      </c>
      <c r="E162" s="36"/>
      <c r="F162" s="197" t="s">
        <v>195</v>
      </c>
      <c r="G162" s="36"/>
      <c r="H162" s="36"/>
      <c r="I162" s="198"/>
      <c r="J162" s="36"/>
      <c r="K162" s="36"/>
      <c r="L162" s="39"/>
      <c r="M162" s="199"/>
      <c r="N162" s="200"/>
      <c r="O162" s="71"/>
      <c r="P162" s="71"/>
      <c r="Q162" s="71"/>
      <c r="R162" s="71"/>
      <c r="S162" s="71"/>
      <c r="T162" s="72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129</v>
      </c>
      <c r="AU162" s="17" t="s">
        <v>85</v>
      </c>
    </row>
    <row r="163" spans="1:65" s="2" customFormat="1" ht="19.2">
      <c r="A163" s="34"/>
      <c r="B163" s="35"/>
      <c r="C163" s="36"/>
      <c r="D163" s="196" t="s">
        <v>196</v>
      </c>
      <c r="E163" s="36"/>
      <c r="F163" s="233" t="s">
        <v>197</v>
      </c>
      <c r="G163" s="36"/>
      <c r="H163" s="36"/>
      <c r="I163" s="198"/>
      <c r="J163" s="36"/>
      <c r="K163" s="36"/>
      <c r="L163" s="39"/>
      <c r="M163" s="199"/>
      <c r="N163" s="200"/>
      <c r="O163" s="71"/>
      <c r="P163" s="71"/>
      <c r="Q163" s="71"/>
      <c r="R163" s="71"/>
      <c r="S163" s="71"/>
      <c r="T163" s="72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196</v>
      </c>
      <c r="AU163" s="17" t="s">
        <v>85</v>
      </c>
    </row>
    <row r="164" spans="1:65" s="13" customFormat="1" ht="10.199999999999999">
      <c r="B164" s="201"/>
      <c r="C164" s="202"/>
      <c r="D164" s="196" t="s">
        <v>151</v>
      </c>
      <c r="E164" s="203" t="s">
        <v>1</v>
      </c>
      <c r="F164" s="204" t="s">
        <v>198</v>
      </c>
      <c r="G164" s="202"/>
      <c r="H164" s="205">
        <v>192</v>
      </c>
      <c r="I164" s="206"/>
      <c r="J164" s="202"/>
      <c r="K164" s="202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151</v>
      </c>
      <c r="AU164" s="211" t="s">
        <v>85</v>
      </c>
      <c r="AV164" s="13" t="s">
        <v>85</v>
      </c>
      <c r="AW164" s="13" t="s">
        <v>34</v>
      </c>
      <c r="AX164" s="13" t="s">
        <v>83</v>
      </c>
      <c r="AY164" s="211" t="s">
        <v>121</v>
      </c>
    </row>
    <row r="165" spans="1:65" s="2" customFormat="1" ht="16.5" customHeight="1">
      <c r="A165" s="34"/>
      <c r="B165" s="35"/>
      <c r="C165" s="182" t="s">
        <v>199</v>
      </c>
      <c r="D165" s="182" t="s">
        <v>123</v>
      </c>
      <c r="E165" s="183" t="s">
        <v>200</v>
      </c>
      <c r="F165" s="184" t="s">
        <v>201</v>
      </c>
      <c r="G165" s="185" t="s">
        <v>202</v>
      </c>
      <c r="H165" s="186">
        <v>847.41600000000005</v>
      </c>
      <c r="I165" s="187"/>
      <c r="J165" s="188">
        <f>ROUND(I165*H165,2)</f>
        <v>0</v>
      </c>
      <c r="K165" s="189"/>
      <c r="L165" s="39"/>
      <c r="M165" s="190" t="s">
        <v>1</v>
      </c>
      <c r="N165" s="191" t="s">
        <v>43</v>
      </c>
      <c r="O165" s="71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4" t="s">
        <v>127</v>
      </c>
      <c r="AT165" s="194" t="s">
        <v>123</v>
      </c>
      <c r="AU165" s="194" t="s">
        <v>85</v>
      </c>
      <c r="AY165" s="17" t="s">
        <v>121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17" t="s">
        <v>83</v>
      </c>
      <c r="BK165" s="195">
        <f>ROUND(I165*H165,2)</f>
        <v>0</v>
      </c>
      <c r="BL165" s="17" t="s">
        <v>127</v>
      </c>
      <c r="BM165" s="194" t="s">
        <v>203</v>
      </c>
    </row>
    <row r="166" spans="1:65" s="2" customFormat="1" ht="19.2">
      <c r="A166" s="34"/>
      <c r="B166" s="35"/>
      <c r="C166" s="36"/>
      <c r="D166" s="196" t="s">
        <v>129</v>
      </c>
      <c r="E166" s="36"/>
      <c r="F166" s="197" t="s">
        <v>204</v>
      </c>
      <c r="G166" s="36"/>
      <c r="H166" s="36"/>
      <c r="I166" s="198"/>
      <c r="J166" s="36"/>
      <c r="K166" s="36"/>
      <c r="L166" s="39"/>
      <c r="M166" s="199"/>
      <c r="N166" s="200"/>
      <c r="O166" s="71"/>
      <c r="P166" s="71"/>
      <c r="Q166" s="71"/>
      <c r="R166" s="71"/>
      <c r="S166" s="71"/>
      <c r="T166" s="72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129</v>
      </c>
      <c r="AU166" s="17" t="s">
        <v>85</v>
      </c>
    </row>
    <row r="167" spans="1:65" s="2" customFormat="1" ht="28.8">
      <c r="A167" s="34"/>
      <c r="B167" s="35"/>
      <c r="C167" s="36"/>
      <c r="D167" s="196" t="s">
        <v>196</v>
      </c>
      <c r="E167" s="36"/>
      <c r="F167" s="233" t="s">
        <v>205</v>
      </c>
      <c r="G167" s="36"/>
      <c r="H167" s="36"/>
      <c r="I167" s="198"/>
      <c r="J167" s="36"/>
      <c r="K167" s="36"/>
      <c r="L167" s="39"/>
      <c r="M167" s="199"/>
      <c r="N167" s="200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196</v>
      </c>
      <c r="AU167" s="17" t="s">
        <v>85</v>
      </c>
    </row>
    <row r="168" spans="1:65" s="13" customFormat="1" ht="10.199999999999999">
      <c r="B168" s="201"/>
      <c r="C168" s="202"/>
      <c r="D168" s="196" t="s">
        <v>151</v>
      </c>
      <c r="E168" s="203" t="s">
        <v>1</v>
      </c>
      <c r="F168" s="204" t="s">
        <v>206</v>
      </c>
      <c r="G168" s="202"/>
      <c r="H168" s="205">
        <v>847.41600000000005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151</v>
      </c>
      <c r="AU168" s="211" t="s">
        <v>85</v>
      </c>
      <c r="AV168" s="13" t="s">
        <v>85</v>
      </c>
      <c r="AW168" s="13" t="s">
        <v>34</v>
      </c>
      <c r="AX168" s="13" t="s">
        <v>83</v>
      </c>
      <c r="AY168" s="211" t="s">
        <v>121</v>
      </c>
    </row>
    <row r="169" spans="1:65" s="2" customFormat="1" ht="16.5" customHeight="1">
      <c r="A169" s="34"/>
      <c r="B169" s="35"/>
      <c r="C169" s="182" t="s">
        <v>207</v>
      </c>
      <c r="D169" s="182" t="s">
        <v>123</v>
      </c>
      <c r="E169" s="183" t="s">
        <v>208</v>
      </c>
      <c r="F169" s="184" t="s">
        <v>209</v>
      </c>
      <c r="G169" s="185" t="s">
        <v>148</v>
      </c>
      <c r="H169" s="186">
        <v>41.99</v>
      </c>
      <c r="I169" s="187"/>
      <c r="J169" s="188">
        <f>ROUND(I169*H169,2)</f>
        <v>0</v>
      </c>
      <c r="K169" s="189"/>
      <c r="L169" s="39"/>
      <c r="M169" s="190" t="s">
        <v>1</v>
      </c>
      <c r="N169" s="191" t="s">
        <v>43</v>
      </c>
      <c r="O169" s="71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4" t="s">
        <v>127</v>
      </c>
      <c r="AT169" s="194" t="s">
        <v>123</v>
      </c>
      <c r="AU169" s="194" t="s">
        <v>85</v>
      </c>
      <c r="AY169" s="17" t="s">
        <v>121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17" t="s">
        <v>83</v>
      </c>
      <c r="BK169" s="195">
        <f>ROUND(I169*H169,2)</f>
        <v>0</v>
      </c>
      <c r="BL169" s="17" t="s">
        <v>127</v>
      </c>
      <c r="BM169" s="194" t="s">
        <v>210</v>
      </c>
    </row>
    <row r="170" spans="1:65" s="2" customFormat="1" ht="19.2">
      <c r="A170" s="34"/>
      <c r="B170" s="35"/>
      <c r="C170" s="36"/>
      <c r="D170" s="196" t="s">
        <v>129</v>
      </c>
      <c r="E170" s="36"/>
      <c r="F170" s="197" t="s">
        <v>211</v>
      </c>
      <c r="G170" s="36"/>
      <c r="H170" s="36"/>
      <c r="I170" s="198"/>
      <c r="J170" s="36"/>
      <c r="K170" s="36"/>
      <c r="L170" s="39"/>
      <c r="M170" s="199"/>
      <c r="N170" s="200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129</v>
      </c>
      <c r="AU170" s="17" t="s">
        <v>85</v>
      </c>
    </row>
    <row r="171" spans="1:65" s="2" customFormat="1" ht="16.5" customHeight="1">
      <c r="A171" s="34"/>
      <c r="B171" s="35"/>
      <c r="C171" s="182" t="s">
        <v>212</v>
      </c>
      <c r="D171" s="182" t="s">
        <v>123</v>
      </c>
      <c r="E171" s="183" t="s">
        <v>213</v>
      </c>
      <c r="F171" s="184" t="s">
        <v>214</v>
      </c>
      <c r="G171" s="185" t="s">
        <v>126</v>
      </c>
      <c r="H171" s="186">
        <v>9.3450000000000006</v>
      </c>
      <c r="I171" s="187"/>
      <c r="J171" s="188">
        <f>ROUND(I171*H171,2)</f>
        <v>0</v>
      </c>
      <c r="K171" s="189"/>
      <c r="L171" s="39"/>
      <c r="M171" s="190" t="s">
        <v>1</v>
      </c>
      <c r="N171" s="191" t="s">
        <v>43</v>
      </c>
      <c r="O171" s="71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4" t="s">
        <v>127</v>
      </c>
      <c r="AT171" s="194" t="s">
        <v>123</v>
      </c>
      <c r="AU171" s="194" t="s">
        <v>85</v>
      </c>
      <c r="AY171" s="17" t="s">
        <v>121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17" t="s">
        <v>83</v>
      </c>
      <c r="BK171" s="195">
        <f>ROUND(I171*H171,2)</f>
        <v>0</v>
      </c>
      <c r="BL171" s="17" t="s">
        <v>127</v>
      </c>
      <c r="BM171" s="194" t="s">
        <v>215</v>
      </c>
    </row>
    <row r="172" spans="1:65" s="2" customFormat="1" ht="19.2">
      <c r="A172" s="34"/>
      <c r="B172" s="35"/>
      <c r="C172" s="36"/>
      <c r="D172" s="196" t="s">
        <v>129</v>
      </c>
      <c r="E172" s="36"/>
      <c r="F172" s="197" t="s">
        <v>216</v>
      </c>
      <c r="G172" s="36"/>
      <c r="H172" s="36"/>
      <c r="I172" s="198"/>
      <c r="J172" s="36"/>
      <c r="K172" s="36"/>
      <c r="L172" s="39"/>
      <c r="M172" s="199"/>
      <c r="N172" s="200"/>
      <c r="O172" s="71"/>
      <c r="P172" s="71"/>
      <c r="Q172" s="71"/>
      <c r="R172" s="71"/>
      <c r="S172" s="71"/>
      <c r="T172" s="72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129</v>
      </c>
      <c r="AU172" s="17" t="s">
        <v>85</v>
      </c>
    </row>
    <row r="173" spans="1:65" s="2" customFormat="1" ht="16.5" customHeight="1">
      <c r="A173" s="34"/>
      <c r="B173" s="35"/>
      <c r="C173" s="182" t="s">
        <v>217</v>
      </c>
      <c r="D173" s="182" t="s">
        <v>123</v>
      </c>
      <c r="E173" s="183" t="s">
        <v>218</v>
      </c>
      <c r="F173" s="184" t="s">
        <v>219</v>
      </c>
      <c r="G173" s="185" t="s">
        <v>126</v>
      </c>
      <c r="H173" s="186">
        <v>9.3450000000000006</v>
      </c>
      <c r="I173" s="187"/>
      <c r="J173" s="188">
        <f>ROUND(I173*H173,2)</f>
        <v>0</v>
      </c>
      <c r="K173" s="189"/>
      <c r="L173" s="39"/>
      <c r="M173" s="190" t="s">
        <v>1</v>
      </c>
      <c r="N173" s="191" t="s">
        <v>43</v>
      </c>
      <c r="O173" s="71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4" t="s">
        <v>127</v>
      </c>
      <c r="AT173" s="194" t="s">
        <v>123</v>
      </c>
      <c r="AU173" s="194" t="s">
        <v>85</v>
      </c>
      <c r="AY173" s="17" t="s">
        <v>121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7" t="s">
        <v>83</v>
      </c>
      <c r="BK173" s="195">
        <f>ROUND(I173*H173,2)</f>
        <v>0</v>
      </c>
      <c r="BL173" s="17" t="s">
        <v>127</v>
      </c>
      <c r="BM173" s="194" t="s">
        <v>220</v>
      </c>
    </row>
    <row r="174" spans="1:65" s="2" customFormat="1" ht="19.2">
      <c r="A174" s="34"/>
      <c r="B174" s="35"/>
      <c r="C174" s="36"/>
      <c r="D174" s="196" t="s">
        <v>129</v>
      </c>
      <c r="E174" s="36"/>
      <c r="F174" s="197" t="s">
        <v>221</v>
      </c>
      <c r="G174" s="36"/>
      <c r="H174" s="36"/>
      <c r="I174" s="198"/>
      <c r="J174" s="36"/>
      <c r="K174" s="36"/>
      <c r="L174" s="39"/>
      <c r="M174" s="199"/>
      <c r="N174" s="200"/>
      <c r="O174" s="71"/>
      <c r="P174" s="71"/>
      <c r="Q174" s="71"/>
      <c r="R174" s="71"/>
      <c r="S174" s="71"/>
      <c r="T174" s="72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129</v>
      </c>
      <c r="AU174" s="17" t="s">
        <v>85</v>
      </c>
    </row>
    <row r="175" spans="1:65" s="2" customFormat="1" ht="16.5" customHeight="1">
      <c r="A175" s="34"/>
      <c r="B175" s="35"/>
      <c r="C175" s="234" t="s">
        <v>222</v>
      </c>
      <c r="D175" s="234" t="s">
        <v>223</v>
      </c>
      <c r="E175" s="235" t="s">
        <v>224</v>
      </c>
      <c r="F175" s="236" t="s">
        <v>225</v>
      </c>
      <c r="G175" s="237" t="s">
        <v>226</v>
      </c>
      <c r="H175" s="238">
        <v>0.187</v>
      </c>
      <c r="I175" s="239"/>
      <c r="J175" s="240">
        <f>ROUND(I175*H175,2)</f>
        <v>0</v>
      </c>
      <c r="K175" s="241"/>
      <c r="L175" s="242"/>
      <c r="M175" s="243" t="s">
        <v>1</v>
      </c>
      <c r="N175" s="244" t="s">
        <v>43</v>
      </c>
      <c r="O175" s="71"/>
      <c r="P175" s="192">
        <f>O175*H175</f>
        <v>0</v>
      </c>
      <c r="Q175" s="192">
        <v>1E-3</v>
      </c>
      <c r="R175" s="192">
        <f>Q175*H175</f>
        <v>1.8699999999999999E-4</v>
      </c>
      <c r="S175" s="192">
        <v>0</v>
      </c>
      <c r="T175" s="193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4" t="s">
        <v>170</v>
      </c>
      <c r="AT175" s="194" t="s">
        <v>223</v>
      </c>
      <c r="AU175" s="194" t="s">
        <v>85</v>
      </c>
      <c r="AY175" s="17" t="s">
        <v>121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17" t="s">
        <v>83</v>
      </c>
      <c r="BK175" s="195">
        <f>ROUND(I175*H175,2)</f>
        <v>0</v>
      </c>
      <c r="BL175" s="17" t="s">
        <v>127</v>
      </c>
      <c r="BM175" s="194" t="s">
        <v>227</v>
      </c>
    </row>
    <row r="176" spans="1:65" s="2" customFormat="1" ht="10.199999999999999">
      <c r="A176" s="34"/>
      <c r="B176" s="35"/>
      <c r="C176" s="36"/>
      <c r="D176" s="196" t="s">
        <v>129</v>
      </c>
      <c r="E176" s="36"/>
      <c r="F176" s="197" t="s">
        <v>225</v>
      </c>
      <c r="G176" s="36"/>
      <c r="H176" s="36"/>
      <c r="I176" s="198"/>
      <c r="J176" s="36"/>
      <c r="K176" s="36"/>
      <c r="L176" s="39"/>
      <c r="M176" s="199"/>
      <c r="N176" s="200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129</v>
      </c>
      <c r="AU176" s="17" t="s">
        <v>85</v>
      </c>
    </row>
    <row r="177" spans="1:65" s="13" customFormat="1" ht="10.199999999999999">
      <c r="B177" s="201"/>
      <c r="C177" s="202"/>
      <c r="D177" s="196" t="s">
        <v>151</v>
      </c>
      <c r="E177" s="202"/>
      <c r="F177" s="204" t="s">
        <v>228</v>
      </c>
      <c r="G177" s="202"/>
      <c r="H177" s="205">
        <v>0.187</v>
      </c>
      <c r="I177" s="206"/>
      <c r="J177" s="202"/>
      <c r="K177" s="202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151</v>
      </c>
      <c r="AU177" s="211" t="s">
        <v>85</v>
      </c>
      <c r="AV177" s="13" t="s">
        <v>85</v>
      </c>
      <c r="AW177" s="13" t="s">
        <v>4</v>
      </c>
      <c r="AX177" s="13" t="s">
        <v>83</v>
      </c>
      <c r="AY177" s="211" t="s">
        <v>121</v>
      </c>
    </row>
    <row r="178" spans="1:65" s="2" customFormat="1" ht="16.5" customHeight="1">
      <c r="A178" s="34"/>
      <c r="B178" s="35"/>
      <c r="C178" s="182" t="s">
        <v>229</v>
      </c>
      <c r="D178" s="182" t="s">
        <v>123</v>
      </c>
      <c r="E178" s="183" t="s">
        <v>230</v>
      </c>
      <c r="F178" s="184" t="s">
        <v>231</v>
      </c>
      <c r="G178" s="185" t="s">
        <v>126</v>
      </c>
      <c r="H178" s="186">
        <v>250.78800000000001</v>
      </c>
      <c r="I178" s="187"/>
      <c r="J178" s="188">
        <f>ROUND(I178*H178,2)</f>
        <v>0</v>
      </c>
      <c r="K178" s="189"/>
      <c r="L178" s="39"/>
      <c r="M178" s="190" t="s">
        <v>1</v>
      </c>
      <c r="N178" s="191" t="s">
        <v>43</v>
      </c>
      <c r="O178" s="71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4" t="s">
        <v>127</v>
      </c>
      <c r="AT178" s="194" t="s">
        <v>123</v>
      </c>
      <c r="AU178" s="194" t="s">
        <v>85</v>
      </c>
      <c r="AY178" s="17" t="s">
        <v>121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17" t="s">
        <v>83</v>
      </c>
      <c r="BK178" s="195">
        <f>ROUND(I178*H178,2)</f>
        <v>0</v>
      </c>
      <c r="BL178" s="17" t="s">
        <v>127</v>
      </c>
      <c r="BM178" s="194" t="s">
        <v>232</v>
      </c>
    </row>
    <row r="179" spans="1:65" s="2" customFormat="1" ht="10.199999999999999">
      <c r="A179" s="34"/>
      <c r="B179" s="35"/>
      <c r="C179" s="36"/>
      <c r="D179" s="196" t="s">
        <v>129</v>
      </c>
      <c r="E179" s="36"/>
      <c r="F179" s="197" t="s">
        <v>233</v>
      </c>
      <c r="G179" s="36"/>
      <c r="H179" s="36"/>
      <c r="I179" s="198"/>
      <c r="J179" s="36"/>
      <c r="K179" s="36"/>
      <c r="L179" s="39"/>
      <c r="M179" s="199"/>
      <c r="N179" s="200"/>
      <c r="O179" s="71"/>
      <c r="P179" s="71"/>
      <c r="Q179" s="71"/>
      <c r="R179" s="71"/>
      <c r="S179" s="71"/>
      <c r="T179" s="72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129</v>
      </c>
      <c r="AU179" s="17" t="s">
        <v>85</v>
      </c>
    </row>
    <row r="180" spans="1:65" s="2" customFormat="1" ht="16.5" customHeight="1">
      <c r="A180" s="34"/>
      <c r="B180" s="35"/>
      <c r="C180" s="234" t="s">
        <v>234</v>
      </c>
      <c r="D180" s="234" t="s">
        <v>223</v>
      </c>
      <c r="E180" s="235" t="s">
        <v>235</v>
      </c>
      <c r="F180" s="236" t="s">
        <v>236</v>
      </c>
      <c r="G180" s="237" t="s">
        <v>226</v>
      </c>
      <c r="H180" s="238">
        <v>5.016</v>
      </c>
      <c r="I180" s="239"/>
      <c r="J180" s="240">
        <f>ROUND(I180*H180,2)</f>
        <v>0</v>
      </c>
      <c r="K180" s="241"/>
      <c r="L180" s="242"/>
      <c r="M180" s="243" t="s">
        <v>1</v>
      </c>
      <c r="N180" s="244" t="s">
        <v>43</v>
      </c>
      <c r="O180" s="71"/>
      <c r="P180" s="192">
        <f>O180*H180</f>
        <v>0</v>
      </c>
      <c r="Q180" s="192">
        <v>1E-3</v>
      </c>
      <c r="R180" s="192">
        <f>Q180*H180</f>
        <v>5.0160000000000005E-3</v>
      </c>
      <c r="S180" s="192">
        <v>0</v>
      </c>
      <c r="T180" s="193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4" t="s">
        <v>170</v>
      </c>
      <c r="AT180" s="194" t="s">
        <v>223</v>
      </c>
      <c r="AU180" s="194" t="s">
        <v>85</v>
      </c>
      <c r="AY180" s="17" t="s">
        <v>121</v>
      </c>
      <c r="BE180" s="195">
        <f>IF(N180="základní",J180,0)</f>
        <v>0</v>
      </c>
      <c r="BF180" s="195">
        <f>IF(N180="snížená",J180,0)</f>
        <v>0</v>
      </c>
      <c r="BG180" s="195">
        <f>IF(N180="zákl. přenesená",J180,0)</f>
        <v>0</v>
      </c>
      <c r="BH180" s="195">
        <f>IF(N180="sníž. přenesená",J180,0)</f>
        <v>0</v>
      </c>
      <c r="BI180" s="195">
        <f>IF(N180="nulová",J180,0)</f>
        <v>0</v>
      </c>
      <c r="BJ180" s="17" t="s">
        <v>83</v>
      </c>
      <c r="BK180" s="195">
        <f>ROUND(I180*H180,2)</f>
        <v>0</v>
      </c>
      <c r="BL180" s="17" t="s">
        <v>127</v>
      </c>
      <c r="BM180" s="194" t="s">
        <v>237</v>
      </c>
    </row>
    <row r="181" spans="1:65" s="2" customFormat="1" ht="10.199999999999999">
      <c r="A181" s="34"/>
      <c r="B181" s="35"/>
      <c r="C181" s="36"/>
      <c r="D181" s="196" t="s">
        <v>129</v>
      </c>
      <c r="E181" s="36"/>
      <c r="F181" s="197" t="s">
        <v>236</v>
      </c>
      <c r="G181" s="36"/>
      <c r="H181" s="36"/>
      <c r="I181" s="198"/>
      <c r="J181" s="36"/>
      <c r="K181" s="36"/>
      <c r="L181" s="39"/>
      <c r="M181" s="199"/>
      <c r="N181" s="200"/>
      <c r="O181" s="71"/>
      <c r="P181" s="71"/>
      <c r="Q181" s="71"/>
      <c r="R181" s="71"/>
      <c r="S181" s="71"/>
      <c r="T181" s="72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129</v>
      </c>
      <c r="AU181" s="17" t="s">
        <v>85</v>
      </c>
    </row>
    <row r="182" spans="1:65" s="13" customFormat="1" ht="10.199999999999999">
      <c r="B182" s="201"/>
      <c r="C182" s="202"/>
      <c r="D182" s="196" t="s">
        <v>151</v>
      </c>
      <c r="E182" s="202"/>
      <c r="F182" s="204" t="s">
        <v>238</v>
      </c>
      <c r="G182" s="202"/>
      <c r="H182" s="205">
        <v>5.016</v>
      </c>
      <c r="I182" s="206"/>
      <c r="J182" s="202"/>
      <c r="K182" s="202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151</v>
      </c>
      <c r="AU182" s="211" t="s">
        <v>85</v>
      </c>
      <c r="AV182" s="13" t="s">
        <v>85</v>
      </c>
      <c r="AW182" s="13" t="s">
        <v>4</v>
      </c>
      <c r="AX182" s="13" t="s">
        <v>83</v>
      </c>
      <c r="AY182" s="211" t="s">
        <v>121</v>
      </c>
    </row>
    <row r="183" spans="1:65" s="2" customFormat="1" ht="16.5" customHeight="1">
      <c r="A183" s="34"/>
      <c r="B183" s="35"/>
      <c r="C183" s="182" t="s">
        <v>239</v>
      </c>
      <c r="D183" s="182" t="s">
        <v>123</v>
      </c>
      <c r="E183" s="183" t="s">
        <v>240</v>
      </c>
      <c r="F183" s="184" t="s">
        <v>241</v>
      </c>
      <c r="G183" s="185" t="s">
        <v>126</v>
      </c>
      <c r="H183" s="186">
        <v>73.894999999999996</v>
      </c>
      <c r="I183" s="187"/>
      <c r="J183" s="188">
        <f>ROUND(I183*H183,2)</f>
        <v>0</v>
      </c>
      <c r="K183" s="189"/>
      <c r="L183" s="39"/>
      <c r="M183" s="190" t="s">
        <v>1</v>
      </c>
      <c r="N183" s="191" t="s">
        <v>43</v>
      </c>
      <c r="O183" s="71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4" t="s">
        <v>127</v>
      </c>
      <c r="AT183" s="194" t="s">
        <v>123</v>
      </c>
      <c r="AU183" s="194" t="s">
        <v>85</v>
      </c>
      <c r="AY183" s="17" t="s">
        <v>121</v>
      </c>
      <c r="BE183" s="195">
        <f>IF(N183="základní",J183,0)</f>
        <v>0</v>
      </c>
      <c r="BF183" s="195">
        <f>IF(N183="snížená",J183,0)</f>
        <v>0</v>
      </c>
      <c r="BG183" s="195">
        <f>IF(N183="zákl. přenesená",J183,0)</f>
        <v>0</v>
      </c>
      <c r="BH183" s="195">
        <f>IF(N183="sníž. přenesená",J183,0)</f>
        <v>0</v>
      </c>
      <c r="BI183" s="195">
        <f>IF(N183="nulová",J183,0)</f>
        <v>0</v>
      </c>
      <c r="BJ183" s="17" t="s">
        <v>83</v>
      </c>
      <c r="BK183" s="195">
        <f>ROUND(I183*H183,2)</f>
        <v>0</v>
      </c>
      <c r="BL183" s="17" t="s">
        <v>127</v>
      </c>
      <c r="BM183" s="194" t="s">
        <v>242</v>
      </c>
    </row>
    <row r="184" spans="1:65" s="2" customFormat="1" ht="10.199999999999999">
      <c r="A184" s="34"/>
      <c r="B184" s="35"/>
      <c r="C184" s="36"/>
      <c r="D184" s="196" t="s">
        <v>129</v>
      </c>
      <c r="E184" s="36"/>
      <c r="F184" s="197" t="s">
        <v>243</v>
      </c>
      <c r="G184" s="36"/>
      <c r="H184" s="36"/>
      <c r="I184" s="198"/>
      <c r="J184" s="36"/>
      <c r="K184" s="36"/>
      <c r="L184" s="39"/>
      <c r="M184" s="199"/>
      <c r="N184" s="200"/>
      <c r="O184" s="71"/>
      <c r="P184" s="71"/>
      <c r="Q184" s="71"/>
      <c r="R184" s="71"/>
      <c r="S184" s="71"/>
      <c r="T184" s="72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129</v>
      </c>
      <c r="AU184" s="17" t="s">
        <v>85</v>
      </c>
    </row>
    <row r="185" spans="1:65" s="2" customFormat="1" ht="19.2">
      <c r="A185" s="34"/>
      <c r="B185" s="35"/>
      <c r="C185" s="36"/>
      <c r="D185" s="196" t="s">
        <v>196</v>
      </c>
      <c r="E185" s="36"/>
      <c r="F185" s="233" t="s">
        <v>244</v>
      </c>
      <c r="G185" s="36"/>
      <c r="H185" s="36"/>
      <c r="I185" s="198"/>
      <c r="J185" s="36"/>
      <c r="K185" s="36"/>
      <c r="L185" s="39"/>
      <c r="M185" s="199"/>
      <c r="N185" s="200"/>
      <c r="O185" s="71"/>
      <c r="P185" s="71"/>
      <c r="Q185" s="71"/>
      <c r="R185" s="71"/>
      <c r="S185" s="71"/>
      <c r="T185" s="72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7" t="s">
        <v>196</v>
      </c>
      <c r="AU185" s="17" t="s">
        <v>85</v>
      </c>
    </row>
    <row r="186" spans="1:65" s="2" customFormat="1" ht="16.5" customHeight="1">
      <c r="A186" s="34"/>
      <c r="B186" s="35"/>
      <c r="C186" s="182" t="s">
        <v>7</v>
      </c>
      <c r="D186" s="182" t="s">
        <v>123</v>
      </c>
      <c r="E186" s="183" t="s">
        <v>245</v>
      </c>
      <c r="F186" s="184" t="s">
        <v>246</v>
      </c>
      <c r="G186" s="185" t="s">
        <v>126</v>
      </c>
      <c r="H186" s="186">
        <v>515.97900000000004</v>
      </c>
      <c r="I186" s="187"/>
      <c r="J186" s="188">
        <f>ROUND(I186*H186,2)</f>
        <v>0</v>
      </c>
      <c r="K186" s="189"/>
      <c r="L186" s="39"/>
      <c r="M186" s="190" t="s">
        <v>1</v>
      </c>
      <c r="N186" s="191" t="s">
        <v>43</v>
      </c>
      <c r="O186" s="71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4" t="s">
        <v>127</v>
      </c>
      <c r="AT186" s="194" t="s">
        <v>123</v>
      </c>
      <c r="AU186" s="194" t="s">
        <v>85</v>
      </c>
      <c r="AY186" s="17" t="s">
        <v>121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7" t="s">
        <v>83</v>
      </c>
      <c r="BK186" s="195">
        <f>ROUND(I186*H186,2)</f>
        <v>0</v>
      </c>
      <c r="BL186" s="17" t="s">
        <v>127</v>
      </c>
      <c r="BM186" s="194" t="s">
        <v>247</v>
      </c>
    </row>
    <row r="187" spans="1:65" s="2" customFormat="1" ht="19.2">
      <c r="A187" s="34"/>
      <c r="B187" s="35"/>
      <c r="C187" s="36"/>
      <c r="D187" s="196" t="s">
        <v>129</v>
      </c>
      <c r="E187" s="36"/>
      <c r="F187" s="197" t="s">
        <v>248</v>
      </c>
      <c r="G187" s="36"/>
      <c r="H187" s="36"/>
      <c r="I187" s="198"/>
      <c r="J187" s="36"/>
      <c r="K187" s="36"/>
      <c r="L187" s="39"/>
      <c r="M187" s="199"/>
      <c r="N187" s="200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129</v>
      </c>
      <c r="AU187" s="17" t="s">
        <v>85</v>
      </c>
    </row>
    <row r="188" spans="1:65" s="2" customFormat="1" ht="16.5" customHeight="1">
      <c r="A188" s="34"/>
      <c r="B188" s="35"/>
      <c r="C188" s="182" t="s">
        <v>249</v>
      </c>
      <c r="D188" s="182" t="s">
        <v>123</v>
      </c>
      <c r="E188" s="183" t="s">
        <v>250</v>
      </c>
      <c r="F188" s="184" t="s">
        <v>251</v>
      </c>
      <c r="G188" s="185" t="s">
        <v>126</v>
      </c>
      <c r="H188" s="186">
        <v>97.897000000000006</v>
      </c>
      <c r="I188" s="187"/>
      <c r="J188" s="188">
        <f>ROUND(I188*H188,2)</f>
        <v>0</v>
      </c>
      <c r="K188" s="189"/>
      <c r="L188" s="39"/>
      <c r="M188" s="190" t="s">
        <v>1</v>
      </c>
      <c r="N188" s="191" t="s">
        <v>43</v>
      </c>
      <c r="O188" s="71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4" t="s">
        <v>127</v>
      </c>
      <c r="AT188" s="194" t="s">
        <v>123</v>
      </c>
      <c r="AU188" s="194" t="s">
        <v>85</v>
      </c>
      <c r="AY188" s="17" t="s">
        <v>121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7" t="s">
        <v>83</v>
      </c>
      <c r="BK188" s="195">
        <f>ROUND(I188*H188,2)</f>
        <v>0</v>
      </c>
      <c r="BL188" s="17" t="s">
        <v>127</v>
      </c>
      <c r="BM188" s="194" t="s">
        <v>252</v>
      </c>
    </row>
    <row r="189" spans="1:65" s="2" customFormat="1" ht="19.2">
      <c r="A189" s="34"/>
      <c r="B189" s="35"/>
      <c r="C189" s="36"/>
      <c r="D189" s="196" t="s">
        <v>129</v>
      </c>
      <c r="E189" s="36"/>
      <c r="F189" s="197" t="s">
        <v>253</v>
      </c>
      <c r="G189" s="36"/>
      <c r="H189" s="36"/>
      <c r="I189" s="198"/>
      <c r="J189" s="36"/>
      <c r="K189" s="36"/>
      <c r="L189" s="39"/>
      <c r="M189" s="199"/>
      <c r="N189" s="200"/>
      <c r="O189" s="71"/>
      <c r="P189" s="71"/>
      <c r="Q189" s="71"/>
      <c r="R189" s="71"/>
      <c r="S189" s="71"/>
      <c r="T189" s="72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129</v>
      </c>
      <c r="AU189" s="17" t="s">
        <v>85</v>
      </c>
    </row>
    <row r="190" spans="1:65" s="2" customFormat="1" ht="16.5" customHeight="1">
      <c r="A190" s="34"/>
      <c r="B190" s="35"/>
      <c r="C190" s="182" t="s">
        <v>254</v>
      </c>
      <c r="D190" s="182" t="s">
        <v>123</v>
      </c>
      <c r="E190" s="183" t="s">
        <v>255</v>
      </c>
      <c r="F190" s="184" t="s">
        <v>256</v>
      </c>
      <c r="G190" s="185" t="s">
        <v>126</v>
      </c>
      <c r="H190" s="186">
        <v>250.78800000000001</v>
      </c>
      <c r="I190" s="187"/>
      <c r="J190" s="188">
        <f>ROUND(I190*H190,2)</f>
        <v>0</v>
      </c>
      <c r="K190" s="189"/>
      <c r="L190" s="39"/>
      <c r="M190" s="190" t="s">
        <v>1</v>
      </c>
      <c r="N190" s="191" t="s">
        <v>43</v>
      </c>
      <c r="O190" s="71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4" t="s">
        <v>127</v>
      </c>
      <c r="AT190" s="194" t="s">
        <v>123</v>
      </c>
      <c r="AU190" s="194" t="s">
        <v>85</v>
      </c>
      <c r="AY190" s="17" t="s">
        <v>121</v>
      </c>
      <c r="BE190" s="195">
        <f>IF(N190="základní",J190,0)</f>
        <v>0</v>
      </c>
      <c r="BF190" s="195">
        <f>IF(N190="snížená",J190,0)</f>
        <v>0</v>
      </c>
      <c r="BG190" s="195">
        <f>IF(N190="zákl. přenesená",J190,0)</f>
        <v>0</v>
      </c>
      <c r="BH190" s="195">
        <f>IF(N190="sníž. přenesená",J190,0)</f>
        <v>0</v>
      </c>
      <c r="BI190" s="195">
        <f>IF(N190="nulová",J190,0)</f>
        <v>0</v>
      </c>
      <c r="BJ190" s="17" t="s">
        <v>83</v>
      </c>
      <c r="BK190" s="195">
        <f>ROUND(I190*H190,2)</f>
        <v>0</v>
      </c>
      <c r="BL190" s="17" t="s">
        <v>127</v>
      </c>
      <c r="BM190" s="194" t="s">
        <v>257</v>
      </c>
    </row>
    <row r="191" spans="1:65" s="2" customFormat="1" ht="10.199999999999999">
      <c r="A191" s="34"/>
      <c r="B191" s="35"/>
      <c r="C191" s="36"/>
      <c r="D191" s="196" t="s">
        <v>129</v>
      </c>
      <c r="E191" s="36"/>
      <c r="F191" s="197" t="s">
        <v>258</v>
      </c>
      <c r="G191" s="36"/>
      <c r="H191" s="36"/>
      <c r="I191" s="198"/>
      <c r="J191" s="36"/>
      <c r="K191" s="36"/>
      <c r="L191" s="39"/>
      <c r="M191" s="199"/>
      <c r="N191" s="200"/>
      <c r="O191" s="71"/>
      <c r="P191" s="71"/>
      <c r="Q191" s="71"/>
      <c r="R191" s="71"/>
      <c r="S191" s="71"/>
      <c r="T191" s="72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129</v>
      </c>
      <c r="AU191" s="17" t="s">
        <v>85</v>
      </c>
    </row>
    <row r="192" spans="1:65" s="2" customFormat="1" ht="21.75" customHeight="1">
      <c r="A192" s="34"/>
      <c r="B192" s="35"/>
      <c r="C192" s="182" t="s">
        <v>259</v>
      </c>
      <c r="D192" s="182" t="s">
        <v>123</v>
      </c>
      <c r="E192" s="183" t="s">
        <v>260</v>
      </c>
      <c r="F192" s="184" t="s">
        <v>261</v>
      </c>
      <c r="G192" s="185" t="s">
        <v>138</v>
      </c>
      <c r="H192" s="186">
        <v>22</v>
      </c>
      <c r="I192" s="187"/>
      <c r="J192" s="188">
        <f>ROUND(I192*H192,2)</f>
        <v>0</v>
      </c>
      <c r="K192" s="189"/>
      <c r="L192" s="39"/>
      <c r="M192" s="190" t="s">
        <v>1</v>
      </c>
      <c r="N192" s="191" t="s">
        <v>43</v>
      </c>
      <c r="O192" s="71"/>
      <c r="P192" s="192">
        <f>O192*H192</f>
        <v>0</v>
      </c>
      <c r="Q192" s="192">
        <v>0</v>
      </c>
      <c r="R192" s="192">
        <f>Q192*H192</f>
        <v>0</v>
      </c>
      <c r="S192" s="192">
        <v>0</v>
      </c>
      <c r="T192" s="193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4" t="s">
        <v>127</v>
      </c>
      <c r="AT192" s="194" t="s">
        <v>123</v>
      </c>
      <c r="AU192" s="194" t="s">
        <v>85</v>
      </c>
      <c r="AY192" s="17" t="s">
        <v>121</v>
      </c>
      <c r="BE192" s="195">
        <f>IF(N192="základní",J192,0)</f>
        <v>0</v>
      </c>
      <c r="BF192" s="195">
        <f>IF(N192="snížená",J192,0)</f>
        <v>0</v>
      </c>
      <c r="BG192" s="195">
        <f>IF(N192="zákl. přenesená",J192,0)</f>
        <v>0</v>
      </c>
      <c r="BH192" s="195">
        <f>IF(N192="sníž. přenesená",J192,0)</f>
        <v>0</v>
      </c>
      <c r="BI192" s="195">
        <f>IF(N192="nulová",J192,0)</f>
        <v>0</v>
      </c>
      <c r="BJ192" s="17" t="s">
        <v>83</v>
      </c>
      <c r="BK192" s="195">
        <f>ROUND(I192*H192,2)</f>
        <v>0</v>
      </c>
      <c r="BL192" s="17" t="s">
        <v>127</v>
      </c>
      <c r="BM192" s="194" t="s">
        <v>262</v>
      </c>
    </row>
    <row r="193" spans="1:65" s="2" customFormat="1" ht="10.199999999999999">
      <c r="A193" s="34"/>
      <c r="B193" s="35"/>
      <c r="C193" s="36"/>
      <c r="D193" s="196" t="s">
        <v>129</v>
      </c>
      <c r="E193" s="36"/>
      <c r="F193" s="197" t="s">
        <v>263</v>
      </c>
      <c r="G193" s="36"/>
      <c r="H193" s="36"/>
      <c r="I193" s="198"/>
      <c r="J193" s="36"/>
      <c r="K193" s="36"/>
      <c r="L193" s="39"/>
      <c r="M193" s="199"/>
      <c r="N193" s="200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129</v>
      </c>
      <c r="AU193" s="17" t="s">
        <v>85</v>
      </c>
    </row>
    <row r="194" spans="1:65" s="2" customFormat="1" ht="21.75" customHeight="1">
      <c r="A194" s="34"/>
      <c r="B194" s="35"/>
      <c r="C194" s="182" t="s">
        <v>264</v>
      </c>
      <c r="D194" s="182" t="s">
        <v>123</v>
      </c>
      <c r="E194" s="183" t="s">
        <v>265</v>
      </c>
      <c r="F194" s="184" t="s">
        <v>266</v>
      </c>
      <c r="G194" s="185" t="s">
        <v>138</v>
      </c>
      <c r="H194" s="186">
        <v>22</v>
      </c>
      <c r="I194" s="187"/>
      <c r="J194" s="188">
        <f>ROUND(I194*H194,2)</f>
        <v>0</v>
      </c>
      <c r="K194" s="189"/>
      <c r="L194" s="39"/>
      <c r="M194" s="190" t="s">
        <v>1</v>
      </c>
      <c r="N194" s="191" t="s">
        <v>43</v>
      </c>
      <c r="O194" s="71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4" t="s">
        <v>127</v>
      </c>
      <c r="AT194" s="194" t="s">
        <v>123</v>
      </c>
      <c r="AU194" s="194" t="s">
        <v>85</v>
      </c>
      <c r="AY194" s="17" t="s">
        <v>121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17" t="s">
        <v>83</v>
      </c>
      <c r="BK194" s="195">
        <f>ROUND(I194*H194,2)</f>
        <v>0</v>
      </c>
      <c r="BL194" s="17" t="s">
        <v>127</v>
      </c>
      <c r="BM194" s="194" t="s">
        <v>267</v>
      </c>
    </row>
    <row r="195" spans="1:65" s="2" customFormat="1" ht="19.2">
      <c r="A195" s="34"/>
      <c r="B195" s="35"/>
      <c r="C195" s="36"/>
      <c r="D195" s="196" t="s">
        <v>129</v>
      </c>
      <c r="E195" s="36"/>
      <c r="F195" s="197" t="s">
        <v>268</v>
      </c>
      <c r="G195" s="36"/>
      <c r="H195" s="36"/>
      <c r="I195" s="198"/>
      <c r="J195" s="36"/>
      <c r="K195" s="36"/>
      <c r="L195" s="39"/>
      <c r="M195" s="199"/>
      <c r="N195" s="200"/>
      <c r="O195" s="71"/>
      <c r="P195" s="71"/>
      <c r="Q195" s="71"/>
      <c r="R195" s="71"/>
      <c r="S195" s="71"/>
      <c r="T195" s="72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129</v>
      </c>
      <c r="AU195" s="17" t="s">
        <v>85</v>
      </c>
    </row>
    <row r="196" spans="1:65" s="2" customFormat="1" ht="19.2">
      <c r="A196" s="34"/>
      <c r="B196" s="35"/>
      <c r="C196" s="36"/>
      <c r="D196" s="196" t="s">
        <v>196</v>
      </c>
      <c r="E196" s="36"/>
      <c r="F196" s="233" t="s">
        <v>269</v>
      </c>
      <c r="G196" s="36"/>
      <c r="H196" s="36"/>
      <c r="I196" s="198"/>
      <c r="J196" s="36"/>
      <c r="K196" s="36"/>
      <c r="L196" s="39"/>
      <c r="M196" s="199"/>
      <c r="N196" s="200"/>
      <c r="O196" s="71"/>
      <c r="P196" s="71"/>
      <c r="Q196" s="71"/>
      <c r="R196" s="71"/>
      <c r="S196" s="71"/>
      <c r="T196" s="72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196</v>
      </c>
      <c r="AU196" s="17" t="s">
        <v>85</v>
      </c>
    </row>
    <row r="197" spans="1:65" s="2" customFormat="1" ht="16.5" customHeight="1">
      <c r="A197" s="34"/>
      <c r="B197" s="35"/>
      <c r="C197" s="182" t="s">
        <v>270</v>
      </c>
      <c r="D197" s="182" t="s">
        <v>123</v>
      </c>
      <c r="E197" s="183" t="s">
        <v>271</v>
      </c>
      <c r="F197" s="184" t="s">
        <v>272</v>
      </c>
      <c r="G197" s="185" t="s">
        <v>138</v>
      </c>
      <c r="H197" s="186">
        <v>22</v>
      </c>
      <c r="I197" s="187"/>
      <c r="J197" s="188">
        <f>ROUND(I197*H197,2)</f>
        <v>0</v>
      </c>
      <c r="K197" s="189"/>
      <c r="L197" s="39"/>
      <c r="M197" s="190" t="s">
        <v>1</v>
      </c>
      <c r="N197" s="191" t="s">
        <v>43</v>
      </c>
      <c r="O197" s="71"/>
      <c r="P197" s="192">
        <f>O197*H197</f>
        <v>0</v>
      </c>
      <c r="Q197" s="192">
        <v>4.6E-5</v>
      </c>
      <c r="R197" s="192">
        <f>Q197*H197</f>
        <v>1.0120000000000001E-3</v>
      </c>
      <c r="S197" s="192">
        <v>0</v>
      </c>
      <c r="T197" s="193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4" t="s">
        <v>127</v>
      </c>
      <c r="AT197" s="194" t="s">
        <v>123</v>
      </c>
      <c r="AU197" s="194" t="s">
        <v>85</v>
      </c>
      <c r="AY197" s="17" t="s">
        <v>121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7" t="s">
        <v>83</v>
      </c>
      <c r="BK197" s="195">
        <f>ROUND(I197*H197,2)</f>
        <v>0</v>
      </c>
      <c r="BL197" s="17" t="s">
        <v>127</v>
      </c>
      <c r="BM197" s="194" t="s">
        <v>273</v>
      </c>
    </row>
    <row r="198" spans="1:65" s="2" customFormat="1" ht="10.199999999999999">
      <c r="A198" s="34"/>
      <c r="B198" s="35"/>
      <c r="C198" s="36"/>
      <c r="D198" s="196" t="s">
        <v>129</v>
      </c>
      <c r="E198" s="36"/>
      <c r="F198" s="197" t="s">
        <v>274</v>
      </c>
      <c r="G198" s="36"/>
      <c r="H198" s="36"/>
      <c r="I198" s="198"/>
      <c r="J198" s="36"/>
      <c r="K198" s="36"/>
      <c r="L198" s="39"/>
      <c r="M198" s="199"/>
      <c r="N198" s="200"/>
      <c r="O198" s="71"/>
      <c r="P198" s="71"/>
      <c r="Q198" s="71"/>
      <c r="R198" s="71"/>
      <c r="S198" s="71"/>
      <c r="T198" s="72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7" t="s">
        <v>129</v>
      </c>
      <c r="AU198" s="17" t="s">
        <v>85</v>
      </c>
    </row>
    <row r="199" spans="1:65" s="2" customFormat="1" ht="16.5" customHeight="1">
      <c r="A199" s="34"/>
      <c r="B199" s="35"/>
      <c r="C199" s="234" t="s">
        <v>275</v>
      </c>
      <c r="D199" s="234" t="s">
        <v>223</v>
      </c>
      <c r="E199" s="235" t="s">
        <v>276</v>
      </c>
      <c r="F199" s="236" t="s">
        <v>277</v>
      </c>
      <c r="G199" s="237" t="s">
        <v>138</v>
      </c>
      <c r="H199" s="238">
        <v>22</v>
      </c>
      <c r="I199" s="239"/>
      <c r="J199" s="240">
        <f>ROUND(I199*H199,2)</f>
        <v>0</v>
      </c>
      <c r="K199" s="241"/>
      <c r="L199" s="242"/>
      <c r="M199" s="243" t="s">
        <v>1</v>
      </c>
      <c r="N199" s="244" t="s">
        <v>43</v>
      </c>
      <c r="O199" s="71"/>
      <c r="P199" s="192">
        <f>O199*H199</f>
        <v>0</v>
      </c>
      <c r="Q199" s="192">
        <v>7.0899999999999999E-3</v>
      </c>
      <c r="R199" s="192">
        <f>Q199*H199</f>
        <v>0.15598000000000001</v>
      </c>
      <c r="S199" s="192">
        <v>0</v>
      </c>
      <c r="T199" s="193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4" t="s">
        <v>170</v>
      </c>
      <c r="AT199" s="194" t="s">
        <v>223</v>
      </c>
      <c r="AU199" s="194" t="s">
        <v>85</v>
      </c>
      <c r="AY199" s="17" t="s">
        <v>121</v>
      </c>
      <c r="BE199" s="195">
        <f>IF(N199="základní",J199,0)</f>
        <v>0</v>
      </c>
      <c r="BF199" s="195">
        <f>IF(N199="snížená",J199,0)</f>
        <v>0</v>
      </c>
      <c r="BG199" s="195">
        <f>IF(N199="zákl. přenesená",J199,0)</f>
        <v>0</v>
      </c>
      <c r="BH199" s="195">
        <f>IF(N199="sníž. přenesená",J199,0)</f>
        <v>0</v>
      </c>
      <c r="BI199" s="195">
        <f>IF(N199="nulová",J199,0)</f>
        <v>0</v>
      </c>
      <c r="BJ199" s="17" t="s">
        <v>83</v>
      </c>
      <c r="BK199" s="195">
        <f>ROUND(I199*H199,2)</f>
        <v>0</v>
      </c>
      <c r="BL199" s="17" t="s">
        <v>127</v>
      </c>
      <c r="BM199" s="194" t="s">
        <v>278</v>
      </c>
    </row>
    <row r="200" spans="1:65" s="2" customFormat="1" ht="10.199999999999999">
      <c r="A200" s="34"/>
      <c r="B200" s="35"/>
      <c r="C200" s="36"/>
      <c r="D200" s="196" t="s">
        <v>129</v>
      </c>
      <c r="E200" s="36"/>
      <c r="F200" s="197" t="s">
        <v>277</v>
      </c>
      <c r="G200" s="36"/>
      <c r="H200" s="36"/>
      <c r="I200" s="198"/>
      <c r="J200" s="36"/>
      <c r="K200" s="36"/>
      <c r="L200" s="39"/>
      <c r="M200" s="199"/>
      <c r="N200" s="200"/>
      <c r="O200" s="71"/>
      <c r="P200" s="71"/>
      <c r="Q200" s="71"/>
      <c r="R200" s="71"/>
      <c r="S200" s="71"/>
      <c r="T200" s="72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129</v>
      </c>
      <c r="AU200" s="17" t="s">
        <v>85</v>
      </c>
    </row>
    <row r="201" spans="1:65" s="2" customFormat="1" ht="16.5" customHeight="1">
      <c r="A201" s="34"/>
      <c r="B201" s="35"/>
      <c r="C201" s="182" t="s">
        <v>279</v>
      </c>
      <c r="D201" s="182" t="s">
        <v>123</v>
      </c>
      <c r="E201" s="183" t="s">
        <v>280</v>
      </c>
      <c r="F201" s="184" t="s">
        <v>281</v>
      </c>
      <c r="G201" s="185" t="s">
        <v>138</v>
      </c>
      <c r="H201" s="186">
        <v>22</v>
      </c>
      <c r="I201" s="187"/>
      <c r="J201" s="188">
        <f>ROUND(I201*H201,2)</f>
        <v>0</v>
      </c>
      <c r="K201" s="189"/>
      <c r="L201" s="39"/>
      <c r="M201" s="190" t="s">
        <v>1</v>
      </c>
      <c r="N201" s="191" t="s">
        <v>43</v>
      </c>
      <c r="O201" s="71"/>
      <c r="P201" s="192">
        <f>O201*H201</f>
        <v>0</v>
      </c>
      <c r="Q201" s="192">
        <v>2.0823999999999999E-3</v>
      </c>
      <c r="R201" s="192">
        <f>Q201*H201</f>
        <v>4.5812800000000001E-2</v>
      </c>
      <c r="S201" s="192">
        <v>0</v>
      </c>
      <c r="T201" s="193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4" t="s">
        <v>127</v>
      </c>
      <c r="AT201" s="194" t="s">
        <v>123</v>
      </c>
      <c r="AU201" s="194" t="s">
        <v>85</v>
      </c>
      <c r="AY201" s="17" t="s">
        <v>121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17" t="s">
        <v>83</v>
      </c>
      <c r="BK201" s="195">
        <f>ROUND(I201*H201,2)</f>
        <v>0</v>
      </c>
      <c r="BL201" s="17" t="s">
        <v>127</v>
      </c>
      <c r="BM201" s="194" t="s">
        <v>282</v>
      </c>
    </row>
    <row r="202" spans="1:65" s="2" customFormat="1" ht="10.199999999999999">
      <c r="A202" s="34"/>
      <c r="B202" s="35"/>
      <c r="C202" s="36"/>
      <c r="D202" s="196" t="s">
        <v>129</v>
      </c>
      <c r="E202" s="36"/>
      <c r="F202" s="197" t="s">
        <v>283</v>
      </c>
      <c r="G202" s="36"/>
      <c r="H202" s="36"/>
      <c r="I202" s="198"/>
      <c r="J202" s="36"/>
      <c r="K202" s="36"/>
      <c r="L202" s="39"/>
      <c r="M202" s="199"/>
      <c r="N202" s="200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129</v>
      </c>
      <c r="AU202" s="17" t="s">
        <v>85</v>
      </c>
    </row>
    <row r="203" spans="1:65" s="2" customFormat="1" ht="16.5" customHeight="1">
      <c r="A203" s="34"/>
      <c r="B203" s="35"/>
      <c r="C203" s="182" t="s">
        <v>284</v>
      </c>
      <c r="D203" s="182" t="s">
        <v>123</v>
      </c>
      <c r="E203" s="183" t="s">
        <v>285</v>
      </c>
      <c r="F203" s="184" t="s">
        <v>286</v>
      </c>
      <c r="G203" s="185" t="s">
        <v>148</v>
      </c>
      <c r="H203" s="186">
        <v>52.027000000000001</v>
      </c>
      <c r="I203" s="187"/>
      <c r="J203" s="188">
        <f>ROUND(I203*H203,2)</f>
        <v>0</v>
      </c>
      <c r="K203" s="189"/>
      <c r="L203" s="39"/>
      <c r="M203" s="190" t="s">
        <v>1</v>
      </c>
      <c r="N203" s="191" t="s">
        <v>43</v>
      </c>
      <c r="O203" s="71"/>
      <c r="P203" s="192">
        <f>O203*H203</f>
        <v>0</v>
      </c>
      <c r="Q203" s="192">
        <v>0</v>
      </c>
      <c r="R203" s="192">
        <f>Q203*H203</f>
        <v>0</v>
      </c>
      <c r="S203" s="192">
        <v>0</v>
      </c>
      <c r="T203" s="193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4" t="s">
        <v>127</v>
      </c>
      <c r="AT203" s="194" t="s">
        <v>123</v>
      </c>
      <c r="AU203" s="194" t="s">
        <v>85</v>
      </c>
      <c r="AY203" s="17" t="s">
        <v>121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17" t="s">
        <v>83</v>
      </c>
      <c r="BK203" s="195">
        <f>ROUND(I203*H203,2)</f>
        <v>0</v>
      </c>
      <c r="BL203" s="17" t="s">
        <v>127</v>
      </c>
      <c r="BM203" s="194" t="s">
        <v>287</v>
      </c>
    </row>
    <row r="204" spans="1:65" s="2" customFormat="1" ht="10.199999999999999">
      <c r="A204" s="34"/>
      <c r="B204" s="35"/>
      <c r="C204" s="36"/>
      <c r="D204" s="196" t="s">
        <v>129</v>
      </c>
      <c r="E204" s="36"/>
      <c r="F204" s="197" t="s">
        <v>286</v>
      </c>
      <c r="G204" s="36"/>
      <c r="H204" s="36"/>
      <c r="I204" s="198"/>
      <c r="J204" s="36"/>
      <c r="K204" s="36"/>
      <c r="L204" s="39"/>
      <c r="M204" s="199"/>
      <c r="N204" s="200"/>
      <c r="O204" s="71"/>
      <c r="P204" s="71"/>
      <c r="Q204" s="71"/>
      <c r="R204" s="71"/>
      <c r="S204" s="71"/>
      <c r="T204" s="72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129</v>
      </c>
      <c r="AU204" s="17" t="s">
        <v>85</v>
      </c>
    </row>
    <row r="205" spans="1:65" s="13" customFormat="1" ht="10.199999999999999">
      <c r="B205" s="201"/>
      <c r="C205" s="202"/>
      <c r="D205" s="196" t="s">
        <v>151</v>
      </c>
      <c r="E205" s="203" t="s">
        <v>1</v>
      </c>
      <c r="F205" s="204" t="s">
        <v>288</v>
      </c>
      <c r="G205" s="202"/>
      <c r="H205" s="205">
        <v>52.027000000000001</v>
      </c>
      <c r="I205" s="206"/>
      <c r="J205" s="202"/>
      <c r="K205" s="202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151</v>
      </c>
      <c r="AU205" s="211" t="s">
        <v>85</v>
      </c>
      <c r="AV205" s="13" t="s">
        <v>85</v>
      </c>
      <c r="AW205" s="13" t="s">
        <v>34</v>
      </c>
      <c r="AX205" s="13" t="s">
        <v>83</v>
      </c>
      <c r="AY205" s="211" t="s">
        <v>121</v>
      </c>
    </row>
    <row r="206" spans="1:65" s="12" customFormat="1" ht="22.8" customHeight="1">
      <c r="B206" s="166"/>
      <c r="C206" s="167"/>
      <c r="D206" s="168" t="s">
        <v>77</v>
      </c>
      <c r="E206" s="180" t="s">
        <v>135</v>
      </c>
      <c r="F206" s="180" t="s">
        <v>289</v>
      </c>
      <c r="G206" s="167"/>
      <c r="H206" s="167"/>
      <c r="I206" s="170"/>
      <c r="J206" s="181">
        <f>BK206</f>
        <v>0</v>
      </c>
      <c r="K206" s="167"/>
      <c r="L206" s="172"/>
      <c r="M206" s="173"/>
      <c r="N206" s="174"/>
      <c r="O206" s="174"/>
      <c r="P206" s="175">
        <f>SUM(P207:P215)</f>
        <v>0</v>
      </c>
      <c r="Q206" s="174"/>
      <c r="R206" s="175">
        <f>SUM(R207:R215)</f>
        <v>0.12574567799200001</v>
      </c>
      <c r="S206" s="174"/>
      <c r="T206" s="176">
        <f>SUM(T207:T215)</f>
        <v>0</v>
      </c>
      <c r="AR206" s="177" t="s">
        <v>83</v>
      </c>
      <c r="AT206" s="178" t="s">
        <v>77</v>
      </c>
      <c r="AU206" s="178" t="s">
        <v>83</v>
      </c>
      <c r="AY206" s="177" t="s">
        <v>121</v>
      </c>
      <c r="BK206" s="179">
        <f>SUM(BK207:BK215)</f>
        <v>0</v>
      </c>
    </row>
    <row r="207" spans="1:65" s="2" customFormat="1" ht="16.5" customHeight="1">
      <c r="A207" s="34"/>
      <c r="B207" s="35"/>
      <c r="C207" s="182" t="s">
        <v>290</v>
      </c>
      <c r="D207" s="182" t="s">
        <v>123</v>
      </c>
      <c r="E207" s="183" t="s">
        <v>291</v>
      </c>
      <c r="F207" s="184" t="s">
        <v>292</v>
      </c>
      <c r="G207" s="185" t="s">
        <v>126</v>
      </c>
      <c r="H207" s="186">
        <v>14.532999999999999</v>
      </c>
      <c r="I207" s="187"/>
      <c r="J207" s="188">
        <f>ROUND(I207*H207,2)</f>
        <v>0</v>
      </c>
      <c r="K207" s="189"/>
      <c r="L207" s="39"/>
      <c r="M207" s="190" t="s">
        <v>1</v>
      </c>
      <c r="N207" s="191" t="s">
        <v>43</v>
      </c>
      <c r="O207" s="71"/>
      <c r="P207" s="192">
        <f>O207*H207</f>
        <v>0</v>
      </c>
      <c r="Q207" s="192">
        <v>8.6524240000000006E-3</v>
      </c>
      <c r="R207" s="192">
        <f>Q207*H207</f>
        <v>0.12574567799200001</v>
      </c>
      <c r="S207" s="192">
        <v>0</v>
      </c>
      <c r="T207" s="193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4" t="s">
        <v>127</v>
      </c>
      <c r="AT207" s="194" t="s">
        <v>123</v>
      </c>
      <c r="AU207" s="194" t="s">
        <v>85</v>
      </c>
      <c r="AY207" s="17" t="s">
        <v>121</v>
      </c>
      <c r="BE207" s="195">
        <f>IF(N207="základní",J207,0)</f>
        <v>0</v>
      </c>
      <c r="BF207" s="195">
        <f>IF(N207="snížená",J207,0)</f>
        <v>0</v>
      </c>
      <c r="BG207" s="195">
        <f>IF(N207="zákl. přenesená",J207,0)</f>
        <v>0</v>
      </c>
      <c r="BH207" s="195">
        <f>IF(N207="sníž. přenesená",J207,0)</f>
        <v>0</v>
      </c>
      <c r="BI207" s="195">
        <f>IF(N207="nulová",J207,0)</f>
        <v>0</v>
      </c>
      <c r="BJ207" s="17" t="s">
        <v>83</v>
      </c>
      <c r="BK207" s="195">
        <f>ROUND(I207*H207,2)</f>
        <v>0</v>
      </c>
      <c r="BL207" s="17" t="s">
        <v>127</v>
      </c>
      <c r="BM207" s="194" t="s">
        <v>293</v>
      </c>
    </row>
    <row r="208" spans="1:65" s="2" customFormat="1" ht="28.8">
      <c r="A208" s="34"/>
      <c r="B208" s="35"/>
      <c r="C208" s="36"/>
      <c r="D208" s="196" t="s">
        <v>129</v>
      </c>
      <c r="E208" s="36"/>
      <c r="F208" s="197" t="s">
        <v>294</v>
      </c>
      <c r="G208" s="36"/>
      <c r="H208" s="36"/>
      <c r="I208" s="198"/>
      <c r="J208" s="36"/>
      <c r="K208" s="36"/>
      <c r="L208" s="39"/>
      <c r="M208" s="199"/>
      <c r="N208" s="200"/>
      <c r="O208" s="71"/>
      <c r="P208" s="71"/>
      <c r="Q208" s="71"/>
      <c r="R208" s="71"/>
      <c r="S208" s="71"/>
      <c r="T208" s="72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129</v>
      </c>
      <c r="AU208" s="17" t="s">
        <v>85</v>
      </c>
    </row>
    <row r="209" spans="1:65" s="14" customFormat="1" ht="10.199999999999999">
      <c r="B209" s="212"/>
      <c r="C209" s="213"/>
      <c r="D209" s="196" t="s">
        <v>151</v>
      </c>
      <c r="E209" s="214" t="s">
        <v>1</v>
      </c>
      <c r="F209" s="215" t="s">
        <v>295</v>
      </c>
      <c r="G209" s="213"/>
      <c r="H209" s="214" t="s">
        <v>1</v>
      </c>
      <c r="I209" s="216"/>
      <c r="J209" s="213"/>
      <c r="K209" s="213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151</v>
      </c>
      <c r="AU209" s="221" t="s">
        <v>85</v>
      </c>
      <c r="AV209" s="14" t="s">
        <v>83</v>
      </c>
      <c r="AW209" s="14" t="s">
        <v>34</v>
      </c>
      <c r="AX209" s="14" t="s">
        <v>78</v>
      </c>
      <c r="AY209" s="221" t="s">
        <v>121</v>
      </c>
    </row>
    <row r="210" spans="1:65" s="13" customFormat="1" ht="10.199999999999999">
      <c r="B210" s="201"/>
      <c r="C210" s="202"/>
      <c r="D210" s="196" t="s">
        <v>151</v>
      </c>
      <c r="E210" s="203" t="s">
        <v>1</v>
      </c>
      <c r="F210" s="204" t="s">
        <v>296</v>
      </c>
      <c r="G210" s="202"/>
      <c r="H210" s="205">
        <v>4.5330000000000004</v>
      </c>
      <c r="I210" s="206"/>
      <c r="J210" s="202"/>
      <c r="K210" s="202"/>
      <c r="L210" s="207"/>
      <c r="M210" s="208"/>
      <c r="N210" s="209"/>
      <c r="O210" s="209"/>
      <c r="P210" s="209"/>
      <c r="Q210" s="209"/>
      <c r="R210" s="209"/>
      <c r="S210" s="209"/>
      <c r="T210" s="210"/>
      <c r="AT210" s="211" t="s">
        <v>151</v>
      </c>
      <c r="AU210" s="211" t="s">
        <v>85</v>
      </c>
      <c r="AV210" s="13" t="s">
        <v>85</v>
      </c>
      <c r="AW210" s="13" t="s">
        <v>34</v>
      </c>
      <c r="AX210" s="13" t="s">
        <v>78</v>
      </c>
      <c r="AY210" s="211" t="s">
        <v>121</v>
      </c>
    </row>
    <row r="211" spans="1:65" s="14" customFormat="1" ht="10.199999999999999">
      <c r="B211" s="212"/>
      <c r="C211" s="213"/>
      <c r="D211" s="196" t="s">
        <v>151</v>
      </c>
      <c r="E211" s="214" t="s">
        <v>1</v>
      </c>
      <c r="F211" s="215" t="s">
        <v>297</v>
      </c>
      <c r="G211" s="213"/>
      <c r="H211" s="214" t="s">
        <v>1</v>
      </c>
      <c r="I211" s="216"/>
      <c r="J211" s="213"/>
      <c r="K211" s="213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151</v>
      </c>
      <c r="AU211" s="221" t="s">
        <v>85</v>
      </c>
      <c r="AV211" s="14" t="s">
        <v>83</v>
      </c>
      <c r="AW211" s="14" t="s">
        <v>34</v>
      </c>
      <c r="AX211" s="14" t="s">
        <v>78</v>
      </c>
      <c r="AY211" s="221" t="s">
        <v>121</v>
      </c>
    </row>
    <row r="212" spans="1:65" s="13" customFormat="1" ht="10.199999999999999">
      <c r="B212" s="201"/>
      <c r="C212" s="202"/>
      <c r="D212" s="196" t="s">
        <v>151</v>
      </c>
      <c r="E212" s="203" t="s">
        <v>1</v>
      </c>
      <c r="F212" s="204" t="s">
        <v>298</v>
      </c>
      <c r="G212" s="202"/>
      <c r="H212" s="205">
        <v>10</v>
      </c>
      <c r="I212" s="206"/>
      <c r="J212" s="202"/>
      <c r="K212" s="202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151</v>
      </c>
      <c r="AU212" s="211" t="s">
        <v>85</v>
      </c>
      <c r="AV212" s="13" t="s">
        <v>85</v>
      </c>
      <c r="AW212" s="13" t="s">
        <v>34</v>
      </c>
      <c r="AX212" s="13" t="s">
        <v>78</v>
      </c>
      <c r="AY212" s="211" t="s">
        <v>121</v>
      </c>
    </row>
    <row r="213" spans="1:65" s="15" customFormat="1" ht="10.199999999999999">
      <c r="B213" s="222"/>
      <c r="C213" s="223"/>
      <c r="D213" s="196" t="s">
        <v>151</v>
      </c>
      <c r="E213" s="224" t="s">
        <v>1</v>
      </c>
      <c r="F213" s="225" t="s">
        <v>164</v>
      </c>
      <c r="G213" s="223"/>
      <c r="H213" s="226">
        <v>14.533000000000001</v>
      </c>
      <c r="I213" s="227"/>
      <c r="J213" s="223"/>
      <c r="K213" s="223"/>
      <c r="L213" s="228"/>
      <c r="M213" s="229"/>
      <c r="N213" s="230"/>
      <c r="O213" s="230"/>
      <c r="P213" s="230"/>
      <c r="Q213" s="230"/>
      <c r="R213" s="230"/>
      <c r="S213" s="230"/>
      <c r="T213" s="231"/>
      <c r="AT213" s="232" t="s">
        <v>151</v>
      </c>
      <c r="AU213" s="232" t="s">
        <v>85</v>
      </c>
      <c r="AV213" s="15" t="s">
        <v>127</v>
      </c>
      <c r="AW213" s="15" t="s">
        <v>34</v>
      </c>
      <c r="AX213" s="15" t="s">
        <v>83</v>
      </c>
      <c r="AY213" s="232" t="s">
        <v>121</v>
      </c>
    </row>
    <row r="214" spans="1:65" s="2" customFormat="1" ht="16.5" customHeight="1">
      <c r="A214" s="34"/>
      <c r="B214" s="35"/>
      <c r="C214" s="182" t="s">
        <v>299</v>
      </c>
      <c r="D214" s="182" t="s">
        <v>123</v>
      </c>
      <c r="E214" s="183" t="s">
        <v>300</v>
      </c>
      <c r="F214" s="184" t="s">
        <v>301</v>
      </c>
      <c r="G214" s="185" t="s">
        <v>126</v>
      </c>
      <c r="H214" s="186">
        <v>14.532999999999999</v>
      </c>
      <c r="I214" s="187"/>
      <c r="J214" s="188">
        <f>ROUND(I214*H214,2)</f>
        <v>0</v>
      </c>
      <c r="K214" s="189"/>
      <c r="L214" s="39"/>
      <c r="M214" s="190" t="s">
        <v>1</v>
      </c>
      <c r="N214" s="191" t="s">
        <v>43</v>
      </c>
      <c r="O214" s="71"/>
      <c r="P214" s="192">
        <f>O214*H214</f>
        <v>0</v>
      </c>
      <c r="Q214" s="192">
        <v>0</v>
      </c>
      <c r="R214" s="192">
        <f>Q214*H214</f>
        <v>0</v>
      </c>
      <c r="S214" s="192">
        <v>0</v>
      </c>
      <c r="T214" s="193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4" t="s">
        <v>127</v>
      </c>
      <c r="AT214" s="194" t="s">
        <v>123</v>
      </c>
      <c r="AU214" s="194" t="s">
        <v>85</v>
      </c>
      <c r="AY214" s="17" t="s">
        <v>121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7" t="s">
        <v>83</v>
      </c>
      <c r="BK214" s="195">
        <f>ROUND(I214*H214,2)</f>
        <v>0</v>
      </c>
      <c r="BL214" s="17" t="s">
        <v>127</v>
      </c>
      <c r="BM214" s="194" t="s">
        <v>302</v>
      </c>
    </row>
    <row r="215" spans="1:65" s="2" customFormat="1" ht="28.8">
      <c r="A215" s="34"/>
      <c r="B215" s="35"/>
      <c r="C215" s="36"/>
      <c r="D215" s="196" t="s">
        <v>129</v>
      </c>
      <c r="E215" s="36"/>
      <c r="F215" s="197" t="s">
        <v>303</v>
      </c>
      <c r="G215" s="36"/>
      <c r="H215" s="36"/>
      <c r="I215" s="198"/>
      <c r="J215" s="36"/>
      <c r="K215" s="36"/>
      <c r="L215" s="39"/>
      <c r="M215" s="199"/>
      <c r="N215" s="200"/>
      <c r="O215" s="71"/>
      <c r="P215" s="71"/>
      <c r="Q215" s="71"/>
      <c r="R215" s="71"/>
      <c r="S215" s="71"/>
      <c r="T215" s="72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7" t="s">
        <v>129</v>
      </c>
      <c r="AU215" s="17" t="s">
        <v>85</v>
      </c>
    </row>
    <row r="216" spans="1:65" s="12" customFormat="1" ht="22.8" customHeight="1">
      <c r="B216" s="166"/>
      <c r="C216" s="167"/>
      <c r="D216" s="168" t="s">
        <v>77</v>
      </c>
      <c r="E216" s="180" t="s">
        <v>127</v>
      </c>
      <c r="F216" s="180" t="s">
        <v>304</v>
      </c>
      <c r="G216" s="167"/>
      <c r="H216" s="167"/>
      <c r="I216" s="170"/>
      <c r="J216" s="181">
        <f>BK216</f>
        <v>0</v>
      </c>
      <c r="K216" s="167"/>
      <c r="L216" s="172"/>
      <c r="M216" s="173"/>
      <c r="N216" s="174"/>
      <c r="O216" s="174"/>
      <c r="P216" s="175">
        <f>SUM(P217:P272)</f>
        <v>0</v>
      </c>
      <c r="Q216" s="174"/>
      <c r="R216" s="175">
        <f>SUM(R217:R272)</f>
        <v>640.00506268819993</v>
      </c>
      <c r="S216" s="174"/>
      <c r="T216" s="176">
        <f>SUM(T217:T272)</f>
        <v>0</v>
      </c>
      <c r="AR216" s="177" t="s">
        <v>83</v>
      </c>
      <c r="AT216" s="178" t="s">
        <v>77</v>
      </c>
      <c r="AU216" s="178" t="s">
        <v>83</v>
      </c>
      <c r="AY216" s="177" t="s">
        <v>121</v>
      </c>
      <c r="BK216" s="179">
        <f>SUM(BK217:BK272)</f>
        <v>0</v>
      </c>
    </row>
    <row r="217" spans="1:65" s="2" customFormat="1" ht="16.5" customHeight="1">
      <c r="A217" s="34"/>
      <c r="B217" s="35"/>
      <c r="C217" s="182" t="s">
        <v>305</v>
      </c>
      <c r="D217" s="182" t="s">
        <v>123</v>
      </c>
      <c r="E217" s="183" t="s">
        <v>306</v>
      </c>
      <c r="F217" s="184" t="s">
        <v>307</v>
      </c>
      <c r="G217" s="185" t="s">
        <v>126</v>
      </c>
      <c r="H217" s="186">
        <v>477.20699999999999</v>
      </c>
      <c r="I217" s="187"/>
      <c r="J217" s="188">
        <f>ROUND(I217*H217,2)</f>
        <v>0</v>
      </c>
      <c r="K217" s="189"/>
      <c r="L217" s="39"/>
      <c r="M217" s="190" t="s">
        <v>1</v>
      </c>
      <c r="N217" s="191" t="s">
        <v>43</v>
      </c>
      <c r="O217" s="71"/>
      <c r="P217" s="192">
        <f>O217*H217</f>
        <v>0</v>
      </c>
      <c r="Q217" s="192">
        <v>2.1259999999999999E-4</v>
      </c>
      <c r="R217" s="192">
        <f>Q217*H217</f>
        <v>0.10145420819999999</v>
      </c>
      <c r="S217" s="192">
        <v>0</v>
      </c>
      <c r="T217" s="193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4" t="s">
        <v>127</v>
      </c>
      <c r="AT217" s="194" t="s">
        <v>123</v>
      </c>
      <c r="AU217" s="194" t="s">
        <v>85</v>
      </c>
      <c r="AY217" s="17" t="s">
        <v>121</v>
      </c>
      <c r="BE217" s="195">
        <f>IF(N217="základní",J217,0)</f>
        <v>0</v>
      </c>
      <c r="BF217" s="195">
        <f>IF(N217="snížená",J217,0)</f>
        <v>0</v>
      </c>
      <c r="BG217" s="195">
        <f>IF(N217="zákl. přenesená",J217,0)</f>
        <v>0</v>
      </c>
      <c r="BH217" s="195">
        <f>IF(N217="sníž. přenesená",J217,0)</f>
        <v>0</v>
      </c>
      <c r="BI217" s="195">
        <f>IF(N217="nulová",J217,0)</f>
        <v>0</v>
      </c>
      <c r="BJ217" s="17" t="s">
        <v>83</v>
      </c>
      <c r="BK217" s="195">
        <f>ROUND(I217*H217,2)</f>
        <v>0</v>
      </c>
      <c r="BL217" s="17" t="s">
        <v>127</v>
      </c>
      <c r="BM217" s="194" t="s">
        <v>308</v>
      </c>
    </row>
    <row r="218" spans="1:65" s="2" customFormat="1" ht="19.2">
      <c r="A218" s="34"/>
      <c r="B218" s="35"/>
      <c r="C218" s="36"/>
      <c r="D218" s="196" t="s">
        <v>129</v>
      </c>
      <c r="E218" s="36"/>
      <c r="F218" s="197" t="s">
        <v>309</v>
      </c>
      <c r="G218" s="36"/>
      <c r="H218" s="36"/>
      <c r="I218" s="198"/>
      <c r="J218" s="36"/>
      <c r="K218" s="36"/>
      <c r="L218" s="39"/>
      <c r="M218" s="199"/>
      <c r="N218" s="200"/>
      <c r="O218" s="71"/>
      <c r="P218" s="71"/>
      <c r="Q218" s="71"/>
      <c r="R218" s="71"/>
      <c r="S218" s="71"/>
      <c r="T218" s="72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129</v>
      </c>
      <c r="AU218" s="17" t="s">
        <v>85</v>
      </c>
    </row>
    <row r="219" spans="1:65" s="13" customFormat="1" ht="10.199999999999999">
      <c r="B219" s="201"/>
      <c r="C219" s="202"/>
      <c r="D219" s="196" t="s">
        <v>151</v>
      </c>
      <c r="E219" s="203" t="s">
        <v>1</v>
      </c>
      <c r="F219" s="204" t="s">
        <v>310</v>
      </c>
      <c r="G219" s="202"/>
      <c r="H219" s="205">
        <v>477.20699999999999</v>
      </c>
      <c r="I219" s="206"/>
      <c r="J219" s="202"/>
      <c r="K219" s="202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151</v>
      </c>
      <c r="AU219" s="211" t="s">
        <v>85</v>
      </c>
      <c r="AV219" s="13" t="s">
        <v>85</v>
      </c>
      <c r="AW219" s="13" t="s">
        <v>34</v>
      </c>
      <c r="AX219" s="13" t="s">
        <v>83</v>
      </c>
      <c r="AY219" s="211" t="s">
        <v>121</v>
      </c>
    </row>
    <row r="220" spans="1:65" s="2" customFormat="1" ht="16.5" customHeight="1">
      <c r="A220" s="34"/>
      <c r="B220" s="35"/>
      <c r="C220" s="234" t="s">
        <v>311</v>
      </c>
      <c r="D220" s="234" t="s">
        <v>223</v>
      </c>
      <c r="E220" s="235" t="s">
        <v>312</v>
      </c>
      <c r="F220" s="236" t="s">
        <v>313</v>
      </c>
      <c r="G220" s="237" t="s">
        <v>126</v>
      </c>
      <c r="H220" s="238">
        <v>477.20699999999999</v>
      </c>
      <c r="I220" s="239"/>
      <c r="J220" s="240">
        <f>ROUND(I220*H220,2)</f>
        <v>0</v>
      </c>
      <c r="K220" s="241"/>
      <c r="L220" s="242"/>
      <c r="M220" s="243" t="s">
        <v>1</v>
      </c>
      <c r="N220" s="244" t="s">
        <v>43</v>
      </c>
      <c r="O220" s="71"/>
      <c r="P220" s="192">
        <f>O220*H220</f>
        <v>0</v>
      </c>
      <c r="Q220" s="192">
        <v>2.9999999999999997E-4</v>
      </c>
      <c r="R220" s="192">
        <f>Q220*H220</f>
        <v>0.14316209999999999</v>
      </c>
      <c r="S220" s="192">
        <v>0</v>
      </c>
      <c r="T220" s="193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4" t="s">
        <v>170</v>
      </c>
      <c r="AT220" s="194" t="s">
        <v>223</v>
      </c>
      <c r="AU220" s="194" t="s">
        <v>85</v>
      </c>
      <c r="AY220" s="17" t="s">
        <v>121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17" t="s">
        <v>83</v>
      </c>
      <c r="BK220" s="195">
        <f>ROUND(I220*H220,2)</f>
        <v>0</v>
      </c>
      <c r="BL220" s="17" t="s">
        <v>127</v>
      </c>
      <c r="BM220" s="194" t="s">
        <v>314</v>
      </c>
    </row>
    <row r="221" spans="1:65" s="2" customFormat="1" ht="10.199999999999999">
      <c r="A221" s="34"/>
      <c r="B221" s="35"/>
      <c r="C221" s="36"/>
      <c r="D221" s="196" t="s">
        <v>129</v>
      </c>
      <c r="E221" s="36"/>
      <c r="F221" s="197" t="s">
        <v>313</v>
      </c>
      <c r="G221" s="36"/>
      <c r="H221" s="36"/>
      <c r="I221" s="198"/>
      <c r="J221" s="36"/>
      <c r="K221" s="36"/>
      <c r="L221" s="39"/>
      <c r="M221" s="199"/>
      <c r="N221" s="200"/>
      <c r="O221" s="71"/>
      <c r="P221" s="71"/>
      <c r="Q221" s="71"/>
      <c r="R221" s="71"/>
      <c r="S221" s="71"/>
      <c r="T221" s="72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129</v>
      </c>
      <c r="AU221" s="17" t="s">
        <v>85</v>
      </c>
    </row>
    <row r="222" spans="1:65" s="2" customFormat="1" ht="16.5" customHeight="1">
      <c r="A222" s="34"/>
      <c r="B222" s="35"/>
      <c r="C222" s="182" t="s">
        <v>315</v>
      </c>
      <c r="D222" s="182" t="s">
        <v>123</v>
      </c>
      <c r="E222" s="183" t="s">
        <v>316</v>
      </c>
      <c r="F222" s="184" t="s">
        <v>317</v>
      </c>
      <c r="G222" s="185" t="s">
        <v>148</v>
      </c>
      <c r="H222" s="186">
        <v>3.3380000000000001</v>
      </c>
      <c r="I222" s="187"/>
      <c r="J222" s="188">
        <f>ROUND(I222*H222,2)</f>
        <v>0</v>
      </c>
      <c r="K222" s="189"/>
      <c r="L222" s="39"/>
      <c r="M222" s="190" t="s">
        <v>1</v>
      </c>
      <c r="N222" s="191" t="s">
        <v>43</v>
      </c>
      <c r="O222" s="71"/>
      <c r="P222" s="192">
        <f>O222*H222</f>
        <v>0</v>
      </c>
      <c r="Q222" s="192">
        <v>2.4327899999999998</v>
      </c>
      <c r="R222" s="192">
        <f>Q222*H222</f>
        <v>8.1206530199999989</v>
      </c>
      <c r="S222" s="192">
        <v>0</v>
      </c>
      <c r="T222" s="193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4" t="s">
        <v>127</v>
      </c>
      <c r="AT222" s="194" t="s">
        <v>123</v>
      </c>
      <c r="AU222" s="194" t="s">
        <v>85</v>
      </c>
      <c r="AY222" s="17" t="s">
        <v>121</v>
      </c>
      <c r="BE222" s="195">
        <f>IF(N222="základní",J222,0)</f>
        <v>0</v>
      </c>
      <c r="BF222" s="195">
        <f>IF(N222="snížená",J222,0)</f>
        <v>0</v>
      </c>
      <c r="BG222" s="195">
        <f>IF(N222="zákl. přenesená",J222,0)</f>
        <v>0</v>
      </c>
      <c r="BH222" s="195">
        <f>IF(N222="sníž. přenesená",J222,0)</f>
        <v>0</v>
      </c>
      <c r="BI222" s="195">
        <f>IF(N222="nulová",J222,0)</f>
        <v>0</v>
      </c>
      <c r="BJ222" s="17" t="s">
        <v>83</v>
      </c>
      <c r="BK222" s="195">
        <f>ROUND(I222*H222,2)</f>
        <v>0</v>
      </c>
      <c r="BL222" s="17" t="s">
        <v>127</v>
      </c>
      <c r="BM222" s="194" t="s">
        <v>318</v>
      </c>
    </row>
    <row r="223" spans="1:65" s="2" customFormat="1" ht="10.199999999999999">
      <c r="A223" s="34"/>
      <c r="B223" s="35"/>
      <c r="C223" s="36"/>
      <c r="D223" s="196" t="s">
        <v>129</v>
      </c>
      <c r="E223" s="36"/>
      <c r="F223" s="197" t="s">
        <v>319</v>
      </c>
      <c r="G223" s="36"/>
      <c r="H223" s="36"/>
      <c r="I223" s="198"/>
      <c r="J223" s="36"/>
      <c r="K223" s="36"/>
      <c r="L223" s="39"/>
      <c r="M223" s="199"/>
      <c r="N223" s="200"/>
      <c r="O223" s="71"/>
      <c r="P223" s="71"/>
      <c r="Q223" s="71"/>
      <c r="R223" s="71"/>
      <c r="S223" s="71"/>
      <c r="T223" s="72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129</v>
      </c>
      <c r="AU223" s="17" t="s">
        <v>85</v>
      </c>
    </row>
    <row r="224" spans="1:65" s="2" customFormat="1" ht="19.2">
      <c r="A224" s="34"/>
      <c r="B224" s="35"/>
      <c r="C224" s="36"/>
      <c r="D224" s="196" t="s">
        <v>196</v>
      </c>
      <c r="E224" s="36"/>
      <c r="F224" s="233" t="s">
        <v>320</v>
      </c>
      <c r="G224" s="36"/>
      <c r="H224" s="36"/>
      <c r="I224" s="198"/>
      <c r="J224" s="36"/>
      <c r="K224" s="36"/>
      <c r="L224" s="39"/>
      <c r="M224" s="199"/>
      <c r="N224" s="200"/>
      <c r="O224" s="71"/>
      <c r="P224" s="71"/>
      <c r="Q224" s="71"/>
      <c r="R224" s="71"/>
      <c r="S224" s="71"/>
      <c r="T224" s="72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196</v>
      </c>
      <c r="AU224" s="17" t="s">
        <v>85</v>
      </c>
    </row>
    <row r="225" spans="1:65" s="14" customFormat="1" ht="10.199999999999999">
      <c r="B225" s="212"/>
      <c r="C225" s="213"/>
      <c r="D225" s="196" t="s">
        <v>151</v>
      </c>
      <c r="E225" s="214" t="s">
        <v>1</v>
      </c>
      <c r="F225" s="215" t="s">
        <v>321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151</v>
      </c>
      <c r="AU225" s="221" t="s">
        <v>85</v>
      </c>
      <c r="AV225" s="14" t="s">
        <v>83</v>
      </c>
      <c r="AW225" s="14" t="s">
        <v>34</v>
      </c>
      <c r="AX225" s="14" t="s">
        <v>78</v>
      </c>
      <c r="AY225" s="221" t="s">
        <v>121</v>
      </c>
    </row>
    <row r="226" spans="1:65" s="13" customFormat="1" ht="10.199999999999999">
      <c r="B226" s="201"/>
      <c r="C226" s="202"/>
      <c r="D226" s="196" t="s">
        <v>151</v>
      </c>
      <c r="E226" s="203" t="s">
        <v>1</v>
      </c>
      <c r="F226" s="204" t="s">
        <v>322</v>
      </c>
      <c r="G226" s="202"/>
      <c r="H226" s="205">
        <v>3.3380000000000001</v>
      </c>
      <c r="I226" s="206"/>
      <c r="J226" s="202"/>
      <c r="K226" s="202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151</v>
      </c>
      <c r="AU226" s="211" t="s">
        <v>85</v>
      </c>
      <c r="AV226" s="13" t="s">
        <v>85</v>
      </c>
      <c r="AW226" s="13" t="s">
        <v>34</v>
      </c>
      <c r="AX226" s="13" t="s">
        <v>83</v>
      </c>
      <c r="AY226" s="211" t="s">
        <v>121</v>
      </c>
    </row>
    <row r="227" spans="1:65" s="2" customFormat="1" ht="16.5" customHeight="1">
      <c r="A227" s="34"/>
      <c r="B227" s="35"/>
      <c r="C227" s="182" t="s">
        <v>323</v>
      </c>
      <c r="D227" s="182" t="s">
        <v>123</v>
      </c>
      <c r="E227" s="183" t="s">
        <v>324</v>
      </c>
      <c r="F227" s="184" t="s">
        <v>325</v>
      </c>
      <c r="G227" s="185" t="s">
        <v>148</v>
      </c>
      <c r="H227" s="186">
        <v>8</v>
      </c>
      <c r="I227" s="187"/>
      <c r="J227" s="188">
        <f>ROUND(I227*H227,2)</f>
        <v>0</v>
      </c>
      <c r="K227" s="189"/>
      <c r="L227" s="39"/>
      <c r="M227" s="190" t="s">
        <v>1</v>
      </c>
      <c r="N227" s="191" t="s">
        <v>43</v>
      </c>
      <c r="O227" s="71"/>
      <c r="P227" s="192">
        <f>O227*H227</f>
        <v>0</v>
      </c>
      <c r="Q227" s="192">
        <v>2.13408</v>
      </c>
      <c r="R227" s="192">
        <f>Q227*H227</f>
        <v>17.07264</v>
      </c>
      <c r="S227" s="192">
        <v>0</v>
      </c>
      <c r="T227" s="193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4" t="s">
        <v>127</v>
      </c>
      <c r="AT227" s="194" t="s">
        <v>123</v>
      </c>
      <c r="AU227" s="194" t="s">
        <v>85</v>
      </c>
      <c r="AY227" s="17" t="s">
        <v>121</v>
      </c>
      <c r="BE227" s="195">
        <f>IF(N227="základní",J227,0)</f>
        <v>0</v>
      </c>
      <c r="BF227" s="195">
        <f>IF(N227="snížená",J227,0)</f>
        <v>0</v>
      </c>
      <c r="BG227" s="195">
        <f>IF(N227="zákl. přenesená",J227,0)</f>
        <v>0</v>
      </c>
      <c r="BH227" s="195">
        <f>IF(N227="sníž. přenesená",J227,0)</f>
        <v>0</v>
      </c>
      <c r="BI227" s="195">
        <f>IF(N227="nulová",J227,0)</f>
        <v>0</v>
      </c>
      <c r="BJ227" s="17" t="s">
        <v>83</v>
      </c>
      <c r="BK227" s="195">
        <f>ROUND(I227*H227,2)</f>
        <v>0</v>
      </c>
      <c r="BL227" s="17" t="s">
        <v>127</v>
      </c>
      <c r="BM227" s="194" t="s">
        <v>326</v>
      </c>
    </row>
    <row r="228" spans="1:65" s="2" customFormat="1" ht="19.2">
      <c r="A228" s="34"/>
      <c r="B228" s="35"/>
      <c r="C228" s="36"/>
      <c r="D228" s="196" t="s">
        <v>129</v>
      </c>
      <c r="E228" s="36"/>
      <c r="F228" s="197" t="s">
        <v>327</v>
      </c>
      <c r="G228" s="36"/>
      <c r="H228" s="36"/>
      <c r="I228" s="198"/>
      <c r="J228" s="36"/>
      <c r="K228" s="36"/>
      <c r="L228" s="39"/>
      <c r="M228" s="199"/>
      <c r="N228" s="200"/>
      <c r="O228" s="71"/>
      <c r="P228" s="71"/>
      <c r="Q228" s="71"/>
      <c r="R228" s="71"/>
      <c r="S228" s="71"/>
      <c r="T228" s="72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7" t="s">
        <v>129</v>
      </c>
      <c r="AU228" s="17" t="s">
        <v>85</v>
      </c>
    </row>
    <row r="229" spans="1:65" s="14" customFormat="1" ht="10.199999999999999">
      <c r="B229" s="212"/>
      <c r="C229" s="213"/>
      <c r="D229" s="196" t="s">
        <v>151</v>
      </c>
      <c r="E229" s="214" t="s">
        <v>1</v>
      </c>
      <c r="F229" s="215" t="s">
        <v>328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151</v>
      </c>
      <c r="AU229" s="221" t="s">
        <v>85</v>
      </c>
      <c r="AV229" s="14" t="s">
        <v>83</v>
      </c>
      <c r="AW229" s="14" t="s">
        <v>34</v>
      </c>
      <c r="AX229" s="14" t="s">
        <v>78</v>
      </c>
      <c r="AY229" s="221" t="s">
        <v>121</v>
      </c>
    </row>
    <row r="230" spans="1:65" s="13" customFormat="1" ht="10.199999999999999">
      <c r="B230" s="201"/>
      <c r="C230" s="202"/>
      <c r="D230" s="196" t="s">
        <v>151</v>
      </c>
      <c r="E230" s="203" t="s">
        <v>1</v>
      </c>
      <c r="F230" s="204" t="s">
        <v>329</v>
      </c>
      <c r="G230" s="202"/>
      <c r="H230" s="205">
        <v>8</v>
      </c>
      <c r="I230" s="206"/>
      <c r="J230" s="202"/>
      <c r="K230" s="202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151</v>
      </c>
      <c r="AU230" s="211" t="s">
        <v>85</v>
      </c>
      <c r="AV230" s="13" t="s">
        <v>85</v>
      </c>
      <c r="AW230" s="13" t="s">
        <v>34</v>
      </c>
      <c r="AX230" s="13" t="s">
        <v>83</v>
      </c>
      <c r="AY230" s="211" t="s">
        <v>121</v>
      </c>
    </row>
    <row r="231" spans="1:65" s="2" customFormat="1" ht="16.5" customHeight="1">
      <c r="A231" s="34"/>
      <c r="B231" s="35"/>
      <c r="C231" s="182" t="s">
        <v>330</v>
      </c>
      <c r="D231" s="182" t="s">
        <v>123</v>
      </c>
      <c r="E231" s="183" t="s">
        <v>331</v>
      </c>
      <c r="F231" s="184" t="s">
        <v>332</v>
      </c>
      <c r="G231" s="185" t="s">
        <v>148</v>
      </c>
      <c r="H231" s="186">
        <v>47.32</v>
      </c>
      <c r="I231" s="187"/>
      <c r="J231" s="188">
        <f>ROUND(I231*H231,2)</f>
        <v>0</v>
      </c>
      <c r="K231" s="189"/>
      <c r="L231" s="39"/>
      <c r="M231" s="190" t="s">
        <v>1</v>
      </c>
      <c r="N231" s="191" t="s">
        <v>43</v>
      </c>
      <c r="O231" s="71"/>
      <c r="P231" s="192">
        <f>O231*H231</f>
        <v>0</v>
      </c>
      <c r="Q231" s="192">
        <v>2.13408</v>
      </c>
      <c r="R231" s="192">
        <f>Q231*H231</f>
        <v>100.9846656</v>
      </c>
      <c r="S231" s="192">
        <v>0</v>
      </c>
      <c r="T231" s="193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4" t="s">
        <v>127</v>
      </c>
      <c r="AT231" s="194" t="s">
        <v>123</v>
      </c>
      <c r="AU231" s="194" t="s">
        <v>85</v>
      </c>
      <c r="AY231" s="17" t="s">
        <v>121</v>
      </c>
      <c r="BE231" s="195">
        <f>IF(N231="základní",J231,0)</f>
        <v>0</v>
      </c>
      <c r="BF231" s="195">
        <f>IF(N231="snížená",J231,0)</f>
        <v>0</v>
      </c>
      <c r="BG231" s="195">
        <f>IF(N231="zákl. přenesená",J231,0)</f>
        <v>0</v>
      </c>
      <c r="BH231" s="195">
        <f>IF(N231="sníž. přenesená",J231,0)</f>
        <v>0</v>
      </c>
      <c r="BI231" s="195">
        <f>IF(N231="nulová",J231,0)</f>
        <v>0</v>
      </c>
      <c r="BJ231" s="17" t="s">
        <v>83</v>
      </c>
      <c r="BK231" s="195">
        <f>ROUND(I231*H231,2)</f>
        <v>0</v>
      </c>
      <c r="BL231" s="17" t="s">
        <v>127</v>
      </c>
      <c r="BM231" s="194" t="s">
        <v>333</v>
      </c>
    </row>
    <row r="232" spans="1:65" s="2" customFormat="1" ht="19.2">
      <c r="A232" s="34"/>
      <c r="B232" s="35"/>
      <c r="C232" s="36"/>
      <c r="D232" s="196" t="s">
        <v>129</v>
      </c>
      <c r="E232" s="36"/>
      <c r="F232" s="197" t="s">
        <v>334</v>
      </c>
      <c r="G232" s="36"/>
      <c r="H232" s="36"/>
      <c r="I232" s="198"/>
      <c r="J232" s="36"/>
      <c r="K232" s="36"/>
      <c r="L232" s="39"/>
      <c r="M232" s="199"/>
      <c r="N232" s="200"/>
      <c r="O232" s="71"/>
      <c r="P232" s="71"/>
      <c r="Q232" s="71"/>
      <c r="R232" s="71"/>
      <c r="S232" s="71"/>
      <c r="T232" s="72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7" t="s">
        <v>129</v>
      </c>
      <c r="AU232" s="17" t="s">
        <v>85</v>
      </c>
    </row>
    <row r="233" spans="1:65" s="14" customFormat="1" ht="10.199999999999999">
      <c r="B233" s="212"/>
      <c r="C233" s="213"/>
      <c r="D233" s="196" t="s">
        <v>151</v>
      </c>
      <c r="E233" s="214" t="s">
        <v>1</v>
      </c>
      <c r="F233" s="215" t="s">
        <v>335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151</v>
      </c>
      <c r="AU233" s="221" t="s">
        <v>85</v>
      </c>
      <c r="AV233" s="14" t="s">
        <v>83</v>
      </c>
      <c r="AW233" s="14" t="s">
        <v>34</v>
      </c>
      <c r="AX233" s="14" t="s">
        <v>78</v>
      </c>
      <c r="AY233" s="221" t="s">
        <v>121</v>
      </c>
    </row>
    <row r="234" spans="1:65" s="13" customFormat="1" ht="10.199999999999999">
      <c r="B234" s="201"/>
      <c r="C234" s="202"/>
      <c r="D234" s="196" t="s">
        <v>151</v>
      </c>
      <c r="E234" s="203" t="s">
        <v>1</v>
      </c>
      <c r="F234" s="204" t="s">
        <v>336</v>
      </c>
      <c r="G234" s="202"/>
      <c r="H234" s="205">
        <v>30.52</v>
      </c>
      <c r="I234" s="206"/>
      <c r="J234" s="202"/>
      <c r="K234" s="202"/>
      <c r="L234" s="207"/>
      <c r="M234" s="208"/>
      <c r="N234" s="209"/>
      <c r="O234" s="209"/>
      <c r="P234" s="209"/>
      <c r="Q234" s="209"/>
      <c r="R234" s="209"/>
      <c r="S234" s="209"/>
      <c r="T234" s="210"/>
      <c r="AT234" s="211" t="s">
        <v>151</v>
      </c>
      <c r="AU234" s="211" t="s">
        <v>85</v>
      </c>
      <c r="AV234" s="13" t="s">
        <v>85</v>
      </c>
      <c r="AW234" s="13" t="s">
        <v>34</v>
      </c>
      <c r="AX234" s="13" t="s">
        <v>78</v>
      </c>
      <c r="AY234" s="211" t="s">
        <v>121</v>
      </c>
    </row>
    <row r="235" spans="1:65" s="14" customFormat="1" ht="10.199999999999999">
      <c r="B235" s="212"/>
      <c r="C235" s="213"/>
      <c r="D235" s="196" t="s">
        <v>151</v>
      </c>
      <c r="E235" s="214" t="s">
        <v>1</v>
      </c>
      <c r="F235" s="215" t="s">
        <v>337</v>
      </c>
      <c r="G235" s="213"/>
      <c r="H235" s="214" t="s">
        <v>1</v>
      </c>
      <c r="I235" s="216"/>
      <c r="J235" s="213"/>
      <c r="K235" s="213"/>
      <c r="L235" s="217"/>
      <c r="M235" s="218"/>
      <c r="N235" s="219"/>
      <c r="O235" s="219"/>
      <c r="P235" s="219"/>
      <c r="Q235" s="219"/>
      <c r="R235" s="219"/>
      <c r="S235" s="219"/>
      <c r="T235" s="220"/>
      <c r="AT235" s="221" t="s">
        <v>151</v>
      </c>
      <c r="AU235" s="221" t="s">
        <v>85</v>
      </c>
      <c r="AV235" s="14" t="s">
        <v>83</v>
      </c>
      <c r="AW235" s="14" t="s">
        <v>34</v>
      </c>
      <c r="AX235" s="14" t="s">
        <v>78</v>
      </c>
      <c r="AY235" s="221" t="s">
        <v>121</v>
      </c>
    </row>
    <row r="236" spans="1:65" s="13" customFormat="1" ht="10.199999999999999">
      <c r="B236" s="201"/>
      <c r="C236" s="202"/>
      <c r="D236" s="196" t="s">
        <v>151</v>
      </c>
      <c r="E236" s="203" t="s">
        <v>1</v>
      </c>
      <c r="F236" s="204" t="s">
        <v>338</v>
      </c>
      <c r="G236" s="202"/>
      <c r="H236" s="205">
        <v>16.8</v>
      </c>
      <c r="I236" s="206"/>
      <c r="J236" s="202"/>
      <c r="K236" s="202"/>
      <c r="L236" s="207"/>
      <c r="M236" s="208"/>
      <c r="N236" s="209"/>
      <c r="O236" s="209"/>
      <c r="P236" s="209"/>
      <c r="Q236" s="209"/>
      <c r="R236" s="209"/>
      <c r="S236" s="209"/>
      <c r="T236" s="210"/>
      <c r="AT236" s="211" t="s">
        <v>151</v>
      </c>
      <c r="AU236" s="211" t="s">
        <v>85</v>
      </c>
      <c r="AV236" s="13" t="s">
        <v>85</v>
      </c>
      <c r="AW236" s="13" t="s">
        <v>34</v>
      </c>
      <c r="AX236" s="13" t="s">
        <v>78</v>
      </c>
      <c r="AY236" s="211" t="s">
        <v>121</v>
      </c>
    </row>
    <row r="237" spans="1:65" s="15" customFormat="1" ht="10.199999999999999">
      <c r="B237" s="222"/>
      <c r="C237" s="223"/>
      <c r="D237" s="196" t="s">
        <v>151</v>
      </c>
      <c r="E237" s="224" t="s">
        <v>1</v>
      </c>
      <c r="F237" s="225" t="s">
        <v>164</v>
      </c>
      <c r="G237" s="223"/>
      <c r="H237" s="226">
        <v>47.32</v>
      </c>
      <c r="I237" s="227"/>
      <c r="J237" s="223"/>
      <c r="K237" s="223"/>
      <c r="L237" s="228"/>
      <c r="M237" s="229"/>
      <c r="N237" s="230"/>
      <c r="O237" s="230"/>
      <c r="P237" s="230"/>
      <c r="Q237" s="230"/>
      <c r="R237" s="230"/>
      <c r="S237" s="230"/>
      <c r="T237" s="231"/>
      <c r="AT237" s="232" t="s">
        <v>151</v>
      </c>
      <c r="AU237" s="232" t="s">
        <v>85</v>
      </c>
      <c r="AV237" s="15" t="s">
        <v>127</v>
      </c>
      <c r="AW237" s="15" t="s">
        <v>34</v>
      </c>
      <c r="AX237" s="15" t="s">
        <v>83</v>
      </c>
      <c r="AY237" s="232" t="s">
        <v>121</v>
      </c>
    </row>
    <row r="238" spans="1:65" s="2" customFormat="1" ht="16.5" customHeight="1">
      <c r="A238" s="34"/>
      <c r="B238" s="35"/>
      <c r="C238" s="182" t="s">
        <v>339</v>
      </c>
      <c r="D238" s="182" t="s">
        <v>123</v>
      </c>
      <c r="E238" s="183" t="s">
        <v>340</v>
      </c>
      <c r="F238" s="184" t="s">
        <v>341</v>
      </c>
      <c r="G238" s="185" t="s">
        <v>126</v>
      </c>
      <c r="H238" s="186">
        <v>58.15</v>
      </c>
      <c r="I238" s="187"/>
      <c r="J238" s="188">
        <f>ROUND(I238*H238,2)</f>
        <v>0</v>
      </c>
      <c r="K238" s="189"/>
      <c r="L238" s="39"/>
      <c r="M238" s="190" t="s">
        <v>1</v>
      </c>
      <c r="N238" s="191" t="s">
        <v>43</v>
      </c>
      <c r="O238" s="71"/>
      <c r="P238" s="192">
        <f>O238*H238</f>
        <v>0</v>
      </c>
      <c r="Q238" s="192">
        <v>0</v>
      </c>
      <c r="R238" s="192">
        <f>Q238*H238</f>
        <v>0</v>
      </c>
      <c r="S238" s="192">
        <v>0</v>
      </c>
      <c r="T238" s="193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4" t="s">
        <v>127</v>
      </c>
      <c r="AT238" s="194" t="s">
        <v>123</v>
      </c>
      <c r="AU238" s="194" t="s">
        <v>85</v>
      </c>
      <c r="AY238" s="17" t="s">
        <v>121</v>
      </c>
      <c r="BE238" s="195">
        <f>IF(N238="základní",J238,0)</f>
        <v>0</v>
      </c>
      <c r="BF238" s="195">
        <f>IF(N238="snížená",J238,0)</f>
        <v>0</v>
      </c>
      <c r="BG238" s="195">
        <f>IF(N238="zákl. přenesená",J238,0)</f>
        <v>0</v>
      </c>
      <c r="BH238" s="195">
        <f>IF(N238="sníž. přenesená",J238,0)</f>
        <v>0</v>
      </c>
      <c r="BI238" s="195">
        <f>IF(N238="nulová",J238,0)</f>
        <v>0</v>
      </c>
      <c r="BJ238" s="17" t="s">
        <v>83</v>
      </c>
      <c r="BK238" s="195">
        <f>ROUND(I238*H238,2)</f>
        <v>0</v>
      </c>
      <c r="BL238" s="17" t="s">
        <v>127</v>
      </c>
      <c r="BM238" s="194" t="s">
        <v>342</v>
      </c>
    </row>
    <row r="239" spans="1:65" s="2" customFormat="1" ht="19.2">
      <c r="A239" s="34"/>
      <c r="B239" s="35"/>
      <c r="C239" s="36"/>
      <c r="D239" s="196" t="s">
        <v>129</v>
      </c>
      <c r="E239" s="36"/>
      <c r="F239" s="197" t="s">
        <v>343</v>
      </c>
      <c r="G239" s="36"/>
      <c r="H239" s="36"/>
      <c r="I239" s="198"/>
      <c r="J239" s="36"/>
      <c r="K239" s="36"/>
      <c r="L239" s="39"/>
      <c r="M239" s="199"/>
      <c r="N239" s="200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129</v>
      </c>
      <c r="AU239" s="17" t="s">
        <v>85</v>
      </c>
    </row>
    <row r="240" spans="1:65" s="13" customFormat="1" ht="10.199999999999999">
      <c r="B240" s="201"/>
      <c r="C240" s="202"/>
      <c r="D240" s="196" t="s">
        <v>151</v>
      </c>
      <c r="E240" s="203" t="s">
        <v>1</v>
      </c>
      <c r="F240" s="204" t="s">
        <v>344</v>
      </c>
      <c r="G240" s="202"/>
      <c r="H240" s="205">
        <v>58.15</v>
      </c>
      <c r="I240" s="206"/>
      <c r="J240" s="202"/>
      <c r="K240" s="202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151</v>
      </c>
      <c r="AU240" s="211" t="s">
        <v>85</v>
      </c>
      <c r="AV240" s="13" t="s">
        <v>85</v>
      </c>
      <c r="AW240" s="13" t="s">
        <v>34</v>
      </c>
      <c r="AX240" s="13" t="s">
        <v>83</v>
      </c>
      <c r="AY240" s="211" t="s">
        <v>121</v>
      </c>
    </row>
    <row r="241" spans="1:65" s="2" customFormat="1" ht="16.5" customHeight="1">
      <c r="A241" s="34"/>
      <c r="B241" s="35"/>
      <c r="C241" s="182" t="s">
        <v>345</v>
      </c>
      <c r="D241" s="182" t="s">
        <v>123</v>
      </c>
      <c r="E241" s="183" t="s">
        <v>346</v>
      </c>
      <c r="F241" s="184" t="s">
        <v>347</v>
      </c>
      <c r="G241" s="185" t="s">
        <v>148</v>
      </c>
      <c r="H241" s="186">
        <v>255.69399999999999</v>
      </c>
      <c r="I241" s="187"/>
      <c r="J241" s="188">
        <f>ROUND(I241*H241,2)</f>
        <v>0</v>
      </c>
      <c r="K241" s="189"/>
      <c r="L241" s="39"/>
      <c r="M241" s="190" t="s">
        <v>1</v>
      </c>
      <c r="N241" s="191" t="s">
        <v>43</v>
      </c>
      <c r="O241" s="71"/>
      <c r="P241" s="192">
        <f>O241*H241</f>
        <v>0</v>
      </c>
      <c r="Q241" s="192">
        <v>1.9967999999999999</v>
      </c>
      <c r="R241" s="192">
        <f>Q241*H241</f>
        <v>510.56977919999997</v>
      </c>
      <c r="S241" s="192">
        <v>0</v>
      </c>
      <c r="T241" s="193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4" t="s">
        <v>127</v>
      </c>
      <c r="AT241" s="194" t="s">
        <v>123</v>
      </c>
      <c r="AU241" s="194" t="s">
        <v>85</v>
      </c>
      <c r="AY241" s="17" t="s">
        <v>121</v>
      </c>
      <c r="BE241" s="195">
        <f>IF(N241="základní",J241,0)</f>
        <v>0</v>
      </c>
      <c r="BF241" s="195">
        <f>IF(N241="snížená",J241,0)</f>
        <v>0</v>
      </c>
      <c r="BG241" s="195">
        <f>IF(N241="zákl. přenesená",J241,0)</f>
        <v>0</v>
      </c>
      <c r="BH241" s="195">
        <f>IF(N241="sníž. přenesená",J241,0)</f>
        <v>0</v>
      </c>
      <c r="BI241" s="195">
        <f>IF(N241="nulová",J241,0)</f>
        <v>0</v>
      </c>
      <c r="BJ241" s="17" t="s">
        <v>83</v>
      </c>
      <c r="BK241" s="195">
        <f>ROUND(I241*H241,2)</f>
        <v>0</v>
      </c>
      <c r="BL241" s="17" t="s">
        <v>127</v>
      </c>
      <c r="BM241" s="194" t="s">
        <v>348</v>
      </c>
    </row>
    <row r="242" spans="1:65" s="2" customFormat="1" ht="19.2">
      <c r="A242" s="34"/>
      <c r="B242" s="35"/>
      <c r="C242" s="36"/>
      <c r="D242" s="196" t="s">
        <v>129</v>
      </c>
      <c r="E242" s="36"/>
      <c r="F242" s="197" t="s">
        <v>349</v>
      </c>
      <c r="G242" s="36"/>
      <c r="H242" s="36"/>
      <c r="I242" s="198"/>
      <c r="J242" s="36"/>
      <c r="K242" s="36"/>
      <c r="L242" s="39"/>
      <c r="M242" s="199"/>
      <c r="N242" s="200"/>
      <c r="O242" s="71"/>
      <c r="P242" s="71"/>
      <c r="Q242" s="71"/>
      <c r="R242" s="71"/>
      <c r="S242" s="71"/>
      <c r="T242" s="72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T242" s="17" t="s">
        <v>129</v>
      </c>
      <c r="AU242" s="17" t="s">
        <v>85</v>
      </c>
    </row>
    <row r="243" spans="1:65" s="2" customFormat="1" ht="19.2">
      <c r="A243" s="34"/>
      <c r="B243" s="35"/>
      <c r="C243" s="36"/>
      <c r="D243" s="196" t="s">
        <v>196</v>
      </c>
      <c r="E243" s="36"/>
      <c r="F243" s="233" t="s">
        <v>350</v>
      </c>
      <c r="G243" s="36"/>
      <c r="H243" s="36"/>
      <c r="I243" s="198"/>
      <c r="J243" s="36"/>
      <c r="K243" s="36"/>
      <c r="L243" s="39"/>
      <c r="M243" s="199"/>
      <c r="N243" s="200"/>
      <c r="O243" s="71"/>
      <c r="P243" s="71"/>
      <c r="Q243" s="71"/>
      <c r="R243" s="71"/>
      <c r="S243" s="71"/>
      <c r="T243" s="72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196</v>
      </c>
      <c r="AU243" s="17" t="s">
        <v>85</v>
      </c>
    </row>
    <row r="244" spans="1:65" s="14" customFormat="1" ht="10.199999999999999">
      <c r="B244" s="212"/>
      <c r="C244" s="213"/>
      <c r="D244" s="196" t="s">
        <v>151</v>
      </c>
      <c r="E244" s="214" t="s">
        <v>1</v>
      </c>
      <c r="F244" s="215" t="s">
        <v>351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151</v>
      </c>
      <c r="AU244" s="221" t="s">
        <v>85</v>
      </c>
      <c r="AV244" s="14" t="s">
        <v>83</v>
      </c>
      <c r="AW244" s="14" t="s">
        <v>34</v>
      </c>
      <c r="AX244" s="14" t="s">
        <v>78</v>
      </c>
      <c r="AY244" s="221" t="s">
        <v>121</v>
      </c>
    </row>
    <row r="245" spans="1:65" s="13" customFormat="1" ht="10.199999999999999">
      <c r="B245" s="201"/>
      <c r="C245" s="202"/>
      <c r="D245" s="196" t="s">
        <v>151</v>
      </c>
      <c r="E245" s="203" t="s">
        <v>1</v>
      </c>
      <c r="F245" s="204" t="s">
        <v>352</v>
      </c>
      <c r="G245" s="202"/>
      <c r="H245" s="205">
        <v>11.25</v>
      </c>
      <c r="I245" s="206"/>
      <c r="J245" s="202"/>
      <c r="K245" s="202"/>
      <c r="L245" s="207"/>
      <c r="M245" s="208"/>
      <c r="N245" s="209"/>
      <c r="O245" s="209"/>
      <c r="P245" s="209"/>
      <c r="Q245" s="209"/>
      <c r="R245" s="209"/>
      <c r="S245" s="209"/>
      <c r="T245" s="210"/>
      <c r="AT245" s="211" t="s">
        <v>151</v>
      </c>
      <c r="AU245" s="211" t="s">
        <v>85</v>
      </c>
      <c r="AV245" s="13" t="s">
        <v>85</v>
      </c>
      <c r="AW245" s="13" t="s">
        <v>34</v>
      </c>
      <c r="AX245" s="13" t="s">
        <v>78</v>
      </c>
      <c r="AY245" s="211" t="s">
        <v>121</v>
      </c>
    </row>
    <row r="246" spans="1:65" s="14" customFormat="1" ht="10.199999999999999">
      <c r="B246" s="212"/>
      <c r="C246" s="213"/>
      <c r="D246" s="196" t="s">
        <v>151</v>
      </c>
      <c r="E246" s="214" t="s">
        <v>1</v>
      </c>
      <c r="F246" s="215" t="s">
        <v>353</v>
      </c>
      <c r="G246" s="213"/>
      <c r="H246" s="214" t="s">
        <v>1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151</v>
      </c>
      <c r="AU246" s="221" t="s">
        <v>85</v>
      </c>
      <c r="AV246" s="14" t="s">
        <v>83</v>
      </c>
      <c r="AW246" s="14" t="s">
        <v>34</v>
      </c>
      <c r="AX246" s="14" t="s">
        <v>78</v>
      </c>
      <c r="AY246" s="221" t="s">
        <v>121</v>
      </c>
    </row>
    <row r="247" spans="1:65" s="13" customFormat="1" ht="10.199999999999999">
      <c r="B247" s="201"/>
      <c r="C247" s="202"/>
      <c r="D247" s="196" t="s">
        <v>151</v>
      </c>
      <c r="E247" s="203" t="s">
        <v>1</v>
      </c>
      <c r="F247" s="204" t="s">
        <v>354</v>
      </c>
      <c r="G247" s="202"/>
      <c r="H247" s="205">
        <v>5.44</v>
      </c>
      <c r="I247" s="206"/>
      <c r="J247" s="202"/>
      <c r="K247" s="202"/>
      <c r="L247" s="207"/>
      <c r="M247" s="208"/>
      <c r="N247" s="209"/>
      <c r="O247" s="209"/>
      <c r="P247" s="209"/>
      <c r="Q247" s="209"/>
      <c r="R247" s="209"/>
      <c r="S247" s="209"/>
      <c r="T247" s="210"/>
      <c r="AT247" s="211" t="s">
        <v>151</v>
      </c>
      <c r="AU247" s="211" t="s">
        <v>85</v>
      </c>
      <c r="AV247" s="13" t="s">
        <v>85</v>
      </c>
      <c r="AW247" s="13" t="s">
        <v>34</v>
      </c>
      <c r="AX247" s="13" t="s">
        <v>78</v>
      </c>
      <c r="AY247" s="211" t="s">
        <v>121</v>
      </c>
    </row>
    <row r="248" spans="1:65" s="14" customFormat="1" ht="10.199999999999999">
      <c r="B248" s="212"/>
      <c r="C248" s="213"/>
      <c r="D248" s="196" t="s">
        <v>151</v>
      </c>
      <c r="E248" s="214" t="s">
        <v>1</v>
      </c>
      <c r="F248" s="215" t="s">
        <v>355</v>
      </c>
      <c r="G248" s="213"/>
      <c r="H248" s="214" t="s">
        <v>1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151</v>
      </c>
      <c r="AU248" s="221" t="s">
        <v>85</v>
      </c>
      <c r="AV248" s="14" t="s">
        <v>83</v>
      </c>
      <c r="AW248" s="14" t="s">
        <v>34</v>
      </c>
      <c r="AX248" s="14" t="s">
        <v>78</v>
      </c>
      <c r="AY248" s="221" t="s">
        <v>121</v>
      </c>
    </row>
    <row r="249" spans="1:65" s="13" customFormat="1" ht="10.199999999999999">
      <c r="B249" s="201"/>
      <c r="C249" s="202"/>
      <c r="D249" s="196" t="s">
        <v>151</v>
      </c>
      <c r="E249" s="203" t="s">
        <v>1</v>
      </c>
      <c r="F249" s="204" t="s">
        <v>356</v>
      </c>
      <c r="G249" s="202"/>
      <c r="H249" s="205">
        <v>17.891999999999999</v>
      </c>
      <c r="I249" s="206"/>
      <c r="J249" s="202"/>
      <c r="K249" s="202"/>
      <c r="L249" s="207"/>
      <c r="M249" s="208"/>
      <c r="N249" s="209"/>
      <c r="O249" s="209"/>
      <c r="P249" s="209"/>
      <c r="Q249" s="209"/>
      <c r="R249" s="209"/>
      <c r="S249" s="209"/>
      <c r="T249" s="210"/>
      <c r="AT249" s="211" t="s">
        <v>151</v>
      </c>
      <c r="AU249" s="211" t="s">
        <v>85</v>
      </c>
      <c r="AV249" s="13" t="s">
        <v>85</v>
      </c>
      <c r="AW249" s="13" t="s">
        <v>34</v>
      </c>
      <c r="AX249" s="13" t="s">
        <v>78</v>
      </c>
      <c r="AY249" s="211" t="s">
        <v>121</v>
      </c>
    </row>
    <row r="250" spans="1:65" s="14" customFormat="1" ht="10.199999999999999">
      <c r="B250" s="212"/>
      <c r="C250" s="213"/>
      <c r="D250" s="196" t="s">
        <v>151</v>
      </c>
      <c r="E250" s="214" t="s">
        <v>1</v>
      </c>
      <c r="F250" s="215" t="s">
        <v>357</v>
      </c>
      <c r="G250" s="213"/>
      <c r="H250" s="214" t="s">
        <v>1</v>
      </c>
      <c r="I250" s="216"/>
      <c r="J250" s="213"/>
      <c r="K250" s="213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151</v>
      </c>
      <c r="AU250" s="221" t="s">
        <v>85</v>
      </c>
      <c r="AV250" s="14" t="s">
        <v>83</v>
      </c>
      <c r="AW250" s="14" t="s">
        <v>34</v>
      </c>
      <c r="AX250" s="14" t="s">
        <v>78</v>
      </c>
      <c r="AY250" s="221" t="s">
        <v>121</v>
      </c>
    </row>
    <row r="251" spans="1:65" s="13" customFormat="1" ht="10.199999999999999">
      <c r="B251" s="201"/>
      <c r="C251" s="202"/>
      <c r="D251" s="196" t="s">
        <v>151</v>
      </c>
      <c r="E251" s="203" t="s">
        <v>1</v>
      </c>
      <c r="F251" s="204" t="s">
        <v>358</v>
      </c>
      <c r="G251" s="202"/>
      <c r="H251" s="205">
        <v>221.11199999999999</v>
      </c>
      <c r="I251" s="206"/>
      <c r="J251" s="202"/>
      <c r="K251" s="202"/>
      <c r="L251" s="207"/>
      <c r="M251" s="208"/>
      <c r="N251" s="209"/>
      <c r="O251" s="209"/>
      <c r="P251" s="209"/>
      <c r="Q251" s="209"/>
      <c r="R251" s="209"/>
      <c r="S251" s="209"/>
      <c r="T251" s="210"/>
      <c r="AT251" s="211" t="s">
        <v>151</v>
      </c>
      <c r="AU251" s="211" t="s">
        <v>85</v>
      </c>
      <c r="AV251" s="13" t="s">
        <v>85</v>
      </c>
      <c r="AW251" s="13" t="s">
        <v>34</v>
      </c>
      <c r="AX251" s="13" t="s">
        <v>78</v>
      </c>
      <c r="AY251" s="211" t="s">
        <v>121</v>
      </c>
    </row>
    <row r="252" spans="1:65" s="15" customFormat="1" ht="10.199999999999999">
      <c r="B252" s="222"/>
      <c r="C252" s="223"/>
      <c r="D252" s="196" t="s">
        <v>151</v>
      </c>
      <c r="E252" s="224" t="s">
        <v>1</v>
      </c>
      <c r="F252" s="225" t="s">
        <v>164</v>
      </c>
      <c r="G252" s="223"/>
      <c r="H252" s="226">
        <v>255.69399999999999</v>
      </c>
      <c r="I252" s="227"/>
      <c r="J252" s="223"/>
      <c r="K252" s="223"/>
      <c r="L252" s="228"/>
      <c r="M252" s="229"/>
      <c r="N252" s="230"/>
      <c r="O252" s="230"/>
      <c r="P252" s="230"/>
      <c r="Q252" s="230"/>
      <c r="R252" s="230"/>
      <c r="S252" s="230"/>
      <c r="T252" s="231"/>
      <c r="AT252" s="232" t="s">
        <v>151</v>
      </c>
      <c r="AU252" s="232" t="s">
        <v>85</v>
      </c>
      <c r="AV252" s="15" t="s">
        <v>127</v>
      </c>
      <c r="AW252" s="15" t="s">
        <v>34</v>
      </c>
      <c r="AX252" s="15" t="s">
        <v>83</v>
      </c>
      <c r="AY252" s="232" t="s">
        <v>121</v>
      </c>
    </row>
    <row r="253" spans="1:65" s="2" customFormat="1" ht="16.5" customHeight="1">
      <c r="A253" s="34"/>
      <c r="B253" s="35"/>
      <c r="C253" s="182" t="s">
        <v>359</v>
      </c>
      <c r="D253" s="182" t="s">
        <v>123</v>
      </c>
      <c r="E253" s="183" t="s">
        <v>360</v>
      </c>
      <c r="F253" s="184" t="s">
        <v>361</v>
      </c>
      <c r="G253" s="185" t="s">
        <v>362</v>
      </c>
      <c r="H253" s="186">
        <v>36</v>
      </c>
      <c r="I253" s="187"/>
      <c r="J253" s="188">
        <f>ROUND(I253*H253,2)</f>
        <v>0</v>
      </c>
      <c r="K253" s="189"/>
      <c r="L253" s="39"/>
      <c r="M253" s="190" t="s">
        <v>1</v>
      </c>
      <c r="N253" s="191" t="s">
        <v>43</v>
      </c>
      <c r="O253" s="71"/>
      <c r="P253" s="192">
        <f>O253*H253</f>
        <v>0</v>
      </c>
      <c r="Q253" s="192">
        <v>8.0329999999999999E-2</v>
      </c>
      <c r="R253" s="192">
        <f>Q253*H253</f>
        <v>2.89188</v>
      </c>
      <c r="S253" s="192">
        <v>0</v>
      </c>
      <c r="T253" s="193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4" t="s">
        <v>127</v>
      </c>
      <c r="AT253" s="194" t="s">
        <v>123</v>
      </c>
      <c r="AU253" s="194" t="s">
        <v>85</v>
      </c>
      <c r="AY253" s="17" t="s">
        <v>121</v>
      </c>
      <c r="BE253" s="195">
        <f>IF(N253="základní",J253,0)</f>
        <v>0</v>
      </c>
      <c r="BF253" s="195">
        <f>IF(N253="snížená",J253,0)</f>
        <v>0</v>
      </c>
      <c r="BG253" s="195">
        <f>IF(N253="zákl. přenesená",J253,0)</f>
        <v>0</v>
      </c>
      <c r="BH253" s="195">
        <f>IF(N253="sníž. přenesená",J253,0)</f>
        <v>0</v>
      </c>
      <c r="BI253" s="195">
        <f>IF(N253="nulová",J253,0)</f>
        <v>0</v>
      </c>
      <c r="BJ253" s="17" t="s">
        <v>83</v>
      </c>
      <c r="BK253" s="195">
        <f>ROUND(I253*H253,2)</f>
        <v>0</v>
      </c>
      <c r="BL253" s="17" t="s">
        <v>127</v>
      </c>
      <c r="BM253" s="194" t="s">
        <v>363</v>
      </c>
    </row>
    <row r="254" spans="1:65" s="2" customFormat="1" ht="10.199999999999999">
      <c r="A254" s="34"/>
      <c r="B254" s="35"/>
      <c r="C254" s="36"/>
      <c r="D254" s="196" t="s">
        <v>129</v>
      </c>
      <c r="E254" s="36"/>
      <c r="F254" s="197" t="s">
        <v>364</v>
      </c>
      <c r="G254" s="36"/>
      <c r="H254" s="36"/>
      <c r="I254" s="198"/>
      <c r="J254" s="36"/>
      <c r="K254" s="36"/>
      <c r="L254" s="39"/>
      <c r="M254" s="199"/>
      <c r="N254" s="200"/>
      <c r="O254" s="71"/>
      <c r="P254" s="71"/>
      <c r="Q254" s="71"/>
      <c r="R254" s="71"/>
      <c r="S254" s="71"/>
      <c r="T254" s="72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7" t="s">
        <v>129</v>
      </c>
      <c r="AU254" s="17" t="s">
        <v>85</v>
      </c>
    </row>
    <row r="255" spans="1:65" s="2" customFormat="1" ht="19.2">
      <c r="A255" s="34"/>
      <c r="B255" s="35"/>
      <c r="C255" s="36"/>
      <c r="D255" s="196" t="s">
        <v>196</v>
      </c>
      <c r="E255" s="36"/>
      <c r="F255" s="233" t="s">
        <v>365</v>
      </c>
      <c r="G255" s="36"/>
      <c r="H255" s="36"/>
      <c r="I255" s="198"/>
      <c r="J255" s="36"/>
      <c r="K255" s="36"/>
      <c r="L255" s="39"/>
      <c r="M255" s="199"/>
      <c r="N255" s="200"/>
      <c r="O255" s="71"/>
      <c r="P255" s="71"/>
      <c r="Q255" s="71"/>
      <c r="R255" s="71"/>
      <c r="S255" s="71"/>
      <c r="T255" s="72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7" t="s">
        <v>196</v>
      </c>
      <c r="AU255" s="17" t="s">
        <v>85</v>
      </c>
    </row>
    <row r="256" spans="1:65" s="13" customFormat="1" ht="10.199999999999999">
      <c r="B256" s="201"/>
      <c r="C256" s="202"/>
      <c r="D256" s="196" t="s">
        <v>151</v>
      </c>
      <c r="E256" s="203" t="s">
        <v>1</v>
      </c>
      <c r="F256" s="204" t="s">
        <v>366</v>
      </c>
      <c r="G256" s="202"/>
      <c r="H256" s="205">
        <v>36</v>
      </c>
      <c r="I256" s="206"/>
      <c r="J256" s="202"/>
      <c r="K256" s="202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151</v>
      </c>
      <c r="AU256" s="211" t="s">
        <v>85</v>
      </c>
      <c r="AV256" s="13" t="s">
        <v>85</v>
      </c>
      <c r="AW256" s="13" t="s">
        <v>34</v>
      </c>
      <c r="AX256" s="13" t="s">
        <v>83</v>
      </c>
      <c r="AY256" s="211" t="s">
        <v>121</v>
      </c>
    </row>
    <row r="257" spans="1:65" s="2" customFormat="1" ht="16.5" customHeight="1">
      <c r="A257" s="34"/>
      <c r="B257" s="35"/>
      <c r="C257" s="182" t="s">
        <v>367</v>
      </c>
      <c r="D257" s="182" t="s">
        <v>123</v>
      </c>
      <c r="E257" s="183" t="s">
        <v>368</v>
      </c>
      <c r="F257" s="184" t="s">
        <v>369</v>
      </c>
      <c r="G257" s="185" t="s">
        <v>126</v>
      </c>
      <c r="H257" s="186">
        <v>5.5</v>
      </c>
      <c r="I257" s="187"/>
      <c r="J257" s="188">
        <f>ROUND(I257*H257,2)</f>
        <v>0</v>
      </c>
      <c r="K257" s="189"/>
      <c r="L257" s="39"/>
      <c r="M257" s="190" t="s">
        <v>1</v>
      </c>
      <c r="N257" s="191" t="s">
        <v>43</v>
      </c>
      <c r="O257" s="71"/>
      <c r="P257" s="192">
        <f>O257*H257</f>
        <v>0</v>
      </c>
      <c r="Q257" s="192">
        <v>1.4999999999999999E-4</v>
      </c>
      <c r="R257" s="192">
        <f>Q257*H257</f>
        <v>8.2499999999999989E-4</v>
      </c>
      <c r="S257" s="192">
        <v>0</v>
      </c>
      <c r="T257" s="193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4" t="s">
        <v>127</v>
      </c>
      <c r="AT257" s="194" t="s">
        <v>123</v>
      </c>
      <c r="AU257" s="194" t="s">
        <v>85</v>
      </c>
      <c r="AY257" s="17" t="s">
        <v>121</v>
      </c>
      <c r="BE257" s="195">
        <f>IF(N257="základní",J257,0)</f>
        <v>0</v>
      </c>
      <c r="BF257" s="195">
        <f>IF(N257="snížená",J257,0)</f>
        <v>0</v>
      </c>
      <c r="BG257" s="195">
        <f>IF(N257="zákl. přenesená",J257,0)</f>
        <v>0</v>
      </c>
      <c r="BH257" s="195">
        <f>IF(N257="sníž. přenesená",J257,0)</f>
        <v>0</v>
      </c>
      <c r="BI257" s="195">
        <f>IF(N257="nulová",J257,0)</f>
        <v>0</v>
      </c>
      <c r="BJ257" s="17" t="s">
        <v>83</v>
      </c>
      <c r="BK257" s="195">
        <f>ROUND(I257*H257,2)</f>
        <v>0</v>
      </c>
      <c r="BL257" s="17" t="s">
        <v>127</v>
      </c>
      <c r="BM257" s="194" t="s">
        <v>370</v>
      </c>
    </row>
    <row r="258" spans="1:65" s="2" customFormat="1" ht="10.199999999999999">
      <c r="A258" s="34"/>
      <c r="B258" s="35"/>
      <c r="C258" s="36"/>
      <c r="D258" s="196" t="s">
        <v>129</v>
      </c>
      <c r="E258" s="36"/>
      <c r="F258" s="197" t="s">
        <v>371</v>
      </c>
      <c r="G258" s="36"/>
      <c r="H258" s="36"/>
      <c r="I258" s="198"/>
      <c r="J258" s="36"/>
      <c r="K258" s="36"/>
      <c r="L258" s="39"/>
      <c r="M258" s="199"/>
      <c r="N258" s="200"/>
      <c r="O258" s="71"/>
      <c r="P258" s="71"/>
      <c r="Q258" s="71"/>
      <c r="R258" s="71"/>
      <c r="S258" s="71"/>
      <c r="T258" s="72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7" t="s">
        <v>129</v>
      </c>
      <c r="AU258" s="17" t="s">
        <v>85</v>
      </c>
    </row>
    <row r="259" spans="1:65" s="13" customFormat="1" ht="10.199999999999999">
      <c r="B259" s="201"/>
      <c r="C259" s="202"/>
      <c r="D259" s="196" t="s">
        <v>151</v>
      </c>
      <c r="E259" s="203" t="s">
        <v>1</v>
      </c>
      <c r="F259" s="204" t="s">
        <v>372</v>
      </c>
      <c r="G259" s="202"/>
      <c r="H259" s="205">
        <v>5.5</v>
      </c>
      <c r="I259" s="206"/>
      <c r="J259" s="202"/>
      <c r="K259" s="202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151</v>
      </c>
      <c r="AU259" s="211" t="s">
        <v>85</v>
      </c>
      <c r="AV259" s="13" t="s">
        <v>85</v>
      </c>
      <c r="AW259" s="13" t="s">
        <v>34</v>
      </c>
      <c r="AX259" s="13" t="s">
        <v>83</v>
      </c>
      <c r="AY259" s="211" t="s">
        <v>121</v>
      </c>
    </row>
    <row r="260" spans="1:65" s="2" customFormat="1" ht="16.5" customHeight="1">
      <c r="A260" s="34"/>
      <c r="B260" s="35"/>
      <c r="C260" s="182" t="s">
        <v>373</v>
      </c>
      <c r="D260" s="182" t="s">
        <v>123</v>
      </c>
      <c r="E260" s="183" t="s">
        <v>374</v>
      </c>
      <c r="F260" s="184" t="s">
        <v>375</v>
      </c>
      <c r="G260" s="185" t="s">
        <v>126</v>
      </c>
      <c r="H260" s="186">
        <v>2.5</v>
      </c>
      <c r="I260" s="187"/>
      <c r="J260" s="188">
        <f>ROUND(I260*H260,2)</f>
        <v>0</v>
      </c>
      <c r="K260" s="189"/>
      <c r="L260" s="39"/>
      <c r="M260" s="190" t="s">
        <v>1</v>
      </c>
      <c r="N260" s="191" t="s">
        <v>43</v>
      </c>
      <c r="O260" s="71"/>
      <c r="P260" s="192">
        <f>O260*H260</f>
        <v>0</v>
      </c>
      <c r="Q260" s="192">
        <v>0</v>
      </c>
      <c r="R260" s="192">
        <f>Q260*H260</f>
        <v>0</v>
      </c>
      <c r="S260" s="192">
        <v>0</v>
      </c>
      <c r="T260" s="193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4" t="s">
        <v>127</v>
      </c>
      <c r="AT260" s="194" t="s">
        <v>123</v>
      </c>
      <c r="AU260" s="194" t="s">
        <v>85</v>
      </c>
      <c r="AY260" s="17" t="s">
        <v>121</v>
      </c>
      <c r="BE260" s="195">
        <f>IF(N260="základní",J260,0)</f>
        <v>0</v>
      </c>
      <c r="BF260" s="195">
        <f>IF(N260="snížená",J260,0)</f>
        <v>0</v>
      </c>
      <c r="BG260" s="195">
        <f>IF(N260="zákl. přenesená",J260,0)</f>
        <v>0</v>
      </c>
      <c r="BH260" s="195">
        <f>IF(N260="sníž. přenesená",J260,0)</f>
        <v>0</v>
      </c>
      <c r="BI260" s="195">
        <f>IF(N260="nulová",J260,0)</f>
        <v>0</v>
      </c>
      <c r="BJ260" s="17" t="s">
        <v>83</v>
      </c>
      <c r="BK260" s="195">
        <f>ROUND(I260*H260,2)</f>
        <v>0</v>
      </c>
      <c r="BL260" s="17" t="s">
        <v>127</v>
      </c>
      <c r="BM260" s="194" t="s">
        <v>376</v>
      </c>
    </row>
    <row r="261" spans="1:65" s="2" customFormat="1" ht="10.199999999999999">
      <c r="A261" s="34"/>
      <c r="B261" s="35"/>
      <c r="C261" s="36"/>
      <c r="D261" s="196" t="s">
        <v>129</v>
      </c>
      <c r="E261" s="36"/>
      <c r="F261" s="197" t="s">
        <v>377</v>
      </c>
      <c r="G261" s="36"/>
      <c r="H261" s="36"/>
      <c r="I261" s="198"/>
      <c r="J261" s="36"/>
      <c r="K261" s="36"/>
      <c r="L261" s="39"/>
      <c r="M261" s="199"/>
      <c r="N261" s="200"/>
      <c r="O261" s="71"/>
      <c r="P261" s="71"/>
      <c r="Q261" s="71"/>
      <c r="R261" s="71"/>
      <c r="S261" s="71"/>
      <c r="T261" s="72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7" t="s">
        <v>129</v>
      </c>
      <c r="AU261" s="17" t="s">
        <v>85</v>
      </c>
    </row>
    <row r="262" spans="1:65" s="13" customFormat="1" ht="10.199999999999999">
      <c r="B262" s="201"/>
      <c r="C262" s="202"/>
      <c r="D262" s="196" t="s">
        <v>151</v>
      </c>
      <c r="E262" s="203" t="s">
        <v>1</v>
      </c>
      <c r="F262" s="204" t="s">
        <v>378</v>
      </c>
      <c r="G262" s="202"/>
      <c r="H262" s="205">
        <v>2.5</v>
      </c>
      <c r="I262" s="206"/>
      <c r="J262" s="202"/>
      <c r="K262" s="202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151</v>
      </c>
      <c r="AU262" s="211" t="s">
        <v>85</v>
      </c>
      <c r="AV262" s="13" t="s">
        <v>85</v>
      </c>
      <c r="AW262" s="13" t="s">
        <v>34</v>
      </c>
      <c r="AX262" s="13" t="s">
        <v>83</v>
      </c>
      <c r="AY262" s="211" t="s">
        <v>121</v>
      </c>
    </row>
    <row r="263" spans="1:65" s="2" customFormat="1" ht="16.5" customHeight="1">
      <c r="A263" s="34"/>
      <c r="B263" s="35"/>
      <c r="C263" s="234" t="s">
        <v>379</v>
      </c>
      <c r="D263" s="234" t="s">
        <v>223</v>
      </c>
      <c r="E263" s="235" t="s">
        <v>380</v>
      </c>
      <c r="F263" s="236" t="s">
        <v>381</v>
      </c>
      <c r="G263" s="237" t="s">
        <v>202</v>
      </c>
      <c r="H263" s="238">
        <v>0.11899999999999999</v>
      </c>
      <c r="I263" s="239"/>
      <c r="J263" s="240">
        <f>ROUND(I263*H263,2)</f>
        <v>0</v>
      </c>
      <c r="K263" s="241"/>
      <c r="L263" s="242"/>
      <c r="M263" s="243" t="s">
        <v>1</v>
      </c>
      <c r="N263" s="244" t="s">
        <v>43</v>
      </c>
      <c r="O263" s="71"/>
      <c r="P263" s="192">
        <f>O263*H263</f>
        <v>0</v>
      </c>
      <c r="Q263" s="192">
        <v>1</v>
      </c>
      <c r="R263" s="192">
        <f>Q263*H263</f>
        <v>0.11899999999999999</v>
      </c>
      <c r="S263" s="192">
        <v>0</v>
      </c>
      <c r="T263" s="193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4" t="s">
        <v>170</v>
      </c>
      <c r="AT263" s="194" t="s">
        <v>223</v>
      </c>
      <c r="AU263" s="194" t="s">
        <v>85</v>
      </c>
      <c r="AY263" s="17" t="s">
        <v>121</v>
      </c>
      <c r="BE263" s="195">
        <f>IF(N263="základní",J263,0)</f>
        <v>0</v>
      </c>
      <c r="BF263" s="195">
        <f>IF(N263="snížená",J263,0)</f>
        <v>0</v>
      </c>
      <c r="BG263" s="195">
        <f>IF(N263="zákl. přenesená",J263,0)</f>
        <v>0</v>
      </c>
      <c r="BH263" s="195">
        <f>IF(N263="sníž. přenesená",J263,0)</f>
        <v>0</v>
      </c>
      <c r="BI263" s="195">
        <f>IF(N263="nulová",J263,0)</f>
        <v>0</v>
      </c>
      <c r="BJ263" s="17" t="s">
        <v>83</v>
      </c>
      <c r="BK263" s="195">
        <f>ROUND(I263*H263,2)</f>
        <v>0</v>
      </c>
      <c r="BL263" s="17" t="s">
        <v>127</v>
      </c>
      <c r="BM263" s="194" t="s">
        <v>382</v>
      </c>
    </row>
    <row r="264" spans="1:65" s="2" customFormat="1" ht="10.199999999999999">
      <c r="A264" s="34"/>
      <c r="B264" s="35"/>
      <c r="C264" s="36"/>
      <c r="D264" s="196" t="s">
        <v>129</v>
      </c>
      <c r="E264" s="36"/>
      <c r="F264" s="197" t="s">
        <v>383</v>
      </c>
      <c r="G264" s="36"/>
      <c r="H264" s="36"/>
      <c r="I264" s="198"/>
      <c r="J264" s="36"/>
      <c r="K264" s="36"/>
      <c r="L264" s="39"/>
      <c r="M264" s="199"/>
      <c r="N264" s="200"/>
      <c r="O264" s="71"/>
      <c r="P264" s="71"/>
      <c r="Q264" s="71"/>
      <c r="R264" s="71"/>
      <c r="S264" s="71"/>
      <c r="T264" s="72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7" t="s">
        <v>129</v>
      </c>
      <c r="AU264" s="17" t="s">
        <v>85</v>
      </c>
    </row>
    <row r="265" spans="1:65" s="13" customFormat="1" ht="10.199999999999999">
      <c r="B265" s="201"/>
      <c r="C265" s="202"/>
      <c r="D265" s="196" t="s">
        <v>151</v>
      </c>
      <c r="E265" s="203" t="s">
        <v>1</v>
      </c>
      <c r="F265" s="204" t="s">
        <v>384</v>
      </c>
      <c r="G265" s="202"/>
      <c r="H265" s="205">
        <v>0.73299999999999998</v>
      </c>
      <c r="I265" s="206"/>
      <c r="J265" s="202"/>
      <c r="K265" s="202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151</v>
      </c>
      <c r="AU265" s="211" t="s">
        <v>85</v>
      </c>
      <c r="AV265" s="13" t="s">
        <v>85</v>
      </c>
      <c r="AW265" s="13" t="s">
        <v>34</v>
      </c>
      <c r="AX265" s="13" t="s">
        <v>83</v>
      </c>
      <c r="AY265" s="211" t="s">
        <v>121</v>
      </c>
    </row>
    <row r="266" spans="1:65" s="13" customFormat="1" ht="10.199999999999999">
      <c r="B266" s="201"/>
      <c r="C266" s="202"/>
      <c r="D266" s="196" t="s">
        <v>151</v>
      </c>
      <c r="E266" s="202"/>
      <c r="F266" s="204" t="s">
        <v>385</v>
      </c>
      <c r="G266" s="202"/>
      <c r="H266" s="205">
        <v>0.11899999999999999</v>
      </c>
      <c r="I266" s="206"/>
      <c r="J266" s="202"/>
      <c r="K266" s="202"/>
      <c r="L266" s="207"/>
      <c r="M266" s="208"/>
      <c r="N266" s="209"/>
      <c r="O266" s="209"/>
      <c r="P266" s="209"/>
      <c r="Q266" s="209"/>
      <c r="R266" s="209"/>
      <c r="S266" s="209"/>
      <c r="T266" s="210"/>
      <c r="AT266" s="211" t="s">
        <v>151</v>
      </c>
      <c r="AU266" s="211" t="s">
        <v>85</v>
      </c>
      <c r="AV266" s="13" t="s">
        <v>85</v>
      </c>
      <c r="AW266" s="13" t="s">
        <v>4</v>
      </c>
      <c r="AX266" s="13" t="s">
        <v>83</v>
      </c>
      <c r="AY266" s="211" t="s">
        <v>121</v>
      </c>
    </row>
    <row r="267" spans="1:65" s="2" customFormat="1" ht="16.5" customHeight="1">
      <c r="A267" s="34"/>
      <c r="B267" s="35"/>
      <c r="C267" s="182" t="s">
        <v>386</v>
      </c>
      <c r="D267" s="182" t="s">
        <v>123</v>
      </c>
      <c r="E267" s="183" t="s">
        <v>387</v>
      </c>
      <c r="F267" s="184" t="s">
        <v>388</v>
      </c>
      <c r="G267" s="185" t="s">
        <v>138</v>
      </c>
      <c r="H267" s="186">
        <v>5</v>
      </c>
      <c r="I267" s="187"/>
      <c r="J267" s="188">
        <f>ROUND(I267*H267,2)</f>
        <v>0</v>
      </c>
      <c r="K267" s="189"/>
      <c r="L267" s="39"/>
      <c r="M267" s="190" t="s">
        <v>1</v>
      </c>
      <c r="N267" s="191" t="s">
        <v>43</v>
      </c>
      <c r="O267" s="71"/>
      <c r="P267" s="192">
        <f>O267*H267</f>
        <v>0</v>
      </c>
      <c r="Q267" s="192">
        <v>2.00712E-4</v>
      </c>
      <c r="R267" s="192">
        <f>Q267*H267</f>
        <v>1.0035599999999999E-3</v>
      </c>
      <c r="S267" s="192">
        <v>0</v>
      </c>
      <c r="T267" s="193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4" t="s">
        <v>127</v>
      </c>
      <c r="AT267" s="194" t="s">
        <v>123</v>
      </c>
      <c r="AU267" s="194" t="s">
        <v>85</v>
      </c>
      <c r="AY267" s="17" t="s">
        <v>121</v>
      </c>
      <c r="BE267" s="195">
        <f>IF(N267="základní",J267,0)</f>
        <v>0</v>
      </c>
      <c r="BF267" s="195">
        <f>IF(N267="snížená",J267,0)</f>
        <v>0</v>
      </c>
      <c r="BG267" s="195">
        <f>IF(N267="zákl. přenesená",J267,0)</f>
        <v>0</v>
      </c>
      <c r="BH267" s="195">
        <f>IF(N267="sníž. přenesená",J267,0)</f>
        <v>0</v>
      </c>
      <c r="BI267" s="195">
        <f>IF(N267="nulová",J267,0)</f>
        <v>0</v>
      </c>
      <c r="BJ267" s="17" t="s">
        <v>83</v>
      </c>
      <c r="BK267" s="195">
        <f>ROUND(I267*H267,2)</f>
        <v>0</v>
      </c>
      <c r="BL267" s="17" t="s">
        <v>127</v>
      </c>
      <c r="BM267" s="194" t="s">
        <v>389</v>
      </c>
    </row>
    <row r="268" spans="1:65" s="2" customFormat="1" ht="10.199999999999999">
      <c r="A268" s="34"/>
      <c r="B268" s="35"/>
      <c r="C268" s="36"/>
      <c r="D268" s="196" t="s">
        <v>129</v>
      </c>
      <c r="E268" s="36"/>
      <c r="F268" s="197" t="s">
        <v>390</v>
      </c>
      <c r="G268" s="36"/>
      <c r="H268" s="36"/>
      <c r="I268" s="198"/>
      <c r="J268" s="36"/>
      <c r="K268" s="36"/>
      <c r="L268" s="39"/>
      <c r="M268" s="199"/>
      <c r="N268" s="200"/>
      <c r="O268" s="71"/>
      <c r="P268" s="71"/>
      <c r="Q268" s="71"/>
      <c r="R268" s="71"/>
      <c r="S268" s="71"/>
      <c r="T268" s="72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T268" s="17" t="s">
        <v>129</v>
      </c>
      <c r="AU268" s="17" t="s">
        <v>85</v>
      </c>
    </row>
    <row r="269" spans="1:65" s="2" customFormat="1" ht="16.5" customHeight="1">
      <c r="A269" s="34"/>
      <c r="B269" s="35"/>
      <c r="C269" s="182" t="s">
        <v>391</v>
      </c>
      <c r="D269" s="182" t="s">
        <v>123</v>
      </c>
      <c r="E269" s="183" t="s">
        <v>392</v>
      </c>
      <c r="F269" s="184" t="s">
        <v>393</v>
      </c>
      <c r="G269" s="185" t="s">
        <v>394</v>
      </c>
      <c r="H269" s="186">
        <v>15</v>
      </c>
      <c r="I269" s="187"/>
      <c r="J269" s="188">
        <f>ROUND(I269*H269,2)</f>
        <v>0</v>
      </c>
      <c r="K269" s="189"/>
      <c r="L269" s="39"/>
      <c r="M269" s="190" t="s">
        <v>1</v>
      </c>
      <c r="N269" s="191" t="s">
        <v>43</v>
      </c>
      <c r="O269" s="71"/>
      <c r="P269" s="192">
        <f>O269*H269</f>
        <v>0</v>
      </c>
      <c r="Q269" s="192">
        <v>0</v>
      </c>
      <c r="R269" s="192">
        <f>Q269*H269</f>
        <v>0</v>
      </c>
      <c r="S269" s="192">
        <v>0</v>
      </c>
      <c r="T269" s="193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4" t="s">
        <v>127</v>
      </c>
      <c r="AT269" s="194" t="s">
        <v>123</v>
      </c>
      <c r="AU269" s="194" t="s">
        <v>85</v>
      </c>
      <c r="AY269" s="17" t="s">
        <v>121</v>
      </c>
      <c r="BE269" s="195">
        <f>IF(N269="základní",J269,0)</f>
        <v>0</v>
      </c>
      <c r="BF269" s="195">
        <f>IF(N269="snížená",J269,0)</f>
        <v>0</v>
      </c>
      <c r="BG269" s="195">
        <f>IF(N269="zákl. přenesená",J269,0)</f>
        <v>0</v>
      </c>
      <c r="BH269" s="195">
        <f>IF(N269="sníž. přenesená",J269,0)</f>
        <v>0</v>
      </c>
      <c r="BI269" s="195">
        <f>IF(N269="nulová",J269,0)</f>
        <v>0</v>
      </c>
      <c r="BJ269" s="17" t="s">
        <v>83</v>
      </c>
      <c r="BK269" s="195">
        <f>ROUND(I269*H269,2)</f>
        <v>0</v>
      </c>
      <c r="BL269" s="17" t="s">
        <v>127</v>
      </c>
      <c r="BM269" s="194" t="s">
        <v>395</v>
      </c>
    </row>
    <row r="270" spans="1:65" s="2" customFormat="1" ht="10.199999999999999">
      <c r="A270" s="34"/>
      <c r="B270" s="35"/>
      <c r="C270" s="36"/>
      <c r="D270" s="196" t="s">
        <v>129</v>
      </c>
      <c r="E270" s="36"/>
      <c r="F270" s="197" t="s">
        <v>393</v>
      </c>
      <c r="G270" s="36"/>
      <c r="H270" s="36"/>
      <c r="I270" s="198"/>
      <c r="J270" s="36"/>
      <c r="K270" s="36"/>
      <c r="L270" s="39"/>
      <c r="M270" s="199"/>
      <c r="N270" s="200"/>
      <c r="O270" s="71"/>
      <c r="P270" s="71"/>
      <c r="Q270" s="71"/>
      <c r="R270" s="71"/>
      <c r="S270" s="71"/>
      <c r="T270" s="72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7" t="s">
        <v>129</v>
      </c>
      <c r="AU270" s="17" t="s">
        <v>85</v>
      </c>
    </row>
    <row r="271" spans="1:65" s="2" customFormat="1" ht="48">
      <c r="A271" s="34"/>
      <c r="B271" s="35"/>
      <c r="C271" s="36"/>
      <c r="D271" s="196" t="s">
        <v>196</v>
      </c>
      <c r="E271" s="36"/>
      <c r="F271" s="233" t="s">
        <v>396</v>
      </c>
      <c r="G271" s="36"/>
      <c r="H271" s="36"/>
      <c r="I271" s="198"/>
      <c r="J271" s="36"/>
      <c r="K271" s="36"/>
      <c r="L271" s="39"/>
      <c r="M271" s="199"/>
      <c r="N271" s="200"/>
      <c r="O271" s="71"/>
      <c r="P271" s="71"/>
      <c r="Q271" s="71"/>
      <c r="R271" s="71"/>
      <c r="S271" s="71"/>
      <c r="T271" s="72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T271" s="17" t="s">
        <v>196</v>
      </c>
      <c r="AU271" s="17" t="s">
        <v>85</v>
      </c>
    </row>
    <row r="272" spans="1:65" s="13" customFormat="1" ht="10.199999999999999">
      <c r="B272" s="201"/>
      <c r="C272" s="202"/>
      <c r="D272" s="196" t="s">
        <v>151</v>
      </c>
      <c r="E272" s="203" t="s">
        <v>1</v>
      </c>
      <c r="F272" s="204" t="s">
        <v>397</v>
      </c>
      <c r="G272" s="202"/>
      <c r="H272" s="205">
        <v>15</v>
      </c>
      <c r="I272" s="206"/>
      <c r="J272" s="202"/>
      <c r="K272" s="202"/>
      <c r="L272" s="207"/>
      <c r="M272" s="208"/>
      <c r="N272" s="209"/>
      <c r="O272" s="209"/>
      <c r="P272" s="209"/>
      <c r="Q272" s="209"/>
      <c r="R272" s="209"/>
      <c r="S272" s="209"/>
      <c r="T272" s="210"/>
      <c r="AT272" s="211" t="s">
        <v>151</v>
      </c>
      <c r="AU272" s="211" t="s">
        <v>85</v>
      </c>
      <c r="AV272" s="13" t="s">
        <v>85</v>
      </c>
      <c r="AW272" s="13" t="s">
        <v>34</v>
      </c>
      <c r="AX272" s="13" t="s">
        <v>83</v>
      </c>
      <c r="AY272" s="211" t="s">
        <v>121</v>
      </c>
    </row>
    <row r="273" spans="1:65" s="12" customFormat="1" ht="22.8" customHeight="1">
      <c r="B273" s="166"/>
      <c r="C273" s="167"/>
      <c r="D273" s="168" t="s">
        <v>77</v>
      </c>
      <c r="E273" s="180" t="s">
        <v>175</v>
      </c>
      <c r="F273" s="180" t="s">
        <v>398</v>
      </c>
      <c r="G273" s="167"/>
      <c r="H273" s="167"/>
      <c r="I273" s="170"/>
      <c r="J273" s="181">
        <f>BK273</f>
        <v>0</v>
      </c>
      <c r="K273" s="167"/>
      <c r="L273" s="172"/>
      <c r="M273" s="173"/>
      <c r="N273" s="174"/>
      <c r="O273" s="174"/>
      <c r="P273" s="175">
        <f>SUM(P274:P279)</f>
        <v>0</v>
      </c>
      <c r="Q273" s="174"/>
      <c r="R273" s="175">
        <f>SUM(R274:R279)</f>
        <v>0</v>
      </c>
      <c r="S273" s="174"/>
      <c r="T273" s="176">
        <f>SUM(T274:T279)</f>
        <v>26.04</v>
      </c>
      <c r="AR273" s="177" t="s">
        <v>83</v>
      </c>
      <c r="AT273" s="178" t="s">
        <v>77</v>
      </c>
      <c r="AU273" s="178" t="s">
        <v>83</v>
      </c>
      <c r="AY273" s="177" t="s">
        <v>121</v>
      </c>
      <c r="BK273" s="179">
        <f>SUM(BK274:BK279)</f>
        <v>0</v>
      </c>
    </row>
    <row r="274" spans="1:65" s="2" customFormat="1" ht="16.5" customHeight="1">
      <c r="A274" s="34"/>
      <c r="B274" s="35"/>
      <c r="C274" s="182" t="s">
        <v>399</v>
      </c>
      <c r="D274" s="182" t="s">
        <v>123</v>
      </c>
      <c r="E274" s="183" t="s">
        <v>400</v>
      </c>
      <c r="F274" s="184" t="s">
        <v>401</v>
      </c>
      <c r="G274" s="185" t="s">
        <v>148</v>
      </c>
      <c r="H274" s="186">
        <v>13.02</v>
      </c>
      <c r="I274" s="187"/>
      <c r="J274" s="188">
        <f>ROUND(I274*H274,2)</f>
        <v>0</v>
      </c>
      <c r="K274" s="189"/>
      <c r="L274" s="39"/>
      <c r="M274" s="190" t="s">
        <v>1</v>
      </c>
      <c r="N274" s="191" t="s">
        <v>43</v>
      </c>
      <c r="O274" s="71"/>
      <c r="P274" s="192">
        <f>O274*H274</f>
        <v>0</v>
      </c>
      <c r="Q274" s="192">
        <v>0</v>
      </c>
      <c r="R274" s="192">
        <f>Q274*H274</f>
        <v>0</v>
      </c>
      <c r="S274" s="192">
        <v>2</v>
      </c>
      <c r="T274" s="193">
        <f>S274*H274</f>
        <v>26.04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4" t="s">
        <v>127</v>
      </c>
      <c r="AT274" s="194" t="s">
        <v>123</v>
      </c>
      <c r="AU274" s="194" t="s">
        <v>85</v>
      </c>
      <c r="AY274" s="17" t="s">
        <v>121</v>
      </c>
      <c r="BE274" s="195">
        <f>IF(N274="základní",J274,0)</f>
        <v>0</v>
      </c>
      <c r="BF274" s="195">
        <f>IF(N274="snížená",J274,0)</f>
        <v>0</v>
      </c>
      <c r="BG274" s="195">
        <f>IF(N274="zákl. přenesená",J274,0)</f>
        <v>0</v>
      </c>
      <c r="BH274" s="195">
        <f>IF(N274="sníž. přenesená",J274,0)</f>
        <v>0</v>
      </c>
      <c r="BI274" s="195">
        <f>IF(N274="nulová",J274,0)</f>
        <v>0</v>
      </c>
      <c r="BJ274" s="17" t="s">
        <v>83</v>
      </c>
      <c r="BK274" s="195">
        <f>ROUND(I274*H274,2)</f>
        <v>0</v>
      </c>
      <c r="BL274" s="17" t="s">
        <v>127</v>
      </c>
      <c r="BM274" s="194" t="s">
        <v>402</v>
      </c>
    </row>
    <row r="275" spans="1:65" s="2" customFormat="1" ht="10.199999999999999">
      <c r="A275" s="34"/>
      <c r="B275" s="35"/>
      <c r="C275" s="36"/>
      <c r="D275" s="196" t="s">
        <v>129</v>
      </c>
      <c r="E275" s="36"/>
      <c r="F275" s="197" t="s">
        <v>403</v>
      </c>
      <c r="G275" s="36"/>
      <c r="H275" s="36"/>
      <c r="I275" s="198"/>
      <c r="J275" s="36"/>
      <c r="K275" s="36"/>
      <c r="L275" s="39"/>
      <c r="M275" s="199"/>
      <c r="N275" s="200"/>
      <c r="O275" s="71"/>
      <c r="P275" s="71"/>
      <c r="Q275" s="71"/>
      <c r="R275" s="71"/>
      <c r="S275" s="71"/>
      <c r="T275" s="72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7" t="s">
        <v>129</v>
      </c>
      <c r="AU275" s="17" t="s">
        <v>85</v>
      </c>
    </row>
    <row r="276" spans="1:65" s="13" customFormat="1" ht="10.199999999999999">
      <c r="B276" s="201"/>
      <c r="C276" s="202"/>
      <c r="D276" s="196" t="s">
        <v>151</v>
      </c>
      <c r="E276" s="203" t="s">
        <v>1</v>
      </c>
      <c r="F276" s="204" t="s">
        <v>404</v>
      </c>
      <c r="G276" s="202"/>
      <c r="H276" s="205">
        <v>13.02</v>
      </c>
      <c r="I276" s="206"/>
      <c r="J276" s="202"/>
      <c r="K276" s="202"/>
      <c r="L276" s="207"/>
      <c r="M276" s="208"/>
      <c r="N276" s="209"/>
      <c r="O276" s="209"/>
      <c r="P276" s="209"/>
      <c r="Q276" s="209"/>
      <c r="R276" s="209"/>
      <c r="S276" s="209"/>
      <c r="T276" s="210"/>
      <c r="AT276" s="211" t="s">
        <v>151</v>
      </c>
      <c r="AU276" s="211" t="s">
        <v>85</v>
      </c>
      <c r="AV276" s="13" t="s">
        <v>85</v>
      </c>
      <c r="AW276" s="13" t="s">
        <v>34</v>
      </c>
      <c r="AX276" s="13" t="s">
        <v>83</v>
      </c>
      <c r="AY276" s="211" t="s">
        <v>121</v>
      </c>
    </row>
    <row r="277" spans="1:65" s="2" customFormat="1" ht="16.5" customHeight="1">
      <c r="A277" s="34"/>
      <c r="B277" s="35"/>
      <c r="C277" s="182" t="s">
        <v>405</v>
      </c>
      <c r="D277" s="182" t="s">
        <v>123</v>
      </c>
      <c r="E277" s="183" t="s">
        <v>406</v>
      </c>
      <c r="F277" s="184" t="s">
        <v>407</v>
      </c>
      <c r="G277" s="185" t="s">
        <v>362</v>
      </c>
      <c r="H277" s="186">
        <v>12</v>
      </c>
      <c r="I277" s="187"/>
      <c r="J277" s="188">
        <f>ROUND(I277*H277,2)</f>
        <v>0</v>
      </c>
      <c r="K277" s="189"/>
      <c r="L277" s="39"/>
      <c r="M277" s="190" t="s">
        <v>1</v>
      </c>
      <c r="N277" s="191" t="s">
        <v>43</v>
      </c>
      <c r="O277" s="71"/>
      <c r="P277" s="192">
        <f>O277*H277</f>
        <v>0</v>
      </c>
      <c r="Q277" s="192">
        <v>0</v>
      </c>
      <c r="R277" s="192">
        <f>Q277*H277</f>
        <v>0</v>
      </c>
      <c r="S277" s="192">
        <v>0</v>
      </c>
      <c r="T277" s="193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4" t="s">
        <v>127</v>
      </c>
      <c r="AT277" s="194" t="s">
        <v>123</v>
      </c>
      <c r="AU277" s="194" t="s">
        <v>85</v>
      </c>
      <c r="AY277" s="17" t="s">
        <v>121</v>
      </c>
      <c r="BE277" s="195">
        <f>IF(N277="základní",J277,0)</f>
        <v>0</v>
      </c>
      <c r="BF277" s="195">
        <f>IF(N277="snížená",J277,0)</f>
        <v>0</v>
      </c>
      <c r="BG277" s="195">
        <f>IF(N277="zákl. přenesená",J277,0)</f>
        <v>0</v>
      </c>
      <c r="BH277" s="195">
        <f>IF(N277="sníž. přenesená",J277,0)</f>
        <v>0</v>
      </c>
      <c r="BI277" s="195">
        <f>IF(N277="nulová",J277,0)</f>
        <v>0</v>
      </c>
      <c r="BJ277" s="17" t="s">
        <v>83</v>
      </c>
      <c r="BK277" s="195">
        <f>ROUND(I277*H277,2)</f>
        <v>0</v>
      </c>
      <c r="BL277" s="17" t="s">
        <v>127</v>
      </c>
      <c r="BM277" s="194" t="s">
        <v>408</v>
      </c>
    </row>
    <row r="278" spans="1:65" s="2" customFormat="1" ht="10.199999999999999">
      <c r="A278" s="34"/>
      <c r="B278" s="35"/>
      <c r="C278" s="36"/>
      <c r="D278" s="196" t="s">
        <v>129</v>
      </c>
      <c r="E278" s="36"/>
      <c r="F278" s="197" t="s">
        <v>407</v>
      </c>
      <c r="G278" s="36"/>
      <c r="H278" s="36"/>
      <c r="I278" s="198"/>
      <c r="J278" s="36"/>
      <c r="K278" s="36"/>
      <c r="L278" s="39"/>
      <c r="M278" s="199"/>
      <c r="N278" s="200"/>
      <c r="O278" s="71"/>
      <c r="P278" s="71"/>
      <c r="Q278" s="71"/>
      <c r="R278" s="71"/>
      <c r="S278" s="71"/>
      <c r="T278" s="72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T278" s="17" t="s">
        <v>129</v>
      </c>
      <c r="AU278" s="17" t="s">
        <v>85</v>
      </c>
    </row>
    <row r="279" spans="1:65" s="13" customFormat="1" ht="10.199999999999999">
      <c r="B279" s="201"/>
      <c r="C279" s="202"/>
      <c r="D279" s="196" t="s">
        <v>151</v>
      </c>
      <c r="E279" s="203" t="s">
        <v>1</v>
      </c>
      <c r="F279" s="204" t="s">
        <v>409</v>
      </c>
      <c r="G279" s="202"/>
      <c r="H279" s="205">
        <v>12</v>
      </c>
      <c r="I279" s="206"/>
      <c r="J279" s="202"/>
      <c r="K279" s="202"/>
      <c r="L279" s="207"/>
      <c r="M279" s="208"/>
      <c r="N279" s="209"/>
      <c r="O279" s="209"/>
      <c r="P279" s="209"/>
      <c r="Q279" s="209"/>
      <c r="R279" s="209"/>
      <c r="S279" s="209"/>
      <c r="T279" s="210"/>
      <c r="AT279" s="211" t="s">
        <v>151</v>
      </c>
      <c r="AU279" s="211" t="s">
        <v>85</v>
      </c>
      <c r="AV279" s="13" t="s">
        <v>85</v>
      </c>
      <c r="AW279" s="13" t="s">
        <v>34</v>
      </c>
      <c r="AX279" s="13" t="s">
        <v>83</v>
      </c>
      <c r="AY279" s="211" t="s">
        <v>121</v>
      </c>
    </row>
    <row r="280" spans="1:65" s="12" customFormat="1" ht="22.8" customHeight="1">
      <c r="B280" s="166"/>
      <c r="C280" s="167"/>
      <c r="D280" s="168" t="s">
        <v>77</v>
      </c>
      <c r="E280" s="180" t="s">
        <v>410</v>
      </c>
      <c r="F280" s="180" t="s">
        <v>411</v>
      </c>
      <c r="G280" s="167"/>
      <c r="H280" s="167"/>
      <c r="I280" s="170"/>
      <c r="J280" s="181">
        <f>BK280</f>
        <v>0</v>
      </c>
      <c r="K280" s="167"/>
      <c r="L280" s="172"/>
      <c r="M280" s="173"/>
      <c r="N280" s="174"/>
      <c r="O280" s="174"/>
      <c r="P280" s="175">
        <f>SUM(P281:P294)</f>
        <v>0</v>
      </c>
      <c r="Q280" s="174"/>
      <c r="R280" s="175">
        <f>SUM(R281:R294)</f>
        <v>0</v>
      </c>
      <c r="S280" s="174"/>
      <c r="T280" s="176">
        <f>SUM(T281:T294)</f>
        <v>0</v>
      </c>
      <c r="AR280" s="177" t="s">
        <v>83</v>
      </c>
      <c r="AT280" s="178" t="s">
        <v>77</v>
      </c>
      <c r="AU280" s="178" t="s">
        <v>83</v>
      </c>
      <c r="AY280" s="177" t="s">
        <v>121</v>
      </c>
      <c r="BK280" s="179">
        <f>SUM(BK281:BK294)</f>
        <v>0</v>
      </c>
    </row>
    <row r="281" spans="1:65" s="2" customFormat="1" ht="21.75" customHeight="1">
      <c r="A281" s="34"/>
      <c r="B281" s="35"/>
      <c r="C281" s="182" t="s">
        <v>412</v>
      </c>
      <c r="D281" s="182" t="s">
        <v>123</v>
      </c>
      <c r="E281" s="183" t="s">
        <v>413</v>
      </c>
      <c r="F281" s="184" t="s">
        <v>414</v>
      </c>
      <c r="G281" s="185" t="s">
        <v>202</v>
      </c>
      <c r="H281" s="186">
        <v>26.04</v>
      </c>
      <c r="I281" s="187"/>
      <c r="J281" s="188">
        <f>ROUND(I281*H281,2)</f>
        <v>0</v>
      </c>
      <c r="K281" s="189"/>
      <c r="L281" s="39"/>
      <c r="M281" s="190" t="s">
        <v>1</v>
      </c>
      <c r="N281" s="191" t="s">
        <v>43</v>
      </c>
      <c r="O281" s="71"/>
      <c r="P281" s="192">
        <f>O281*H281</f>
        <v>0</v>
      </c>
      <c r="Q281" s="192">
        <v>0</v>
      </c>
      <c r="R281" s="192">
        <f>Q281*H281</f>
        <v>0</v>
      </c>
      <c r="S281" s="192">
        <v>0</v>
      </c>
      <c r="T281" s="193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4" t="s">
        <v>127</v>
      </c>
      <c r="AT281" s="194" t="s">
        <v>123</v>
      </c>
      <c r="AU281" s="194" t="s">
        <v>85</v>
      </c>
      <c r="AY281" s="17" t="s">
        <v>121</v>
      </c>
      <c r="BE281" s="195">
        <f>IF(N281="základní",J281,0)</f>
        <v>0</v>
      </c>
      <c r="BF281" s="195">
        <f>IF(N281="snížená",J281,0)</f>
        <v>0</v>
      </c>
      <c r="BG281" s="195">
        <f>IF(N281="zákl. přenesená",J281,0)</f>
        <v>0</v>
      </c>
      <c r="BH281" s="195">
        <f>IF(N281="sníž. přenesená",J281,0)</f>
        <v>0</v>
      </c>
      <c r="BI281" s="195">
        <f>IF(N281="nulová",J281,0)</f>
        <v>0</v>
      </c>
      <c r="BJ281" s="17" t="s">
        <v>83</v>
      </c>
      <c r="BK281" s="195">
        <f>ROUND(I281*H281,2)</f>
        <v>0</v>
      </c>
      <c r="BL281" s="17" t="s">
        <v>127</v>
      </c>
      <c r="BM281" s="194" t="s">
        <v>415</v>
      </c>
    </row>
    <row r="282" spans="1:65" s="2" customFormat="1" ht="19.2">
      <c r="A282" s="34"/>
      <c r="B282" s="35"/>
      <c r="C282" s="36"/>
      <c r="D282" s="196" t="s">
        <v>129</v>
      </c>
      <c r="E282" s="36"/>
      <c r="F282" s="197" t="s">
        <v>416</v>
      </c>
      <c r="G282" s="36"/>
      <c r="H282" s="36"/>
      <c r="I282" s="198"/>
      <c r="J282" s="36"/>
      <c r="K282" s="36"/>
      <c r="L282" s="39"/>
      <c r="M282" s="199"/>
      <c r="N282" s="200"/>
      <c r="O282" s="71"/>
      <c r="P282" s="71"/>
      <c r="Q282" s="71"/>
      <c r="R282" s="71"/>
      <c r="S282" s="71"/>
      <c r="T282" s="72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T282" s="17" t="s">
        <v>129</v>
      </c>
      <c r="AU282" s="17" t="s">
        <v>85</v>
      </c>
    </row>
    <row r="283" spans="1:65" s="2" customFormat="1" ht="16.5" customHeight="1">
      <c r="A283" s="34"/>
      <c r="B283" s="35"/>
      <c r="C283" s="182" t="s">
        <v>417</v>
      </c>
      <c r="D283" s="182" t="s">
        <v>123</v>
      </c>
      <c r="E283" s="183" t="s">
        <v>418</v>
      </c>
      <c r="F283" s="184" t="s">
        <v>419</v>
      </c>
      <c r="G283" s="185" t="s">
        <v>202</v>
      </c>
      <c r="H283" s="186">
        <v>78.623999999999995</v>
      </c>
      <c r="I283" s="187"/>
      <c r="J283" s="188">
        <f>ROUND(I283*H283,2)</f>
        <v>0</v>
      </c>
      <c r="K283" s="189"/>
      <c r="L283" s="39"/>
      <c r="M283" s="190" t="s">
        <v>1</v>
      </c>
      <c r="N283" s="191" t="s">
        <v>43</v>
      </c>
      <c r="O283" s="71"/>
      <c r="P283" s="192">
        <f>O283*H283</f>
        <v>0</v>
      </c>
      <c r="Q283" s="192">
        <v>0</v>
      </c>
      <c r="R283" s="192">
        <f>Q283*H283</f>
        <v>0</v>
      </c>
      <c r="S283" s="192">
        <v>0</v>
      </c>
      <c r="T283" s="193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4" t="s">
        <v>127</v>
      </c>
      <c r="AT283" s="194" t="s">
        <v>123</v>
      </c>
      <c r="AU283" s="194" t="s">
        <v>85</v>
      </c>
      <c r="AY283" s="17" t="s">
        <v>121</v>
      </c>
      <c r="BE283" s="195">
        <f>IF(N283="základní",J283,0)</f>
        <v>0</v>
      </c>
      <c r="BF283" s="195">
        <f>IF(N283="snížená",J283,0)</f>
        <v>0</v>
      </c>
      <c r="BG283" s="195">
        <f>IF(N283="zákl. přenesená",J283,0)</f>
        <v>0</v>
      </c>
      <c r="BH283" s="195">
        <f>IF(N283="sníž. přenesená",J283,0)</f>
        <v>0</v>
      </c>
      <c r="BI283" s="195">
        <f>IF(N283="nulová",J283,0)</f>
        <v>0</v>
      </c>
      <c r="BJ283" s="17" t="s">
        <v>83</v>
      </c>
      <c r="BK283" s="195">
        <f>ROUND(I283*H283,2)</f>
        <v>0</v>
      </c>
      <c r="BL283" s="17" t="s">
        <v>127</v>
      </c>
      <c r="BM283" s="194" t="s">
        <v>420</v>
      </c>
    </row>
    <row r="284" spans="1:65" s="2" customFormat="1" ht="19.2">
      <c r="A284" s="34"/>
      <c r="B284" s="35"/>
      <c r="C284" s="36"/>
      <c r="D284" s="196" t="s">
        <v>129</v>
      </c>
      <c r="E284" s="36"/>
      <c r="F284" s="197" t="s">
        <v>421</v>
      </c>
      <c r="G284" s="36"/>
      <c r="H284" s="36"/>
      <c r="I284" s="198"/>
      <c r="J284" s="36"/>
      <c r="K284" s="36"/>
      <c r="L284" s="39"/>
      <c r="M284" s="199"/>
      <c r="N284" s="200"/>
      <c r="O284" s="71"/>
      <c r="P284" s="71"/>
      <c r="Q284" s="71"/>
      <c r="R284" s="71"/>
      <c r="S284" s="71"/>
      <c r="T284" s="72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7" t="s">
        <v>129</v>
      </c>
      <c r="AU284" s="17" t="s">
        <v>85</v>
      </c>
    </row>
    <row r="285" spans="1:65" s="2" customFormat="1" ht="21.75" customHeight="1">
      <c r="A285" s="34"/>
      <c r="B285" s="35"/>
      <c r="C285" s="182" t="s">
        <v>422</v>
      </c>
      <c r="D285" s="182" t="s">
        <v>123</v>
      </c>
      <c r="E285" s="183" t="s">
        <v>423</v>
      </c>
      <c r="F285" s="184" t="s">
        <v>424</v>
      </c>
      <c r="G285" s="185" t="s">
        <v>202</v>
      </c>
      <c r="H285" s="186">
        <v>21.518000000000001</v>
      </c>
      <c r="I285" s="187"/>
      <c r="J285" s="188">
        <f>ROUND(I285*H285,2)</f>
        <v>0</v>
      </c>
      <c r="K285" s="189"/>
      <c r="L285" s="39"/>
      <c r="M285" s="190" t="s">
        <v>1</v>
      </c>
      <c r="N285" s="191" t="s">
        <v>43</v>
      </c>
      <c r="O285" s="71"/>
      <c r="P285" s="192">
        <f>O285*H285</f>
        <v>0</v>
      </c>
      <c r="Q285" s="192">
        <v>0</v>
      </c>
      <c r="R285" s="192">
        <f>Q285*H285</f>
        <v>0</v>
      </c>
      <c r="S285" s="192">
        <v>0</v>
      </c>
      <c r="T285" s="193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4" t="s">
        <v>127</v>
      </c>
      <c r="AT285" s="194" t="s">
        <v>123</v>
      </c>
      <c r="AU285" s="194" t="s">
        <v>85</v>
      </c>
      <c r="AY285" s="17" t="s">
        <v>121</v>
      </c>
      <c r="BE285" s="195">
        <f>IF(N285="základní",J285,0)</f>
        <v>0</v>
      </c>
      <c r="BF285" s="195">
        <f>IF(N285="snížená",J285,0)</f>
        <v>0</v>
      </c>
      <c r="BG285" s="195">
        <f>IF(N285="zákl. přenesená",J285,0)</f>
        <v>0</v>
      </c>
      <c r="BH285" s="195">
        <f>IF(N285="sníž. přenesená",J285,0)</f>
        <v>0</v>
      </c>
      <c r="BI285" s="195">
        <f>IF(N285="nulová",J285,0)</f>
        <v>0</v>
      </c>
      <c r="BJ285" s="17" t="s">
        <v>83</v>
      </c>
      <c r="BK285" s="195">
        <f>ROUND(I285*H285,2)</f>
        <v>0</v>
      </c>
      <c r="BL285" s="17" t="s">
        <v>127</v>
      </c>
      <c r="BM285" s="194" t="s">
        <v>425</v>
      </c>
    </row>
    <row r="286" spans="1:65" s="2" customFormat="1" ht="19.2">
      <c r="A286" s="34"/>
      <c r="B286" s="35"/>
      <c r="C286" s="36"/>
      <c r="D286" s="196" t="s">
        <v>129</v>
      </c>
      <c r="E286" s="36"/>
      <c r="F286" s="197" t="s">
        <v>426</v>
      </c>
      <c r="G286" s="36"/>
      <c r="H286" s="36"/>
      <c r="I286" s="198"/>
      <c r="J286" s="36"/>
      <c r="K286" s="36"/>
      <c r="L286" s="39"/>
      <c r="M286" s="199"/>
      <c r="N286" s="200"/>
      <c r="O286" s="71"/>
      <c r="P286" s="71"/>
      <c r="Q286" s="71"/>
      <c r="R286" s="71"/>
      <c r="S286" s="71"/>
      <c r="T286" s="72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T286" s="17" t="s">
        <v>129</v>
      </c>
      <c r="AU286" s="17" t="s">
        <v>85</v>
      </c>
    </row>
    <row r="287" spans="1:65" s="13" customFormat="1" ht="10.199999999999999">
      <c r="B287" s="201"/>
      <c r="C287" s="202"/>
      <c r="D287" s="196" t="s">
        <v>151</v>
      </c>
      <c r="E287" s="203" t="s">
        <v>1</v>
      </c>
      <c r="F287" s="204" t="s">
        <v>427</v>
      </c>
      <c r="G287" s="202"/>
      <c r="H287" s="205">
        <v>21.518000000000001</v>
      </c>
      <c r="I287" s="206"/>
      <c r="J287" s="202"/>
      <c r="K287" s="202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151</v>
      </c>
      <c r="AU287" s="211" t="s">
        <v>85</v>
      </c>
      <c r="AV287" s="13" t="s">
        <v>85</v>
      </c>
      <c r="AW287" s="13" t="s">
        <v>34</v>
      </c>
      <c r="AX287" s="13" t="s">
        <v>83</v>
      </c>
      <c r="AY287" s="211" t="s">
        <v>121</v>
      </c>
    </row>
    <row r="288" spans="1:65" s="2" customFormat="1" ht="16.5" customHeight="1">
      <c r="A288" s="34"/>
      <c r="B288" s="35"/>
      <c r="C288" s="182" t="s">
        <v>428</v>
      </c>
      <c r="D288" s="182" t="s">
        <v>123</v>
      </c>
      <c r="E288" s="183" t="s">
        <v>429</v>
      </c>
      <c r="F288" s="184" t="s">
        <v>430</v>
      </c>
      <c r="G288" s="185" t="s">
        <v>202</v>
      </c>
      <c r="H288" s="186">
        <v>126.182</v>
      </c>
      <c r="I288" s="187"/>
      <c r="J288" s="188">
        <f>ROUND(I288*H288,2)</f>
        <v>0</v>
      </c>
      <c r="K288" s="189"/>
      <c r="L288" s="39"/>
      <c r="M288" s="190" t="s">
        <v>1</v>
      </c>
      <c r="N288" s="191" t="s">
        <v>43</v>
      </c>
      <c r="O288" s="71"/>
      <c r="P288" s="192">
        <f>O288*H288</f>
        <v>0</v>
      </c>
      <c r="Q288" s="192">
        <v>0</v>
      </c>
      <c r="R288" s="192">
        <f>Q288*H288</f>
        <v>0</v>
      </c>
      <c r="S288" s="192">
        <v>0</v>
      </c>
      <c r="T288" s="193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4" t="s">
        <v>127</v>
      </c>
      <c r="AT288" s="194" t="s">
        <v>123</v>
      </c>
      <c r="AU288" s="194" t="s">
        <v>85</v>
      </c>
      <c r="AY288" s="17" t="s">
        <v>121</v>
      </c>
      <c r="BE288" s="195">
        <f>IF(N288="základní",J288,0)</f>
        <v>0</v>
      </c>
      <c r="BF288" s="195">
        <f>IF(N288="snížená",J288,0)</f>
        <v>0</v>
      </c>
      <c r="BG288" s="195">
        <f>IF(N288="zákl. přenesená",J288,0)</f>
        <v>0</v>
      </c>
      <c r="BH288" s="195">
        <f>IF(N288="sníž. přenesená",J288,0)</f>
        <v>0</v>
      </c>
      <c r="BI288" s="195">
        <f>IF(N288="nulová",J288,0)</f>
        <v>0</v>
      </c>
      <c r="BJ288" s="17" t="s">
        <v>83</v>
      </c>
      <c r="BK288" s="195">
        <f>ROUND(I288*H288,2)</f>
        <v>0</v>
      </c>
      <c r="BL288" s="17" t="s">
        <v>127</v>
      </c>
      <c r="BM288" s="194" t="s">
        <v>431</v>
      </c>
    </row>
    <row r="289" spans="1:65" s="2" customFormat="1" ht="19.2">
      <c r="A289" s="34"/>
      <c r="B289" s="35"/>
      <c r="C289" s="36"/>
      <c r="D289" s="196" t="s">
        <v>129</v>
      </c>
      <c r="E289" s="36"/>
      <c r="F289" s="197" t="s">
        <v>432</v>
      </c>
      <c r="G289" s="36"/>
      <c r="H289" s="36"/>
      <c r="I289" s="198"/>
      <c r="J289" s="36"/>
      <c r="K289" s="36"/>
      <c r="L289" s="39"/>
      <c r="M289" s="199"/>
      <c r="N289" s="200"/>
      <c r="O289" s="71"/>
      <c r="P289" s="71"/>
      <c r="Q289" s="71"/>
      <c r="R289" s="71"/>
      <c r="S289" s="71"/>
      <c r="T289" s="72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7" t="s">
        <v>129</v>
      </c>
      <c r="AU289" s="17" t="s">
        <v>85</v>
      </c>
    </row>
    <row r="290" spans="1:65" s="13" customFormat="1" ht="10.199999999999999">
      <c r="B290" s="201"/>
      <c r="C290" s="202"/>
      <c r="D290" s="196" t="s">
        <v>151</v>
      </c>
      <c r="E290" s="203" t="s">
        <v>1</v>
      </c>
      <c r="F290" s="204" t="s">
        <v>433</v>
      </c>
      <c r="G290" s="202"/>
      <c r="H290" s="205">
        <v>126.182</v>
      </c>
      <c r="I290" s="206"/>
      <c r="J290" s="202"/>
      <c r="K290" s="202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151</v>
      </c>
      <c r="AU290" s="211" t="s">
        <v>85</v>
      </c>
      <c r="AV290" s="13" t="s">
        <v>85</v>
      </c>
      <c r="AW290" s="13" t="s">
        <v>34</v>
      </c>
      <c r="AX290" s="13" t="s">
        <v>83</v>
      </c>
      <c r="AY290" s="211" t="s">
        <v>121</v>
      </c>
    </row>
    <row r="291" spans="1:65" s="2" customFormat="1" ht="16.5" customHeight="1">
      <c r="A291" s="34"/>
      <c r="B291" s="35"/>
      <c r="C291" s="182" t="s">
        <v>434</v>
      </c>
      <c r="D291" s="182" t="s">
        <v>123</v>
      </c>
      <c r="E291" s="183" t="s">
        <v>435</v>
      </c>
      <c r="F291" s="184" t="s">
        <v>436</v>
      </c>
      <c r="G291" s="185" t="s">
        <v>202</v>
      </c>
      <c r="H291" s="186">
        <v>2523.64</v>
      </c>
      <c r="I291" s="187"/>
      <c r="J291" s="188">
        <f>ROUND(I291*H291,2)</f>
        <v>0</v>
      </c>
      <c r="K291" s="189"/>
      <c r="L291" s="39"/>
      <c r="M291" s="190" t="s">
        <v>1</v>
      </c>
      <c r="N291" s="191" t="s">
        <v>43</v>
      </c>
      <c r="O291" s="71"/>
      <c r="P291" s="192">
        <f>O291*H291</f>
        <v>0</v>
      </c>
      <c r="Q291" s="192">
        <v>0</v>
      </c>
      <c r="R291" s="192">
        <f>Q291*H291</f>
        <v>0</v>
      </c>
      <c r="S291" s="192">
        <v>0</v>
      </c>
      <c r="T291" s="193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4" t="s">
        <v>127</v>
      </c>
      <c r="AT291" s="194" t="s">
        <v>123</v>
      </c>
      <c r="AU291" s="194" t="s">
        <v>85</v>
      </c>
      <c r="AY291" s="17" t="s">
        <v>121</v>
      </c>
      <c r="BE291" s="195">
        <f>IF(N291="základní",J291,0)</f>
        <v>0</v>
      </c>
      <c r="BF291" s="195">
        <f>IF(N291="snížená",J291,0)</f>
        <v>0</v>
      </c>
      <c r="BG291" s="195">
        <f>IF(N291="zákl. přenesená",J291,0)</f>
        <v>0</v>
      </c>
      <c r="BH291" s="195">
        <f>IF(N291="sníž. přenesená",J291,0)</f>
        <v>0</v>
      </c>
      <c r="BI291" s="195">
        <f>IF(N291="nulová",J291,0)</f>
        <v>0</v>
      </c>
      <c r="BJ291" s="17" t="s">
        <v>83</v>
      </c>
      <c r="BK291" s="195">
        <f>ROUND(I291*H291,2)</f>
        <v>0</v>
      </c>
      <c r="BL291" s="17" t="s">
        <v>127</v>
      </c>
      <c r="BM291" s="194" t="s">
        <v>437</v>
      </c>
    </row>
    <row r="292" spans="1:65" s="2" customFormat="1" ht="19.2">
      <c r="A292" s="34"/>
      <c r="B292" s="35"/>
      <c r="C292" s="36"/>
      <c r="D292" s="196" t="s">
        <v>129</v>
      </c>
      <c r="E292" s="36"/>
      <c r="F292" s="197" t="s">
        <v>438</v>
      </c>
      <c r="G292" s="36"/>
      <c r="H292" s="36"/>
      <c r="I292" s="198"/>
      <c r="J292" s="36"/>
      <c r="K292" s="36"/>
      <c r="L292" s="39"/>
      <c r="M292" s="199"/>
      <c r="N292" s="200"/>
      <c r="O292" s="71"/>
      <c r="P292" s="71"/>
      <c r="Q292" s="71"/>
      <c r="R292" s="71"/>
      <c r="S292" s="71"/>
      <c r="T292" s="72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T292" s="17" t="s">
        <v>129</v>
      </c>
      <c r="AU292" s="17" t="s">
        <v>85</v>
      </c>
    </row>
    <row r="293" spans="1:65" s="2" customFormat="1" ht="19.2">
      <c r="A293" s="34"/>
      <c r="B293" s="35"/>
      <c r="C293" s="36"/>
      <c r="D293" s="196" t="s">
        <v>196</v>
      </c>
      <c r="E293" s="36"/>
      <c r="F293" s="233" t="s">
        <v>439</v>
      </c>
      <c r="G293" s="36"/>
      <c r="H293" s="36"/>
      <c r="I293" s="198"/>
      <c r="J293" s="36"/>
      <c r="K293" s="36"/>
      <c r="L293" s="39"/>
      <c r="M293" s="199"/>
      <c r="N293" s="200"/>
      <c r="O293" s="71"/>
      <c r="P293" s="71"/>
      <c r="Q293" s="71"/>
      <c r="R293" s="71"/>
      <c r="S293" s="71"/>
      <c r="T293" s="72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7" t="s">
        <v>196</v>
      </c>
      <c r="AU293" s="17" t="s">
        <v>85</v>
      </c>
    </row>
    <row r="294" spans="1:65" s="13" customFormat="1" ht="10.199999999999999">
      <c r="B294" s="201"/>
      <c r="C294" s="202"/>
      <c r="D294" s="196" t="s">
        <v>151</v>
      </c>
      <c r="E294" s="203" t="s">
        <v>1</v>
      </c>
      <c r="F294" s="204" t="s">
        <v>440</v>
      </c>
      <c r="G294" s="202"/>
      <c r="H294" s="205">
        <v>2523.64</v>
      </c>
      <c r="I294" s="206"/>
      <c r="J294" s="202"/>
      <c r="K294" s="202"/>
      <c r="L294" s="207"/>
      <c r="M294" s="208"/>
      <c r="N294" s="209"/>
      <c r="O294" s="209"/>
      <c r="P294" s="209"/>
      <c r="Q294" s="209"/>
      <c r="R294" s="209"/>
      <c r="S294" s="209"/>
      <c r="T294" s="210"/>
      <c r="AT294" s="211" t="s">
        <v>151</v>
      </c>
      <c r="AU294" s="211" t="s">
        <v>85</v>
      </c>
      <c r="AV294" s="13" t="s">
        <v>85</v>
      </c>
      <c r="AW294" s="13" t="s">
        <v>34</v>
      </c>
      <c r="AX294" s="13" t="s">
        <v>83</v>
      </c>
      <c r="AY294" s="211" t="s">
        <v>121</v>
      </c>
    </row>
    <row r="295" spans="1:65" s="12" customFormat="1" ht="22.8" customHeight="1">
      <c r="B295" s="166"/>
      <c r="C295" s="167"/>
      <c r="D295" s="168" t="s">
        <v>77</v>
      </c>
      <c r="E295" s="180" t="s">
        <v>441</v>
      </c>
      <c r="F295" s="180" t="s">
        <v>442</v>
      </c>
      <c r="G295" s="167"/>
      <c r="H295" s="167"/>
      <c r="I295" s="170"/>
      <c r="J295" s="181">
        <f>BK295</f>
        <v>0</v>
      </c>
      <c r="K295" s="167"/>
      <c r="L295" s="172"/>
      <c r="M295" s="173"/>
      <c r="N295" s="174"/>
      <c r="O295" s="174"/>
      <c r="P295" s="175">
        <f>SUM(P296:P297)</f>
        <v>0</v>
      </c>
      <c r="Q295" s="174"/>
      <c r="R295" s="175">
        <f>SUM(R296:R297)</f>
        <v>0</v>
      </c>
      <c r="S295" s="174"/>
      <c r="T295" s="176">
        <f>SUM(T296:T297)</f>
        <v>0</v>
      </c>
      <c r="AR295" s="177" t="s">
        <v>83</v>
      </c>
      <c r="AT295" s="178" t="s">
        <v>77</v>
      </c>
      <c r="AU295" s="178" t="s">
        <v>83</v>
      </c>
      <c r="AY295" s="177" t="s">
        <v>121</v>
      </c>
      <c r="BK295" s="179">
        <f>SUM(BK296:BK297)</f>
        <v>0</v>
      </c>
    </row>
    <row r="296" spans="1:65" s="2" customFormat="1" ht="16.5" customHeight="1">
      <c r="A296" s="34"/>
      <c r="B296" s="35"/>
      <c r="C296" s="182" t="s">
        <v>443</v>
      </c>
      <c r="D296" s="182" t="s">
        <v>123</v>
      </c>
      <c r="E296" s="183" t="s">
        <v>444</v>
      </c>
      <c r="F296" s="184" t="s">
        <v>445</v>
      </c>
      <c r="G296" s="185" t="s">
        <v>202</v>
      </c>
      <c r="H296" s="186">
        <v>640.34</v>
      </c>
      <c r="I296" s="187"/>
      <c r="J296" s="188">
        <f>ROUND(I296*H296,2)</f>
        <v>0</v>
      </c>
      <c r="K296" s="189"/>
      <c r="L296" s="39"/>
      <c r="M296" s="190" t="s">
        <v>1</v>
      </c>
      <c r="N296" s="191" t="s">
        <v>43</v>
      </c>
      <c r="O296" s="71"/>
      <c r="P296" s="192">
        <f>O296*H296</f>
        <v>0</v>
      </c>
      <c r="Q296" s="192">
        <v>0</v>
      </c>
      <c r="R296" s="192">
        <f>Q296*H296</f>
        <v>0</v>
      </c>
      <c r="S296" s="192">
        <v>0</v>
      </c>
      <c r="T296" s="193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4" t="s">
        <v>127</v>
      </c>
      <c r="AT296" s="194" t="s">
        <v>123</v>
      </c>
      <c r="AU296" s="194" t="s">
        <v>85</v>
      </c>
      <c r="AY296" s="17" t="s">
        <v>121</v>
      </c>
      <c r="BE296" s="195">
        <f>IF(N296="základní",J296,0)</f>
        <v>0</v>
      </c>
      <c r="BF296" s="195">
        <f>IF(N296="snížená",J296,0)</f>
        <v>0</v>
      </c>
      <c r="BG296" s="195">
        <f>IF(N296="zákl. přenesená",J296,0)</f>
        <v>0</v>
      </c>
      <c r="BH296" s="195">
        <f>IF(N296="sníž. přenesená",J296,0)</f>
        <v>0</v>
      </c>
      <c r="BI296" s="195">
        <f>IF(N296="nulová",J296,0)</f>
        <v>0</v>
      </c>
      <c r="BJ296" s="17" t="s">
        <v>83</v>
      </c>
      <c r="BK296" s="195">
        <f>ROUND(I296*H296,2)</f>
        <v>0</v>
      </c>
      <c r="BL296" s="17" t="s">
        <v>127</v>
      </c>
      <c r="BM296" s="194" t="s">
        <v>446</v>
      </c>
    </row>
    <row r="297" spans="1:65" s="2" customFormat="1" ht="10.199999999999999">
      <c r="A297" s="34"/>
      <c r="B297" s="35"/>
      <c r="C297" s="36"/>
      <c r="D297" s="196" t="s">
        <v>129</v>
      </c>
      <c r="E297" s="36"/>
      <c r="F297" s="197" t="s">
        <v>447</v>
      </c>
      <c r="G297" s="36"/>
      <c r="H297" s="36"/>
      <c r="I297" s="198"/>
      <c r="J297" s="36"/>
      <c r="K297" s="36"/>
      <c r="L297" s="39"/>
      <c r="M297" s="199"/>
      <c r="N297" s="200"/>
      <c r="O297" s="71"/>
      <c r="P297" s="71"/>
      <c r="Q297" s="71"/>
      <c r="R297" s="71"/>
      <c r="S297" s="71"/>
      <c r="T297" s="72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7" t="s">
        <v>129</v>
      </c>
      <c r="AU297" s="17" t="s">
        <v>85</v>
      </c>
    </row>
    <row r="298" spans="1:65" s="12" customFormat="1" ht="25.95" customHeight="1">
      <c r="B298" s="166"/>
      <c r="C298" s="167"/>
      <c r="D298" s="168" t="s">
        <v>77</v>
      </c>
      <c r="E298" s="169" t="s">
        <v>448</v>
      </c>
      <c r="F298" s="169" t="s">
        <v>449</v>
      </c>
      <c r="G298" s="167"/>
      <c r="H298" s="167"/>
      <c r="I298" s="170"/>
      <c r="J298" s="171">
        <f>BK298</f>
        <v>0</v>
      </c>
      <c r="K298" s="167"/>
      <c r="L298" s="172"/>
      <c r="M298" s="173"/>
      <c r="N298" s="174"/>
      <c r="O298" s="174"/>
      <c r="P298" s="175">
        <f>P299</f>
        <v>0</v>
      </c>
      <c r="Q298" s="174"/>
      <c r="R298" s="175">
        <f>R299</f>
        <v>0</v>
      </c>
      <c r="S298" s="174"/>
      <c r="T298" s="176">
        <f>T299</f>
        <v>1.9140000000000001</v>
      </c>
      <c r="AR298" s="177" t="s">
        <v>85</v>
      </c>
      <c r="AT298" s="178" t="s">
        <v>77</v>
      </c>
      <c r="AU298" s="178" t="s">
        <v>78</v>
      </c>
      <c r="AY298" s="177" t="s">
        <v>121</v>
      </c>
      <c r="BK298" s="179">
        <f>BK299</f>
        <v>0</v>
      </c>
    </row>
    <row r="299" spans="1:65" s="12" customFormat="1" ht="22.8" customHeight="1">
      <c r="B299" s="166"/>
      <c r="C299" s="167"/>
      <c r="D299" s="168" t="s">
        <v>77</v>
      </c>
      <c r="E299" s="180" t="s">
        <v>450</v>
      </c>
      <c r="F299" s="180" t="s">
        <v>451</v>
      </c>
      <c r="G299" s="167"/>
      <c r="H299" s="167"/>
      <c r="I299" s="170"/>
      <c r="J299" s="181">
        <f>BK299</f>
        <v>0</v>
      </c>
      <c r="K299" s="167"/>
      <c r="L299" s="172"/>
      <c r="M299" s="173"/>
      <c r="N299" s="174"/>
      <c r="O299" s="174"/>
      <c r="P299" s="175">
        <f>SUM(P300:P302)</f>
        <v>0</v>
      </c>
      <c r="Q299" s="174"/>
      <c r="R299" s="175">
        <f>SUM(R300:R302)</f>
        <v>0</v>
      </c>
      <c r="S299" s="174"/>
      <c r="T299" s="176">
        <f>SUM(T300:T302)</f>
        <v>1.9140000000000001</v>
      </c>
      <c r="AR299" s="177" t="s">
        <v>85</v>
      </c>
      <c r="AT299" s="178" t="s">
        <v>77</v>
      </c>
      <c r="AU299" s="178" t="s">
        <v>83</v>
      </c>
      <c r="AY299" s="177" t="s">
        <v>121</v>
      </c>
      <c r="BK299" s="179">
        <f>SUM(BK300:BK302)</f>
        <v>0</v>
      </c>
    </row>
    <row r="300" spans="1:65" s="2" customFormat="1" ht="16.5" customHeight="1">
      <c r="A300" s="34"/>
      <c r="B300" s="35"/>
      <c r="C300" s="182" t="s">
        <v>452</v>
      </c>
      <c r="D300" s="182" t="s">
        <v>123</v>
      </c>
      <c r="E300" s="183" t="s">
        <v>453</v>
      </c>
      <c r="F300" s="184" t="s">
        <v>454</v>
      </c>
      <c r="G300" s="185" t="s">
        <v>362</v>
      </c>
      <c r="H300" s="186">
        <v>29</v>
      </c>
      <c r="I300" s="187"/>
      <c r="J300" s="188">
        <f>ROUND(I300*H300,2)</f>
        <v>0</v>
      </c>
      <c r="K300" s="189"/>
      <c r="L300" s="39"/>
      <c r="M300" s="190" t="s">
        <v>1</v>
      </c>
      <c r="N300" s="191" t="s">
        <v>43</v>
      </c>
      <c r="O300" s="71"/>
      <c r="P300" s="192">
        <f>O300*H300</f>
        <v>0</v>
      </c>
      <c r="Q300" s="192">
        <v>0</v>
      </c>
      <c r="R300" s="192">
        <f>Q300*H300</f>
        <v>0</v>
      </c>
      <c r="S300" s="192">
        <v>6.6000000000000003E-2</v>
      </c>
      <c r="T300" s="193">
        <f>S300*H300</f>
        <v>1.9140000000000001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4" t="s">
        <v>217</v>
      </c>
      <c r="AT300" s="194" t="s">
        <v>123</v>
      </c>
      <c r="AU300" s="194" t="s">
        <v>85</v>
      </c>
      <c r="AY300" s="17" t="s">
        <v>121</v>
      </c>
      <c r="BE300" s="195">
        <f>IF(N300="základní",J300,0)</f>
        <v>0</v>
      </c>
      <c r="BF300" s="195">
        <f>IF(N300="snížená",J300,0)</f>
        <v>0</v>
      </c>
      <c r="BG300" s="195">
        <f>IF(N300="zákl. přenesená",J300,0)</f>
        <v>0</v>
      </c>
      <c r="BH300" s="195">
        <f>IF(N300="sníž. přenesená",J300,0)</f>
        <v>0</v>
      </c>
      <c r="BI300" s="195">
        <f>IF(N300="nulová",J300,0)</f>
        <v>0</v>
      </c>
      <c r="BJ300" s="17" t="s">
        <v>83</v>
      </c>
      <c r="BK300" s="195">
        <f>ROUND(I300*H300,2)</f>
        <v>0</v>
      </c>
      <c r="BL300" s="17" t="s">
        <v>217</v>
      </c>
      <c r="BM300" s="194" t="s">
        <v>455</v>
      </c>
    </row>
    <row r="301" spans="1:65" s="2" customFormat="1" ht="10.199999999999999">
      <c r="A301" s="34"/>
      <c r="B301" s="35"/>
      <c r="C301" s="36"/>
      <c r="D301" s="196" t="s">
        <v>129</v>
      </c>
      <c r="E301" s="36"/>
      <c r="F301" s="197" t="s">
        <v>456</v>
      </c>
      <c r="G301" s="36"/>
      <c r="H301" s="36"/>
      <c r="I301" s="198"/>
      <c r="J301" s="36"/>
      <c r="K301" s="36"/>
      <c r="L301" s="39"/>
      <c r="M301" s="199"/>
      <c r="N301" s="200"/>
      <c r="O301" s="71"/>
      <c r="P301" s="71"/>
      <c r="Q301" s="71"/>
      <c r="R301" s="71"/>
      <c r="S301" s="71"/>
      <c r="T301" s="72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T301" s="17" t="s">
        <v>129</v>
      </c>
      <c r="AU301" s="17" t="s">
        <v>85</v>
      </c>
    </row>
    <row r="302" spans="1:65" s="13" customFormat="1" ht="10.199999999999999">
      <c r="B302" s="201"/>
      <c r="C302" s="202"/>
      <c r="D302" s="196" t="s">
        <v>151</v>
      </c>
      <c r="E302" s="203" t="s">
        <v>1</v>
      </c>
      <c r="F302" s="204" t="s">
        <v>457</v>
      </c>
      <c r="G302" s="202"/>
      <c r="H302" s="205">
        <v>29</v>
      </c>
      <c r="I302" s="206"/>
      <c r="J302" s="202"/>
      <c r="K302" s="202"/>
      <c r="L302" s="207"/>
      <c r="M302" s="208"/>
      <c r="N302" s="209"/>
      <c r="O302" s="209"/>
      <c r="P302" s="209"/>
      <c r="Q302" s="209"/>
      <c r="R302" s="209"/>
      <c r="S302" s="209"/>
      <c r="T302" s="210"/>
      <c r="AT302" s="211" t="s">
        <v>151</v>
      </c>
      <c r="AU302" s="211" t="s">
        <v>85</v>
      </c>
      <c r="AV302" s="13" t="s">
        <v>85</v>
      </c>
      <c r="AW302" s="13" t="s">
        <v>34</v>
      </c>
      <c r="AX302" s="13" t="s">
        <v>83</v>
      </c>
      <c r="AY302" s="211" t="s">
        <v>121</v>
      </c>
    </row>
    <row r="303" spans="1:65" s="12" customFormat="1" ht="25.95" customHeight="1">
      <c r="B303" s="166"/>
      <c r="C303" s="167"/>
      <c r="D303" s="168" t="s">
        <v>77</v>
      </c>
      <c r="E303" s="169" t="s">
        <v>458</v>
      </c>
      <c r="F303" s="169" t="s">
        <v>459</v>
      </c>
      <c r="G303" s="167"/>
      <c r="H303" s="167"/>
      <c r="I303" s="170"/>
      <c r="J303" s="171">
        <f>BK303</f>
        <v>0</v>
      </c>
      <c r="K303" s="167"/>
      <c r="L303" s="172"/>
      <c r="M303" s="173"/>
      <c r="N303" s="174"/>
      <c r="O303" s="174"/>
      <c r="P303" s="175">
        <f>SUM(P304:P328)</f>
        <v>0</v>
      </c>
      <c r="Q303" s="174"/>
      <c r="R303" s="175">
        <f>SUM(R304:R328)</f>
        <v>0</v>
      </c>
      <c r="S303" s="174"/>
      <c r="T303" s="176">
        <f>SUM(T304:T328)</f>
        <v>0</v>
      </c>
      <c r="AR303" s="177" t="s">
        <v>127</v>
      </c>
      <c r="AT303" s="178" t="s">
        <v>77</v>
      </c>
      <c r="AU303" s="178" t="s">
        <v>78</v>
      </c>
      <c r="AY303" s="177" t="s">
        <v>121</v>
      </c>
      <c r="BK303" s="179">
        <f>SUM(BK304:BK328)</f>
        <v>0</v>
      </c>
    </row>
    <row r="304" spans="1:65" s="2" customFormat="1" ht="16.5" customHeight="1">
      <c r="A304" s="34"/>
      <c r="B304" s="35"/>
      <c r="C304" s="182" t="s">
        <v>460</v>
      </c>
      <c r="D304" s="182" t="s">
        <v>123</v>
      </c>
      <c r="E304" s="183" t="s">
        <v>461</v>
      </c>
      <c r="F304" s="184" t="s">
        <v>462</v>
      </c>
      <c r="G304" s="185" t="s">
        <v>463</v>
      </c>
      <c r="H304" s="186">
        <v>1</v>
      </c>
      <c r="I304" s="187"/>
      <c r="J304" s="188">
        <f>ROUND(I304*H304,2)</f>
        <v>0</v>
      </c>
      <c r="K304" s="189"/>
      <c r="L304" s="39"/>
      <c r="M304" s="190" t="s">
        <v>1</v>
      </c>
      <c r="N304" s="191" t="s">
        <v>43</v>
      </c>
      <c r="O304" s="71"/>
      <c r="P304" s="192">
        <f>O304*H304</f>
        <v>0</v>
      </c>
      <c r="Q304" s="192">
        <v>0</v>
      </c>
      <c r="R304" s="192">
        <f>Q304*H304</f>
        <v>0</v>
      </c>
      <c r="S304" s="192">
        <v>0</v>
      </c>
      <c r="T304" s="193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4" t="s">
        <v>464</v>
      </c>
      <c r="AT304" s="194" t="s">
        <v>123</v>
      </c>
      <c r="AU304" s="194" t="s">
        <v>83</v>
      </c>
      <c r="AY304" s="17" t="s">
        <v>121</v>
      </c>
      <c r="BE304" s="195">
        <f>IF(N304="základní",J304,0)</f>
        <v>0</v>
      </c>
      <c r="BF304" s="195">
        <f>IF(N304="snížená",J304,0)</f>
        <v>0</v>
      </c>
      <c r="BG304" s="195">
        <f>IF(N304="zákl. přenesená",J304,0)</f>
        <v>0</v>
      </c>
      <c r="BH304" s="195">
        <f>IF(N304="sníž. přenesená",J304,0)</f>
        <v>0</v>
      </c>
      <c r="BI304" s="195">
        <f>IF(N304="nulová",J304,0)</f>
        <v>0</v>
      </c>
      <c r="BJ304" s="17" t="s">
        <v>83</v>
      </c>
      <c r="BK304" s="195">
        <f>ROUND(I304*H304,2)</f>
        <v>0</v>
      </c>
      <c r="BL304" s="17" t="s">
        <v>464</v>
      </c>
      <c r="BM304" s="194" t="s">
        <v>465</v>
      </c>
    </row>
    <row r="305" spans="1:65" s="2" customFormat="1" ht="10.199999999999999">
      <c r="A305" s="34"/>
      <c r="B305" s="35"/>
      <c r="C305" s="36"/>
      <c r="D305" s="196" t="s">
        <v>129</v>
      </c>
      <c r="E305" s="36"/>
      <c r="F305" s="197" t="s">
        <v>462</v>
      </c>
      <c r="G305" s="36"/>
      <c r="H305" s="36"/>
      <c r="I305" s="198"/>
      <c r="J305" s="36"/>
      <c r="K305" s="36"/>
      <c r="L305" s="39"/>
      <c r="M305" s="199"/>
      <c r="N305" s="200"/>
      <c r="O305" s="71"/>
      <c r="P305" s="71"/>
      <c r="Q305" s="71"/>
      <c r="R305" s="71"/>
      <c r="S305" s="71"/>
      <c r="T305" s="72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T305" s="17" t="s">
        <v>129</v>
      </c>
      <c r="AU305" s="17" t="s">
        <v>83</v>
      </c>
    </row>
    <row r="306" spans="1:65" s="2" customFormat="1" ht="16.5" customHeight="1">
      <c r="A306" s="34"/>
      <c r="B306" s="35"/>
      <c r="C306" s="182" t="s">
        <v>466</v>
      </c>
      <c r="D306" s="182" t="s">
        <v>123</v>
      </c>
      <c r="E306" s="183" t="s">
        <v>467</v>
      </c>
      <c r="F306" s="184" t="s">
        <v>468</v>
      </c>
      <c r="G306" s="185" t="s">
        <v>463</v>
      </c>
      <c r="H306" s="186">
        <v>1</v>
      </c>
      <c r="I306" s="187"/>
      <c r="J306" s="188">
        <f>ROUND(I306*H306,2)</f>
        <v>0</v>
      </c>
      <c r="K306" s="189"/>
      <c r="L306" s="39"/>
      <c r="M306" s="190" t="s">
        <v>1</v>
      </c>
      <c r="N306" s="191" t="s">
        <v>43</v>
      </c>
      <c r="O306" s="71"/>
      <c r="P306" s="192">
        <f>O306*H306</f>
        <v>0</v>
      </c>
      <c r="Q306" s="192">
        <v>0</v>
      </c>
      <c r="R306" s="192">
        <f>Q306*H306</f>
        <v>0</v>
      </c>
      <c r="S306" s="192">
        <v>0</v>
      </c>
      <c r="T306" s="193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4" t="s">
        <v>464</v>
      </c>
      <c r="AT306" s="194" t="s">
        <v>123</v>
      </c>
      <c r="AU306" s="194" t="s">
        <v>83</v>
      </c>
      <c r="AY306" s="17" t="s">
        <v>121</v>
      </c>
      <c r="BE306" s="195">
        <f>IF(N306="základní",J306,0)</f>
        <v>0</v>
      </c>
      <c r="BF306" s="195">
        <f>IF(N306="snížená",J306,0)</f>
        <v>0</v>
      </c>
      <c r="BG306" s="195">
        <f>IF(N306="zákl. přenesená",J306,0)</f>
        <v>0</v>
      </c>
      <c r="BH306" s="195">
        <f>IF(N306="sníž. přenesená",J306,0)</f>
        <v>0</v>
      </c>
      <c r="BI306" s="195">
        <f>IF(N306="nulová",J306,0)</f>
        <v>0</v>
      </c>
      <c r="BJ306" s="17" t="s">
        <v>83</v>
      </c>
      <c r="BK306" s="195">
        <f>ROUND(I306*H306,2)</f>
        <v>0</v>
      </c>
      <c r="BL306" s="17" t="s">
        <v>464</v>
      </c>
      <c r="BM306" s="194" t="s">
        <v>469</v>
      </c>
    </row>
    <row r="307" spans="1:65" s="2" customFormat="1" ht="10.199999999999999">
      <c r="A307" s="34"/>
      <c r="B307" s="35"/>
      <c r="C307" s="36"/>
      <c r="D307" s="196" t="s">
        <v>129</v>
      </c>
      <c r="E307" s="36"/>
      <c r="F307" s="197" t="s">
        <v>468</v>
      </c>
      <c r="G307" s="36"/>
      <c r="H307" s="36"/>
      <c r="I307" s="198"/>
      <c r="J307" s="36"/>
      <c r="K307" s="36"/>
      <c r="L307" s="39"/>
      <c r="M307" s="199"/>
      <c r="N307" s="200"/>
      <c r="O307" s="71"/>
      <c r="P307" s="71"/>
      <c r="Q307" s="71"/>
      <c r="R307" s="71"/>
      <c r="S307" s="71"/>
      <c r="T307" s="72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T307" s="17" t="s">
        <v>129</v>
      </c>
      <c r="AU307" s="17" t="s">
        <v>83</v>
      </c>
    </row>
    <row r="308" spans="1:65" s="2" customFormat="1" ht="19.2">
      <c r="A308" s="34"/>
      <c r="B308" s="35"/>
      <c r="C308" s="36"/>
      <c r="D308" s="196" t="s">
        <v>196</v>
      </c>
      <c r="E308" s="36"/>
      <c r="F308" s="233" t="s">
        <v>470</v>
      </c>
      <c r="G308" s="36"/>
      <c r="H308" s="36"/>
      <c r="I308" s="198"/>
      <c r="J308" s="36"/>
      <c r="K308" s="36"/>
      <c r="L308" s="39"/>
      <c r="M308" s="199"/>
      <c r="N308" s="200"/>
      <c r="O308" s="71"/>
      <c r="P308" s="71"/>
      <c r="Q308" s="71"/>
      <c r="R308" s="71"/>
      <c r="S308" s="71"/>
      <c r="T308" s="72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T308" s="17" t="s">
        <v>196</v>
      </c>
      <c r="AU308" s="17" t="s">
        <v>83</v>
      </c>
    </row>
    <row r="309" spans="1:65" s="2" customFormat="1" ht="16.5" customHeight="1">
      <c r="A309" s="34"/>
      <c r="B309" s="35"/>
      <c r="C309" s="182" t="s">
        <v>471</v>
      </c>
      <c r="D309" s="182" t="s">
        <v>123</v>
      </c>
      <c r="E309" s="183" t="s">
        <v>472</v>
      </c>
      <c r="F309" s="184" t="s">
        <v>473</v>
      </c>
      <c r="G309" s="185" t="s">
        <v>463</v>
      </c>
      <c r="H309" s="186">
        <v>1</v>
      </c>
      <c r="I309" s="187"/>
      <c r="J309" s="188">
        <f>ROUND(I309*H309,2)</f>
        <v>0</v>
      </c>
      <c r="K309" s="189"/>
      <c r="L309" s="39"/>
      <c r="M309" s="190" t="s">
        <v>1</v>
      </c>
      <c r="N309" s="191" t="s">
        <v>43</v>
      </c>
      <c r="O309" s="71"/>
      <c r="P309" s="192">
        <f>O309*H309</f>
        <v>0</v>
      </c>
      <c r="Q309" s="192">
        <v>0</v>
      </c>
      <c r="R309" s="192">
        <f>Q309*H309</f>
        <v>0</v>
      </c>
      <c r="S309" s="192">
        <v>0</v>
      </c>
      <c r="T309" s="193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4" t="s">
        <v>464</v>
      </c>
      <c r="AT309" s="194" t="s">
        <v>123</v>
      </c>
      <c r="AU309" s="194" t="s">
        <v>83</v>
      </c>
      <c r="AY309" s="17" t="s">
        <v>121</v>
      </c>
      <c r="BE309" s="195">
        <f>IF(N309="základní",J309,0)</f>
        <v>0</v>
      </c>
      <c r="BF309" s="195">
        <f>IF(N309="snížená",J309,0)</f>
        <v>0</v>
      </c>
      <c r="BG309" s="195">
        <f>IF(N309="zákl. přenesená",J309,0)</f>
        <v>0</v>
      </c>
      <c r="BH309" s="195">
        <f>IF(N309="sníž. přenesená",J309,0)</f>
        <v>0</v>
      </c>
      <c r="BI309" s="195">
        <f>IF(N309="nulová",J309,0)</f>
        <v>0</v>
      </c>
      <c r="BJ309" s="17" t="s">
        <v>83</v>
      </c>
      <c r="BK309" s="195">
        <f>ROUND(I309*H309,2)</f>
        <v>0</v>
      </c>
      <c r="BL309" s="17" t="s">
        <v>464</v>
      </c>
      <c r="BM309" s="194" t="s">
        <v>474</v>
      </c>
    </row>
    <row r="310" spans="1:65" s="2" customFormat="1" ht="10.199999999999999">
      <c r="A310" s="34"/>
      <c r="B310" s="35"/>
      <c r="C310" s="36"/>
      <c r="D310" s="196" t="s">
        <v>129</v>
      </c>
      <c r="E310" s="36"/>
      <c r="F310" s="197" t="s">
        <v>475</v>
      </c>
      <c r="G310" s="36"/>
      <c r="H310" s="36"/>
      <c r="I310" s="198"/>
      <c r="J310" s="36"/>
      <c r="K310" s="36"/>
      <c r="L310" s="39"/>
      <c r="M310" s="199"/>
      <c r="N310" s="200"/>
      <c r="O310" s="71"/>
      <c r="P310" s="71"/>
      <c r="Q310" s="71"/>
      <c r="R310" s="71"/>
      <c r="S310" s="71"/>
      <c r="T310" s="72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T310" s="17" t="s">
        <v>129</v>
      </c>
      <c r="AU310" s="17" t="s">
        <v>83</v>
      </c>
    </row>
    <row r="311" spans="1:65" s="2" customFormat="1" ht="16.5" customHeight="1">
      <c r="A311" s="34"/>
      <c r="B311" s="35"/>
      <c r="C311" s="182" t="s">
        <v>476</v>
      </c>
      <c r="D311" s="182" t="s">
        <v>123</v>
      </c>
      <c r="E311" s="183" t="s">
        <v>477</v>
      </c>
      <c r="F311" s="184" t="s">
        <v>478</v>
      </c>
      <c r="G311" s="185" t="s">
        <v>463</v>
      </c>
      <c r="H311" s="186">
        <v>1</v>
      </c>
      <c r="I311" s="187"/>
      <c r="J311" s="188">
        <f>ROUND(I311*H311,2)</f>
        <v>0</v>
      </c>
      <c r="K311" s="189"/>
      <c r="L311" s="39"/>
      <c r="M311" s="190" t="s">
        <v>1</v>
      </c>
      <c r="N311" s="191" t="s">
        <v>43</v>
      </c>
      <c r="O311" s="71"/>
      <c r="P311" s="192">
        <f>O311*H311</f>
        <v>0</v>
      </c>
      <c r="Q311" s="192">
        <v>0</v>
      </c>
      <c r="R311" s="192">
        <f>Q311*H311</f>
        <v>0</v>
      </c>
      <c r="S311" s="192">
        <v>0</v>
      </c>
      <c r="T311" s="193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4" t="s">
        <v>464</v>
      </c>
      <c r="AT311" s="194" t="s">
        <v>123</v>
      </c>
      <c r="AU311" s="194" t="s">
        <v>83</v>
      </c>
      <c r="AY311" s="17" t="s">
        <v>121</v>
      </c>
      <c r="BE311" s="195">
        <f>IF(N311="základní",J311,0)</f>
        <v>0</v>
      </c>
      <c r="BF311" s="195">
        <f>IF(N311="snížená",J311,0)</f>
        <v>0</v>
      </c>
      <c r="BG311" s="195">
        <f>IF(N311="zákl. přenesená",J311,0)</f>
        <v>0</v>
      </c>
      <c r="BH311" s="195">
        <f>IF(N311="sníž. přenesená",J311,0)</f>
        <v>0</v>
      </c>
      <c r="BI311" s="195">
        <f>IF(N311="nulová",J311,0)</f>
        <v>0</v>
      </c>
      <c r="BJ311" s="17" t="s">
        <v>83</v>
      </c>
      <c r="BK311" s="195">
        <f>ROUND(I311*H311,2)</f>
        <v>0</v>
      </c>
      <c r="BL311" s="17" t="s">
        <v>464</v>
      </c>
      <c r="BM311" s="194" t="s">
        <v>479</v>
      </c>
    </row>
    <row r="312" spans="1:65" s="2" customFormat="1" ht="10.199999999999999">
      <c r="A312" s="34"/>
      <c r="B312" s="35"/>
      <c r="C312" s="36"/>
      <c r="D312" s="196" t="s">
        <v>129</v>
      </c>
      <c r="E312" s="36"/>
      <c r="F312" s="197" t="s">
        <v>480</v>
      </c>
      <c r="G312" s="36"/>
      <c r="H312" s="36"/>
      <c r="I312" s="198"/>
      <c r="J312" s="36"/>
      <c r="K312" s="36"/>
      <c r="L312" s="39"/>
      <c r="M312" s="199"/>
      <c r="N312" s="200"/>
      <c r="O312" s="71"/>
      <c r="P312" s="71"/>
      <c r="Q312" s="71"/>
      <c r="R312" s="71"/>
      <c r="S312" s="71"/>
      <c r="T312" s="72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7" t="s">
        <v>129</v>
      </c>
      <c r="AU312" s="17" t="s">
        <v>83</v>
      </c>
    </row>
    <row r="313" spans="1:65" s="2" customFormat="1" ht="16.5" customHeight="1">
      <c r="A313" s="34"/>
      <c r="B313" s="35"/>
      <c r="C313" s="182" t="s">
        <v>481</v>
      </c>
      <c r="D313" s="182" t="s">
        <v>123</v>
      </c>
      <c r="E313" s="183" t="s">
        <v>482</v>
      </c>
      <c r="F313" s="184" t="s">
        <v>483</v>
      </c>
      <c r="G313" s="185" t="s">
        <v>463</v>
      </c>
      <c r="H313" s="186">
        <v>1</v>
      </c>
      <c r="I313" s="187"/>
      <c r="J313" s="188">
        <f>ROUND(I313*H313,2)</f>
        <v>0</v>
      </c>
      <c r="K313" s="189"/>
      <c r="L313" s="39"/>
      <c r="M313" s="190" t="s">
        <v>1</v>
      </c>
      <c r="N313" s="191" t="s">
        <v>43</v>
      </c>
      <c r="O313" s="71"/>
      <c r="P313" s="192">
        <f>O313*H313</f>
        <v>0</v>
      </c>
      <c r="Q313" s="192">
        <v>0</v>
      </c>
      <c r="R313" s="192">
        <f>Q313*H313</f>
        <v>0</v>
      </c>
      <c r="S313" s="192">
        <v>0</v>
      </c>
      <c r="T313" s="193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4" t="s">
        <v>464</v>
      </c>
      <c r="AT313" s="194" t="s">
        <v>123</v>
      </c>
      <c r="AU313" s="194" t="s">
        <v>83</v>
      </c>
      <c r="AY313" s="17" t="s">
        <v>121</v>
      </c>
      <c r="BE313" s="195">
        <f>IF(N313="základní",J313,0)</f>
        <v>0</v>
      </c>
      <c r="BF313" s="195">
        <f>IF(N313="snížená",J313,0)</f>
        <v>0</v>
      </c>
      <c r="BG313" s="195">
        <f>IF(N313="zákl. přenesená",J313,0)</f>
        <v>0</v>
      </c>
      <c r="BH313" s="195">
        <f>IF(N313="sníž. přenesená",J313,0)</f>
        <v>0</v>
      </c>
      <c r="BI313" s="195">
        <f>IF(N313="nulová",J313,0)</f>
        <v>0</v>
      </c>
      <c r="BJ313" s="17" t="s">
        <v>83</v>
      </c>
      <c r="BK313" s="195">
        <f>ROUND(I313*H313,2)</f>
        <v>0</v>
      </c>
      <c r="BL313" s="17" t="s">
        <v>464</v>
      </c>
      <c r="BM313" s="194" t="s">
        <v>484</v>
      </c>
    </row>
    <row r="314" spans="1:65" s="2" customFormat="1" ht="10.199999999999999">
      <c r="A314" s="34"/>
      <c r="B314" s="35"/>
      <c r="C314" s="36"/>
      <c r="D314" s="196" t="s">
        <v>129</v>
      </c>
      <c r="E314" s="36"/>
      <c r="F314" s="197" t="s">
        <v>483</v>
      </c>
      <c r="G314" s="36"/>
      <c r="H314" s="36"/>
      <c r="I314" s="198"/>
      <c r="J314" s="36"/>
      <c r="K314" s="36"/>
      <c r="L314" s="39"/>
      <c r="M314" s="199"/>
      <c r="N314" s="200"/>
      <c r="O314" s="71"/>
      <c r="P314" s="71"/>
      <c r="Q314" s="71"/>
      <c r="R314" s="71"/>
      <c r="S314" s="71"/>
      <c r="T314" s="72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T314" s="17" t="s">
        <v>129</v>
      </c>
      <c r="AU314" s="17" t="s">
        <v>83</v>
      </c>
    </row>
    <row r="315" spans="1:65" s="2" customFormat="1" ht="16.5" customHeight="1">
      <c r="A315" s="34"/>
      <c r="B315" s="35"/>
      <c r="C315" s="182" t="s">
        <v>485</v>
      </c>
      <c r="D315" s="182" t="s">
        <v>123</v>
      </c>
      <c r="E315" s="183" t="s">
        <v>486</v>
      </c>
      <c r="F315" s="184" t="s">
        <v>487</v>
      </c>
      <c r="G315" s="185" t="s">
        <v>463</v>
      </c>
      <c r="H315" s="186">
        <v>1</v>
      </c>
      <c r="I315" s="187"/>
      <c r="J315" s="188">
        <f>ROUND(I315*H315,2)</f>
        <v>0</v>
      </c>
      <c r="K315" s="189"/>
      <c r="L315" s="39"/>
      <c r="M315" s="190" t="s">
        <v>1</v>
      </c>
      <c r="N315" s="191" t="s">
        <v>43</v>
      </c>
      <c r="O315" s="71"/>
      <c r="P315" s="192">
        <f>O315*H315</f>
        <v>0</v>
      </c>
      <c r="Q315" s="192">
        <v>0</v>
      </c>
      <c r="R315" s="192">
        <f>Q315*H315</f>
        <v>0</v>
      </c>
      <c r="S315" s="192">
        <v>0</v>
      </c>
      <c r="T315" s="193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4" t="s">
        <v>464</v>
      </c>
      <c r="AT315" s="194" t="s">
        <v>123</v>
      </c>
      <c r="AU315" s="194" t="s">
        <v>83</v>
      </c>
      <c r="AY315" s="17" t="s">
        <v>121</v>
      </c>
      <c r="BE315" s="195">
        <f>IF(N315="základní",J315,0)</f>
        <v>0</v>
      </c>
      <c r="BF315" s="195">
        <f>IF(N315="snížená",J315,0)</f>
        <v>0</v>
      </c>
      <c r="BG315" s="195">
        <f>IF(N315="zákl. přenesená",J315,0)</f>
        <v>0</v>
      </c>
      <c r="BH315" s="195">
        <f>IF(N315="sníž. přenesená",J315,0)</f>
        <v>0</v>
      </c>
      <c r="BI315" s="195">
        <f>IF(N315="nulová",J315,0)</f>
        <v>0</v>
      </c>
      <c r="BJ315" s="17" t="s">
        <v>83</v>
      </c>
      <c r="BK315" s="195">
        <f>ROUND(I315*H315,2)</f>
        <v>0</v>
      </c>
      <c r="BL315" s="17" t="s">
        <v>464</v>
      </c>
      <c r="BM315" s="194" t="s">
        <v>488</v>
      </c>
    </row>
    <row r="316" spans="1:65" s="2" customFormat="1" ht="10.199999999999999">
      <c r="A316" s="34"/>
      <c r="B316" s="35"/>
      <c r="C316" s="36"/>
      <c r="D316" s="196" t="s">
        <v>129</v>
      </c>
      <c r="E316" s="36"/>
      <c r="F316" s="197" t="s">
        <v>487</v>
      </c>
      <c r="G316" s="36"/>
      <c r="H316" s="36"/>
      <c r="I316" s="198"/>
      <c r="J316" s="36"/>
      <c r="K316" s="36"/>
      <c r="L316" s="39"/>
      <c r="M316" s="199"/>
      <c r="N316" s="200"/>
      <c r="O316" s="71"/>
      <c r="P316" s="71"/>
      <c r="Q316" s="71"/>
      <c r="R316" s="71"/>
      <c r="S316" s="71"/>
      <c r="T316" s="72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T316" s="17" t="s">
        <v>129</v>
      </c>
      <c r="AU316" s="17" t="s">
        <v>83</v>
      </c>
    </row>
    <row r="317" spans="1:65" s="2" customFormat="1" ht="16.5" customHeight="1">
      <c r="A317" s="34"/>
      <c r="B317" s="35"/>
      <c r="C317" s="182" t="s">
        <v>489</v>
      </c>
      <c r="D317" s="182" t="s">
        <v>123</v>
      </c>
      <c r="E317" s="183" t="s">
        <v>490</v>
      </c>
      <c r="F317" s="184" t="s">
        <v>491</v>
      </c>
      <c r="G317" s="185" t="s">
        <v>463</v>
      </c>
      <c r="H317" s="186">
        <v>1</v>
      </c>
      <c r="I317" s="187"/>
      <c r="J317" s="188">
        <f>ROUND(I317*H317,2)</f>
        <v>0</v>
      </c>
      <c r="K317" s="189"/>
      <c r="L317" s="39"/>
      <c r="M317" s="190" t="s">
        <v>1</v>
      </c>
      <c r="N317" s="191" t="s">
        <v>43</v>
      </c>
      <c r="O317" s="71"/>
      <c r="P317" s="192">
        <f>O317*H317</f>
        <v>0</v>
      </c>
      <c r="Q317" s="192">
        <v>0</v>
      </c>
      <c r="R317" s="192">
        <f>Q317*H317</f>
        <v>0</v>
      </c>
      <c r="S317" s="192">
        <v>0</v>
      </c>
      <c r="T317" s="193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4" t="s">
        <v>464</v>
      </c>
      <c r="AT317" s="194" t="s">
        <v>123</v>
      </c>
      <c r="AU317" s="194" t="s">
        <v>83</v>
      </c>
      <c r="AY317" s="17" t="s">
        <v>121</v>
      </c>
      <c r="BE317" s="195">
        <f>IF(N317="základní",J317,0)</f>
        <v>0</v>
      </c>
      <c r="BF317" s="195">
        <f>IF(N317="snížená",J317,0)</f>
        <v>0</v>
      </c>
      <c r="BG317" s="195">
        <f>IF(N317="zákl. přenesená",J317,0)</f>
        <v>0</v>
      </c>
      <c r="BH317" s="195">
        <f>IF(N317="sníž. přenesená",J317,0)</f>
        <v>0</v>
      </c>
      <c r="BI317" s="195">
        <f>IF(N317="nulová",J317,0)</f>
        <v>0</v>
      </c>
      <c r="BJ317" s="17" t="s">
        <v>83</v>
      </c>
      <c r="BK317" s="195">
        <f>ROUND(I317*H317,2)</f>
        <v>0</v>
      </c>
      <c r="BL317" s="17" t="s">
        <v>464</v>
      </c>
      <c r="BM317" s="194" t="s">
        <v>492</v>
      </c>
    </row>
    <row r="318" spans="1:65" s="2" customFormat="1" ht="10.199999999999999">
      <c r="A318" s="34"/>
      <c r="B318" s="35"/>
      <c r="C318" s="36"/>
      <c r="D318" s="196" t="s">
        <v>129</v>
      </c>
      <c r="E318" s="36"/>
      <c r="F318" s="197" t="s">
        <v>491</v>
      </c>
      <c r="G318" s="36"/>
      <c r="H318" s="36"/>
      <c r="I318" s="198"/>
      <c r="J318" s="36"/>
      <c r="K318" s="36"/>
      <c r="L318" s="39"/>
      <c r="M318" s="199"/>
      <c r="N318" s="200"/>
      <c r="O318" s="71"/>
      <c r="P318" s="71"/>
      <c r="Q318" s="71"/>
      <c r="R318" s="71"/>
      <c r="S318" s="71"/>
      <c r="T318" s="72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T318" s="17" t="s">
        <v>129</v>
      </c>
      <c r="AU318" s="17" t="s">
        <v>83</v>
      </c>
    </row>
    <row r="319" spans="1:65" s="2" customFormat="1" ht="24.15" customHeight="1">
      <c r="A319" s="34"/>
      <c r="B319" s="35"/>
      <c r="C319" s="182" t="s">
        <v>493</v>
      </c>
      <c r="D319" s="182" t="s">
        <v>123</v>
      </c>
      <c r="E319" s="183" t="s">
        <v>494</v>
      </c>
      <c r="F319" s="184" t="s">
        <v>495</v>
      </c>
      <c r="G319" s="185" t="s">
        <v>463</v>
      </c>
      <c r="H319" s="186">
        <v>1</v>
      </c>
      <c r="I319" s="187"/>
      <c r="J319" s="188">
        <f>ROUND(I319*H319,2)</f>
        <v>0</v>
      </c>
      <c r="K319" s="189"/>
      <c r="L319" s="39"/>
      <c r="M319" s="190" t="s">
        <v>1</v>
      </c>
      <c r="N319" s="191" t="s">
        <v>43</v>
      </c>
      <c r="O319" s="71"/>
      <c r="P319" s="192">
        <f>O319*H319</f>
        <v>0</v>
      </c>
      <c r="Q319" s="192">
        <v>0</v>
      </c>
      <c r="R319" s="192">
        <f>Q319*H319</f>
        <v>0</v>
      </c>
      <c r="S319" s="192">
        <v>0</v>
      </c>
      <c r="T319" s="193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4" t="s">
        <v>464</v>
      </c>
      <c r="AT319" s="194" t="s">
        <v>123</v>
      </c>
      <c r="AU319" s="194" t="s">
        <v>83</v>
      </c>
      <c r="AY319" s="17" t="s">
        <v>121</v>
      </c>
      <c r="BE319" s="195">
        <f>IF(N319="základní",J319,0)</f>
        <v>0</v>
      </c>
      <c r="BF319" s="195">
        <f>IF(N319="snížená",J319,0)</f>
        <v>0</v>
      </c>
      <c r="BG319" s="195">
        <f>IF(N319="zákl. přenesená",J319,0)</f>
        <v>0</v>
      </c>
      <c r="BH319" s="195">
        <f>IF(N319="sníž. přenesená",J319,0)</f>
        <v>0</v>
      </c>
      <c r="BI319" s="195">
        <f>IF(N319="nulová",J319,0)</f>
        <v>0</v>
      </c>
      <c r="BJ319" s="17" t="s">
        <v>83</v>
      </c>
      <c r="BK319" s="195">
        <f>ROUND(I319*H319,2)</f>
        <v>0</v>
      </c>
      <c r="BL319" s="17" t="s">
        <v>464</v>
      </c>
      <c r="BM319" s="194" t="s">
        <v>496</v>
      </c>
    </row>
    <row r="320" spans="1:65" s="2" customFormat="1" ht="19.2">
      <c r="A320" s="34"/>
      <c r="B320" s="35"/>
      <c r="C320" s="36"/>
      <c r="D320" s="196" t="s">
        <v>129</v>
      </c>
      <c r="E320" s="36"/>
      <c r="F320" s="197" t="s">
        <v>495</v>
      </c>
      <c r="G320" s="36"/>
      <c r="H320" s="36"/>
      <c r="I320" s="198"/>
      <c r="J320" s="36"/>
      <c r="K320" s="36"/>
      <c r="L320" s="39"/>
      <c r="M320" s="199"/>
      <c r="N320" s="200"/>
      <c r="O320" s="71"/>
      <c r="P320" s="71"/>
      <c r="Q320" s="71"/>
      <c r="R320" s="71"/>
      <c r="S320" s="71"/>
      <c r="T320" s="72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7" t="s">
        <v>129</v>
      </c>
      <c r="AU320" s="17" t="s">
        <v>83</v>
      </c>
    </row>
    <row r="321" spans="1:65" s="2" customFormat="1" ht="19.2">
      <c r="A321" s="34"/>
      <c r="B321" s="35"/>
      <c r="C321" s="36"/>
      <c r="D321" s="196" t="s">
        <v>196</v>
      </c>
      <c r="E321" s="36"/>
      <c r="F321" s="233" t="s">
        <v>497</v>
      </c>
      <c r="G321" s="36"/>
      <c r="H321" s="36"/>
      <c r="I321" s="198"/>
      <c r="J321" s="36"/>
      <c r="K321" s="36"/>
      <c r="L321" s="39"/>
      <c r="M321" s="199"/>
      <c r="N321" s="200"/>
      <c r="O321" s="71"/>
      <c r="P321" s="71"/>
      <c r="Q321" s="71"/>
      <c r="R321" s="71"/>
      <c r="S321" s="71"/>
      <c r="T321" s="72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T321" s="17" t="s">
        <v>196</v>
      </c>
      <c r="AU321" s="17" t="s">
        <v>83</v>
      </c>
    </row>
    <row r="322" spans="1:65" s="2" customFormat="1" ht="16.5" customHeight="1">
      <c r="A322" s="34"/>
      <c r="B322" s="35"/>
      <c r="C322" s="182" t="s">
        <v>498</v>
      </c>
      <c r="D322" s="182" t="s">
        <v>123</v>
      </c>
      <c r="E322" s="183" t="s">
        <v>499</v>
      </c>
      <c r="F322" s="184" t="s">
        <v>500</v>
      </c>
      <c r="G322" s="185" t="s">
        <v>463</v>
      </c>
      <c r="H322" s="186">
        <v>1</v>
      </c>
      <c r="I322" s="187"/>
      <c r="J322" s="188">
        <f>ROUND(I322*H322,2)</f>
        <v>0</v>
      </c>
      <c r="K322" s="189"/>
      <c r="L322" s="39"/>
      <c r="M322" s="190" t="s">
        <v>1</v>
      </c>
      <c r="N322" s="191" t="s">
        <v>43</v>
      </c>
      <c r="O322" s="71"/>
      <c r="P322" s="192">
        <f>O322*H322</f>
        <v>0</v>
      </c>
      <c r="Q322" s="192">
        <v>0</v>
      </c>
      <c r="R322" s="192">
        <f>Q322*H322</f>
        <v>0</v>
      </c>
      <c r="S322" s="192">
        <v>0</v>
      </c>
      <c r="T322" s="193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4" t="s">
        <v>464</v>
      </c>
      <c r="AT322" s="194" t="s">
        <v>123</v>
      </c>
      <c r="AU322" s="194" t="s">
        <v>83</v>
      </c>
      <c r="AY322" s="17" t="s">
        <v>121</v>
      </c>
      <c r="BE322" s="195">
        <f>IF(N322="základní",J322,0)</f>
        <v>0</v>
      </c>
      <c r="BF322" s="195">
        <f>IF(N322="snížená",J322,0)</f>
        <v>0</v>
      </c>
      <c r="BG322" s="195">
        <f>IF(N322="zákl. přenesená",J322,0)</f>
        <v>0</v>
      </c>
      <c r="BH322" s="195">
        <f>IF(N322="sníž. přenesená",J322,0)</f>
        <v>0</v>
      </c>
      <c r="BI322" s="195">
        <f>IF(N322="nulová",J322,0)</f>
        <v>0</v>
      </c>
      <c r="BJ322" s="17" t="s">
        <v>83</v>
      </c>
      <c r="BK322" s="195">
        <f>ROUND(I322*H322,2)</f>
        <v>0</v>
      </c>
      <c r="BL322" s="17" t="s">
        <v>464</v>
      </c>
      <c r="BM322" s="194" t="s">
        <v>501</v>
      </c>
    </row>
    <row r="323" spans="1:65" s="2" customFormat="1" ht="10.199999999999999">
      <c r="A323" s="34"/>
      <c r="B323" s="35"/>
      <c r="C323" s="36"/>
      <c r="D323" s="196" t="s">
        <v>129</v>
      </c>
      <c r="E323" s="36"/>
      <c r="F323" s="197" t="s">
        <v>500</v>
      </c>
      <c r="G323" s="36"/>
      <c r="H323" s="36"/>
      <c r="I323" s="198"/>
      <c r="J323" s="36"/>
      <c r="K323" s="36"/>
      <c r="L323" s="39"/>
      <c r="M323" s="199"/>
      <c r="N323" s="200"/>
      <c r="O323" s="71"/>
      <c r="P323" s="71"/>
      <c r="Q323" s="71"/>
      <c r="R323" s="71"/>
      <c r="S323" s="71"/>
      <c r="T323" s="72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T323" s="17" t="s">
        <v>129</v>
      </c>
      <c r="AU323" s="17" t="s">
        <v>83</v>
      </c>
    </row>
    <row r="324" spans="1:65" s="2" customFormat="1" ht="19.2">
      <c r="A324" s="34"/>
      <c r="B324" s="35"/>
      <c r="C324" s="36"/>
      <c r="D324" s="196" t="s">
        <v>196</v>
      </c>
      <c r="E324" s="36"/>
      <c r="F324" s="233" t="s">
        <v>502</v>
      </c>
      <c r="G324" s="36"/>
      <c r="H324" s="36"/>
      <c r="I324" s="198"/>
      <c r="J324" s="36"/>
      <c r="K324" s="36"/>
      <c r="L324" s="39"/>
      <c r="M324" s="199"/>
      <c r="N324" s="200"/>
      <c r="O324" s="71"/>
      <c r="P324" s="71"/>
      <c r="Q324" s="71"/>
      <c r="R324" s="71"/>
      <c r="S324" s="71"/>
      <c r="T324" s="72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T324" s="17" t="s">
        <v>196</v>
      </c>
      <c r="AU324" s="17" t="s">
        <v>83</v>
      </c>
    </row>
    <row r="325" spans="1:65" s="2" customFormat="1" ht="16.5" customHeight="1">
      <c r="A325" s="34"/>
      <c r="B325" s="35"/>
      <c r="C325" s="182" t="s">
        <v>503</v>
      </c>
      <c r="D325" s="182" t="s">
        <v>123</v>
      </c>
      <c r="E325" s="183" t="s">
        <v>504</v>
      </c>
      <c r="F325" s="184" t="s">
        <v>505</v>
      </c>
      <c r="G325" s="185" t="s">
        <v>394</v>
      </c>
      <c r="H325" s="186">
        <v>1</v>
      </c>
      <c r="I325" s="187"/>
      <c r="J325" s="188">
        <f>ROUND(I325*H325,2)</f>
        <v>0</v>
      </c>
      <c r="K325" s="189"/>
      <c r="L325" s="39"/>
      <c r="M325" s="190" t="s">
        <v>1</v>
      </c>
      <c r="N325" s="191" t="s">
        <v>43</v>
      </c>
      <c r="O325" s="71"/>
      <c r="P325" s="192">
        <f>O325*H325</f>
        <v>0</v>
      </c>
      <c r="Q325" s="192">
        <v>0</v>
      </c>
      <c r="R325" s="192">
        <f>Q325*H325</f>
        <v>0</v>
      </c>
      <c r="S325" s="192">
        <v>0</v>
      </c>
      <c r="T325" s="193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4" t="s">
        <v>464</v>
      </c>
      <c r="AT325" s="194" t="s">
        <v>123</v>
      </c>
      <c r="AU325" s="194" t="s">
        <v>83</v>
      </c>
      <c r="AY325" s="17" t="s">
        <v>121</v>
      </c>
      <c r="BE325" s="195">
        <f>IF(N325="základní",J325,0)</f>
        <v>0</v>
      </c>
      <c r="BF325" s="195">
        <f>IF(N325="snížená",J325,0)</f>
        <v>0</v>
      </c>
      <c r="BG325" s="195">
        <f>IF(N325="zákl. přenesená",J325,0)</f>
        <v>0</v>
      </c>
      <c r="BH325" s="195">
        <f>IF(N325="sníž. přenesená",J325,0)</f>
        <v>0</v>
      </c>
      <c r="BI325" s="195">
        <f>IF(N325="nulová",J325,0)</f>
        <v>0</v>
      </c>
      <c r="BJ325" s="17" t="s">
        <v>83</v>
      </c>
      <c r="BK325" s="195">
        <f>ROUND(I325*H325,2)</f>
        <v>0</v>
      </c>
      <c r="BL325" s="17" t="s">
        <v>464</v>
      </c>
      <c r="BM325" s="194" t="s">
        <v>506</v>
      </c>
    </row>
    <row r="326" spans="1:65" s="2" customFormat="1" ht="10.199999999999999">
      <c r="A326" s="34"/>
      <c r="B326" s="35"/>
      <c r="C326" s="36"/>
      <c r="D326" s="196" t="s">
        <v>129</v>
      </c>
      <c r="E326" s="36"/>
      <c r="F326" s="197" t="s">
        <v>505</v>
      </c>
      <c r="G326" s="36"/>
      <c r="H326" s="36"/>
      <c r="I326" s="198"/>
      <c r="J326" s="36"/>
      <c r="K326" s="36"/>
      <c r="L326" s="39"/>
      <c r="M326" s="199"/>
      <c r="N326" s="200"/>
      <c r="O326" s="71"/>
      <c r="P326" s="71"/>
      <c r="Q326" s="71"/>
      <c r="R326" s="71"/>
      <c r="S326" s="71"/>
      <c r="T326" s="72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T326" s="17" t="s">
        <v>129</v>
      </c>
      <c r="AU326" s="17" t="s">
        <v>83</v>
      </c>
    </row>
    <row r="327" spans="1:65" s="2" customFormat="1" ht="16.5" customHeight="1">
      <c r="A327" s="34"/>
      <c r="B327" s="35"/>
      <c r="C327" s="182" t="s">
        <v>507</v>
      </c>
      <c r="D327" s="182" t="s">
        <v>123</v>
      </c>
      <c r="E327" s="183" t="s">
        <v>508</v>
      </c>
      <c r="F327" s="184" t="s">
        <v>509</v>
      </c>
      <c r="G327" s="185" t="s">
        <v>394</v>
      </c>
      <c r="H327" s="186">
        <v>1</v>
      </c>
      <c r="I327" s="187"/>
      <c r="J327" s="188">
        <f>ROUND(I327*H327,2)</f>
        <v>0</v>
      </c>
      <c r="K327" s="189"/>
      <c r="L327" s="39"/>
      <c r="M327" s="190" t="s">
        <v>1</v>
      </c>
      <c r="N327" s="191" t="s">
        <v>43</v>
      </c>
      <c r="O327" s="71"/>
      <c r="P327" s="192">
        <f>O327*H327</f>
        <v>0</v>
      </c>
      <c r="Q327" s="192">
        <v>0</v>
      </c>
      <c r="R327" s="192">
        <f>Q327*H327</f>
        <v>0</v>
      </c>
      <c r="S327" s="192">
        <v>0</v>
      </c>
      <c r="T327" s="193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4" t="s">
        <v>464</v>
      </c>
      <c r="AT327" s="194" t="s">
        <v>123</v>
      </c>
      <c r="AU327" s="194" t="s">
        <v>83</v>
      </c>
      <c r="AY327" s="17" t="s">
        <v>121</v>
      </c>
      <c r="BE327" s="195">
        <f>IF(N327="základní",J327,0)</f>
        <v>0</v>
      </c>
      <c r="BF327" s="195">
        <f>IF(N327="snížená",J327,0)</f>
        <v>0</v>
      </c>
      <c r="BG327" s="195">
        <f>IF(N327="zákl. přenesená",J327,0)</f>
        <v>0</v>
      </c>
      <c r="BH327" s="195">
        <f>IF(N327="sníž. přenesená",J327,0)</f>
        <v>0</v>
      </c>
      <c r="BI327" s="195">
        <f>IF(N327="nulová",J327,0)</f>
        <v>0</v>
      </c>
      <c r="BJ327" s="17" t="s">
        <v>83</v>
      </c>
      <c r="BK327" s="195">
        <f>ROUND(I327*H327,2)</f>
        <v>0</v>
      </c>
      <c r="BL327" s="17" t="s">
        <v>464</v>
      </c>
      <c r="BM327" s="194" t="s">
        <v>510</v>
      </c>
    </row>
    <row r="328" spans="1:65" s="2" customFormat="1" ht="10.199999999999999">
      <c r="A328" s="34"/>
      <c r="B328" s="35"/>
      <c r="C328" s="36"/>
      <c r="D328" s="196" t="s">
        <v>129</v>
      </c>
      <c r="E328" s="36"/>
      <c r="F328" s="197" t="s">
        <v>509</v>
      </c>
      <c r="G328" s="36"/>
      <c r="H328" s="36"/>
      <c r="I328" s="198"/>
      <c r="J328" s="36"/>
      <c r="K328" s="36"/>
      <c r="L328" s="39"/>
      <c r="M328" s="199"/>
      <c r="N328" s="200"/>
      <c r="O328" s="71"/>
      <c r="P328" s="71"/>
      <c r="Q328" s="71"/>
      <c r="R328" s="71"/>
      <c r="S328" s="71"/>
      <c r="T328" s="72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7" t="s">
        <v>129</v>
      </c>
      <c r="AU328" s="17" t="s">
        <v>83</v>
      </c>
    </row>
    <row r="329" spans="1:65" s="12" customFormat="1" ht="25.95" customHeight="1">
      <c r="B329" s="166"/>
      <c r="C329" s="167"/>
      <c r="D329" s="168" t="s">
        <v>77</v>
      </c>
      <c r="E329" s="169" t="s">
        <v>511</v>
      </c>
      <c r="F329" s="169" t="s">
        <v>512</v>
      </c>
      <c r="G329" s="167"/>
      <c r="H329" s="167"/>
      <c r="I329" s="170"/>
      <c r="J329" s="171">
        <f>BK329</f>
        <v>0</v>
      </c>
      <c r="K329" s="167"/>
      <c r="L329" s="172"/>
      <c r="M329" s="173"/>
      <c r="N329" s="174"/>
      <c r="O329" s="174"/>
      <c r="P329" s="175">
        <f>P330+P335+P338</f>
        <v>0</v>
      </c>
      <c r="Q329" s="174"/>
      <c r="R329" s="175">
        <f>R330+R335+R338</f>
        <v>0</v>
      </c>
      <c r="S329" s="174"/>
      <c r="T329" s="176">
        <f>T330+T335+T338</f>
        <v>0</v>
      </c>
      <c r="AR329" s="177" t="s">
        <v>145</v>
      </c>
      <c r="AT329" s="178" t="s">
        <v>77</v>
      </c>
      <c r="AU329" s="178" t="s">
        <v>78</v>
      </c>
      <c r="AY329" s="177" t="s">
        <v>121</v>
      </c>
      <c r="BK329" s="179">
        <f>BK330+BK335+BK338</f>
        <v>0</v>
      </c>
    </row>
    <row r="330" spans="1:65" s="12" customFormat="1" ht="22.8" customHeight="1">
      <c r="B330" s="166"/>
      <c r="C330" s="167"/>
      <c r="D330" s="168" t="s">
        <v>77</v>
      </c>
      <c r="E330" s="180" t="s">
        <v>513</v>
      </c>
      <c r="F330" s="180" t="s">
        <v>514</v>
      </c>
      <c r="G330" s="167"/>
      <c r="H330" s="167"/>
      <c r="I330" s="170"/>
      <c r="J330" s="181">
        <f>BK330</f>
        <v>0</v>
      </c>
      <c r="K330" s="167"/>
      <c r="L330" s="172"/>
      <c r="M330" s="173"/>
      <c r="N330" s="174"/>
      <c r="O330" s="174"/>
      <c r="P330" s="175">
        <f>SUM(P331:P334)</f>
        <v>0</v>
      </c>
      <c r="Q330" s="174"/>
      <c r="R330" s="175">
        <f>SUM(R331:R334)</f>
        <v>0</v>
      </c>
      <c r="S330" s="174"/>
      <c r="T330" s="176">
        <f>SUM(T331:T334)</f>
        <v>0</v>
      </c>
      <c r="AR330" s="177" t="s">
        <v>145</v>
      </c>
      <c r="AT330" s="178" t="s">
        <v>77</v>
      </c>
      <c r="AU330" s="178" t="s">
        <v>83</v>
      </c>
      <c r="AY330" s="177" t="s">
        <v>121</v>
      </c>
      <c r="BK330" s="179">
        <f>SUM(BK331:BK334)</f>
        <v>0</v>
      </c>
    </row>
    <row r="331" spans="1:65" s="2" customFormat="1" ht="16.5" customHeight="1">
      <c r="A331" s="34"/>
      <c r="B331" s="35"/>
      <c r="C331" s="182" t="s">
        <v>515</v>
      </c>
      <c r="D331" s="182" t="s">
        <v>123</v>
      </c>
      <c r="E331" s="183" t="s">
        <v>516</v>
      </c>
      <c r="F331" s="184" t="s">
        <v>517</v>
      </c>
      <c r="G331" s="185" t="s">
        <v>463</v>
      </c>
      <c r="H331" s="186">
        <v>1</v>
      </c>
      <c r="I331" s="187"/>
      <c r="J331" s="188">
        <f>ROUND(I331*H331,2)</f>
        <v>0</v>
      </c>
      <c r="K331" s="189"/>
      <c r="L331" s="39"/>
      <c r="M331" s="190" t="s">
        <v>1</v>
      </c>
      <c r="N331" s="191" t="s">
        <v>43</v>
      </c>
      <c r="O331" s="71"/>
      <c r="P331" s="192">
        <f>O331*H331</f>
        <v>0</v>
      </c>
      <c r="Q331" s="192">
        <v>0</v>
      </c>
      <c r="R331" s="192">
        <f>Q331*H331</f>
        <v>0</v>
      </c>
      <c r="S331" s="192">
        <v>0</v>
      </c>
      <c r="T331" s="193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4" t="s">
        <v>518</v>
      </c>
      <c r="AT331" s="194" t="s">
        <v>123</v>
      </c>
      <c r="AU331" s="194" t="s">
        <v>85</v>
      </c>
      <c r="AY331" s="17" t="s">
        <v>121</v>
      </c>
      <c r="BE331" s="195">
        <f>IF(N331="základní",J331,0)</f>
        <v>0</v>
      </c>
      <c r="BF331" s="195">
        <f>IF(N331="snížená",J331,0)</f>
        <v>0</v>
      </c>
      <c r="BG331" s="195">
        <f>IF(N331="zákl. přenesená",J331,0)</f>
        <v>0</v>
      </c>
      <c r="BH331" s="195">
        <f>IF(N331="sníž. přenesená",J331,0)</f>
        <v>0</v>
      </c>
      <c r="BI331" s="195">
        <f>IF(N331="nulová",J331,0)</f>
        <v>0</v>
      </c>
      <c r="BJ331" s="17" t="s">
        <v>83</v>
      </c>
      <c r="BK331" s="195">
        <f>ROUND(I331*H331,2)</f>
        <v>0</v>
      </c>
      <c r="BL331" s="17" t="s">
        <v>518</v>
      </c>
      <c r="BM331" s="194" t="s">
        <v>519</v>
      </c>
    </row>
    <row r="332" spans="1:65" s="2" customFormat="1" ht="10.199999999999999">
      <c r="A332" s="34"/>
      <c r="B332" s="35"/>
      <c r="C332" s="36"/>
      <c r="D332" s="196" t="s">
        <v>129</v>
      </c>
      <c r="E332" s="36"/>
      <c r="F332" s="197" t="s">
        <v>517</v>
      </c>
      <c r="G332" s="36"/>
      <c r="H332" s="36"/>
      <c r="I332" s="198"/>
      <c r="J332" s="36"/>
      <c r="K332" s="36"/>
      <c r="L332" s="39"/>
      <c r="M332" s="199"/>
      <c r="N332" s="200"/>
      <c r="O332" s="71"/>
      <c r="P332" s="71"/>
      <c r="Q332" s="71"/>
      <c r="R332" s="71"/>
      <c r="S332" s="71"/>
      <c r="T332" s="72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T332" s="17" t="s">
        <v>129</v>
      </c>
      <c r="AU332" s="17" t="s">
        <v>85</v>
      </c>
    </row>
    <row r="333" spans="1:65" s="2" customFormat="1" ht="16.5" customHeight="1">
      <c r="A333" s="34"/>
      <c r="B333" s="35"/>
      <c r="C333" s="182" t="s">
        <v>520</v>
      </c>
      <c r="D333" s="182" t="s">
        <v>123</v>
      </c>
      <c r="E333" s="183" t="s">
        <v>521</v>
      </c>
      <c r="F333" s="184" t="s">
        <v>522</v>
      </c>
      <c r="G333" s="185" t="s">
        <v>463</v>
      </c>
      <c r="H333" s="186">
        <v>1</v>
      </c>
      <c r="I333" s="187"/>
      <c r="J333" s="188">
        <f>ROUND(I333*H333,2)</f>
        <v>0</v>
      </c>
      <c r="K333" s="189"/>
      <c r="L333" s="39"/>
      <c r="M333" s="190" t="s">
        <v>1</v>
      </c>
      <c r="N333" s="191" t="s">
        <v>43</v>
      </c>
      <c r="O333" s="71"/>
      <c r="P333" s="192">
        <f>O333*H333</f>
        <v>0</v>
      </c>
      <c r="Q333" s="192">
        <v>0</v>
      </c>
      <c r="R333" s="192">
        <f>Q333*H333</f>
        <v>0</v>
      </c>
      <c r="S333" s="192">
        <v>0</v>
      </c>
      <c r="T333" s="193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4" t="s">
        <v>518</v>
      </c>
      <c r="AT333" s="194" t="s">
        <v>123</v>
      </c>
      <c r="AU333" s="194" t="s">
        <v>85</v>
      </c>
      <c r="AY333" s="17" t="s">
        <v>121</v>
      </c>
      <c r="BE333" s="195">
        <f>IF(N333="základní",J333,0)</f>
        <v>0</v>
      </c>
      <c r="BF333" s="195">
        <f>IF(N333="snížená",J333,0)</f>
        <v>0</v>
      </c>
      <c r="BG333" s="195">
        <f>IF(N333="zákl. přenesená",J333,0)</f>
        <v>0</v>
      </c>
      <c r="BH333" s="195">
        <f>IF(N333="sníž. přenesená",J333,0)</f>
        <v>0</v>
      </c>
      <c r="BI333" s="195">
        <f>IF(N333="nulová",J333,0)</f>
        <v>0</v>
      </c>
      <c r="BJ333" s="17" t="s">
        <v>83</v>
      </c>
      <c r="BK333" s="195">
        <f>ROUND(I333*H333,2)</f>
        <v>0</v>
      </c>
      <c r="BL333" s="17" t="s">
        <v>518</v>
      </c>
      <c r="BM333" s="194" t="s">
        <v>523</v>
      </c>
    </row>
    <row r="334" spans="1:65" s="2" customFormat="1" ht="10.199999999999999">
      <c r="A334" s="34"/>
      <c r="B334" s="35"/>
      <c r="C334" s="36"/>
      <c r="D334" s="196" t="s">
        <v>129</v>
      </c>
      <c r="E334" s="36"/>
      <c r="F334" s="197" t="s">
        <v>522</v>
      </c>
      <c r="G334" s="36"/>
      <c r="H334" s="36"/>
      <c r="I334" s="198"/>
      <c r="J334" s="36"/>
      <c r="K334" s="36"/>
      <c r="L334" s="39"/>
      <c r="M334" s="199"/>
      <c r="N334" s="200"/>
      <c r="O334" s="71"/>
      <c r="P334" s="71"/>
      <c r="Q334" s="71"/>
      <c r="R334" s="71"/>
      <c r="S334" s="71"/>
      <c r="T334" s="72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T334" s="17" t="s">
        <v>129</v>
      </c>
      <c r="AU334" s="17" t="s">
        <v>85</v>
      </c>
    </row>
    <row r="335" spans="1:65" s="12" customFormat="1" ht="22.8" customHeight="1">
      <c r="B335" s="166"/>
      <c r="C335" s="167"/>
      <c r="D335" s="168" t="s">
        <v>77</v>
      </c>
      <c r="E335" s="180" t="s">
        <v>524</v>
      </c>
      <c r="F335" s="180" t="s">
        <v>525</v>
      </c>
      <c r="G335" s="167"/>
      <c r="H335" s="167"/>
      <c r="I335" s="170"/>
      <c r="J335" s="181">
        <f>BK335</f>
        <v>0</v>
      </c>
      <c r="K335" s="167"/>
      <c r="L335" s="172"/>
      <c r="M335" s="173"/>
      <c r="N335" s="174"/>
      <c r="O335" s="174"/>
      <c r="P335" s="175">
        <f>SUM(P336:P337)</f>
        <v>0</v>
      </c>
      <c r="Q335" s="174"/>
      <c r="R335" s="175">
        <f>SUM(R336:R337)</f>
        <v>0</v>
      </c>
      <c r="S335" s="174"/>
      <c r="T335" s="176">
        <f>SUM(T336:T337)</f>
        <v>0</v>
      </c>
      <c r="AR335" s="177" t="s">
        <v>145</v>
      </c>
      <c r="AT335" s="178" t="s">
        <v>77</v>
      </c>
      <c r="AU335" s="178" t="s">
        <v>83</v>
      </c>
      <c r="AY335" s="177" t="s">
        <v>121</v>
      </c>
      <c r="BK335" s="179">
        <f>SUM(BK336:BK337)</f>
        <v>0</v>
      </c>
    </row>
    <row r="336" spans="1:65" s="2" customFormat="1" ht="16.5" customHeight="1">
      <c r="A336" s="34"/>
      <c r="B336" s="35"/>
      <c r="C336" s="182" t="s">
        <v>526</v>
      </c>
      <c r="D336" s="182" t="s">
        <v>123</v>
      </c>
      <c r="E336" s="183" t="s">
        <v>527</v>
      </c>
      <c r="F336" s="184" t="s">
        <v>525</v>
      </c>
      <c r="G336" s="185" t="s">
        <v>463</v>
      </c>
      <c r="H336" s="186">
        <v>1</v>
      </c>
      <c r="I336" s="187"/>
      <c r="J336" s="188">
        <f>ROUND(I336*H336,2)</f>
        <v>0</v>
      </c>
      <c r="K336" s="189"/>
      <c r="L336" s="39"/>
      <c r="M336" s="190" t="s">
        <v>1</v>
      </c>
      <c r="N336" s="191" t="s">
        <v>43</v>
      </c>
      <c r="O336" s="71"/>
      <c r="P336" s="192">
        <f>O336*H336</f>
        <v>0</v>
      </c>
      <c r="Q336" s="192">
        <v>0</v>
      </c>
      <c r="R336" s="192">
        <f>Q336*H336</f>
        <v>0</v>
      </c>
      <c r="S336" s="192">
        <v>0</v>
      </c>
      <c r="T336" s="193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4" t="s">
        <v>518</v>
      </c>
      <c r="AT336" s="194" t="s">
        <v>123</v>
      </c>
      <c r="AU336" s="194" t="s">
        <v>85</v>
      </c>
      <c r="AY336" s="17" t="s">
        <v>121</v>
      </c>
      <c r="BE336" s="195">
        <f>IF(N336="základní",J336,0)</f>
        <v>0</v>
      </c>
      <c r="BF336" s="195">
        <f>IF(N336="snížená",J336,0)</f>
        <v>0</v>
      </c>
      <c r="BG336" s="195">
        <f>IF(N336="zákl. přenesená",J336,0)</f>
        <v>0</v>
      </c>
      <c r="BH336" s="195">
        <f>IF(N336="sníž. přenesená",J336,0)</f>
        <v>0</v>
      </c>
      <c r="BI336" s="195">
        <f>IF(N336="nulová",J336,0)</f>
        <v>0</v>
      </c>
      <c r="BJ336" s="17" t="s">
        <v>83</v>
      </c>
      <c r="BK336" s="195">
        <f>ROUND(I336*H336,2)</f>
        <v>0</v>
      </c>
      <c r="BL336" s="17" t="s">
        <v>518</v>
      </c>
      <c r="BM336" s="194" t="s">
        <v>528</v>
      </c>
    </row>
    <row r="337" spans="1:65" s="2" customFormat="1" ht="10.199999999999999">
      <c r="A337" s="34"/>
      <c r="B337" s="35"/>
      <c r="C337" s="36"/>
      <c r="D337" s="196" t="s">
        <v>129</v>
      </c>
      <c r="E337" s="36"/>
      <c r="F337" s="197" t="s">
        <v>525</v>
      </c>
      <c r="G337" s="36"/>
      <c r="H337" s="36"/>
      <c r="I337" s="198"/>
      <c r="J337" s="36"/>
      <c r="K337" s="36"/>
      <c r="L337" s="39"/>
      <c r="M337" s="199"/>
      <c r="N337" s="200"/>
      <c r="O337" s="71"/>
      <c r="P337" s="71"/>
      <c r="Q337" s="71"/>
      <c r="R337" s="71"/>
      <c r="S337" s="71"/>
      <c r="T337" s="72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7" t="s">
        <v>129</v>
      </c>
      <c r="AU337" s="17" t="s">
        <v>85</v>
      </c>
    </row>
    <row r="338" spans="1:65" s="12" customFormat="1" ht="22.8" customHeight="1">
      <c r="B338" s="166"/>
      <c r="C338" s="167"/>
      <c r="D338" s="168" t="s">
        <v>77</v>
      </c>
      <c r="E338" s="180" t="s">
        <v>529</v>
      </c>
      <c r="F338" s="180" t="s">
        <v>530</v>
      </c>
      <c r="G338" s="167"/>
      <c r="H338" s="167"/>
      <c r="I338" s="170"/>
      <c r="J338" s="181">
        <f>BK338</f>
        <v>0</v>
      </c>
      <c r="K338" s="167"/>
      <c r="L338" s="172"/>
      <c r="M338" s="173"/>
      <c r="N338" s="174"/>
      <c r="O338" s="174"/>
      <c r="P338" s="175">
        <f>SUM(P339:P340)</f>
        <v>0</v>
      </c>
      <c r="Q338" s="174"/>
      <c r="R338" s="175">
        <f>SUM(R339:R340)</f>
        <v>0</v>
      </c>
      <c r="S338" s="174"/>
      <c r="T338" s="176">
        <f>SUM(T339:T340)</f>
        <v>0</v>
      </c>
      <c r="AR338" s="177" t="s">
        <v>145</v>
      </c>
      <c r="AT338" s="178" t="s">
        <v>77</v>
      </c>
      <c r="AU338" s="178" t="s">
        <v>83</v>
      </c>
      <c r="AY338" s="177" t="s">
        <v>121</v>
      </c>
      <c r="BK338" s="179">
        <f>SUM(BK339:BK340)</f>
        <v>0</v>
      </c>
    </row>
    <row r="339" spans="1:65" s="2" customFormat="1" ht="16.5" customHeight="1">
      <c r="A339" s="34"/>
      <c r="B339" s="35"/>
      <c r="C339" s="182" t="s">
        <v>531</v>
      </c>
      <c r="D339" s="182" t="s">
        <v>123</v>
      </c>
      <c r="E339" s="183" t="s">
        <v>532</v>
      </c>
      <c r="F339" s="184" t="s">
        <v>533</v>
      </c>
      <c r="G339" s="185" t="s">
        <v>463</v>
      </c>
      <c r="H339" s="186">
        <v>1</v>
      </c>
      <c r="I339" s="187"/>
      <c r="J339" s="188">
        <f>ROUND(I339*H339,2)</f>
        <v>0</v>
      </c>
      <c r="K339" s="189"/>
      <c r="L339" s="39"/>
      <c r="M339" s="190" t="s">
        <v>1</v>
      </c>
      <c r="N339" s="191" t="s">
        <v>43</v>
      </c>
      <c r="O339" s="71"/>
      <c r="P339" s="192">
        <f>O339*H339</f>
        <v>0</v>
      </c>
      <c r="Q339" s="192">
        <v>0</v>
      </c>
      <c r="R339" s="192">
        <f>Q339*H339</f>
        <v>0</v>
      </c>
      <c r="S339" s="192">
        <v>0</v>
      </c>
      <c r="T339" s="193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4" t="s">
        <v>518</v>
      </c>
      <c r="AT339" s="194" t="s">
        <v>123</v>
      </c>
      <c r="AU339" s="194" t="s">
        <v>85</v>
      </c>
      <c r="AY339" s="17" t="s">
        <v>121</v>
      </c>
      <c r="BE339" s="195">
        <f>IF(N339="základní",J339,0)</f>
        <v>0</v>
      </c>
      <c r="BF339" s="195">
        <f>IF(N339="snížená",J339,0)</f>
        <v>0</v>
      </c>
      <c r="BG339" s="195">
        <f>IF(N339="zákl. přenesená",J339,0)</f>
        <v>0</v>
      </c>
      <c r="BH339" s="195">
        <f>IF(N339="sníž. přenesená",J339,0)</f>
        <v>0</v>
      </c>
      <c r="BI339" s="195">
        <f>IF(N339="nulová",J339,0)</f>
        <v>0</v>
      </c>
      <c r="BJ339" s="17" t="s">
        <v>83</v>
      </c>
      <c r="BK339" s="195">
        <f>ROUND(I339*H339,2)</f>
        <v>0</v>
      </c>
      <c r="BL339" s="17" t="s">
        <v>518</v>
      </c>
      <c r="BM339" s="194" t="s">
        <v>534</v>
      </c>
    </row>
    <row r="340" spans="1:65" s="2" customFormat="1" ht="10.199999999999999">
      <c r="A340" s="34"/>
      <c r="B340" s="35"/>
      <c r="C340" s="36"/>
      <c r="D340" s="196" t="s">
        <v>129</v>
      </c>
      <c r="E340" s="36"/>
      <c r="F340" s="197" t="s">
        <v>533</v>
      </c>
      <c r="G340" s="36"/>
      <c r="H340" s="36"/>
      <c r="I340" s="198"/>
      <c r="J340" s="36"/>
      <c r="K340" s="36"/>
      <c r="L340" s="39"/>
      <c r="M340" s="245"/>
      <c r="N340" s="246"/>
      <c r="O340" s="247"/>
      <c r="P340" s="247"/>
      <c r="Q340" s="247"/>
      <c r="R340" s="247"/>
      <c r="S340" s="247"/>
      <c r="T340" s="248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T340" s="17" t="s">
        <v>129</v>
      </c>
      <c r="AU340" s="17" t="s">
        <v>85</v>
      </c>
    </row>
    <row r="341" spans="1:65" s="2" customFormat="1" ht="6.9" customHeight="1">
      <c r="A341" s="34"/>
      <c r="B341" s="54"/>
      <c r="C341" s="55"/>
      <c r="D341" s="55"/>
      <c r="E341" s="55"/>
      <c r="F341" s="55"/>
      <c r="G341" s="55"/>
      <c r="H341" s="55"/>
      <c r="I341" s="55"/>
      <c r="J341" s="55"/>
      <c r="K341" s="55"/>
      <c r="L341" s="39"/>
      <c r="M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</row>
  </sheetData>
  <sheetProtection algorithmName="SHA-512" hashValue="o9N89b2ra+ANhdorgIh1kA169tnpOd/7V7EnWwuCvYm0x0VQHaXPGBPoxm5NGzTDCI8Qv5G6Zw2Xczf0fJQRlQ==" saltValue="BxXQG4xnDXD+btYo+W7w4/OkdXXnx6qyeRFl56Ea3KwUrZ43RygMjnfz3Ofpp44ME/ZR8+oUxcE21CzeTkMkkQ==" spinCount="100000" sheet="1" objects="1" scenarios="1" formatColumns="0" formatRows="0" autoFilter="0"/>
  <autoFilter ref="C125:K340" xr:uid="{00000000-0009-0000-0000-000001000000}"/>
  <mergeCells count="6">
    <mergeCell ref="L2:V2"/>
    <mergeCell ref="E7:H7"/>
    <mergeCell ref="E16:H16"/>
    <mergeCell ref="E25:H25"/>
    <mergeCell ref="E85:H85"/>
    <mergeCell ref="E118:H11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231314 - Stupeň Vsetínská...</vt:lpstr>
      <vt:lpstr>'231314 - Stupeň Vsetínská...'!Názvy_tisku</vt:lpstr>
      <vt:lpstr>'Rekapitulace stavby'!Názvy_tisku</vt:lpstr>
      <vt:lpstr>'231314 - Stupeň Vsetínská...'!Oblast_tisku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Šefčíková Jana</dc:creator>
  <cp:lastModifiedBy>Turanová Dana</cp:lastModifiedBy>
  <dcterms:created xsi:type="dcterms:W3CDTF">2025-03-17T10:18:03Z</dcterms:created>
  <dcterms:modified xsi:type="dcterms:W3CDTF">2025-03-17T12:52:26Z</dcterms:modified>
</cp:coreProperties>
</file>