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jzisek\Desktop\Vysvetleni ZD c_2\"/>
    </mc:Choice>
  </mc:AlternateContent>
  <bookViews>
    <workbookView xWindow="0" yWindow="0" windowWidth="28800" windowHeight="12180"/>
  </bookViews>
  <sheets>
    <sheet name="Rekapitulace stavby" sheetId="1" r:id="rId1"/>
    <sheet name="01 - Rekonstrukce a dopln..." sheetId="2" r:id="rId2"/>
    <sheet name="02.1 - Revitalizace Lutyňky" sheetId="3" r:id="rId3"/>
    <sheet name="02.2 - Nová PB hráz" sheetId="4" r:id="rId4"/>
    <sheet name="03 - Odstranění stavby Úp..." sheetId="5" r:id="rId5"/>
    <sheet name="VON - Vedlejší a ostatní ..." sheetId="6" r:id="rId6"/>
  </sheets>
  <definedNames>
    <definedName name="_xlnm._FilterDatabase" localSheetId="1" hidden="1">'01 - Rekonstrukce a dopln...'!$C$126:$K$330</definedName>
    <definedName name="_xlnm._FilterDatabase" localSheetId="2" hidden="1">'02.1 - Revitalizace Lutyňky'!$C$123:$K$283</definedName>
    <definedName name="_xlnm._FilterDatabase" localSheetId="3" hidden="1">'02.2 - Nová PB hráz'!$C$129:$K$272</definedName>
    <definedName name="_xlnm._FilterDatabase" localSheetId="4" hidden="1">'03 - Odstranění stavby Úp...'!$C$119:$K$166</definedName>
    <definedName name="_xlnm._FilterDatabase" localSheetId="5" hidden="1">'VON - Vedlejší a ostatní ...'!$C$116:$K$176</definedName>
    <definedName name="_xlnm.Print_Titles" localSheetId="1">'01 - Rekonstrukce a dopln...'!$126:$126</definedName>
    <definedName name="_xlnm.Print_Titles" localSheetId="2">'02.1 - Revitalizace Lutyňky'!$123:$123</definedName>
    <definedName name="_xlnm.Print_Titles" localSheetId="3">'02.2 - Nová PB hráz'!$129:$129</definedName>
    <definedName name="_xlnm.Print_Titles" localSheetId="4">'03 - Odstranění stavby Úp...'!$119:$119</definedName>
    <definedName name="_xlnm.Print_Titles" localSheetId="0">'Rekapitulace stavby'!$92:$92</definedName>
    <definedName name="_xlnm.Print_Titles" localSheetId="5">'VON - Vedlejší a ostatní ...'!$116:$116</definedName>
    <definedName name="_xlnm.Print_Area" localSheetId="1">'01 - Rekonstrukce a dopln...'!$C$4:$J$76,'01 - Rekonstrukce a dopln...'!$C$82:$J$108,'01 - Rekonstrukce a dopln...'!$C$114:$K$330</definedName>
    <definedName name="_xlnm.Print_Area" localSheetId="2">'02.1 - Revitalizace Lutyňky'!$C$4:$J$76,'02.1 - Revitalizace Lutyňky'!$C$82:$J$103,'02.1 - Revitalizace Lutyňky'!$C$109:$K$283</definedName>
    <definedName name="_xlnm.Print_Area" localSheetId="3">'02.2 - Nová PB hráz'!$C$4:$J$76,'02.2 - Nová PB hráz'!$C$82:$J$109,'02.2 - Nová PB hráz'!$C$115:$K$272</definedName>
    <definedName name="_xlnm.Print_Area" localSheetId="4">'03 - Odstranění stavby Úp...'!$C$4:$J$76,'03 - Odstranění stavby Úp...'!$C$82:$J$101,'03 - Odstranění stavby Úp...'!$C$107:$K$166</definedName>
    <definedName name="_xlnm.Print_Area" localSheetId="0">'Rekapitulace stavby'!$D$4:$AO$76,'Rekapitulace stavby'!$C$82:$AQ$101</definedName>
    <definedName name="_xlnm.Print_Area" localSheetId="5">'VON - Vedlejší a ostatní ...'!$C$4:$J$76,'VON - Vedlejší a ostatní ...'!$C$82:$J$98,'VON - Vedlejší a ostatní ...'!$C$104:$K$176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100" i="1"/>
  <c r="J35" i="6"/>
  <c r="AX100" i="1" s="1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J114" i="6"/>
  <c r="J113" i="6"/>
  <c r="F111" i="6"/>
  <c r="E109" i="6"/>
  <c r="J92" i="6"/>
  <c r="J91" i="6"/>
  <c r="F89" i="6"/>
  <c r="E87" i="6"/>
  <c r="J18" i="6"/>
  <c r="E18" i="6"/>
  <c r="F92" i="6"/>
  <c r="J17" i="6"/>
  <c r="J15" i="6"/>
  <c r="E15" i="6"/>
  <c r="F113" i="6"/>
  <c r="J14" i="6"/>
  <c r="J12" i="6"/>
  <c r="J89" i="6"/>
  <c r="E7" i="6"/>
  <c r="E107" i="6" s="1"/>
  <c r="J122" i="5"/>
  <c r="J37" i="5"/>
  <c r="J36" i="5"/>
  <c r="AY99" i="1" s="1"/>
  <c r="J35" i="5"/>
  <c r="AX99" i="1"/>
  <c r="BI165" i="5"/>
  <c r="BH165" i="5"/>
  <c r="BG165" i="5"/>
  <c r="BF165" i="5"/>
  <c r="T165" i="5"/>
  <c r="R165" i="5"/>
  <c r="P165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2" i="5"/>
  <c r="BH152" i="5"/>
  <c r="BG152" i="5"/>
  <c r="BF152" i="5"/>
  <c r="T152" i="5"/>
  <c r="R152" i="5"/>
  <c r="P152" i="5"/>
  <c r="BI143" i="5"/>
  <c r="BH143" i="5"/>
  <c r="BG143" i="5"/>
  <c r="BF143" i="5"/>
  <c r="T143" i="5"/>
  <c r="R143" i="5"/>
  <c r="P143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29" i="5"/>
  <c r="BH129" i="5"/>
  <c r="BG129" i="5"/>
  <c r="BF129" i="5"/>
  <c r="J34" i="5" s="1"/>
  <c r="T129" i="5"/>
  <c r="R129" i="5"/>
  <c r="P129" i="5"/>
  <c r="BI124" i="5"/>
  <c r="BH124" i="5"/>
  <c r="BG124" i="5"/>
  <c r="BF124" i="5"/>
  <c r="T124" i="5"/>
  <c r="R124" i="5"/>
  <c r="P124" i="5"/>
  <c r="J98" i="5"/>
  <c r="J117" i="5"/>
  <c r="J116" i="5"/>
  <c r="F114" i="5"/>
  <c r="E112" i="5"/>
  <c r="J92" i="5"/>
  <c r="J91" i="5"/>
  <c r="F89" i="5"/>
  <c r="E87" i="5"/>
  <c r="J18" i="5"/>
  <c r="E18" i="5"/>
  <c r="F117" i="5" s="1"/>
  <c r="J17" i="5"/>
  <c r="J15" i="5"/>
  <c r="E15" i="5"/>
  <c r="F116" i="5" s="1"/>
  <c r="J14" i="5"/>
  <c r="J12" i="5"/>
  <c r="J114" i="5"/>
  <c r="E7" i="5"/>
  <c r="E85" i="5" s="1"/>
  <c r="J39" i="4"/>
  <c r="J38" i="4"/>
  <c r="AY98" i="1" s="1"/>
  <c r="J37" i="4"/>
  <c r="AX98" i="1"/>
  <c r="BI270" i="4"/>
  <c r="BH270" i="4"/>
  <c r="BG270" i="4"/>
  <c r="BF270" i="4"/>
  <c r="T270" i="4"/>
  <c r="R270" i="4"/>
  <c r="P270" i="4"/>
  <c r="BI265" i="4"/>
  <c r="BH265" i="4"/>
  <c r="BG265" i="4"/>
  <c r="BF265" i="4"/>
  <c r="T265" i="4"/>
  <c r="R265" i="4"/>
  <c r="P265" i="4"/>
  <c r="BI261" i="4"/>
  <c r="BH261" i="4"/>
  <c r="BG261" i="4"/>
  <c r="BF261" i="4"/>
  <c r="T261" i="4"/>
  <c r="T260" i="4"/>
  <c r="R261" i="4"/>
  <c r="R260" i="4" s="1"/>
  <c r="P261" i="4"/>
  <c r="P260" i="4"/>
  <c r="BI256" i="4"/>
  <c r="BH256" i="4"/>
  <c r="BG256" i="4"/>
  <c r="BF256" i="4"/>
  <c r="T256" i="4"/>
  <c r="T255" i="4" s="1"/>
  <c r="R256" i="4"/>
  <c r="R255" i="4"/>
  <c r="P256" i="4"/>
  <c r="P255" i="4" s="1"/>
  <c r="BI250" i="4"/>
  <c r="BH250" i="4"/>
  <c r="BG250" i="4"/>
  <c r="BF250" i="4"/>
  <c r="T250" i="4"/>
  <c r="T249" i="4"/>
  <c r="R250" i="4"/>
  <c r="R249" i="4" s="1"/>
  <c r="P250" i="4"/>
  <c r="P249" i="4"/>
  <c r="BI244" i="4"/>
  <c r="BH244" i="4"/>
  <c r="BG244" i="4"/>
  <c r="BF244" i="4"/>
  <c r="T244" i="4"/>
  <c r="T243" i="4" s="1"/>
  <c r="R244" i="4"/>
  <c r="R243" i="4"/>
  <c r="P244" i="4"/>
  <c r="P243" i="4" s="1"/>
  <c r="BI239" i="4"/>
  <c r="BH239" i="4"/>
  <c r="BG239" i="4"/>
  <c r="BF239" i="4"/>
  <c r="T239" i="4"/>
  <c r="T238" i="4"/>
  <c r="R239" i="4"/>
  <c r="R238" i="4" s="1"/>
  <c r="P239" i="4"/>
  <c r="P238" i="4"/>
  <c r="BI233" i="4"/>
  <c r="BH233" i="4"/>
  <c r="BG233" i="4"/>
  <c r="BF233" i="4"/>
  <c r="T233" i="4"/>
  <c r="T232" i="4" s="1"/>
  <c r="R233" i="4"/>
  <c r="R232" i="4"/>
  <c r="P233" i="4"/>
  <c r="P232" i="4" s="1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1" i="4"/>
  <c r="BH211" i="4"/>
  <c r="BG211" i="4"/>
  <c r="BF211" i="4"/>
  <c r="T211" i="4"/>
  <c r="R211" i="4"/>
  <c r="P211" i="4"/>
  <c r="BI203" i="4"/>
  <c r="BH203" i="4"/>
  <c r="BG203" i="4"/>
  <c r="BF203" i="4"/>
  <c r="T203" i="4"/>
  <c r="R203" i="4"/>
  <c r="P203" i="4"/>
  <c r="BI199" i="4"/>
  <c r="BH199" i="4"/>
  <c r="BG199" i="4"/>
  <c r="BF199" i="4"/>
  <c r="T199" i="4"/>
  <c r="R199" i="4"/>
  <c r="P199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7" i="4"/>
  <c r="BH167" i="4"/>
  <c r="BG167" i="4"/>
  <c r="BF167" i="4"/>
  <c r="T167" i="4"/>
  <c r="R167" i="4"/>
  <c r="P167" i="4"/>
  <c r="BI154" i="4"/>
  <c r="BH154" i="4"/>
  <c r="BG154" i="4"/>
  <c r="BF154" i="4"/>
  <c r="T154" i="4"/>
  <c r="R154" i="4"/>
  <c r="P154" i="4"/>
  <c r="BI149" i="4"/>
  <c r="BH149" i="4"/>
  <c r="BG149" i="4"/>
  <c r="BF149" i="4"/>
  <c r="T149" i="4"/>
  <c r="R149" i="4"/>
  <c r="P149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R133" i="4"/>
  <c r="P133" i="4"/>
  <c r="J127" i="4"/>
  <c r="J126" i="4"/>
  <c r="F124" i="4"/>
  <c r="E122" i="4"/>
  <c r="J94" i="4"/>
  <c r="J93" i="4"/>
  <c r="F91" i="4"/>
  <c r="E89" i="4"/>
  <c r="J20" i="4"/>
  <c r="E20" i="4"/>
  <c r="F127" i="4"/>
  <c r="J19" i="4"/>
  <c r="J17" i="4"/>
  <c r="E17" i="4"/>
  <c r="F126" i="4"/>
  <c r="J16" i="4"/>
  <c r="J14" i="4"/>
  <c r="J91" i="4"/>
  <c r="E7" i="4"/>
  <c r="E118" i="4" s="1"/>
  <c r="J39" i="3"/>
  <c r="J38" i="3"/>
  <c r="AY97" i="1"/>
  <c r="J37" i="3"/>
  <c r="AX97" i="1" s="1"/>
  <c r="BI282" i="3"/>
  <c r="BH282" i="3"/>
  <c r="BG282" i="3"/>
  <c r="BF282" i="3"/>
  <c r="T282" i="3"/>
  <c r="T281" i="3"/>
  <c r="R282" i="3"/>
  <c r="R281" i="3" s="1"/>
  <c r="P282" i="3"/>
  <c r="P281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60" i="3"/>
  <c r="BH260" i="3"/>
  <c r="BG260" i="3"/>
  <c r="BF260" i="3"/>
  <c r="T260" i="3"/>
  <c r="R260" i="3"/>
  <c r="P260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R236" i="3"/>
  <c r="P236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2" i="3"/>
  <c r="BH212" i="3"/>
  <c r="BG212" i="3"/>
  <c r="BF212" i="3"/>
  <c r="T212" i="3"/>
  <c r="R212" i="3"/>
  <c r="P212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0" i="3"/>
  <c r="BH190" i="3"/>
  <c r="BG190" i="3"/>
  <c r="BF190" i="3"/>
  <c r="T190" i="3"/>
  <c r="R190" i="3"/>
  <c r="P190" i="3"/>
  <c r="BI179" i="3"/>
  <c r="BH179" i="3"/>
  <c r="BG179" i="3"/>
  <c r="BF179" i="3"/>
  <c r="T179" i="3"/>
  <c r="R179" i="3"/>
  <c r="P179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J121" i="3"/>
  <c r="J120" i="3"/>
  <c r="F118" i="3"/>
  <c r="E116" i="3"/>
  <c r="J94" i="3"/>
  <c r="J93" i="3"/>
  <c r="F91" i="3"/>
  <c r="E89" i="3"/>
  <c r="J20" i="3"/>
  <c r="E20" i="3"/>
  <c r="F121" i="3"/>
  <c r="J19" i="3"/>
  <c r="J17" i="3"/>
  <c r="E17" i="3"/>
  <c r="F93" i="3"/>
  <c r="J16" i="3"/>
  <c r="J14" i="3"/>
  <c r="J91" i="3"/>
  <c r="E7" i="3"/>
  <c r="E112" i="3" s="1"/>
  <c r="J37" i="2"/>
  <c r="J36" i="2"/>
  <c r="AY95" i="1"/>
  <c r="J35" i="2"/>
  <c r="AX95" i="1" s="1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T318" i="2" s="1"/>
  <c r="R319" i="2"/>
  <c r="R318" i="2"/>
  <c r="P319" i="2"/>
  <c r="P318" i="2" s="1"/>
  <c r="BI316" i="2"/>
  <c r="BH316" i="2"/>
  <c r="BG316" i="2"/>
  <c r="BF316" i="2"/>
  <c r="T316" i="2"/>
  <c r="T315" i="2"/>
  <c r="R316" i="2"/>
  <c r="R315" i="2" s="1"/>
  <c r="P316" i="2"/>
  <c r="P315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3" i="2"/>
  <c r="BH293" i="2"/>
  <c r="BG293" i="2"/>
  <c r="BF293" i="2"/>
  <c r="T293" i="2"/>
  <c r="T292" i="2" s="1"/>
  <c r="R293" i="2"/>
  <c r="R292" i="2"/>
  <c r="P293" i="2"/>
  <c r="P292" i="2" s="1"/>
  <c r="BI289" i="2"/>
  <c r="BH289" i="2"/>
  <c r="BG289" i="2"/>
  <c r="BF289" i="2"/>
  <c r="T289" i="2"/>
  <c r="R289" i="2"/>
  <c r="P289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R268" i="2"/>
  <c r="P268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T248" i="2"/>
  <c r="R249" i="2"/>
  <c r="R248" i="2" s="1"/>
  <c r="P249" i="2"/>
  <c r="P248" i="2"/>
  <c r="BI244" i="2"/>
  <c r="BH244" i="2"/>
  <c r="BG244" i="2"/>
  <c r="BF244" i="2"/>
  <c r="T244" i="2"/>
  <c r="T243" i="2" s="1"/>
  <c r="R244" i="2"/>
  <c r="R243" i="2"/>
  <c r="P244" i="2"/>
  <c r="P243" i="2" s="1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7" i="2"/>
  <c r="BH147" i="2"/>
  <c r="F36" i="2" s="1"/>
  <c r="BG147" i="2"/>
  <c r="BF147" i="2"/>
  <c r="T147" i="2"/>
  <c r="R147" i="2"/>
  <c r="P147" i="2"/>
  <c r="BI139" i="2"/>
  <c r="BH139" i="2"/>
  <c r="BG139" i="2"/>
  <c r="F35" i="2" s="1"/>
  <c r="BF139" i="2"/>
  <c r="T139" i="2"/>
  <c r="R139" i="2"/>
  <c r="P139" i="2"/>
  <c r="BI135" i="2"/>
  <c r="BH135" i="2"/>
  <c r="BG135" i="2"/>
  <c r="BF135" i="2"/>
  <c r="T135" i="2"/>
  <c r="R135" i="2"/>
  <c r="P135" i="2"/>
  <c r="BI130" i="2"/>
  <c r="F37" i="2" s="1"/>
  <c r="BH130" i="2"/>
  <c r="BG130" i="2"/>
  <c r="BF130" i="2"/>
  <c r="J34" i="2" s="1"/>
  <c r="T130" i="2"/>
  <c r="R130" i="2"/>
  <c r="P130" i="2"/>
  <c r="J124" i="2"/>
  <c r="J123" i="2"/>
  <c r="F121" i="2"/>
  <c r="E119" i="2"/>
  <c r="J92" i="2"/>
  <c r="J91" i="2"/>
  <c r="F89" i="2"/>
  <c r="E87" i="2"/>
  <c r="J18" i="2"/>
  <c r="E18" i="2"/>
  <c r="F92" i="2" s="1"/>
  <c r="J17" i="2"/>
  <c r="J15" i="2"/>
  <c r="E15" i="2"/>
  <c r="F123" i="2" s="1"/>
  <c r="J14" i="2"/>
  <c r="J12" i="2"/>
  <c r="J89" i="2"/>
  <c r="E7" i="2"/>
  <c r="E117" i="2" s="1"/>
  <c r="L90" i="1"/>
  <c r="AM90" i="1"/>
  <c r="AM89" i="1"/>
  <c r="L89" i="1"/>
  <c r="AM87" i="1"/>
  <c r="L87" i="1"/>
  <c r="L85" i="1"/>
  <c r="L84" i="1"/>
  <c r="BK254" i="2"/>
  <c r="BK193" i="2"/>
  <c r="J135" i="2"/>
  <c r="BK316" i="2"/>
  <c r="AS96" i="1"/>
  <c r="BK299" i="2"/>
  <c r="J274" i="2"/>
  <c r="J244" i="2"/>
  <c r="BK225" i="2"/>
  <c r="BK323" i="2"/>
  <c r="BK221" i="2"/>
  <c r="BK135" i="2"/>
  <c r="J189" i="2"/>
  <c r="BK156" i="2"/>
  <c r="BK249" i="2"/>
  <c r="J260" i="3"/>
  <c r="BK198" i="3"/>
  <c r="BK212" i="3"/>
  <c r="J127" i="3"/>
  <c r="BK170" i="3"/>
  <c r="J131" i="3"/>
  <c r="BK229" i="4"/>
  <c r="BK239" i="4"/>
  <c r="BK223" i="4"/>
  <c r="J188" i="4"/>
  <c r="BK133" i="4"/>
  <c r="BK159" i="5"/>
  <c r="J124" i="5"/>
  <c r="BK150" i="6"/>
  <c r="J158" i="6"/>
  <c r="BK154" i="6"/>
  <c r="J125" i="6"/>
  <c r="J268" i="2"/>
  <c r="BK244" i="2"/>
  <c r="BK229" i="2"/>
  <c r="J213" i="2"/>
  <c r="BK205" i="2"/>
  <c r="J172" i="2"/>
  <c r="J147" i="2"/>
  <c r="BK313" i="2"/>
  <c r="BK319" i="2"/>
  <c r="J156" i="2"/>
  <c r="J328" i="2"/>
  <c r="J313" i="2"/>
  <c r="BK232" i="2"/>
  <c r="BK277" i="3"/>
  <c r="J236" i="3"/>
  <c r="J147" i="3"/>
  <c r="J240" i="3"/>
  <c r="BK160" i="3"/>
  <c r="J212" i="3"/>
  <c r="BK179" i="3"/>
  <c r="BK147" i="3"/>
  <c r="BK265" i="4"/>
  <c r="J137" i="4"/>
  <c r="J261" i="4"/>
  <c r="J226" i="4"/>
  <c r="BK216" i="4"/>
  <c r="BK244" i="4"/>
  <c r="J199" i="4"/>
  <c r="J211" i="4"/>
  <c r="BK184" i="4"/>
  <c r="BK141" i="4"/>
  <c r="J152" i="5"/>
  <c r="BK129" i="5"/>
  <c r="BK138" i="5"/>
  <c r="BK143" i="5"/>
  <c r="J169" i="6"/>
  <c r="BK158" i="6"/>
  <c r="BK146" i="6"/>
  <c r="J171" i="6"/>
  <c r="J127" i="6"/>
  <c r="BK156" i="6"/>
  <c r="J148" i="6"/>
  <c r="BK130" i="6"/>
  <c r="BK121" i="6"/>
  <c r="J316" i="2"/>
  <c r="BK240" i="2"/>
  <c r="J236" i="2"/>
  <c r="J209" i="2"/>
  <c r="J176" i="2"/>
  <c r="BK152" i="2"/>
  <c r="J139" i="2"/>
  <c r="J309" i="2"/>
  <c r="J193" i="2"/>
  <c r="BK201" i="2"/>
  <c r="J319" i="2"/>
  <c r="BK274" i="2"/>
  <c r="J282" i="3"/>
  <c r="BK228" i="3"/>
  <c r="J232" i="3"/>
  <c r="BK260" i="3"/>
  <c r="BK224" i="3"/>
  <c r="BK232" i="3"/>
  <c r="J203" i="3"/>
  <c r="J179" i="3"/>
  <c r="J198" i="3"/>
  <c r="BK139" i="3"/>
  <c r="BK270" i="4"/>
  <c r="J220" i="4"/>
  <c r="J216" i="4"/>
  <c r="BK176" i="4"/>
  <c r="J223" i="4"/>
  <c r="J229" i="4"/>
  <c r="BK188" i="4"/>
  <c r="BK203" i="4"/>
  <c r="J167" i="4"/>
  <c r="J133" i="4"/>
  <c r="J157" i="5"/>
  <c r="J138" i="5"/>
  <c r="BK157" i="5"/>
  <c r="J161" i="5"/>
  <c r="BK167" i="6"/>
  <c r="J136" i="6"/>
  <c r="J160" i="6"/>
  <c r="J123" i="6"/>
  <c r="BK125" i="6"/>
  <c r="J146" i="6"/>
  <c r="J130" i="6"/>
  <c r="J133" i="6"/>
  <c r="J299" i="2"/>
  <c r="J293" i="2"/>
  <c r="BK289" i="2"/>
  <c r="BK268" i="2"/>
  <c r="J254" i="2"/>
  <c r="J232" i="2"/>
  <c r="J229" i="2"/>
  <c r="J221" i="2"/>
  <c r="BK172" i="2"/>
  <c r="J323" i="2"/>
  <c r="BK217" i="2"/>
  <c r="BK309" i="2"/>
  <c r="BK176" i="2"/>
  <c r="BK147" i="2"/>
  <c r="J249" i="2"/>
  <c r="BK165" i="2"/>
  <c r="BK189" i="2"/>
  <c r="BK293" i="2"/>
  <c r="J240" i="2"/>
  <c r="BK273" i="3"/>
  <c r="BK240" i="3"/>
  <c r="J244" i="3"/>
  <c r="BK203" i="3"/>
  <c r="J155" i="3"/>
  <c r="J208" i="3"/>
  <c r="BK208" i="3"/>
  <c r="BK256" i="4"/>
  <c r="J250" i="4"/>
  <c r="BK154" i="4"/>
  <c r="J256" i="4"/>
  <c r="J233" i="4"/>
  <c r="J203" i="4"/>
  <c r="J176" i="4"/>
  <c r="BK220" i="4"/>
  <c r="J141" i="4"/>
  <c r="BK149" i="4"/>
  <c r="J159" i="5"/>
  <c r="BK165" i="5"/>
  <c r="BK152" i="5"/>
  <c r="BK124" i="5"/>
  <c r="J134" i="5"/>
  <c r="BK175" i="6"/>
  <c r="BK160" i="6"/>
  <c r="BK148" i="6"/>
  <c r="J175" i="6"/>
  <c r="J150" i="6"/>
  <c r="BK139" i="6"/>
  <c r="BK169" i="6"/>
  <c r="J139" i="6"/>
  <c r="BK136" i="6"/>
  <c r="BK119" i="6"/>
  <c r="BK236" i="2"/>
  <c r="J201" i="2"/>
  <c r="J152" i="2"/>
  <c r="J303" i="2"/>
  <c r="J165" i="2"/>
  <c r="BK209" i="2"/>
  <c r="J160" i="2"/>
  <c r="J130" i="2"/>
  <c r="BK213" i="2"/>
  <c r="BK130" i="2"/>
  <c r="J205" i="2"/>
  <c r="BK139" i="2"/>
  <c r="J289" i="2"/>
  <c r="J217" i="2"/>
  <c r="J277" i="3"/>
  <c r="J224" i="3"/>
  <c r="J220" i="3"/>
  <c r="J165" i="3"/>
  <c r="J228" i="3"/>
  <c r="J190" i="3"/>
  <c r="J135" i="3"/>
  <c r="BK165" i="3"/>
  <c r="J143" i="3"/>
  <c r="J139" i="3"/>
  <c r="J160" i="3"/>
  <c r="BK127" i="3"/>
  <c r="J270" i="4"/>
  <c r="BK261" i="4"/>
  <c r="BK167" i="4"/>
  <c r="BK226" i="4"/>
  <c r="BK211" i="4"/>
  <c r="BK233" i="4"/>
  <c r="J180" i="4"/>
  <c r="J149" i="4"/>
  <c r="J192" i="4"/>
  <c r="BK137" i="4"/>
  <c r="BK172" i="4"/>
  <c r="BK171" i="6"/>
  <c r="J154" i="6"/>
  <c r="BK173" i="6"/>
  <c r="BK152" i="6"/>
  <c r="BK133" i="6"/>
  <c r="J119" i="6"/>
  <c r="BK144" i="6"/>
  <c r="BK127" i="6"/>
  <c r="BK160" i="2"/>
  <c r="BK328" i="2"/>
  <c r="J307" i="2"/>
  <c r="BK307" i="2"/>
  <c r="BK303" i="2"/>
  <c r="J225" i="2"/>
  <c r="BK282" i="3"/>
  <c r="J170" i="3"/>
  <c r="BK236" i="3"/>
  <c r="BK190" i="3"/>
  <c r="BK220" i="3"/>
  <c r="J273" i="3"/>
  <c r="BK244" i="3"/>
  <c r="BK155" i="3"/>
  <c r="BK131" i="3"/>
  <c r="J151" i="3"/>
  <c r="BK135" i="3"/>
  <c r="BK143" i="3"/>
  <c r="BK151" i="3"/>
  <c r="J265" i="4"/>
  <c r="J239" i="4"/>
  <c r="BK180" i="4"/>
  <c r="J184" i="4"/>
  <c r="J244" i="4"/>
  <c r="BK250" i="4"/>
  <c r="BK199" i="4"/>
  <c r="BK192" i="4"/>
  <c r="J154" i="4"/>
  <c r="J172" i="4"/>
  <c r="J165" i="5"/>
  <c r="J143" i="5"/>
  <c r="BK161" i="5"/>
  <c r="J129" i="5"/>
  <c r="BK134" i="5"/>
  <c r="J173" i="6"/>
  <c r="J156" i="6"/>
  <c r="J167" i="6"/>
  <c r="J144" i="6"/>
  <c r="J141" i="6"/>
  <c r="J152" i="6"/>
  <c r="BK141" i="6"/>
  <c r="J121" i="6"/>
  <c r="BK123" i="6"/>
  <c r="F34" i="2" l="1"/>
  <c r="P129" i="2"/>
  <c r="P253" i="2"/>
  <c r="R298" i="2"/>
  <c r="T322" i="2"/>
  <c r="T321" i="2"/>
  <c r="BK253" i="2"/>
  <c r="J253" i="2"/>
  <c r="J101" i="2" s="1"/>
  <c r="BK298" i="2"/>
  <c r="J298" i="2"/>
  <c r="J103" i="2"/>
  <c r="P322" i="2"/>
  <c r="P321" i="2"/>
  <c r="T243" i="3"/>
  <c r="T132" i="4"/>
  <c r="T131" i="4" s="1"/>
  <c r="P126" i="3"/>
  <c r="R243" i="3"/>
  <c r="T264" i="4"/>
  <c r="T263" i="4" s="1"/>
  <c r="R123" i="5"/>
  <c r="BK129" i="2"/>
  <c r="BK128" i="2" s="1"/>
  <c r="J129" i="2"/>
  <c r="J98" i="2" s="1"/>
  <c r="R253" i="2"/>
  <c r="P298" i="2"/>
  <c r="R126" i="3"/>
  <c r="BK151" i="5"/>
  <c r="J151" i="5"/>
  <c r="J100" i="5"/>
  <c r="R132" i="4"/>
  <c r="R131" i="4" s="1"/>
  <c r="BK264" i="4"/>
  <c r="BK263" i="4"/>
  <c r="J263" i="4"/>
  <c r="J107" i="4" s="1"/>
  <c r="T123" i="5"/>
  <c r="P151" i="5"/>
  <c r="T253" i="2"/>
  <c r="T128" i="2" s="1"/>
  <c r="T127" i="2" s="1"/>
  <c r="T298" i="2"/>
  <c r="BK322" i="2"/>
  <c r="J322" i="2"/>
  <c r="J107" i="2"/>
  <c r="P243" i="3"/>
  <c r="P264" i="4"/>
  <c r="P263" i="4"/>
  <c r="P123" i="5"/>
  <c r="P121" i="5" s="1"/>
  <c r="P120" i="5" s="1"/>
  <c r="AU99" i="1" s="1"/>
  <c r="T151" i="5"/>
  <c r="T129" i="2"/>
  <c r="T126" i="3"/>
  <c r="T125" i="3" s="1"/>
  <c r="T124" i="3" s="1"/>
  <c r="P132" i="4"/>
  <c r="P131" i="4"/>
  <c r="P130" i="4" s="1"/>
  <c r="AU98" i="1" s="1"/>
  <c r="P118" i="6"/>
  <c r="P117" i="6"/>
  <c r="AU100" i="1" s="1"/>
  <c r="R118" i="6"/>
  <c r="R117" i="6"/>
  <c r="R129" i="2"/>
  <c r="R128" i="2" s="1"/>
  <c r="R127" i="2" s="1"/>
  <c r="R322" i="2"/>
  <c r="R321" i="2"/>
  <c r="BK126" i="3"/>
  <c r="J126" i="3"/>
  <c r="J100" i="3"/>
  <c r="BK243" i="3"/>
  <c r="J243" i="3" s="1"/>
  <c r="J101" i="3" s="1"/>
  <c r="BK132" i="4"/>
  <c r="J132" i="4"/>
  <c r="J100" i="4" s="1"/>
  <c r="R264" i="4"/>
  <c r="R263" i="4"/>
  <c r="BK123" i="5"/>
  <c r="BK121" i="5" s="1"/>
  <c r="R151" i="5"/>
  <c r="BK118" i="6"/>
  <c r="J118" i="6"/>
  <c r="J97" i="6"/>
  <c r="T118" i="6"/>
  <c r="T117" i="6" s="1"/>
  <c r="BK243" i="2"/>
  <c r="J243" i="2"/>
  <c r="J99" i="2"/>
  <c r="BK249" i="4"/>
  <c r="J249" i="4"/>
  <c r="J104" i="4"/>
  <c r="BK255" i="4"/>
  <c r="J255" i="4" s="1"/>
  <c r="J105" i="4" s="1"/>
  <c r="BK238" i="4"/>
  <c r="J238" i="4"/>
  <c r="J102" i="4" s="1"/>
  <c r="BK243" i="4"/>
  <c r="J243" i="4"/>
  <c r="J103" i="4"/>
  <c r="BK248" i="2"/>
  <c r="J248" i="2"/>
  <c r="J100" i="2"/>
  <c r="BK292" i="2"/>
  <c r="J292" i="2" s="1"/>
  <c r="J102" i="2" s="1"/>
  <c r="BK315" i="2"/>
  <c r="J315" i="2"/>
  <c r="J104" i="2" s="1"/>
  <c r="BK318" i="2"/>
  <c r="J318" i="2"/>
  <c r="J105" i="2"/>
  <c r="BK281" i="3"/>
  <c r="J281" i="3"/>
  <c r="J102" i="3"/>
  <c r="BK232" i="4"/>
  <c r="J232" i="4" s="1"/>
  <c r="J101" i="4" s="1"/>
  <c r="BK260" i="4"/>
  <c r="J260" i="4"/>
  <c r="J106" i="4" s="1"/>
  <c r="F91" i="6"/>
  <c r="J111" i="6"/>
  <c r="E85" i="6"/>
  <c r="BE125" i="6"/>
  <c r="BE127" i="6"/>
  <c r="BE144" i="6"/>
  <c r="BE123" i="6"/>
  <c r="F114" i="6"/>
  <c r="BE119" i="6"/>
  <c r="BE136" i="6"/>
  <c r="BE139" i="6"/>
  <c r="BE148" i="6"/>
  <c r="BE152" i="6"/>
  <c r="BE154" i="6"/>
  <c r="BE156" i="6"/>
  <c r="BE160" i="6"/>
  <c r="BE133" i="6"/>
  <c r="BE121" i="6"/>
  <c r="BE130" i="6"/>
  <c r="BE141" i="6"/>
  <c r="BE158" i="6"/>
  <c r="BE167" i="6"/>
  <c r="BE169" i="6"/>
  <c r="BE175" i="6"/>
  <c r="BE146" i="6"/>
  <c r="BE150" i="6"/>
  <c r="BE171" i="6"/>
  <c r="BE173" i="6"/>
  <c r="J264" i="4"/>
  <c r="J108" i="4"/>
  <c r="J89" i="5"/>
  <c r="F92" i="5"/>
  <c r="F91" i="5"/>
  <c r="E110" i="5"/>
  <c r="BE134" i="5"/>
  <c r="BE165" i="5"/>
  <c r="BE124" i="5"/>
  <c r="BE129" i="5"/>
  <c r="BE143" i="5"/>
  <c r="BE157" i="5"/>
  <c r="BE159" i="5"/>
  <c r="BE138" i="5"/>
  <c r="BE152" i="5"/>
  <c r="BE161" i="5"/>
  <c r="AW99" i="1"/>
  <c r="J124" i="4"/>
  <c r="BK125" i="3"/>
  <c r="J125" i="3" s="1"/>
  <c r="J99" i="3" s="1"/>
  <c r="BE133" i="4"/>
  <c r="BE137" i="4"/>
  <c r="E85" i="4"/>
  <c r="BE141" i="4"/>
  <c r="BE154" i="4"/>
  <c r="BE192" i="4"/>
  <c r="F93" i="4"/>
  <c r="BE149" i="4"/>
  <c r="BE172" i="4"/>
  <c r="BE184" i="4"/>
  <c r="BE167" i="4"/>
  <c r="BE180" i="4"/>
  <c r="BE188" i="4"/>
  <c r="BE203" i="4"/>
  <c r="BE226" i="4"/>
  <c r="BE239" i="4"/>
  <c r="BE261" i="4"/>
  <c r="BE216" i="4"/>
  <c r="BE223" i="4"/>
  <c r="BE229" i="4"/>
  <c r="BE233" i="4"/>
  <c r="BE199" i="4"/>
  <c r="BE211" i="4"/>
  <c r="BE220" i="4"/>
  <c r="F94" i="4"/>
  <c r="BE176" i="4"/>
  <c r="BE244" i="4"/>
  <c r="BE265" i="4"/>
  <c r="BE250" i="4"/>
  <c r="BE256" i="4"/>
  <c r="BE270" i="4"/>
  <c r="E85" i="3"/>
  <c r="F94" i="3"/>
  <c r="F120" i="3"/>
  <c r="BE139" i="3"/>
  <c r="BE165" i="3"/>
  <c r="BE170" i="3"/>
  <c r="BE135" i="3"/>
  <c r="J118" i="3"/>
  <c r="BE127" i="3"/>
  <c r="BE143" i="3"/>
  <c r="BE131" i="3"/>
  <c r="BE160" i="3"/>
  <c r="BE220" i="3"/>
  <c r="BE190" i="3"/>
  <c r="BE198" i="3"/>
  <c r="BE228" i="3"/>
  <c r="BE208" i="3"/>
  <c r="BE224" i="3"/>
  <c r="BE260" i="3"/>
  <c r="BE273" i="3"/>
  <c r="BE212" i="3"/>
  <c r="BE232" i="3"/>
  <c r="BE240" i="3"/>
  <c r="BE147" i="3"/>
  <c r="BE151" i="3"/>
  <c r="BE155" i="3"/>
  <c r="BE179" i="3"/>
  <c r="BE203" i="3"/>
  <c r="BE244" i="3"/>
  <c r="BE236" i="3"/>
  <c r="BE277" i="3"/>
  <c r="BE282" i="3"/>
  <c r="BE205" i="2"/>
  <c r="BE309" i="2"/>
  <c r="BE313" i="2"/>
  <c r="BE254" i="2"/>
  <c r="BE268" i="2"/>
  <c r="BE303" i="2"/>
  <c r="E85" i="2"/>
  <c r="BE139" i="2"/>
  <c r="BE189" i="2"/>
  <c r="BE319" i="2"/>
  <c r="BE147" i="2"/>
  <c r="BE160" i="2"/>
  <c r="BE172" i="2"/>
  <c r="BE176" i="2"/>
  <c r="BE193" i="2"/>
  <c r="BE307" i="2"/>
  <c r="F91" i="2"/>
  <c r="J121" i="2"/>
  <c r="F124" i="2"/>
  <c r="BE135" i="2"/>
  <c r="BE152" i="2"/>
  <c r="BE156" i="2"/>
  <c r="BE165" i="2"/>
  <c r="BE209" i="2"/>
  <c r="BE225" i="2"/>
  <c r="BE229" i="2"/>
  <c r="BE244" i="2"/>
  <c r="BE236" i="2"/>
  <c r="BE221" i="2"/>
  <c r="BE232" i="2"/>
  <c r="BE240" i="2"/>
  <c r="BE249" i="2"/>
  <c r="BE289" i="2"/>
  <c r="BE293" i="2"/>
  <c r="BE299" i="2"/>
  <c r="BE323" i="2"/>
  <c r="BE328" i="2"/>
  <c r="BA95" i="1"/>
  <c r="BC95" i="1"/>
  <c r="BB95" i="1"/>
  <c r="BE130" i="2"/>
  <c r="AW95" i="1"/>
  <c r="BE201" i="2"/>
  <c r="BE213" i="2"/>
  <c r="BE217" i="2"/>
  <c r="BE274" i="2"/>
  <c r="BE316" i="2"/>
  <c r="BD95" i="1"/>
  <c r="F37" i="3"/>
  <c r="BB97" i="1"/>
  <c r="F36" i="3"/>
  <c r="BA97" i="1" s="1"/>
  <c r="J36" i="3"/>
  <c r="AW97" i="1"/>
  <c r="F38" i="4"/>
  <c r="BC98" i="1" s="1"/>
  <c r="F39" i="4"/>
  <c r="BD98" i="1"/>
  <c r="J36" i="4"/>
  <c r="AW98" i="1" s="1"/>
  <c r="F37" i="5"/>
  <c r="BD99" i="1"/>
  <c r="F35" i="6"/>
  <c r="BB100" i="1" s="1"/>
  <c r="F36" i="6"/>
  <c r="BC100" i="1"/>
  <c r="AS94" i="1"/>
  <c r="F37" i="4"/>
  <c r="BB98" i="1"/>
  <c r="F34" i="5"/>
  <c r="BA99" i="1" s="1"/>
  <c r="F35" i="5"/>
  <c r="BB99" i="1"/>
  <c r="F34" i="6"/>
  <c r="BA100" i="1" s="1"/>
  <c r="F38" i="3"/>
  <c r="BC97" i="1"/>
  <c r="F39" i="3"/>
  <c r="BD97" i="1" s="1"/>
  <c r="F36" i="4"/>
  <c r="BA98" i="1"/>
  <c r="F36" i="5"/>
  <c r="BC99" i="1" s="1"/>
  <c r="F37" i="6"/>
  <c r="BD100" i="1"/>
  <c r="J34" i="6"/>
  <c r="AW100" i="1" s="1"/>
  <c r="J121" i="5" l="1"/>
  <c r="J97" i="5" s="1"/>
  <c r="BK120" i="5"/>
  <c r="J120" i="5" s="1"/>
  <c r="J96" i="5" s="1"/>
  <c r="BK131" i="4"/>
  <c r="J131" i="4" s="1"/>
  <c r="J99" i="4" s="1"/>
  <c r="J123" i="5"/>
  <c r="J99" i="5" s="1"/>
  <c r="T121" i="5"/>
  <c r="T120" i="5"/>
  <c r="R130" i="4"/>
  <c r="R125" i="3"/>
  <c r="R124" i="3" s="1"/>
  <c r="R121" i="5"/>
  <c r="R120" i="5"/>
  <c r="P125" i="3"/>
  <c r="P124" i="3" s="1"/>
  <c r="AU97" i="1" s="1"/>
  <c r="AU96" i="1" s="1"/>
  <c r="T130" i="4"/>
  <c r="P128" i="2"/>
  <c r="P127" i="2" s="1"/>
  <c r="AU95" i="1" s="1"/>
  <c r="BK321" i="2"/>
  <c r="J321" i="2"/>
  <c r="J106" i="2" s="1"/>
  <c r="BK117" i="6"/>
  <c r="J117" i="6"/>
  <c r="J96" i="6"/>
  <c r="BK124" i="3"/>
  <c r="J124" i="3" s="1"/>
  <c r="J32" i="3" s="1"/>
  <c r="AG97" i="1" s="1"/>
  <c r="J128" i="2"/>
  <c r="J97" i="2"/>
  <c r="F33" i="2"/>
  <c r="AZ95" i="1"/>
  <c r="J35" i="3"/>
  <c r="AV97" i="1"/>
  <c r="AT97" i="1" s="1"/>
  <c r="BD96" i="1"/>
  <c r="BC96" i="1"/>
  <c r="J35" i="4"/>
  <c r="AV98" i="1"/>
  <c r="AT98" i="1"/>
  <c r="J30" i="5"/>
  <c r="AG99" i="1"/>
  <c r="J33" i="6"/>
  <c r="AV100" i="1"/>
  <c r="AT100" i="1" s="1"/>
  <c r="J33" i="2"/>
  <c r="AV95" i="1"/>
  <c r="AT95" i="1"/>
  <c r="BA96" i="1"/>
  <c r="AW96" i="1"/>
  <c r="F35" i="4"/>
  <c r="AZ98" i="1"/>
  <c r="F33" i="5"/>
  <c r="AZ99" i="1"/>
  <c r="F35" i="3"/>
  <c r="AZ97" i="1"/>
  <c r="J33" i="5"/>
  <c r="AV99" i="1"/>
  <c r="AT99" i="1"/>
  <c r="BB96" i="1"/>
  <c r="F33" i="6"/>
  <c r="AZ100" i="1"/>
  <c r="BK130" i="4" l="1"/>
  <c r="J130" i="4" s="1"/>
  <c r="J98" i="4" s="1"/>
  <c r="BK127" i="2"/>
  <c r="J127" i="2"/>
  <c r="J96" i="2"/>
  <c r="AN99" i="1"/>
  <c r="J39" i="5"/>
  <c r="AN97" i="1"/>
  <c r="J98" i="3"/>
  <c r="J41" i="3"/>
  <c r="AU94" i="1"/>
  <c r="BC94" i="1"/>
  <c r="W32" i="1"/>
  <c r="BB94" i="1"/>
  <c r="AX94" i="1" s="1"/>
  <c r="AZ96" i="1"/>
  <c r="AV96" i="1"/>
  <c r="AT96" i="1" s="1"/>
  <c r="AY96" i="1"/>
  <c r="AX96" i="1"/>
  <c r="J32" i="4"/>
  <c r="AG98" i="1" s="1"/>
  <c r="AN98" i="1" s="1"/>
  <c r="BA94" i="1"/>
  <c r="W30" i="1"/>
  <c r="BD94" i="1"/>
  <c r="W33" i="1"/>
  <c r="J30" i="6"/>
  <c r="AG100" i="1"/>
  <c r="J39" i="6" l="1"/>
  <c r="J41" i="4"/>
  <c r="AN100" i="1"/>
  <c r="W31" i="1"/>
  <c r="AY94" i="1"/>
  <c r="J30" i="2"/>
  <c r="AG95" i="1"/>
  <c r="AN95" i="1"/>
  <c r="AG96" i="1"/>
  <c r="AZ94" i="1"/>
  <c r="W29" i="1"/>
  <c r="AW94" i="1"/>
  <c r="AK30" i="1" s="1"/>
  <c r="J39" i="2" l="1"/>
  <c r="AN96" i="1"/>
  <c r="AG94" i="1"/>
  <c r="AK26" i="1"/>
  <c r="AK35" i="1" s="1"/>
  <c r="AV94" i="1"/>
  <c r="AK29" i="1"/>
  <c r="AT94" i="1" l="1"/>
  <c r="AN94" i="1" l="1"/>
</calcChain>
</file>

<file path=xl/sharedStrings.xml><?xml version="1.0" encoding="utf-8"?>
<sst xmlns="http://schemas.openxmlformats.org/spreadsheetml/2006/main" count="6302" uniqueCount="812">
  <si>
    <t>Export Komplet</t>
  </si>
  <si>
    <t/>
  </si>
  <si>
    <t>2.0</t>
  </si>
  <si>
    <t>ZAMOK</t>
  </si>
  <si>
    <t>False</t>
  </si>
  <si>
    <t>{0e0854f6-d505-4155-aaf3-84c35393d665}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</si>
  <si>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</si>
  <si>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</si>
  <si>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</si>
  <si>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</si>
  <si>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</si>
  <si>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</si>
  <si>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</si>
  <si>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</si>
  <si>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02/22/3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</si>
  <si>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</si>
  <si>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</si>
  <si>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Lutyňka, Bohumín - Nová Ves, řkm 3.071 – 5.717, ochrana obce proti velkým vodám (stavba č. 5725)</t>
  </si>
  <si>
    <t>KSO:</t>
  </si>
  <si>
    <t>CC-CZ:</t>
  </si>
  <si>
    <t>Místo:</t>
  </si>
  <si>
    <t>Dolní Lutyně</t>
  </si>
  <si>
    <t>Datum:</t>
  </si>
  <si>
    <t>2. 6. 2022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</si>
  <si>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</si>
  <si>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</si>
  <si>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</si>
  <si>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</si>
  <si>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</si>
  <si>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</si>
  <si>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</si>
  <si>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</si>
  <si>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</si>
  <si>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>62255860</t>
  </si>
  <si>
    <t>Lineplan s.r.o.</t>
  </si>
  <si>
    <t>CZ62255860</t>
  </si>
  <si>
    <t>True</t>
  </si>
  <si>
    <t>Zpracovatel:</t>
  </si>
  <si>
    <t>Ing. Marek Boháč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</si>
  <si>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</si>
  <si>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</si>
  <si>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</si>
  <si>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</si>
  <si>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</si>
  <si>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</si>
  <si>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</si>
  <si>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</si>
  <si>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</si>
  <si>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</si>
  <si>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</si>
  <si>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</si>
  <si>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</si>
  <si>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</si>
  <si>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</si>
  <si>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</si>
  <si>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</si>
  <si>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</si>
  <si>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</si>
  <si>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</si>
  <si>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</si>
  <si>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</si>
  <si>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</si>
  <si>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</si>
  <si>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</si>
  <si>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</si>
  <si>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</si>
  <si>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</si>
  <si>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</si>
  <si>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</si>
  <si>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</si>
  <si>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</si>
  <si>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</si>
  <si>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</si>
  <si>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</si>
  <si>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</si>
  <si>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</si>
  <si>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</si>
  <si>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</si>
  <si>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</si>
  <si>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</si>
  <si>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</si>
  <si>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</si>
  <si>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</si>
  <si>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</si>
  <si>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</si>
  <si>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</si>
  <si>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Rekonstrukce a doplnění PB hráze</t>
  </si>
  <si>
    <t>STA</t>
  </si>
  <si>
    <t>1</t>
  </si>
  <si>
    <t>{7f16e418-4d34-4416-ad11-e4a167520abc}</t>
  </si>
  <si>
    <t>2</t>
  </si>
  <si>
    <t>02</t>
  </si>
  <si>
    <t>Revitalizace Lutyňky a nová PB hráz</t>
  </si>
  <si>
    <t>{a4ada8c0-fd64-426e-b49c-9a55f1381c51}</t>
  </si>
  <si>
    <t>02.1</t>
  </si>
  <si>
    <t>Revitalizace Lutyňky</t>
  </si>
  <si>
    <t>Soupis</t>
  </si>
  <si>
    <t>{db8535b0-40e0-462e-a747-d5e6898af0f4}</t>
  </si>
  <si>
    <t>02.2</t>
  </si>
  <si>
    <t>Nová PB hráz</t>
  </si>
  <si>
    <t>{85e472fb-2fff-4610-b0f4-6b305b86550f}</t>
  </si>
  <si>
    <t>03</t>
  </si>
  <si>
    <t>Odstranění stavby Úprava Lutyňky</t>
  </si>
  <si>
    <t>{e85e7da9-e1ec-4407-979b-9d8fafed8c6d}</t>
  </si>
  <si>
    <t>VON</t>
  </si>
  <si>
    <t>Vedlejší a ostatní náklady</t>
  </si>
  <si>
    <t>{ac03eb32-6c23-45c1-8c43-d382b93fd370}</t>
  </si>
  <si>
    <t>KRYCÍ LIST SOUPISU PRACÍ</t>
  </si>
  <si>
    <t>Objekt:</t>
  </si>
  <si>
    <t>01 - Rekonstrukce a doplnění PB hráze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</si>
  <si>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</si>
  <si>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</si>
  <si>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</si>
  <si>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</si>
  <si>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</si>
  <si>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</si>
  <si>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</si>
  <si>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</si>
  <si>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</si>
  <si>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</si>
  <si>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</si>
  <si>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</si>
  <si>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</si>
  <si>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</si>
  <si>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</si>
  <si>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</si>
  <si>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</si>
  <si>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</si>
  <si>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</si>
  <si>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</si>
  <si>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</si>
  <si>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</si>
  <si>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</si>
  <si>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</si>
  <si>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</si>
  <si>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</si>
  <si>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</si>
  <si>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</si>
  <si>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</si>
  <si>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</si>
  <si>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</si>
  <si>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</si>
  <si>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</si>
  <si>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</si>
  <si>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115001105</t>
  </si>
  <si>
    <t>Převedení vody potrubím DN přes 300 do 600</t>
  </si>
  <si>
    <t>m</t>
  </si>
  <si>
    <t>CS ÚRS 2023 01</t>
  </si>
  <si>
    <t>4</t>
  </si>
  <si>
    <t>1924619558</t>
  </si>
  <si>
    <t>PP</t>
  </si>
  <si>
    <t>Převedení vody potrubím průměru DN přes 300 do 600</t>
  </si>
  <si>
    <t>P</t>
  </si>
  <si>
    <t>Poznámka k položce:_x000D_
Převádění vody bude prováděno po úsecích délky 50 m.</t>
  </si>
  <si>
    <t>VV</t>
  </si>
  <si>
    <t>Viz příloha C.4.1</t>
  </si>
  <si>
    <t>50</t>
  </si>
  <si>
    <t>34</t>
  </si>
  <si>
    <t>114203101</t>
  </si>
  <si>
    <t>Rozebrání dlažeb z lomového kamene nebo betonových tvárnic na sucho</t>
  </si>
  <si>
    <t>m3</t>
  </si>
  <si>
    <t>1439190594</t>
  </si>
  <si>
    <t>Rozebrání dlažeb nebo záhozů s naložením na dopravní prostředek dlažeb z lomového kamene nebo betonových tvárnic na sucho nebo se spárami vyplněnými pískem nebo drnem</t>
  </si>
  <si>
    <t>- podélné opevnění toku z betonových prefabrikátů</t>
  </si>
  <si>
    <t>235 * 0.25</t>
  </si>
  <si>
    <t>171103212</t>
  </si>
  <si>
    <t>Uložení sypanin z horniny třídy těžitelnosti I a II skupiny 1 až 4 do hrází kanálů se zhutněním 100 % PS C s příměsí jílu přes 20 do 50 %</t>
  </si>
  <si>
    <t>-991194704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</si>
  <si>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20 do 50 % objemu</t>
  </si>
  <si>
    <t>Poznámka k položce:_x000D_
Vytvoření zemních jímek pro převod vody potrubím. Bude použita zemina z výkopů stavby.</t>
  </si>
  <si>
    <t>- návodní jímka</t>
  </si>
  <si>
    <t>5</t>
  </si>
  <si>
    <t>- povodní jímka</t>
  </si>
  <si>
    <t>Součet</t>
  </si>
  <si>
    <t>3</t>
  </si>
  <si>
    <t>ZP-001</t>
  </si>
  <si>
    <t>Přeložení zajímkování realizovaného úseku zemními hrázkami pro umožnění převodu vody potrubím</t>
  </si>
  <si>
    <t>kpl</t>
  </si>
  <si>
    <t>VLASTNÍ</t>
  </si>
  <si>
    <t>-1651748151</t>
  </si>
  <si>
    <t>Přeložení zajímkování realizovaného úseku zemními hrázkami pro umožnění převodu vody potrubím včetně přeložení (přemístění) potrubí</t>
  </si>
  <si>
    <t>Poznámka k položce:_x000D_
V rámci položky budou nasypány a rozebrány zemní hrázky o celkovém objemu 10.00 m3._x000D_
Součástí položky je i pořízení, doprava a manipulace se zeminou. Celkem bude stavba realizována po 5-ti úsecích.</t>
  </si>
  <si>
    <t>Předpoklad celkem 5 úseků - viz příloha C.4.1</t>
  </si>
  <si>
    <t>115101201</t>
  </si>
  <si>
    <t>Čerpání vody na dopravní výšku do 10 m průměrný přítok do 500 l/min</t>
  </si>
  <si>
    <t>hod</t>
  </si>
  <si>
    <t>-128435082</t>
  </si>
  <si>
    <t>Čerpání vody na dopravní výšku do 10 m s uvažovaným průměrným přítokem do 500 l/min</t>
  </si>
  <si>
    <t>Předpokládaná doba čerpání - 2 měsíce</t>
  </si>
  <si>
    <t>60 * 24</t>
  </si>
  <si>
    <t>115101301</t>
  </si>
  <si>
    <t>Pohotovost čerpací soupravy pro dopravní výšku do 10 m přítok do 500 l/min</t>
  </si>
  <si>
    <t>den</t>
  </si>
  <si>
    <t>891887518</t>
  </si>
  <si>
    <t>Pohotovost záložní čerpací soupravy pro dopravní výšku do 10 m s uvažovaným průměrným přítokem do 500 l/min</t>
  </si>
  <si>
    <t>60</t>
  </si>
  <si>
    <t>6</t>
  </si>
  <si>
    <t>121151125</t>
  </si>
  <si>
    <t>Sejmutí ornice plochy přes 500 m2 tl vrstvy přes 250 do 300 mm strojně</t>
  </si>
  <si>
    <t>m2</t>
  </si>
  <si>
    <t>1203137784</t>
  </si>
  <si>
    <t>Sejmutí ornice strojně při souvislé ploše přes 500 m2, tl. vrstvy přes 250 do 300 mm</t>
  </si>
  <si>
    <t>Viz příloha D.1.1.6</t>
  </si>
  <si>
    <t>- sejmutí ornice pod plochou navrhované hráze (objem přepočten na vrstvu 300 mm)</t>
  </si>
  <si>
    <t>163.70 / 0.300</t>
  </si>
  <si>
    <t>7</t>
  </si>
  <si>
    <t>122151106</t>
  </si>
  <si>
    <t>Odkopávky a prokopávky nezapažené v hornině třídy těžitelnosti I skupiny 1 a 2 objem do 5000 m3 strojně</t>
  </si>
  <si>
    <t>-1654190310</t>
  </si>
  <si>
    <t>Odkopávky a prokopávky nezapažené strojně v hornině třídy těžitelnosti I skupiny 1 a 2 přes 1 000 do 5 000 m3</t>
  </si>
  <si>
    <t>Výkopy pro rekonstrukci hráze - viz příloha D.1.1.6</t>
  </si>
  <si>
    <t>1166.8</t>
  </si>
  <si>
    <t>Zrušení jímek převodu vod</t>
  </si>
  <si>
    <t>10</t>
  </si>
  <si>
    <t>8</t>
  </si>
  <si>
    <t>124153109</t>
  </si>
  <si>
    <t>Příplatek k vykopávkám pro koryta vodotečí v hornině třídy těžitelnosti I skupiny 1 a 2 v tekoucí vodě při LTM</t>
  </si>
  <si>
    <t>1813444803</t>
  </si>
  <si>
    <t>Vykopávky pro koryta vodotečí strojně Příplatek k cenám za vykopávky pro koryta vodotečí v tekoucí vodě při LTM v hornině třídy těžitelnosti I skupiny 1 a 2</t>
  </si>
  <si>
    <t xml:space="preserve">253.1 </t>
  </si>
  <si>
    <t>9</t>
  </si>
  <si>
    <t>162351104</t>
  </si>
  <si>
    <t>Vodorovné přemístění přes 500 do 1000 m výkopku/sypaniny z horniny třídy těžitelnosti I skupiny 1 až 3</t>
  </si>
  <si>
    <t>1447927822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</si>
  <si>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</si>
  <si>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Doprava materiálu ze zemníku na místo uložení do hráze</t>
  </si>
  <si>
    <t>- viz přílohy B, kap. B.8.i a D.1.1.6</t>
  </si>
  <si>
    <t>1054.00</t>
  </si>
  <si>
    <t>Doprava vytěžené zeminy na dočasnou deponii</t>
  </si>
  <si>
    <t>1166.80</t>
  </si>
  <si>
    <t>Doprava sejmuté ornice na místo dočasného uložení</t>
  </si>
  <si>
    <t>163.7</t>
  </si>
  <si>
    <t>Doprava ornice na ohumusování hráze z místa dočasného uložení</t>
  </si>
  <si>
    <t>1923.8 * 0.1</t>
  </si>
  <si>
    <t>171103213</t>
  </si>
  <si>
    <t>Uložení sypanin z horniny třídy těžitelnosti I a II skupiny 1 až 4 do hrází kanálů se zhutněním 100 % PS C s příměsí jílu přes 50 %</t>
  </si>
  <si>
    <t>662242845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</si>
  <si>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50 % objemu</t>
  </si>
  <si>
    <t>11</t>
  </si>
  <si>
    <t>181951112</t>
  </si>
  <si>
    <t>Úprava pláně v hornině třídy těžitelnosti I skupiny 1 až 3 se zhutněním strojně</t>
  </si>
  <si>
    <t>-337227563</t>
  </si>
  <si>
    <t>Úprava pláně vyrovnáním výškových rozdílů strojně v hornině třídy těžitelnosti I, skupiny 1 až 3 se zhutněním</t>
  </si>
  <si>
    <t>- v náspech</t>
  </si>
  <si>
    <t>534</t>
  </si>
  <si>
    <t>- v zářezech</t>
  </si>
  <si>
    <t>1745.5</t>
  </si>
  <si>
    <t>12</t>
  </si>
  <si>
    <t>182151111</t>
  </si>
  <si>
    <t>Svahování v zářezech v hornině třídy těžitelnosti I skupiny 1 až 3 strojně</t>
  </si>
  <si>
    <t>1620429020</t>
  </si>
  <si>
    <t>Svahování trvalých svahů do projektovaných profilů strojně s potřebným přemístěním výkopku při svahování v zářezech v hornině třídy těžitelnosti I, skupiny 1 až 3</t>
  </si>
  <si>
    <t>1693.2</t>
  </si>
  <si>
    <t>13</t>
  </si>
  <si>
    <t>182251101</t>
  </si>
  <si>
    <t>Svahování násypů strojně</t>
  </si>
  <si>
    <t>-196110981</t>
  </si>
  <si>
    <t>Svahování trvalých svahů do projektovaných profilů strojně s potřebným přemístěním výkopku při svahování násypů v jakékoliv hornině</t>
  </si>
  <si>
    <t>1158.20</t>
  </si>
  <si>
    <t>14</t>
  </si>
  <si>
    <t>155131312</t>
  </si>
  <si>
    <t>Zřízení protierozního zpevnění svahů geomříží, georohoží sklonu přes 1:2 do 1:1 včetně kotvení</t>
  </si>
  <si>
    <t>1838988334</t>
  </si>
  <si>
    <t>Zřízení protierozního zpevnění svahů geomříží nebo georohoží včetně plošného kotvení ocelovými skobami, ve sklonu přes 1:2 do 1:1</t>
  </si>
  <si>
    <t>474.16</t>
  </si>
  <si>
    <t>M</t>
  </si>
  <si>
    <t>69321121</t>
  </si>
  <si>
    <t>georohož protierozní</t>
  </si>
  <si>
    <t>-16703510</t>
  </si>
  <si>
    <t>Poznámka k položce:_x000D_
Bude použita georohož plošná, v přírodě rozložitelná pro strmé svahy (800 g/m2)</t>
  </si>
  <si>
    <t>474,16*1,1845 'Přepočtené koeficientem množství</t>
  </si>
  <si>
    <t>16</t>
  </si>
  <si>
    <t>167151111</t>
  </si>
  <si>
    <t>Nakládání výkopku z hornin třídy těžitelnosti I skupiny 1 až 3 přes 100 m3</t>
  </si>
  <si>
    <t>-2116304420</t>
  </si>
  <si>
    <t>Nakládání, skládání a překládání neulehlého výkopku nebo sypaniny strojně nakládání, množství přes 100 m3, z hornin třídy těžitelnosti I, skupiny 1 až 3</t>
  </si>
  <si>
    <t xml:space="preserve">Nakládáni ornice pro ohumusování hráze v místě jejího dočasného uložení </t>
  </si>
  <si>
    <t>(206.80 + 1717) * 0.1</t>
  </si>
  <si>
    <t>17</t>
  </si>
  <si>
    <t>181351103</t>
  </si>
  <si>
    <t>Rozprostření ornice tl vrstvy do 200 mm pl přes 100 do 500 m2 v rovině nebo ve svahu do 1:5 strojně</t>
  </si>
  <si>
    <t>-24394842</t>
  </si>
  <si>
    <t>Rozprostření a urovnání ornice v rovině nebo ve svahu sklonu do 1:5 strojně při souvislé ploše přes 100 do 500 m2, tl. vrstvy do 200 mm</t>
  </si>
  <si>
    <t>206.80</t>
  </si>
  <si>
    <t>18</t>
  </si>
  <si>
    <t>181451311</t>
  </si>
  <si>
    <t>Založení trávníku strojně v jedné operaci v rovině nebo na svahu do 1:5</t>
  </si>
  <si>
    <t>-838810407</t>
  </si>
  <si>
    <t>Založení trávníku strojně výsevem včetně utažení na ploše v rovině nebo na svahu do 1:5</t>
  </si>
  <si>
    <t>19</t>
  </si>
  <si>
    <t>00572472</t>
  </si>
  <si>
    <t>osivo směs travní krajinná-rovinná</t>
  </si>
  <si>
    <t>kg</t>
  </si>
  <si>
    <t>1228230930</t>
  </si>
  <si>
    <t>206,8*0,025 'Přepočtené koeficientem množství</t>
  </si>
  <si>
    <t>20</t>
  </si>
  <si>
    <t>182351133</t>
  </si>
  <si>
    <t>Rozprostření ornice pl přes 500 m2 ve svahu nad 1:5 tl vrstvy do 200 mm strojně</t>
  </si>
  <si>
    <t>1175008113</t>
  </si>
  <si>
    <t>Rozprostření a urovnání ornice ve svahu sklonu přes 1:5 strojně při souvislé ploše přes 500 m2, tl. vrstvy do 200 mm</t>
  </si>
  <si>
    <t>1717.00</t>
  </si>
  <si>
    <t>181451312</t>
  </si>
  <si>
    <t>Založení trávníku strojně v jedné operaci ve svahu přes 1:5 do 1:2</t>
  </si>
  <si>
    <t>-2111643818</t>
  </si>
  <si>
    <t>Založení trávníku strojně výsevem včetně utažení na ploše na svahu přes 1:5 do 1:2</t>
  </si>
  <si>
    <t>22</t>
  </si>
  <si>
    <t>00572474</t>
  </si>
  <si>
    <t>osivo směs travní krajinná-svahová</t>
  </si>
  <si>
    <t>1385562980</t>
  </si>
  <si>
    <t>1717*0,025 'Přepočtené koeficientem množství</t>
  </si>
  <si>
    <t>Zakládání</t>
  </si>
  <si>
    <t>23</t>
  </si>
  <si>
    <t>226211511</t>
  </si>
  <si>
    <t>Vrty velkoprofilové svislé zapažené D přes 450 do 550 mm hl od 0 do 5 m hornina I</t>
  </si>
  <si>
    <t>-107839975</t>
  </si>
  <si>
    <t>Velkoprofilové vrty náběrovým vrtáním svislé zapažené ocelovými pažnicemi průměru přes 450 do 550 mm, v hl od 0 do 5 m v hornině tř. I</t>
  </si>
  <si>
    <t>Délka vrtu po úroveň ZS opevnění koruny hráze</t>
  </si>
  <si>
    <t>0.8373</t>
  </si>
  <si>
    <t>Svislé a kompletní konstrukce</t>
  </si>
  <si>
    <t>24</t>
  </si>
  <si>
    <t>321311116</t>
  </si>
  <si>
    <t>Konstrukce vodních staveb z betonu prostého mrazuvzdorného tř. C 30/37</t>
  </si>
  <si>
    <t>235144257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</si>
  <si>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</si>
  <si>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Patky ukotvení závory - 2ks</t>
  </si>
  <si>
    <t>(0.1963 * 0.8) * 2</t>
  </si>
  <si>
    <t>Vodorovné konstrukce</t>
  </si>
  <si>
    <t>25</t>
  </si>
  <si>
    <t>451571211</t>
  </si>
  <si>
    <t>Lože pod dlažby z kameniva těženého hrubého vrstva tl do 100 mm</t>
  </si>
  <si>
    <t>-1281832072</t>
  </si>
  <si>
    <t>Lože pod dlažby z kameniva těženého hrubého, tl. vrstvy do 100 mm</t>
  </si>
  <si>
    <t>Poznámka k položce:_x000D_
Bude použita frakce 32 - 64 mm</t>
  </si>
  <si>
    <t>Plochy a délky odměřeny digitálně</t>
  </si>
  <si>
    <t>Lože pod škrtící profil (celková  tloušťka vrstvy 20 cm)</t>
  </si>
  <si>
    <t>-přechod návodní</t>
  </si>
  <si>
    <t>((((5.399 + 6.3349) / 2) * 8.5) / 0.6) * 2</t>
  </si>
  <si>
    <t>- škrtící profil</t>
  </si>
  <si>
    <t>((((5.4757 + 5.399) / 2) * 10) / 0.6) * 2</t>
  </si>
  <si>
    <t>-přechod povodní</t>
  </si>
  <si>
    <t>((((5.4757 + 6.5186) / 2 ) * 7.1) / 0.6) * 2</t>
  </si>
  <si>
    <t>- opevnění povodní</t>
  </si>
  <si>
    <t>((6.5748 * 16.1257) / 0.6) * 2</t>
  </si>
  <si>
    <t>26</t>
  </si>
  <si>
    <t>451571212</t>
  </si>
  <si>
    <t>Lože pod dlažby z kameniva těženého hrubého vrstva tl přes 100 do 150 mm</t>
  </si>
  <si>
    <t>515073718</t>
  </si>
  <si>
    <t>Lože pod dlažby z kameniva těženého hrubého, tl. vrstvy přes 100 do 150 mm</t>
  </si>
  <si>
    <t>Poznámka k položce:_x000D_
Bude použita frakce 16 - 32 mm</t>
  </si>
  <si>
    <t>Lože pod podélné opevnění PB toku</t>
  </si>
  <si>
    <t>((0.8262 * 165.7938) + ((33.2489 * 0.3 * 1.2019)) / 0.3 + (14 * 0.5 * 0.3))</t>
  </si>
  <si>
    <t>27</t>
  </si>
  <si>
    <t>463212111</t>
  </si>
  <si>
    <t>Rovnanina z lomového kamene upraveného s vyklínováním spár úlomky kamene</t>
  </si>
  <si>
    <t>-451791028</t>
  </si>
  <si>
    <t>Rovnanina z lomového kamene upraveného, tříděného jakékoliv tloušťky rovnaniny s vyklínováním spár a dutin úlomky kamene</t>
  </si>
  <si>
    <t>Podélné opevnění PB toku</t>
  </si>
  <si>
    <t>(0.8262 * 165.7938) + (33.2489 * 0.3 * 1.2019)</t>
  </si>
  <si>
    <t>Škrtící profil</t>
  </si>
  <si>
    <t>((5.399 + 6.3349) / 2) * 8.5</t>
  </si>
  <si>
    <t>((5.4757 + 5.399) / 2) * 10</t>
  </si>
  <si>
    <t>((5.4757 + 6.5186) / 2 ) * 7.1</t>
  </si>
  <si>
    <t>6.5748 * 16.1257</t>
  </si>
  <si>
    <t>28</t>
  </si>
  <si>
    <t>463212191</t>
  </si>
  <si>
    <t>Příplatek za vypracováni líce rovnaniny</t>
  </si>
  <si>
    <t>-187761577</t>
  </si>
  <si>
    <t>Rovnanina z lomového kamene upraveného, tříděného Příplatek k cenám za vypracování líce</t>
  </si>
  <si>
    <t>(842.819 / 2) + 179.041</t>
  </si>
  <si>
    <t>Komunikace pozemní</t>
  </si>
  <si>
    <t>29</t>
  </si>
  <si>
    <t>564770111</t>
  </si>
  <si>
    <t>Podklad z kameniva hrubého drceného vel. 16-32 mm plochy přes 100 m2 tl 250 mm</t>
  </si>
  <si>
    <t>1319072352</t>
  </si>
  <si>
    <t>Podklad nebo kryt z kameniva hrubého drceného vel. 16-32 mm s rozprostřením a zhutněním plochy přes 100 m2, po zhutnění tl. 250 mm</t>
  </si>
  <si>
    <t>Poznámka k položce:_x000D_
Bude použita frakce 0 - 32 mm</t>
  </si>
  <si>
    <t>Zpevnění koruny hráze (plocha odměřena digitálně)</t>
  </si>
  <si>
    <t>572.5795</t>
  </si>
  <si>
    <t>Ostatní konstrukce a práce, bourání</t>
  </si>
  <si>
    <t>30</t>
  </si>
  <si>
    <t>919726123</t>
  </si>
  <si>
    <t>Geotextilie pro ochranu, separaci a filtraci netkaná měrná hm přes 300 do 500 g/m2</t>
  </si>
  <si>
    <t>-1506315357</t>
  </si>
  <si>
    <t>Geotextilie netkaná pro ochranu, separaci nebo filtraci měrná hmotnost přes 300 do 500 g/m2</t>
  </si>
  <si>
    <t>Podklad pro zpevnění koruny hráze (plocha odměřena digitálně)</t>
  </si>
  <si>
    <t>35</t>
  </si>
  <si>
    <t>966041111</t>
  </si>
  <si>
    <t>Bourání konstrukcí LTM zdiva z betonu prostého neprokládaného ručně</t>
  </si>
  <si>
    <t>1033598135</t>
  </si>
  <si>
    <t>Bourání konstrukcí LTM ve vodních tocích s přemístěním suti na hromady na vzdálenost do 20 m nebo s naložením na dopravní prostředek ručně z betonu prostého neprokládaného</t>
  </si>
  <si>
    <t>- betonové příčné prahy</t>
  </si>
  <si>
    <t>3.00 * 1.00</t>
  </si>
  <si>
    <t>37</t>
  </si>
  <si>
    <t>997321511</t>
  </si>
  <si>
    <t>Vodorovná doprava suti a vybouraných hmot po suchu do 1 km</t>
  </si>
  <si>
    <t>t</t>
  </si>
  <si>
    <t>-690334239</t>
  </si>
  <si>
    <t>Vodorovná doprava suti a vybouraných hmot bez naložení, s vyložením a hrubým urovnáním po suchu, na vzdálenost do 1 km</t>
  </si>
  <si>
    <t>39</t>
  </si>
  <si>
    <t>997321519</t>
  </si>
  <si>
    <t>Příplatek ZKD 1 km vodorovné dopravy suti a vybouraných hmot po suchu</t>
  </si>
  <si>
    <t>1353102187</t>
  </si>
  <si>
    <t>Vodorovná doprava suti a vybouraných hmot bez naložení, s vyložením a hrubým urovnáním po suchu, na vzdálenost Příplatek k cenám za každý další i započatý 1 km přes 1 km</t>
  </si>
  <si>
    <t>Poznámka k položce:_x000D_
Předpoklad vzdálenost do 10-ti  km (recyklační středisko Orlová)</t>
  </si>
  <si>
    <t>112,35*9 'Přepočtené koeficientem množství</t>
  </si>
  <si>
    <t>38</t>
  </si>
  <si>
    <t>PS_001</t>
  </si>
  <si>
    <t>Poplatek za uložení stavebního odpadu na recyklační skládce (skládkovné)</t>
  </si>
  <si>
    <t>1209552421</t>
  </si>
  <si>
    <t>sss</t>
  </si>
  <si>
    <t>997</t>
  </si>
  <si>
    <t>Přesun sutě</t>
  </si>
  <si>
    <t>36</t>
  </si>
  <si>
    <t>997321211</t>
  </si>
  <si>
    <t>Svislá doprava suti a vybouraných hmot v do 4 m</t>
  </si>
  <si>
    <t>1329535457</t>
  </si>
  <si>
    <t>Svislá doprava suti a vybouraných hmot s naložením do dopravního zařízení a s vyprázdněním dopravního zařízení na hromadu nebo do dopravního prostředku na výšku do 4 m</t>
  </si>
  <si>
    <t>998</t>
  </si>
  <si>
    <t>Přesun hmot</t>
  </si>
  <si>
    <t>31</t>
  </si>
  <si>
    <t>998332011</t>
  </si>
  <si>
    <t>Přesun hmot pro úpravy vodních toků a kanály</t>
  </si>
  <si>
    <t>1242339636</t>
  </si>
  <si>
    <t>Přesun hmot pro úpravy vodních toků a kanály, hráze rybníků apod. dopravní vzdálenost do 500 m</t>
  </si>
  <si>
    <t>PSV</t>
  </si>
  <si>
    <t>Práce a dodávky PSV</t>
  </si>
  <si>
    <t>767</t>
  </si>
  <si>
    <t>Konstrukce zámečnické</t>
  </si>
  <si>
    <t>32</t>
  </si>
  <si>
    <t>767995116</t>
  </si>
  <si>
    <t>Montáž atypických zámečnických konstrukcí hm přes 100 do 250 kg</t>
  </si>
  <si>
    <t>664045236</t>
  </si>
  <si>
    <t>Poznámka k položce:_x000D_
Viz příloha D.1.1.8</t>
  </si>
  <si>
    <t>ZV 01 - Závora</t>
  </si>
  <si>
    <t>136.32</t>
  </si>
  <si>
    <t>33</t>
  </si>
  <si>
    <t>M-001</t>
  </si>
  <si>
    <t>Výroba a dodávka ZV 01 - Závora</t>
  </si>
  <si>
    <t>-653442951</t>
  </si>
  <si>
    <t>Poznámka k položce:_x000D_
Viz příloha D.1.1.8_x000D_
Součástí položky je i ošetření povrchu zámečnických výrobků žárovým pozinkováním a provedení výstražných červených pruhů na vodorovných tyčích 5x po 30 cm.</t>
  </si>
  <si>
    <t>02 - Revitalizace Lutyňky a nová PB hráz</t>
  </si>
  <si>
    <t>Soupis:</t>
  </si>
  <si>
    <t>02.1 - Revitalizace Lutyňky</t>
  </si>
  <si>
    <t>112251101</t>
  </si>
  <si>
    <t>Odstranění pařezů průměru přes 100 do 300 mm</t>
  </si>
  <si>
    <t>kus</t>
  </si>
  <si>
    <t>1724821160</t>
  </si>
  <si>
    <t>Odstranění pařezů strojně s jejich vykopáním nebo vytrháním průměru přes 100 do 300 mm</t>
  </si>
  <si>
    <t>Viz příloha C.4.2</t>
  </si>
  <si>
    <t>112251102</t>
  </si>
  <si>
    <t>Odstranění pařezů průměru přes 300 do 500 mm</t>
  </si>
  <si>
    <t>-872492714</t>
  </si>
  <si>
    <t>Odstranění pařezů strojně s jejich vykopáním nebo vytrháním průměru přes 300 do 500 mm</t>
  </si>
  <si>
    <t>112251103</t>
  </si>
  <si>
    <t>Odstranění pařezů průměru přes 500 do 700 mm</t>
  </si>
  <si>
    <t>-943159658</t>
  </si>
  <si>
    <t>Odstranění pařezů strojně s jejich vykopáním nebo vytrháním průměru přes 500 do 700 mm</t>
  </si>
  <si>
    <t>112251104</t>
  </si>
  <si>
    <t>Odstranění pařezů průměru přes 700 do 900 mm</t>
  </si>
  <si>
    <t>1417563917</t>
  </si>
  <si>
    <t>Odstranění pařezů strojně s jejich vykopáním nebo vytrháním průměru přes 700 do 900 mm</t>
  </si>
  <si>
    <t>112251105</t>
  </si>
  <si>
    <t>Odstranění pařezů průměru přes 900 do 1100 mm</t>
  </si>
  <si>
    <t>31220127</t>
  </si>
  <si>
    <t>Odstranění pařezů strojně s jejich vykopáním nebo vytrháním průměru přes 900 do 1100 mm</t>
  </si>
  <si>
    <t>112251107</t>
  </si>
  <si>
    <t>Odstranění pařezů průměru přes 1100 do 1300 mm</t>
  </si>
  <si>
    <t>1442918596</t>
  </si>
  <si>
    <t>Odstranění pařezů strojně s jejich vykopáním nebo vytrháním průměru přes 1100 do 1300 mm</t>
  </si>
  <si>
    <t>Odstranění pařezů průměru přes 1500 mm</t>
  </si>
  <si>
    <t>1835753415</t>
  </si>
  <si>
    <t>Odstranění pařezů strojně s jejich vykopáním nebo vytrháním průměru přes 1500 mm</t>
  </si>
  <si>
    <t>ZP-002</t>
  </si>
  <si>
    <t>Štěpkování dřevní hmoty z pařezů</t>
  </si>
  <si>
    <t>484033453</t>
  </si>
  <si>
    <t xml:space="preserve">Poznámka k položce:_x000D_
Pařezy budou na místě rozdrceny, štěpka bude ponechána na místě a rozprostřena zároveň se zeminou při ohumusování ploch. Jednotková cena udává průměrnou průměrná cenu za rozdrcení (seštěpkování) jednoho pařezu. V ceně položky je zahrnuta i doprava a manipulace se štěpkovací frézou. Do objektu SO 02.1 jsou zahrnuty i pařezy z plochy objektu SO 01._x000D_
_x000D_
</t>
  </si>
  <si>
    <t>Viz příloha C.4.2 (v položce jsou zahrnuty i pařezy z plochy objektu SO 01)</t>
  </si>
  <si>
    <t>11 + 8 + 4 + 9 + 3 + 1 + 4</t>
  </si>
  <si>
    <t>-269869790</t>
  </si>
  <si>
    <t>Přepočet objemu v m3 na plochu při tl. vrstvy 0.30 m</t>
  </si>
  <si>
    <t>(viz příloha D.1.2.1.6)</t>
  </si>
  <si>
    <t>5059.38 / 0.3</t>
  </si>
  <si>
    <t>124153101</t>
  </si>
  <si>
    <t>Vykopávky pro koryta vodotečí v hornině třídy těžitelnosti I skupiny 1 a 2 objem do 1000 m3 strojně</t>
  </si>
  <si>
    <t>48965201</t>
  </si>
  <si>
    <t>Vykopávky pro koryta vodotečí strojně v hornině třídy těžitelnosti I skupiny 1 a 2 přes 100 do 1 000 m3</t>
  </si>
  <si>
    <t>Výkop koryta startovací kynety</t>
  </si>
  <si>
    <t>1017.63</t>
  </si>
  <si>
    <t>122151407</t>
  </si>
  <si>
    <t>Vykopávky v zemníku na suchu v hornině třídy těžitelnosti I skupiny 1 a 2 objem přes 5000 m3 strojně</t>
  </si>
  <si>
    <t>-723780142</t>
  </si>
  <si>
    <t>Vykopávky v zemnících na suchu strojně zapažených i nezapažených v hornině třídy těžitelnosti I skupiny 1 a 2 přes 5 000 m3</t>
  </si>
  <si>
    <t>Výkop v zemníku pro násyp nové hráze</t>
  </si>
  <si>
    <t>- viz přílohy B, kap. B.8.i, D.1.2.1.6 a D.1.2.2.6</t>
  </si>
  <si>
    <t>- pro SO 01</t>
  </si>
  <si>
    <t>- pro SO 02.2</t>
  </si>
  <si>
    <t>16070.11</t>
  </si>
  <si>
    <t>1450263932</t>
  </si>
  <si>
    <t>Doprava materiálu ze zemníku na místo dočasné deponie</t>
  </si>
  <si>
    <t>- Doprava ornice na místo dočasného uložení</t>
  </si>
  <si>
    <t>5059.38</t>
  </si>
  <si>
    <t>- Doprava materiálu na terénní úpravy a dělící hráz tůně z místa dočasné deponie</t>
  </si>
  <si>
    <t>(3332.67 + 3296.48) - 2467.96</t>
  </si>
  <si>
    <t>- Doprava ornice z místa dočasného uložení k rozprostření na stavbě</t>
  </si>
  <si>
    <t>(16.5 + 29.4) * 0.1</t>
  </si>
  <si>
    <t>-1480371784</t>
  </si>
  <si>
    <t xml:space="preserve">Nakládáni chybějícího materiálu pro terénní úpravy na deponii mino staveniště </t>
  </si>
  <si>
    <t>(vzdálenost do 10 km) - viz příloha B, kap. B.8.i</t>
  </si>
  <si>
    <t>2467.96</t>
  </si>
  <si>
    <t>Nakládání zeminy na úpravy terénu v místě dočasného uložení</t>
  </si>
  <si>
    <t>3332.67</t>
  </si>
  <si>
    <t>162751117</t>
  </si>
  <si>
    <t>Vodorovné přemístění přes 9 000 do 10000 m výkopku/sypaniny z horniny třídy těžitelnosti I skupiny 1 až 3</t>
  </si>
  <si>
    <t>1481098655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</si>
  <si>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</si>
  <si>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Dovoz chybějícího materiálu pro terénní úpravy z deponie mino staveniště </t>
  </si>
  <si>
    <t>171151103</t>
  </si>
  <si>
    <t>Uložení sypaniny z hornin soudržných do násypů zhutněných strojně</t>
  </si>
  <si>
    <t>-455207426</t>
  </si>
  <si>
    <t>Uložení sypanin do násypů strojně s rozprostřením sypaniny ve vrstvách a s hrubým urovnáním zhutněných z hornin soudržných jakékoliv třídy těžitelnosti</t>
  </si>
  <si>
    <t>Terénní úpravy pro navázání terénu na navrhovanou hráz</t>
  </si>
  <si>
    <t>171103201</t>
  </si>
  <si>
    <t>Uložení sypanin z horniny třídy těžitelnosti I a II skupiny 1 až 4 do hrází nádrží se zhutněním 100 % PS C s příměsí jílu do 20 %</t>
  </si>
  <si>
    <t>310571012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</si>
  <si>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</si>
  <si>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Dělící násep tůně (odměřeno digitálně)</t>
  </si>
  <si>
    <t>3296.48</t>
  </si>
  <si>
    <t>-1657217059</t>
  </si>
  <si>
    <t>Viz příloha D.1.2.1.6</t>
  </si>
  <si>
    <t>- násypy</t>
  </si>
  <si>
    <t>6081.4</t>
  </si>
  <si>
    <t>- zářezy</t>
  </si>
  <si>
    <t>13166.5</t>
  </si>
  <si>
    <t>-1871671142</t>
  </si>
  <si>
    <t>2903.50</t>
  </si>
  <si>
    <t>-2167505</t>
  </si>
  <si>
    <t>2990.00</t>
  </si>
  <si>
    <t>181351003</t>
  </si>
  <si>
    <t>Rozprostření ornice tl vrstvy do 200 mm pl do 100 m2 v rovině nebo ve svahu do 1:5 strojně</t>
  </si>
  <si>
    <t>-990169257</t>
  </si>
  <si>
    <t>Rozprostření a urovnání ornice v rovině nebo ve svahu sklonu do 1:5 strojně při souvislé ploše do 100 m2, tl. vrstvy do 200 mm</t>
  </si>
  <si>
    <t>16.5</t>
  </si>
  <si>
    <t>182351023</t>
  </si>
  <si>
    <t>Rozprostření ornice pl do 100 m2 ve svahu přes 1:5 tl vrstvy do 200 mm strojně</t>
  </si>
  <si>
    <t>-946781169</t>
  </si>
  <si>
    <t>Rozprostření a urovnání ornice ve svahu sklonu přes 1:5 strojně při souvislé ploše do 100 m2, tl. vrstvy do 200 mm</t>
  </si>
  <si>
    <t>29.40</t>
  </si>
  <si>
    <t>-953523982</t>
  </si>
  <si>
    <t>Plocha odměřena digitálně</t>
  </si>
  <si>
    <t>8150.85</t>
  </si>
  <si>
    <t>531059936</t>
  </si>
  <si>
    <t>8150,85*0,025 'Přepočtené koeficientem množství</t>
  </si>
  <si>
    <t>677806980</t>
  </si>
  <si>
    <t>Poznámka k položce:_x000D_
Bude použita frakce 16/32 mm</t>
  </si>
  <si>
    <t>Lože pro konstrukci prahů na nátoku a odtoku z tůně</t>
  </si>
  <si>
    <t>- práh řkm 3.839</t>
  </si>
  <si>
    <t>19.72 * 2.40</t>
  </si>
  <si>
    <t>- práh řkm 4.023</t>
  </si>
  <si>
    <t>12.00 * 2.40</t>
  </si>
  <si>
    <t>- práh řkm 4.360</t>
  </si>
  <si>
    <t>3.755</t>
  </si>
  <si>
    <t>- práh řkm 4.372</t>
  </si>
  <si>
    <t>Lože pod opevnění kamennou rovnanou (přepočet objemu na plochu)</t>
  </si>
  <si>
    <t>51.99 / 0.15</t>
  </si>
  <si>
    <t>462511370</t>
  </si>
  <si>
    <t>Zához z lomového kamene bez proštěrkování z terénu hmotnost přes 200 do 500 kg</t>
  </si>
  <si>
    <t>-1275297193</t>
  </si>
  <si>
    <t>Zához z lomového kamene neupraveného záhozového bez proštěrkování z terénu, hmotnosti jednotlivých kamenů přes 200 do 500 kg</t>
  </si>
  <si>
    <t>Konstrukce prahů na nátoku a odtoku z tůně</t>
  </si>
  <si>
    <t>(plochy odměřeny digitálně)</t>
  </si>
  <si>
    <t>18.6942 * 2.40</t>
  </si>
  <si>
    <t>34.7179 * 2.4</t>
  </si>
  <si>
    <t>3.56 * 1</t>
  </si>
  <si>
    <t>-64756460</t>
  </si>
  <si>
    <t>107.90</t>
  </si>
  <si>
    <t>-840512639</t>
  </si>
  <si>
    <t>Přepočet objemu rovnaniny na plochu</t>
  </si>
  <si>
    <t>107.90 / 0.30</t>
  </si>
  <si>
    <t>1408965234</t>
  </si>
  <si>
    <t>02.2 - Nová PB hráz</t>
  </si>
  <si>
    <t>-1491699731</t>
  </si>
  <si>
    <t>Viz příloha D.1.2.2.6 (přepočet objemu na plochu, při tl. vrstvy 0.30 m)</t>
  </si>
  <si>
    <t>4188.83 / 0.30</t>
  </si>
  <si>
    <t>122151105</t>
  </si>
  <si>
    <t>Odkopávky a prokopávky nezapažené v hornině třídy těžitelnosti I skupiny 1 a 2 objem do 1000 m3 strojně</t>
  </si>
  <si>
    <t>1725244617</t>
  </si>
  <si>
    <t>Odkopávky a prokopávky nezapažené strojně v hornině třídy těžitelnosti I skupiny 1 a 2 přes 500 do 1 000 m3</t>
  </si>
  <si>
    <t>Výpopy pro založení hráze (viz příloha D.1.2.2.6)</t>
  </si>
  <si>
    <t>527.33</t>
  </si>
  <si>
    <t>-1195304505</t>
  </si>
  <si>
    <t>Viz příloha D.1.2.2.6</t>
  </si>
  <si>
    <t>- násyp</t>
  </si>
  <si>
    <t>5036.6</t>
  </si>
  <si>
    <t>- zářez</t>
  </si>
  <si>
    <t>13707.7</t>
  </si>
  <si>
    <t>-1634343540</t>
  </si>
  <si>
    <t xml:space="preserve">Nakládáni ornice na místě dočasného uložení pro ohumusování hráze </t>
  </si>
  <si>
    <t>(viz příloha D.1.2.2.6)</t>
  </si>
  <si>
    <t>9725.4 * 0.1</t>
  </si>
  <si>
    <t>-1755892560</t>
  </si>
  <si>
    <t>- viz přílohy B, kap. B.8.i a D.1.2.2.6</t>
  </si>
  <si>
    <t>Doprava materiálu vytěženého pro založení hráze na dočasnou deponii</t>
  </si>
  <si>
    <t>Dprava ornice na místo dočasného uložení</t>
  </si>
  <si>
    <t>4188.83</t>
  </si>
  <si>
    <t>Doprava ornice z dočasné deponie pro ohumusování hráze</t>
  </si>
  <si>
    <t>(2879.40 + 6846.00) * 0.10</t>
  </si>
  <si>
    <t>162451105</t>
  </si>
  <si>
    <t>Vodorovné přemístění přes 1 000 do 1500 m výkopku/sypaniny z horniny třídy těžitelnosti I skupiny 1 až 3</t>
  </si>
  <si>
    <t>1622472098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</si>
  <si>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</si>
  <si>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Odvoz přebytečné ornice na místo trvalého uložení</t>
  </si>
  <si>
    <t>viz příloha "B", kap. B.1.k</t>
  </si>
  <si>
    <t>8242.42</t>
  </si>
  <si>
    <t>-1408758950</t>
  </si>
  <si>
    <t>Viz přílohy B, kap. B.8.i a D.1.2.2.6</t>
  </si>
  <si>
    <t>155131311</t>
  </si>
  <si>
    <t>Zřízení protierozního zpevnění svahů geomříží, georohoží sklonu do 1:2 včetně kotvení</t>
  </si>
  <si>
    <t>-1962301514</t>
  </si>
  <si>
    <t>Zřízení protierozního zpevnění svahů geomříží nebo georohoží včetně plošného kotvení ocelovými skobami, ve sklonu do 1:2</t>
  </si>
  <si>
    <t>2596.93</t>
  </si>
  <si>
    <t>MZP-001</t>
  </si>
  <si>
    <t>Protierozní 3D rohož</t>
  </si>
  <si>
    <t>958048423</t>
  </si>
  <si>
    <t>Poznámka k položce:_x000D_
Bude použita georohož trvalá, odolná proti UV záření, s minimální pevností 10 kN/m, o tloušťce min. 25 mm (min 300 g/m2). Počítáno 15% na ztratné.</t>
  </si>
  <si>
    <t>2596,93*1,15 'Přepočtené koeficientem množství</t>
  </si>
  <si>
    <t>-394296761</t>
  </si>
  <si>
    <t>1113.5</t>
  </si>
  <si>
    <t>-1352406907</t>
  </si>
  <si>
    <t>9435.6</t>
  </si>
  <si>
    <t>181351113</t>
  </si>
  <si>
    <t>Rozprostření ornice tl vrstvy do 200 mm pl přes 500 m2 v rovině nebo ve svahu do 1:5 strojně</t>
  </si>
  <si>
    <t>1589478992</t>
  </si>
  <si>
    <t>Rozprostření a urovnání ornice v rovině nebo ve svahu sklonu do 1:5 strojně při souvislé ploše přes 500 m2, tl. vrstvy do 200 mm</t>
  </si>
  <si>
    <t>Viz příloha D.1.2.2.6 - ohumusování ploch stavby</t>
  </si>
  <si>
    <t>2879.40</t>
  </si>
  <si>
    <t>Rozprostření přebytečné ornice (tl. 0.10 m)</t>
  </si>
  <si>
    <t>8242.42 / 0.1</t>
  </si>
  <si>
    <t>1849556163</t>
  </si>
  <si>
    <t>6846.0</t>
  </si>
  <si>
    <t>1543821603</t>
  </si>
  <si>
    <t>Poznámka k položce:_x000D_
Materiál pro osetí plochy přebytečné ornice bude dodán vlastníkem pozemku (není v rozpočtu stavby)</t>
  </si>
  <si>
    <t>Osetí plochy přebytečné ornice (tl. 0.10 m)</t>
  </si>
  <si>
    <t>-1285551754</t>
  </si>
  <si>
    <t>2879,4*0,025 'Přepočtené koeficientem množství</t>
  </si>
  <si>
    <t>-1243122053</t>
  </si>
  <si>
    <t>-385909640</t>
  </si>
  <si>
    <t>6846*0,025 'Přepočtené koeficientem množství</t>
  </si>
  <si>
    <t>183551123</t>
  </si>
  <si>
    <t>Úprava půdy první orbou hl do 0,3 m ploch přes 5 ha sklonu do 5°</t>
  </si>
  <si>
    <t>ha</t>
  </si>
  <si>
    <t>-1248614960</t>
  </si>
  <si>
    <t>Úprava zemědělské půdy - orba první hl. do 0,30 m, na ploše jednotlivě přes 5 ha, o sklonu do 5°</t>
  </si>
  <si>
    <t>(8242.42  / 0.1) / 10000</t>
  </si>
  <si>
    <t>183551023</t>
  </si>
  <si>
    <t>Úprava půdy podmítkou ploch přes 5 ha sklonu do 5°</t>
  </si>
  <si>
    <t>1080401091</t>
  </si>
  <si>
    <t>Úprava zemědělské půdy - podmítka pluhem na ploše jednotlivě přes 5 ha, o sklonu do 5°</t>
  </si>
  <si>
    <t>Poznámka k položce:_x000D_
Bude použit diskový podmítač</t>
  </si>
  <si>
    <t>Úprava půdy branováním</t>
  </si>
  <si>
    <t>512</t>
  </si>
  <si>
    <t>-531922477</t>
  </si>
  <si>
    <t>-573616152</t>
  </si>
  <si>
    <t>Poznámka k položce:_x000D_
Patka závory</t>
  </si>
  <si>
    <t>-2068507976</t>
  </si>
  <si>
    <t>464531112</t>
  </si>
  <si>
    <t>Pohoz z hrubého drceného kamenivo zrno 63 až 125 mm z terénu</t>
  </si>
  <si>
    <t>-199672830</t>
  </si>
  <si>
    <t>Pohoz dna nebo svahů jakékoliv tloušťky z hrubého drceného kameniva, z terénu, frakce 63 - 125 mm</t>
  </si>
  <si>
    <t>Poznámka k položce:_x000D_
Může být použita frakce 64/128 mm</t>
  </si>
  <si>
    <t>Opevnění paty hráze v přelévaném (plocha odměřena digitálně)</t>
  </si>
  <si>
    <t>705.5557 * 0.3</t>
  </si>
  <si>
    <t>-1674199039</t>
  </si>
  <si>
    <t>2186.6109</t>
  </si>
  <si>
    <t>-1655624398</t>
  </si>
  <si>
    <t xml:space="preserve">2186.6109 </t>
  </si>
  <si>
    <t>636473858</t>
  </si>
  <si>
    <t>-1418783201</t>
  </si>
  <si>
    <t>Poznámka k položce:_x000D_
Viz příloha D.1.2.2.8</t>
  </si>
  <si>
    <t>-1357653625</t>
  </si>
  <si>
    <t>Poznámka k položce:_x000D_
Viz příloha D.1.2.2.8_x000D_
Součástí položky je i ošetření povrchu zámečnických výrobků žárovým pozinkováním a provedení výstražných červených pruhů na vodorovných tyčích 5x po 30 cm.</t>
  </si>
  <si>
    <t>03 - Odstranění stavby Úprava Lutyňky</t>
  </si>
  <si>
    <t>-1595279183</t>
  </si>
  <si>
    <t>Viz příloha D.1.3.1, kap. A.3.3.1</t>
  </si>
  <si>
    <t>1100 * 0.25</t>
  </si>
  <si>
    <t>288441942</t>
  </si>
  <si>
    <t>Viz příloha D.1.3.1, kap. A.4</t>
  </si>
  <si>
    <t>- částečné odtěžení pravého břehu</t>
  </si>
  <si>
    <t>1557.93</t>
  </si>
  <si>
    <t>-1895495267</t>
  </si>
  <si>
    <t>Doprava přebytečné zeminy na místo dočasné deponie</t>
  </si>
  <si>
    <t>1557.93 - 108.53</t>
  </si>
  <si>
    <t>174151101</t>
  </si>
  <si>
    <t>Zásyp jam, šachet rýh nebo kolem objektů sypaninou se zhutněním</t>
  </si>
  <si>
    <t>78596813</t>
  </si>
  <si>
    <t>Zásyp sypaninou z jakékoliv horniny strojně s uložením výkopku ve vrstvách se zhutněním jam, šachet, rýh nebo kolem objektů v těchto vykopávkách</t>
  </si>
  <si>
    <t>- zásyp původního koryta</t>
  </si>
  <si>
    <t>108.53</t>
  </si>
  <si>
    <t>Příplatek za ruční přemístění vybouraných hmot opevnění a prahů k místu naložení na dopravní prostředek - předpoklad do 50 m.</t>
  </si>
  <si>
    <t>-1885552036</t>
  </si>
  <si>
    <t>- příčné prahy</t>
  </si>
  <si>
    <t>11.00 * 1.003</t>
  </si>
  <si>
    <t>1315845817</t>
  </si>
  <si>
    <t>11.00 * 1.00</t>
  </si>
  <si>
    <t>-1109524562</t>
  </si>
  <si>
    <t>-2069028381</t>
  </si>
  <si>
    <t>2055795701</t>
  </si>
  <si>
    <t>519,2*9 'Přepočtené koeficientem množství</t>
  </si>
  <si>
    <t>-1772941449</t>
  </si>
  <si>
    <t>VON - Vedlejší a ostatní náklady</t>
  </si>
  <si>
    <t>VRN - Vedlejší rozpočtové náklady</t>
  </si>
  <si>
    <t>VRN</t>
  </si>
  <si>
    <t>Vedlejší rozpočtové náklady</t>
  </si>
  <si>
    <t>VON-001</t>
  </si>
  <si>
    <t>Geodetické práce, vytýčení stavby, zaměření skutečného provedení stavby</t>
  </si>
  <si>
    <t>Kpl</t>
  </si>
  <si>
    <t>1024</t>
  </si>
  <si>
    <t>-773560338</t>
  </si>
  <si>
    <t>Vytyčení stavby nebo provedení jiných geodetických prací odborně způsobilou osobou v oboru zeměměřictv a provádění kontrolních měření v průběhu stavby.</t>
  </si>
  <si>
    <t>VON-002</t>
  </si>
  <si>
    <t>Vypracování geometrických plánů</t>
  </si>
  <si>
    <t>-1072219134</t>
  </si>
  <si>
    <t>Vypracování oddělovacích geometických plánů pro dělení pozemků zastavěných stavbou a pro zápis vodního díla do KN a zajištění potvrzení geometrického plánu příslušným pracovištěm Katastrálního úřadu</t>
  </si>
  <si>
    <t>VON-003</t>
  </si>
  <si>
    <t>Dokumentace skutečného provedení stavby</t>
  </si>
  <si>
    <t>-1416024744</t>
  </si>
  <si>
    <t>Zpracování a předání dokumentace skutečného provedení stavby (3x tisk, 1x elektronicky) a zaměření skutečného provedení stavby – geodetická část (3x tisk, 1x elektronicky), v rozsahu podle příslušných právních předpisů. Pořízení fotodokumentace skutečného provedení stavby.</t>
  </si>
  <si>
    <t>VON-004</t>
  </si>
  <si>
    <t>Havarijní a povodňový plán stavby</t>
  </si>
  <si>
    <t>-817727180</t>
  </si>
  <si>
    <t>Zajištění vypracování a schválení havarijního a povodňového plánu pro provádění stavby</t>
  </si>
  <si>
    <t>VON-005</t>
  </si>
  <si>
    <t>Provedení opatření vyplývajících z havarijního a povodňového plánu, včetně instalace a údržby norné stěny</t>
  </si>
  <si>
    <t>-1583233401</t>
  </si>
  <si>
    <t>Poznámka k položce:_x000D_
Součástí položky jsou veškeré náklady spojené s pořízením, dopravou, osazením a kotvením norné stěny jakož i jejího odstraněni po ukončení stavby, pořízení a příprava havarijních prostředků, pohotovost techniky atp.</t>
  </si>
  <si>
    <t>VON-006</t>
  </si>
  <si>
    <t>Odlov ryb, zajištění slovení rybí obsádky k tomu oprávněnou osobou, včetně pořízení protokolu a zajištění oznámení zahájení prací na vodním toku příslušnému uživateli rybářského revíru.</t>
  </si>
  <si>
    <t>-2143375569</t>
  </si>
  <si>
    <t>Poznámka k položce:_x000D_
viz  př. B - Souhrnná technickán zpráva  a dokladová část dokumentace vyjádření ČRS - předpoklad 3 x slov ryb po dobu stavby</t>
  </si>
  <si>
    <t>VON-007</t>
  </si>
  <si>
    <t>Zajištění a zabezpečení staveniště, zřízení a likvidace zařízení staveniště, včetně přístupů, skládek, deponií apod.</t>
  </si>
  <si>
    <t>932202988</t>
  </si>
  <si>
    <t xml:space="preserve">Zajištění a zabezpečení staveniště, zřízení a likvidace zařízení staveniště, včetně přístupů, skládek, deponií apod.
</t>
  </si>
  <si>
    <t xml:space="preserve">Poznámka k položce:_x000D_
Zajištění a zabezpečení staveniště, zřízení a likvidace zařízení staveniště, včetně přístupů (zpevnění přístupových cest, manipulačních ploch a sjezdů do toku), skládek, deponií apod._x000D_
</t>
  </si>
  <si>
    <t>VON-008</t>
  </si>
  <si>
    <t>Dočasné dopravní značení včetně vyřízení potřebných dokladů a zajištění povolení k zásahům do komunikací a veřejných ploch</t>
  </si>
  <si>
    <t>-1922899220</t>
  </si>
  <si>
    <t>Dočasné dopravní značení včetně vyřízení potřebných dokladů a zajiště povolení k zásahům do komunikací a veřejných ploch, včetně úhrady vyměřených poplatků</t>
  </si>
  <si>
    <t>Poznámka k položce:_x000D_
Viz příloha B - Souhrnná technická zpráva a dokladová část dokumentace</t>
  </si>
  <si>
    <t>VON-009</t>
  </si>
  <si>
    <t>Náklady na zdokumentování stávajícíh tras komunikací</t>
  </si>
  <si>
    <t>2070859590</t>
  </si>
  <si>
    <t>Náklady na zdokumentování stávajícíh tras, provedení pasportizace komunikací  a dalších okolních objektů (mosty, lávky) a zajištění opatření k zamezení poškození komunikací a objektů</t>
  </si>
  <si>
    <t>VON-010</t>
  </si>
  <si>
    <t>Náklady na opravu dotčených komunikací a uvedení do původního stavu</t>
  </si>
  <si>
    <t>1451210727</t>
  </si>
  <si>
    <t xml:space="preserve">Poznámka k položce:_x000D_
Dle míry a rozsahu poškození, předpokládá se ořezání a odfrézování poškozených míst, vozovka místních komunikací (včetně případného poškození krajnic) bude uvedena do původního stavu včetně opravy spodní konstrukce vozovky. </t>
  </si>
  <si>
    <t>VON-011</t>
  </si>
  <si>
    <t>Čištění komunikací během provádění stavby</t>
  </si>
  <si>
    <t>-1515114597</t>
  </si>
  <si>
    <t>VON-012</t>
  </si>
  <si>
    <t xml:space="preserve">Fotodokumentace dotčených pozemků, komunikací a objektů </t>
  </si>
  <si>
    <t>-1711626308</t>
  </si>
  <si>
    <t>Fotodokumentace dotčených pozemků, komunikací a objektů před zahájením stavby a po dokončení prací, fotodokumentace postupů prací během provádění stavby</t>
  </si>
  <si>
    <t>VON-013</t>
  </si>
  <si>
    <t>Fotodokumentace provádění stavby, měsíční zprávy o postupu stavby</t>
  </si>
  <si>
    <t>1014119802</t>
  </si>
  <si>
    <t>Fotodokumentace postupu prací během provádění stavby, zpracování měsíčních zpráv o postupu stavby s fotodokumentací</t>
  </si>
  <si>
    <t>VON-014</t>
  </si>
  <si>
    <t>Zajištění dočasných záborů a písemné oznámení zahájení užívaní vlastníkům, vyznačení hranice dočasného záboru</t>
  </si>
  <si>
    <t>-1212690398</t>
  </si>
  <si>
    <t>Zajištění dočasných záborů pozemků a písemné oznámení zahájení užívaní vlastníkům pozemků a ost. staveb. Vyznačení hranice dočasného záboru ZPF v terénu a dodržování podmínek v souladu se závazným stanoviskem.</t>
  </si>
  <si>
    <t>VON-015</t>
  </si>
  <si>
    <t>Protokolární předání dočasně užívaných pozemků vlastníkům</t>
  </si>
  <si>
    <t>-514959150</t>
  </si>
  <si>
    <t>Protokolární předání dočasně užívaných pozemků po ukončení jejich užívání zpět jejich vlastníkům</t>
  </si>
  <si>
    <t>VON-016</t>
  </si>
  <si>
    <t xml:space="preserve">Zajištění aktualizace vyjádření  k existenci sítí </t>
  </si>
  <si>
    <t>-1442238666</t>
  </si>
  <si>
    <t>Aktualizace vyjádření k existenci sítí, vytýčení, označení a ochrana stávajících inženýrských sít v průběhu provádění prací a protokolární předání po dokončení stavby odpovědným zástupcům vlastníků nebo provozovatelů</t>
  </si>
  <si>
    <t>VON-017</t>
  </si>
  <si>
    <t>Vypracování technologických postupů, kontolních a zkušebních plánů a POV</t>
  </si>
  <si>
    <t>-1986046279</t>
  </si>
  <si>
    <t>Vypracování technologických postupů pro provádění stavebních prací a kontolních a zkušebních plánů v souladu s projektovou dokumentací. Vypracování plánu organizace výstavby.</t>
  </si>
  <si>
    <t>VON-018</t>
  </si>
  <si>
    <t>Provádění průkazních a dalších zkoušek</t>
  </si>
  <si>
    <t>-1742434285</t>
  </si>
  <si>
    <t>Provádění průkazních a dalších zkoušek, použitých materiálů v průběhu výstavby , vč. výchozích atestů použitého kameniva dle zák. č. 22/1997 Sb. o techn. požadavcích na výrobky a o změně a doplnění některých zákonů, ve znění pozdějších předpisů a nařízení vlády č. 163/2002 Sb. kterým se stanoví technické požadavky na vybrané stavební výrobky v platném znění a jejich doložení k předání a převzetí díla</t>
  </si>
  <si>
    <t>VON-019</t>
  </si>
  <si>
    <t>Zkoušky hutnění</t>
  </si>
  <si>
    <t>-399145454</t>
  </si>
  <si>
    <t>Zkoušky hutnění násypu hráze v průběhu výstavby 1 x na každých 500 m3 a zkoušky zhutnitelnosti zeminy těžené v zemníku</t>
  </si>
  <si>
    <t>Předpokládaný počet zkoušek hutnění násypu tělesa hráze</t>
  </si>
  <si>
    <t>Předpokládaný počt zkoušek zhutnitelnosti zeminy</t>
  </si>
  <si>
    <t>VON-020</t>
  </si>
  <si>
    <t xml:space="preserve">Evidence a likvidace odpadů </t>
  </si>
  <si>
    <t>1563529471</t>
  </si>
  <si>
    <t>Evidence a likvidace odpadů, v rozsahu podle zákona č. 541/2020 Sb. o odpadech v platném znění</t>
  </si>
  <si>
    <t>VON-021</t>
  </si>
  <si>
    <t>Náklady na pojištění stavby</t>
  </si>
  <si>
    <t>1566471846</t>
  </si>
  <si>
    <t>VON-022</t>
  </si>
  <si>
    <t>Dočasná ochrana stávajících stromů</t>
  </si>
  <si>
    <t>-1602829639</t>
  </si>
  <si>
    <t>Provedení opatření k dočasné ochraně stávajících stromů v místě provádění stavebních prací</t>
  </si>
  <si>
    <t>VON-023</t>
  </si>
  <si>
    <t xml:space="preserve">Součinnost při výkonu činnosti koordinátora BOZP </t>
  </si>
  <si>
    <t>707703607</t>
  </si>
  <si>
    <t>Součinnost při výkonu činnosti koordinátora BOZP a zajištění dodržování platných předpisů v oblasti bezpečnosti práce</t>
  </si>
  <si>
    <t>VON-024</t>
  </si>
  <si>
    <t>Součinnost při výkonu činnosti biologického dozoru</t>
  </si>
  <si>
    <t>446793787</t>
  </si>
  <si>
    <t>Součinnost při výkonu činnosti biologického dozoru a zajištění opatření vyplývajících z pokynů biologického dozoru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</si>
</sst>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>
      <selection activeCell="C1" sqref="C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4" t="s">
        <v>14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2"/>
      <c r="AQ5" s="22"/>
      <c r="AR5" s="20"/>
      <c r="BE5" s="28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6" t="s">
        <v>17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2"/>
      <c r="AQ6" s="22"/>
      <c r="AR6" s="20"/>
      <c r="BE6" s="28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2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8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8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2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82"/>
      <c r="BS13" s="17" t="s">
        <v>6</v>
      </c>
    </row>
    <row r="14" spans="1:74" ht="12.75">
      <c r="B14" s="21"/>
      <c r="C14" s="22"/>
      <c r="D14" s="22"/>
      <c r="E14" s="287" t="s">
        <v>31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8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2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8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282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2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8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82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2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2"/>
    </row>
    <row r="23" spans="1:71" s="1" customFormat="1" ht="16.5" customHeight="1">
      <c r="B23" s="21"/>
      <c r="C23" s="22"/>
      <c r="D23" s="22"/>
      <c r="E23" s="289" t="s">
        <v>1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2"/>
      <c r="AP23" s="22"/>
      <c r="AQ23" s="22"/>
      <c r="AR23" s="20"/>
      <c r="BE23" s="28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2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0">
        <f>ROUND(AG94,2)</f>
        <v>0</v>
      </c>
      <c r="AL26" s="291"/>
      <c r="AM26" s="291"/>
      <c r="AN26" s="291"/>
      <c r="AO26" s="291"/>
      <c r="AP26" s="36"/>
      <c r="AQ26" s="36"/>
      <c r="AR26" s="39"/>
      <c r="BE26" s="28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2" t="s">
        <v>41</v>
      </c>
      <c r="M28" s="292"/>
      <c r="N28" s="292"/>
      <c r="O28" s="292"/>
      <c r="P28" s="292"/>
      <c r="Q28" s="36"/>
      <c r="R28" s="36"/>
      <c r="S28" s="36"/>
      <c r="T28" s="36"/>
      <c r="U28" s="36"/>
      <c r="V28" s="36"/>
      <c r="W28" s="292" t="s">
        <v>42</v>
      </c>
      <c r="X28" s="292"/>
      <c r="Y28" s="292"/>
      <c r="Z28" s="292"/>
      <c r="AA28" s="292"/>
      <c r="AB28" s="292"/>
      <c r="AC28" s="292"/>
      <c r="AD28" s="292"/>
      <c r="AE28" s="292"/>
      <c r="AF28" s="36"/>
      <c r="AG28" s="36"/>
      <c r="AH28" s="36"/>
      <c r="AI28" s="36"/>
      <c r="AJ28" s="36"/>
      <c r="AK28" s="292" t="s">
        <v>43</v>
      </c>
      <c r="AL28" s="292"/>
      <c r="AM28" s="292"/>
      <c r="AN28" s="292"/>
      <c r="AO28" s="292"/>
      <c r="AP28" s="36"/>
      <c r="AQ28" s="36"/>
      <c r="AR28" s="39"/>
      <c r="BE28" s="282"/>
    </row>
    <row r="29" spans="1:71" s="3" customFormat="1" ht="14.45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95">
        <v>0.21</v>
      </c>
      <c r="M29" s="294"/>
      <c r="N29" s="294"/>
      <c r="O29" s="294"/>
      <c r="P29" s="294"/>
      <c r="Q29" s="41"/>
      <c r="R29" s="41"/>
      <c r="S29" s="41"/>
      <c r="T29" s="41"/>
      <c r="U29" s="41"/>
      <c r="V29" s="41"/>
      <c r="W29" s="293">
        <f>ROUND(AZ94, 2)</f>
        <v>0</v>
      </c>
      <c r="X29" s="294"/>
      <c r="Y29" s="294"/>
      <c r="Z29" s="294"/>
      <c r="AA29" s="294"/>
      <c r="AB29" s="294"/>
      <c r="AC29" s="294"/>
      <c r="AD29" s="294"/>
      <c r="AE29" s="294"/>
      <c r="AF29" s="41"/>
      <c r="AG29" s="41"/>
      <c r="AH29" s="41"/>
      <c r="AI29" s="41"/>
      <c r="AJ29" s="41"/>
      <c r="AK29" s="293">
        <f>ROUND(AV94, 2)</f>
        <v>0</v>
      </c>
      <c r="AL29" s="294"/>
      <c r="AM29" s="294"/>
      <c r="AN29" s="294"/>
      <c r="AO29" s="294"/>
      <c r="AP29" s="41"/>
      <c r="AQ29" s="41"/>
      <c r="AR29" s="42"/>
      <c r="BE29" s="283"/>
    </row>
    <row r="30" spans="1:71" s="3" customFormat="1" ht="14.45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95">
        <v>0.15</v>
      </c>
      <c r="M30" s="294"/>
      <c r="N30" s="294"/>
      <c r="O30" s="294"/>
      <c r="P30" s="294"/>
      <c r="Q30" s="41"/>
      <c r="R30" s="41"/>
      <c r="S30" s="41"/>
      <c r="T30" s="41"/>
      <c r="U30" s="41"/>
      <c r="V30" s="41"/>
      <c r="W30" s="293">
        <f>ROUND(BA94, 2)</f>
        <v>0</v>
      </c>
      <c r="X30" s="294"/>
      <c r="Y30" s="294"/>
      <c r="Z30" s="294"/>
      <c r="AA30" s="294"/>
      <c r="AB30" s="294"/>
      <c r="AC30" s="294"/>
      <c r="AD30" s="294"/>
      <c r="AE30" s="294"/>
      <c r="AF30" s="41"/>
      <c r="AG30" s="41"/>
      <c r="AH30" s="41"/>
      <c r="AI30" s="41"/>
      <c r="AJ30" s="41"/>
      <c r="AK30" s="293">
        <f>ROUND(AW94, 2)</f>
        <v>0</v>
      </c>
      <c r="AL30" s="294"/>
      <c r="AM30" s="294"/>
      <c r="AN30" s="294"/>
      <c r="AO30" s="294"/>
      <c r="AP30" s="41"/>
      <c r="AQ30" s="41"/>
      <c r="AR30" s="42"/>
      <c r="BE30" s="283"/>
    </row>
    <row r="31" spans="1:71" s="3" customFormat="1" ht="14.45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95">
        <v>0.21</v>
      </c>
      <c r="M31" s="294"/>
      <c r="N31" s="294"/>
      <c r="O31" s="294"/>
      <c r="P31" s="294"/>
      <c r="Q31" s="41"/>
      <c r="R31" s="41"/>
      <c r="S31" s="41"/>
      <c r="T31" s="41"/>
      <c r="U31" s="41"/>
      <c r="V31" s="41"/>
      <c r="W31" s="293">
        <f>ROUND(BB94, 2)</f>
        <v>0</v>
      </c>
      <c r="X31" s="294"/>
      <c r="Y31" s="294"/>
      <c r="Z31" s="294"/>
      <c r="AA31" s="294"/>
      <c r="AB31" s="294"/>
      <c r="AC31" s="294"/>
      <c r="AD31" s="294"/>
      <c r="AE31" s="294"/>
      <c r="AF31" s="41"/>
      <c r="AG31" s="41"/>
      <c r="AH31" s="41"/>
      <c r="AI31" s="41"/>
      <c r="AJ31" s="41"/>
      <c r="AK31" s="293">
        <v>0</v>
      </c>
      <c r="AL31" s="294"/>
      <c r="AM31" s="294"/>
      <c r="AN31" s="294"/>
      <c r="AO31" s="294"/>
      <c r="AP31" s="41"/>
      <c r="AQ31" s="41"/>
      <c r="AR31" s="42"/>
      <c r="BE31" s="283"/>
    </row>
    <row r="32" spans="1:71" s="3" customFormat="1" ht="14.45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95">
        <v>0.15</v>
      </c>
      <c r="M32" s="294"/>
      <c r="N32" s="294"/>
      <c r="O32" s="294"/>
      <c r="P32" s="294"/>
      <c r="Q32" s="41"/>
      <c r="R32" s="41"/>
      <c r="S32" s="41"/>
      <c r="T32" s="41"/>
      <c r="U32" s="41"/>
      <c r="V32" s="41"/>
      <c r="W32" s="293">
        <f>ROUND(BC94, 2)</f>
        <v>0</v>
      </c>
      <c r="X32" s="294"/>
      <c r="Y32" s="294"/>
      <c r="Z32" s="294"/>
      <c r="AA32" s="294"/>
      <c r="AB32" s="294"/>
      <c r="AC32" s="294"/>
      <c r="AD32" s="294"/>
      <c r="AE32" s="294"/>
      <c r="AF32" s="41"/>
      <c r="AG32" s="41"/>
      <c r="AH32" s="41"/>
      <c r="AI32" s="41"/>
      <c r="AJ32" s="41"/>
      <c r="AK32" s="293">
        <v>0</v>
      </c>
      <c r="AL32" s="294"/>
      <c r="AM32" s="294"/>
      <c r="AN32" s="294"/>
      <c r="AO32" s="294"/>
      <c r="AP32" s="41"/>
      <c r="AQ32" s="41"/>
      <c r="AR32" s="42"/>
      <c r="BE32" s="283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95">
        <v>0</v>
      </c>
      <c r="M33" s="294"/>
      <c r="N33" s="294"/>
      <c r="O33" s="294"/>
      <c r="P33" s="294"/>
      <c r="Q33" s="41"/>
      <c r="R33" s="41"/>
      <c r="S33" s="41"/>
      <c r="T33" s="41"/>
      <c r="U33" s="41"/>
      <c r="V33" s="41"/>
      <c r="W33" s="293">
        <f>ROUND(BD94, 2)</f>
        <v>0</v>
      </c>
      <c r="X33" s="294"/>
      <c r="Y33" s="294"/>
      <c r="Z33" s="294"/>
      <c r="AA33" s="294"/>
      <c r="AB33" s="294"/>
      <c r="AC33" s="294"/>
      <c r="AD33" s="294"/>
      <c r="AE33" s="294"/>
      <c r="AF33" s="41"/>
      <c r="AG33" s="41"/>
      <c r="AH33" s="41"/>
      <c r="AI33" s="41"/>
      <c r="AJ33" s="41"/>
      <c r="AK33" s="293">
        <v>0</v>
      </c>
      <c r="AL33" s="294"/>
      <c r="AM33" s="294"/>
      <c r="AN33" s="294"/>
      <c r="AO33" s="294"/>
      <c r="AP33" s="41"/>
      <c r="AQ33" s="41"/>
      <c r="AR33" s="42"/>
      <c r="BE33" s="28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2"/>
    </row>
    <row r="35" spans="1:57" s="2" customFormat="1" ht="25.9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299" t="s">
        <v>52</v>
      </c>
      <c r="Y35" s="297"/>
      <c r="Z35" s="297"/>
      <c r="AA35" s="297"/>
      <c r="AB35" s="297"/>
      <c r="AC35" s="45"/>
      <c r="AD35" s="45"/>
      <c r="AE35" s="45"/>
      <c r="AF35" s="45"/>
      <c r="AG35" s="45"/>
      <c r="AH35" s="45"/>
      <c r="AI35" s="45"/>
      <c r="AJ35" s="45"/>
      <c r="AK35" s="296">
        <f>SUM(AK26:AK33)</f>
        <v>0</v>
      </c>
      <c r="AL35" s="297"/>
      <c r="AM35" s="297"/>
      <c r="AN35" s="297"/>
      <c r="AO35" s="29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54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55</v>
      </c>
      <c r="AI60" s="38"/>
      <c r="AJ60" s="38"/>
      <c r="AK60" s="38"/>
      <c r="AL60" s="38"/>
      <c r="AM60" s="52" t="s">
        <v>56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58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55</v>
      </c>
      <c r="AI75" s="38"/>
      <c r="AJ75" s="38"/>
      <c r="AK75" s="38"/>
      <c r="AL75" s="38"/>
      <c r="AM75" s="52" t="s">
        <v>56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02/22/3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6" t="str">
        <f>K6</f>
        <v>Lutyňka, Bohumín - Nová Ves, řkm 3.071 – 5.717, ochrana obce proti velkým vodám (stavba č. 5725)</v>
      </c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Dolní Lutyně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8" t="str">
        <f>IF(AN8= "","",AN8)</f>
        <v>2. 6. 2022</v>
      </c>
      <c r="AN87" s="258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Povodí Odry, státní podnik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59" t="str">
        <f>IF(E17="","",E17)</f>
        <v>Lineplan s.r.o.</v>
      </c>
      <c r="AN89" s="260"/>
      <c r="AO89" s="260"/>
      <c r="AP89" s="260"/>
      <c r="AQ89" s="36"/>
      <c r="AR89" s="39"/>
      <c r="AS89" s="261" t="s">
        <v>60</v>
      </c>
      <c r="AT89" s="262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59" t="str">
        <f>IF(E20="","",E20)</f>
        <v>Ing. Marek Boháč</v>
      </c>
      <c r="AN90" s="260"/>
      <c r="AO90" s="260"/>
      <c r="AP90" s="260"/>
      <c r="AQ90" s="36"/>
      <c r="AR90" s="39"/>
      <c r="AS90" s="263"/>
      <c r="AT90" s="264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5"/>
      <c r="AT91" s="266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7" t="s">
        <v>61</v>
      </c>
      <c r="D92" s="268"/>
      <c r="E92" s="268"/>
      <c r="F92" s="268"/>
      <c r="G92" s="268"/>
      <c r="H92" s="73"/>
      <c r="I92" s="270" t="s">
        <v>62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9" t="s">
        <v>63</v>
      </c>
      <c r="AH92" s="268"/>
      <c r="AI92" s="268"/>
      <c r="AJ92" s="268"/>
      <c r="AK92" s="268"/>
      <c r="AL92" s="268"/>
      <c r="AM92" s="268"/>
      <c r="AN92" s="270" t="s">
        <v>64</v>
      </c>
      <c r="AO92" s="268"/>
      <c r="AP92" s="271"/>
      <c r="AQ92" s="74" t="s">
        <v>65</v>
      </c>
      <c r="AR92" s="39"/>
      <c r="AS92" s="75" t="s">
        <v>66</v>
      </c>
      <c r="AT92" s="76" t="s">
        <v>67</v>
      </c>
      <c r="AU92" s="76" t="s">
        <v>68</v>
      </c>
      <c r="AV92" s="76" t="s">
        <v>69</v>
      </c>
      <c r="AW92" s="76" t="s">
        <v>70</v>
      </c>
      <c r="AX92" s="76" t="s">
        <v>71</v>
      </c>
      <c r="AY92" s="76" t="s">
        <v>72</v>
      </c>
      <c r="AZ92" s="76" t="s">
        <v>73</v>
      </c>
      <c r="BA92" s="76" t="s">
        <v>74</v>
      </c>
      <c r="BB92" s="76" t="s">
        <v>75</v>
      </c>
      <c r="BC92" s="76" t="s">
        <v>76</v>
      </c>
      <c r="BD92" s="77" t="s">
        <v>77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78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9">
        <f>ROUND(AG95+AG96+AG99+AG100,2)</f>
        <v>0</v>
      </c>
      <c r="AH94" s="279"/>
      <c r="AI94" s="279"/>
      <c r="AJ94" s="279"/>
      <c r="AK94" s="279"/>
      <c r="AL94" s="279"/>
      <c r="AM94" s="279"/>
      <c r="AN94" s="280">
        <f t="shared" ref="AN94:AN100" si="0">SUM(AG94,AT94)</f>
        <v>0</v>
      </c>
      <c r="AO94" s="280"/>
      <c r="AP94" s="280"/>
      <c r="AQ94" s="85" t="s">
        <v>1</v>
      </c>
      <c r="AR94" s="86"/>
      <c r="AS94" s="87">
        <f>ROUND(AS95+AS96+AS99+AS100,2)</f>
        <v>0</v>
      </c>
      <c r="AT94" s="88">
        <f t="shared" ref="AT94:AT100" si="1">ROUND(SUM(AV94:AW94),2)</f>
        <v>0</v>
      </c>
      <c r="AU94" s="89">
        <f>ROUND(AU95+AU96+AU99+AU100,5)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ROUND(AZ95+AZ96+AZ99+AZ100,2)</f>
        <v>0</v>
      </c>
      <c r="BA94" s="88">
        <f>ROUND(BA95+BA96+BA99+BA100,2)</f>
        <v>0</v>
      </c>
      <c r="BB94" s="88">
        <f>ROUND(BB95+BB96+BB99+BB100,2)</f>
        <v>0</v>
      </c>
      <c r="BC94" s="88">
        <f>ROUND(BC95+BC96+BC99+BC100,2)</f>
        <v>0</v>
      </c>
      <c r="BD94" s="90">
        <f>ROUND(BD95+BD96+BD99+BD100,2)</f>
        <v>0</v>
      </c>
      <c r="BS94" s="91" t="s">
        <v>79</v>
      </c>
      <c r="BT94" s="91" t="s">
        <v>80</v>
      </c>
      <c r="BU94" s="92" t="s">
        <v>81</v>
      </c>
      <c r="BV94" s="91" t="s">
        <v>82</v>
      </c>
      <c r="BW94" s="91" t="s">
        <v>5</v>
      </c>
      <c r="BX94" s="91" t="s">
        <v>83</v>
      </c>
      <c r="CL94" s="91" t="s">
        <v>1</v>
      </c>
    </row>
    <row r="95" spans="1:91" s="7" customFormat="1" ht="16.5" customHeight="1">
      <c r="A95" s="93" t="s">
        <v>84</v>
      </c>
      <c r="B95" s="94"/>
      <c r="C95" s="95"/>
      <c r="D95" s="274" t="s">
        <v>85</v>
      </c>
      <c r="E95" s="274"/>
      <c r="F95" s="274"/>
      <c r="G95" s="274"/>
      <c r="H95" s="274"/>
      <c r="I95" s="96"/>
      <c r="J95" s="274" t="s">
        <v>86</v>
      </c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2">
        <f>'01 - Rekonstrukce a dopln...'!J30</f>
        <v>0</v>
      </c>
      <c r="AH95" s="273"/>
      <c r="AI95" s="273"/>
      <c r="AJ95" s="273"/>
      <c r="AK95" s="273"/>
      <c r="AL95" s="273"/>
      <c r="AM95" s="273"/>
      <c r="AN95" s="272">
        <f t="shared" si="0"/>
        <v>0</v>
      </c>
      <c r="AO95" s="273"/>
      <c r="AP95" s="273"/>
      <c r="AQ95" s="97" t="s">
        <v>87</v>
      </c>
      <c r="AR95" s="98"/>
      <c r="AS95" s="99">
        <v>0</v>
      </c>
      <c r="AT95" s="100">
        <f t="shared" si="1"/>
        <v>0</v>
      </c>
      <c r="AU95" s="101">
        <f>'01 - Rekonstrukce a dopln...'!P127</f>
        <v>0</v>
      </c>
      <c r="AV95" s="100">
        <f>'01 - Rekonstrukce a dopln...'!J33</f>
        <v>0</v>
      </c>
      <c r="AW95" s="100">
        <f>'01 - Rekonstrukce a dopln...'!J34</f>
        <v>0</v>
      </c>
      <c r="AX95" s="100">
        <f>'01 - Rekonstrukce a dopln...'!J35</f>
        <v>0</v>
      </c>
      <c r="AY95" s="100">
        <f>'01 - Rekonstrukce a dopln...'!J36</f>
        <v>0</v>
      </c>
      <c r="AZ95" s="100">
        <f>'01 - Rekonstrukce a dopln...'!F33</f>
        <v>0</v>
      </c>
      <c r="BA95" s="100">
        <f>'01 - Rekonstrukce a dopln...'!F34</f>
        <v>0</v>
      </c>
      <c r="BB95" s="100">
        <f>'01 - Rekonstrukce a dopln...'!F35</f>
        <v>0</v>
      </c>
      <c r="BC95" s="100">
        <f>'01 - Rekonstrukce a dopln...'!F36</f>
        <v>0</v>
      </c>
      <c r="BD95" s="102">
        <f>'01 - Rekonstrukce a dopln...'!F37</f>
        <v>0</v>
      </c>
      <c r="BT95" s="103" t="s">
        <v>88</v>
      </c>
      <c r="BV95" s="103" t="s">
        <v>82</v>
      </c>
      <c r="BW95" s="103" t="s">
        <v>89</v>
      </c>
      <c r="BX95" s="103" t="s">
        <v>5</v>
      </c>
      <c r="CL95" s="103" t="s">
        <v>1</v>
      </c>
      <c r="CM95" s="103" t="s">
        <v>90</v>
      </c>
    </row>
    <row r="96" spans="1:91" s="7" customFormat="1" ht="16.5" customHeight="1">
      <c r="B96" s="94"/>
      <c r="C96" s="95"/>
      <c r="D96" s="274" t="s">
        <v>91</v>
      </c>
      <c r="E96" s="274"/>
      <c r="F96" s="274"/>
      <c r="G96" s="274"/>
      <c r="H96" s="274"/>
      <c r="I96" s="96"/>
      <c r="J96" s="274" t="s">
        <v>92</v>
      </c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5">
        <f>ROUND(SUM(AG97:AG98),2)</f>
        <v>0</v>
      </c>
      <c r="AH96" s="273"/>
      <c r="AI96" s="273"/>
      <c r="AJ96" s="273"/>
      <c r="AK96" s="273"/>
      <c r="AL96" s="273"/>
      <c r="AM96" s="273"/>
      <c r="AN96" s="272">
        <f t="shared" si="0"/>
        <v>0</v>
      </c>
      <c r="AO96" s="273"/>
      <c r="AP96" s="273"/>
      <c r="AQ96" s="97" t="s">
        <v>87</v>
      </c>
      <c r="AR96" s="98"/>
      <c r="AS96" s="99">
        <f>ROUND(SUM(AS97:AS98),2)</f>
        <v>0</v>
      </c>
      <c r="AT96" s="100">
        <f t="shared" si="1"/>
        <v>0</v>
      </c>
      <c r="AU96" s="101">
        <f>ROUND(SUM(AU97:AU98),5)</f>
        <v>0</v>
      </c>
      <c r="AV96" s="100">
        <f>ROUND(AZ96*L29,2)</f>
        <v>0</v>
      </c>
      <c r="AW96" s="100">
        <f>ROUND(BA96*L30,2)</f>
        <v>0</v>
      </c>
      <c r="AX96" s="100">
        <f>ROUND(BB96*L29,2)</f>
        <v>0</v>
      </c>
      <c r="AY96" s="100">
        <f>ROUND(BC96*L30,2)</f>
        <v>0</v>
      </c>
      <c r="AZ96" s="100">
        <f>ROUND(SUM(AZ97:AZ98),2)</f>
        <v>0</v>
      </c>
      <c r="BA96" s="100">
        <f>ROUND(SUM(BA97:BA98),2)</f>
        <v>0</v>
      </c>
      <c r="BB96" s="100">
        <f>ROUND(SUM(BB97:BB98),2)</f>
        <v>0</v>
      </c>
      <c r="BC96" s="100">
        <f>ROUND(SUM(BC97:BC98),2)</f>
        <v>0</v>
      </c>
      <c r="BD96" s="102">
        <f>ROUND(SUM(BD97:BD98),2)</f>
        <v>0</v>
      </c>
      <c r="BS96" s="103" t="s">
        <v>79</v>
      </c>
      <c r="BT96" s="103" t="s">
        <v>88</v>
      </c>
      <c r="BU96" s="103" t="s">
        <v>81</v>
      </c>
      <c r="BV96" s="103" t="s">
        <v>82</v>
      </c>
      <c r="BW96" s="103" t="s">
        <v>93</v>
      </c>
      <c r="BX96" s="103" t="s">
        <v>5</v>
      </c>
      <c r="CL96" s="103" t="s">
        <v>1</v>
      </c>
      <c r="CM96" s="103" t="s">
        <v>90</v>
      </c>
    </row>
    <row r="97" spans="1:91" s="4" customFormat="1" ht="16.5" customHeight="1">
      <c r="A97" s="93" t="s">
        <v>84</v>
      </c>
      <c r="B97" s="58"/>
      <c r="C97" s="104"/>
      <c r="D97" s="104"/>
      <c r="E97" s="276" t="s">
        <v>94</v>
      </c>
      <c r="F97" s="276"/>
      <c r="G97" s="276"/>
      <c r="H97" s="276"/>
      <c r="I97" s="276"/>
      <c r="J97" s="104"/>
      <c r="K97" s="276" t="s">
        <v>95</v>
      </c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7">
        <f>'02.1 - Revitalizace Lutyňky'!J32</f>
        <v>0</v>
      </c>
      <c r="AH97" s="278"/>
      <c r="AI97" s="278"/>
      <c r="AJ97" s="278"/>
      <c r="AK97" s="278"/>
      <c r="AL97" s="278"/>
      <c r="AM97" s="278"/>
      <c r="AN97" s="277">
        <f t="shared" si="0"/>
        <v>0</v>
      </c>
      <c r="AO97" s="278"/>
      <c r="AP97" s="278"/>
      <c r="AQ97" s="105" t="s">
        <v>96</v>
      </c>
      <c r="AR97" s="60"/>
      <c r="AS97" s="106">
        <v>0</v>
      </c>
      <c r="AT97" s="107">
        <f t="shared" si="1"/>
        <v>0</v>
      </c>
      <c r="AU97" s="108">
        <f>'02.1 - Revitalizace Lutyňky'!P124</f>
        <v>0</v>
      </c>
      <c r="AV97" s="107">
        <f>'02.1 - Revitalizace Lutyňky'!J35</f>
        <v>0</v>
      </c>
      <c r="AW97" s="107">
        <f>'02.1 - Revitalizace Lutyňky'!J36</f>
        <v>0</v>
      </c>
      <c r="AX97" s="107">
        <f>'02.1 - Revitalizace Lutyňky'!J37</f>
        <v>0</v>
      </c>
      <c r="AY97" s="107">
        <f>'02.1 - Revitalizace Lutyňky'!J38</f>
        <v>0</v>
      </c>
      <c r="AZ97" s="107">
        <f>'02.1 - Revitalizace Lutyňky'!F35</f>
        <v>0</v>
      </c>
      <c r="BA97" s="107">
        <f>'02.1 - Revitalizace Lutyňky'!F36</f>
        <v>0</v>
      </c>
      <c r="BB97" s="107">
        <f>'02.1 - Revitalizace Lutyňky'!F37</f>
        <v>0</v>
      </c>
      <c r="BC97" s="107">
        <f>'02.1 - Revitalizace Lutyňky'!F38</f>
        <v>0</v>
      </c>
      <c r="BD97" s="109">
        <f>'02.1 - Revitalizace Lutyňky'!F39</f>
        <v>0</v>
      </c>
      <c r="BT97" s="110" t="s">
        <v>90</v>
      </c>
      <c r="BV97" s="110" t="s">
        <v>82</v>
      </c>
      <c r="BW97" s="110" t="s">
        <v>97</v>
      </c>
      <c r="BX97" s="110" t="s">
        <v>93</v>
      </c>
      <c r="CL97" s="110" t="s">
        <v>1</v>
      </c>
    </row>
    <row r="98" spans="1:91" s="4" customFormat="1" ht="16.5" customHeight="1">
      <c r="A98" s="93" t="s">
        <v>84</v>
      </c>
      <c r="B98" s="58"/>
      <c r="C98" s="104"/>
      <c r="D98" s="104"/>
      <c r="E98" s="276" t="s">
        <v>98</v>
      </c>
      <c r="F98" s="276"/>
      <c r="G98" s="276"/>
      <c r="H98" s="276"/>
      <c r="I98" s="276"/>
      <c r="J98" s="104"/>
      <c r="K98" s="276" t="s">
        <v>99</v>
      </c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7">
        <f>'02.2 - Nová PB hráz'!J32</f>
        <v>0</v>
      </c>
      <c r="AH98" s="278"/>
      <c r="AI98" s="278"/>
      <c r="AJ98" s="278"/>
      <c r="AK98" s="278"/>
      <c r="AL98" s="278"/>
      <c r="AM98" s="278"/>
      <c r="AN98" s="277">
        <f t="shared" si="0"/>
        <v>0</v>
      </c>
      <c r="AO98" s="278"/>
      <c r="AP98" s="278"/>
      <c r="AQ98" s="105" t="s">
        <v>96</v>
      </c>
      <c r="AR98" s="60"/>
      <c r="AS98" s="106">
        <v>0</v>
      </c>
      <c r="AT98" s="107">
        <f t="shared" si="1"/>
        <v>0</v>
      </c>
      <c r="AU98" s="108">
        <f>'02.2 - Nová PB hráz'!P130</f>
        <v>0</v>
      </c>
      <c r="AV98" s="107">
        <f>'02.2 - Nová PB hráz'!J35</f>
        <v>0</v>
      </c>
      <c r="AW98" s="107">
        <f>'02.2 - Nová PB hráz'!J36</f>
        <v>0</v>
      </c>
      <c r="AX98" s="107">
        <f>'02.2 - Nová PB hráz'!J37</f>
        <v>0</v>
      </c>
      <c r="AY98" s="107">
        <f>'02.2 - Nová PB hráz'!J38</f>
        <v>0</v>
      </c>
      <c r="AZ98" s="107">
        <f>'02.2 - Nová PB hráz'!F35</f>
        <v>0</v>
      </c>
      <c r="BA98" s="107">
        <f>'02.2 - Nová PB hráz'!F36</f>
        <v>0</v>
      </c>
      <c r="BB98" s="107">
        <f>'02.2 - Nová PB hráz'!F37</f>
        <v>0</v>
      </c>
      <c r="BC98" s="107">
        <f>'02.2 - Nová PB hráz'!F38</f>
        <v>0</v>
      </c>
      <c r="BD98" s="109">
        <f>'02.2 - Nová PB hráz'!F39</f>
        <v>0</v>
      </c>
      <c r="BT98" s="110" t="s">
        <v>90</v>
      </c>
      <c r="BV98" s="110" t="s">
        <v>82</v>
      </c>
      <c r="BW98" s="110" t="s">
        <v>100</v>
      </c>
      <c r="BX98" s="110" t="s">
        <v>93</v>
      </c>
      <c r="CL98" s="110" t="s">
        <v>1</v>
      </c>
    </row>
    <row r="99" spans="1:91" s="7" customFormat="1" ht="16.5" customHeight="1">
      <c r="A99" s="93" t="s">
        <v>84</v>
      </c>
      <c r="B99" s="94"/>
      <c r="C99" s="95"/>
      <c r="D99" s="274" t="s">
        <v>101</v>
      </c>
      <c r="E99" s="274"/>
      <c r="F99" s="274"/>
      <c r="G99" s="274"/>
      <c r="H99" s="274"/>
      <c r="I99" s="96"/>
      <c r="J99" s="274" t="s">
        <v>102</v>
      </c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2">
        <f>'03 - Odstranění stavby Úp...'!J30</f>
        <v>0</v>
      </c>
      <c r="AH99" s="273"/>
      <c r="AI99" s="273"/>
      <c r="AJ99" s="273"/>
      <c r="AK99" s="273"/>
      <c r="AL99" s="273"/>
      <c r="AM99" s="273"/>
      <c r="AN99" s="272">
        <f t="shared" si="0"/>
        <v>0</v>
      </c>
      <c r="AO99" s="273"/>
      <c r="AP99" s="273"/>
      <c r="AQ99" s="97" t="s">
        <v>87</v>
      </c>
      <c r="AR99" s="98"/>
      <c r="AS99" s="99">
        <v>0</v>
      </c>
      <c r="AT99" s="100">
        <f t="shared" si="1"/>
        <v>0</v>
      </c>
      <c r="AU99" s="101">
        <f>'03 - Odstranění stavby Úp...'!P120</f>
        <v>0</v>
      </c>
      <c r="AV99" s="100">
        <f>'03 - Odstranění stavby Úp...'!J33</f>
        <v>0</v>
      </c>
      <c r="AW99" s="100">
        <f>'03 - Odstranění stavby Úp...'!J34</f>
        <v>0</v>
      </c>
      <c r="AX99" s="100">
        <f>'03 - Odstranění stavby Úp...'!J35</f>
        <v>0</v>
      </c>
      <c r="AY99" s="100">
        <f>'03 - Odstranění stavby Úp...'!J36</f>
        <v>0</v>
      </c>
      <c r="AZ99" s="100">
        <f>'03 - Odstranění stavby Úp...'!F33</f>
        <v>0</v>
      </c>
      <c r="BA99" s="100">
        <f>'03 - Odstranění stavby Úp...'!F34</f>
        <v>0</v>
      </c>
      <c r="BB99" s="100">
        <f>'03 - Odstranění stavby Úp...'!F35</f>
        <v>0</v>
      </c>
      <c r="BC99" s="100">
        <f>'03 - Odstranění stavby Úp...'!F36</f>
        <v>0</v>
      </c>
      <c r="BD99" s="102">
        <f>'03 - Odstranění stavby Úp...'!F37</f>
        <v>0</v>
      </c>
      <c r="BT99" s="103" t="s">
        <v>88</v>
      </c>
      <c r="BV99" s="103" t="s">
        <v>82</v>
      </c>
      <c r="BW99" s="103" t="s">
        <v>103</v>
      </c>
      <c r="BX99" s="103" t="s">
        <v>5</v>
      </c>
      <c r="CL99" s="103" t="s">
        <v>1</v>
      </c>
      <c r="CM99" s="103" t="s">
        <v>90</v>
      </c>
    </row>
    <row r="100" spans="1:91" s="7" customFormat="1" ht="16.5" customHeight="1">
      <c r="A100" s="93" t="s">
        <v>84</v>
      </c>
      <c r="B100" s="94"/>
      <c r="C100" s="95"/>
      <c r="D100" s="274" t="s">
        <v>104</v>
      </c>
      <c r="E100" s="274"/>
      <c r="F100" s="274"/>
      <c r="G100" s="274"/>
      <c r="H100" s="274"/>
      <c r="I100" s="96"/>
      <c r="J100" s="274" t="s">
        <v>105</v>
      </c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2">
        <f>'VON - Vedlejší a ostatní ...'!J30</f>
        <v>0</v>
      </c>
      <c r="AH100" s="273"/>
      <c r="AI100" s="273"/>
      <c r="AJ100" s="273"/>
      <c r="AK100" s="273"/>
      <c r="AL100" s="273"/>
      <c r="AM100" s="273"/>
      <c r="AN100" s="272">
        <f t="shared" si="0"/>
        <v>0</v>
      </c>
      <c r="AO100" s="273"/>
      <c r="AP100" s="273"/>
      <c r="AQ100" s="97" t="s">
        <v>87</v>
      </c>
      <c r="AR100" s="98"/>
      <c r="AS100" s="111">
        <v>0</v>
      </c>
      <c r="AT100" s="112">
        <f t="shared" si="1"/>
        <v>0</v>
      </c>
      <c r="AU100" s="113">
        <f>'VON - Vedlejší a ostatní ...'!P117</f>
        <v>0</v>
      </c>
      <c r="AV100" s="112">
        <f>'VON - Vedlejší a ostatní ...'!J33</f>
        <v>0</v>
      </c>
      <c r="AW100" s="112">
        <f>'VON - Vedlejší a ostatní ...'!J34</f>
        <v>0</v>
      </c>
      <c r="AX100" s="112">
        <f>'VON - Vedlejší a ostatní ...'!J35</f>
        <v>0</v>
      </c>
      <c r="AY100" s="112">
        <f>'VON - Vedlejší a ostatní ...'!J36</f>
        <v>0</v>
      </c>
      <c r="AZ100" s="112">
        <f>'VON - Vedlejší a ostatní ...'!F33</f>
        <v>0</v>
      </c>
      <c r="BA100" s="112">
        <f>'VON - Vedlejší a ostatní ...'!F34</f>
        <v>0</v>
      </c>
      <c r="BB100" s="112">
        <f>'VON - Vedlejší a ostatní ...'!F35</f>
        <v>0</v>
      </c>
      <c r="BC100" s="112">
        <f>'VON - Vedlejší a ostatní ...'!F36</f>
        <v>0</v>
      </c>
      <c r="BD100" s="114">
        <f>'VON - Vedlejší a ostatní ...'!F37</f>
        <v>0</v>
      </c>
      <c r="BT100" s="103" t="s">
        <v>88</v>
      </c>
      <c r="BV100" s="103" t="s">
        <v>82</v>
      </c>
      <c r="BW100" s="103" t="s">
        <v>106</v>
      </c>
      <c r="BX100" s="103" t="s">
        <v>5</v>
      </c>
      <c r="CL100" s="103" t="s">
        <v>1</v>
      </c>
      <c r="CM100" s="103" t="s">
        <v>90</v>
      </c>
    </row>
    <row r="101" spans="1:91" s="2" customFormat="1" ht="30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9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</sheetData>
  <sheetProtection algorithmName="SHA-512" hashValue="poquR8biGQjsl1CJgNVASiMLqQ8EejRr/AhJHOamdYpKFzEtjuGmfDLDfloYAzGL75DVY+2U4YQjgud0TbsRDw==" saltValue="0cSZaTFjTEDxEdH6gCSZx5uRb5sTVDkbqJHcFmlPnL1IGw7pNglOhQFbKa7q4fxWPxyO9v2uxvJKqI+v2+D3Og==" spinCount="100000" sheet="1" objects="1" scenarios="1" formatColumns="0" formatRows="0"/>
  <mergeCells count="62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100:AP100"/>
    <mergeCell ref="AG100:AM100"/>
    <mergeCell ref="D100:H100"/>
    <mergeCell ref="J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L85:AO85"/>
    <mergeCell ref="AM87:AN87"/>
    <mergeCell ref="AM89:AP89"/>
    <mergeCell ref="AS89:AT91"/>
    <mergeCell ref="AM90:AP90"/>
  </mergeCells>
  <hyperlinks>
    <hyperlink ref="A95" location="'01 - Rekonstrukce a dopln...'!C2" display="/"/>
    <hyperlink ref="A97" location="'02.1 - Revitalizace Lutyňky'!C2" display="/"/>
    <hyperlink ref="A98" location="'02.2 - Nová PB hráz'!C2" display="/"/>
    <hyperlink ref="A99" location="'03 - Odstranění stavby Úp...'!C2" display="/"/>
    <hyperlink ref="A100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89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107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1" t="str">
        <f>'Rekapitulace stavby'!K6</f>
        <v>Lutyňka, Bohumín - Nová Ves, řkm 3.071 – 5.717, ochrana obce proti velkým vodám (stavba č. 5725)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9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3" t="s">
        <v>109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2. 6. 2022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>70890021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>Povodí Odry, státní podnik</v>
      </c>
      <c r="F15" s="34"/>
      <c r="G15" s="34"/>
      <c r="H15" s="34"/>
      <c r="I15" s="119" t="s">
        <v>28</v>
      </c>
      <c r="J15" s="110" t="str">
        <f>IF('Rekapitulace stavby'!AN11="","",'Rekapitulace stavby'!AN11)</f>
        <v>CZ70890021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30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9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32</v>
      </c>
      <c r="E20" s="34"/>
      <c r="F20" s="34"/>
      <c r="G20" s="34"/>
      <c r="H20" s="34"/>
      <c r="I20" s="119" t="s">
        <v>25</v>
      </c>
      <c r="J20" s="110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34</v>
      </c>
      <c r="F21" s="34"/>
      <c r="G21" s="34"/>
      <c r="H21" s="34"/>
      <c r="I21" s="119" t="s">
        <v>28</v>
      </c>
      <c r="J21" s="110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37</v>
      </c>
      <c r="E23" s="34"/>
      <c r="F23" s="34"/>
      <c r="G23" s="34"/>
      <c r="H23" s="34"/>
      <c r="I23" s="119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38</v>
      </c>
      <c r="F24" s="34"/>
      <c r="G24" s="34"/>
      <c r="H24" s="34"/>
      <c r="I24" s="119" t="s">
        <v>28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07" t="s">
        <v>1</v>
      </c>
      <c r="F27" s="307"/>
      <c r="G27" s="307"/>
      <c r="H27" s="307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40</v>
      </c>
      <c r="E30" s="34"/>
      <c r="F30" s="34"/>
      <c r="G30" s="34"/>
      <c r="H30" s="34"/>
      <c r="I30" s="34"/>
      <c r="J30" s="126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42</v>
      </c>
      <c r="G32" s="34"/>
      <c r="H32" s="34"/>
      <c r="I32" s="127" t="s">
        <v>41</v>
      </c>
      <c r="J32" s="127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44</v>
      </c>
      <c r="E33" s="119" t="s">
        <v>45</v>
      </c>
      <c r="F33" s="129">
        <f>ROUND((SUM(BE127:BE330)),  2)</f>
        <v>0</v>
      </c>
      <c r="G33" s="34"/>
      <c r="H33" s="34"/>
      <c r="I33" s="130">
        <v>0.21</v>
      </c>
      <c r="J33" s="129">
        <f>ROUND(((SUM(BE127:BE330))*I33),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46</v>
      </c>
      <c r="F34" s="129">
        <f>ROUND((SUM(BF127:BF330)),  2)</f>
        <v>0</v>
      </c>
      <c r="G34" s="34"/>
      <c r="H34" s="34"/>
      <c r="I34" s="130">
        <v>0.15</v>
      </c>
      <c r="J34" s="129">
        <f>ROUND(((SUM(BF127:BF330))*I34),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47</v>
      </c>
      <c r="F35" s="129">
        <f>ROUND((SUM(BG127:BG330)),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48</v>
      </c>
      <c r="F36" s="129">
        <f>ROUND((SUM(BH127:BH330)),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49</v>
      </c>
      <c r="F37" s="129">
        <f>ROUND((SUM(BI127:BI330)),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50</v>
      </c>
      <c r="E39" s="133"/>
      <c r="F39" s="133"/>
      <c r="G39" s="134" t="s">
        <v>51</v>
      </c>
      <c r="H39" s="135" t="s">
        <v>52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53</v>
      </c>
      <c r="E50" s="139"/>
      <c r="F50" s="139"/>
      <c r="G50" s="138" t="s">
        <v>54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55</v>
      </c>
      <c r="E61" s="141"/>
      <c r="F61" s="142" t="s">
        <v>56</v>
      </c>
      <c r="G61" s="140" t="s">
        <v>55</v>
      </c>
      <c r="H61" s="141"/>
      <c r="I61" s="141"/>
      <c r="J61" s="143" t="s">
        <v>56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57</v>
      </c>
      <c r="E65" s="144"/>
      <c r="F65" s="144"/>
      <c r="G65" s="138" t="s">
        <v>58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55</v>
      </c>
      <c r="E76" s="141"/>
      <c r="F76" s="142" t="s">
        <v>56</v>
      </c>
      <c r="G76" s="140" t="s">
        <v>55</v>
      </c>
      <c r="H76" s="141"/>
      <c r="I76" s="141"/>
      <c r="J76" s="143" t="s">
        <v>56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8" t="str">
        <f>E7</f>
        <v>Lutyňka, Bohumín - Nová Ves, řkm 3.071 – 5.717, ochrana obce proti velkým vodám (stavba č. 5725)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6" t="str">
        <f>E9</f>
        <v>01 - Rekonstrukce a doplnění PB hráze</v>
      </c>
      <c r="F87" s="310"/>
      <c r="G87" s="310"/>
      <c r="H87" s="31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Dolní Lutyně</v>
      </c>
      <c r="G89" s="36"/>
      <c r="H89" s="36"/>
      <c r="I89" s="29" t="s">
        <v>22</v>
      </c>
      <c r="J89" s="66" t="str">
        <f>IF(J12="","",J12)</f>
        <v>2. 6. 2022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Povodí Odry, státní podnik</v>
      </c>
      <c r="G91" s="36"/>
      <c r="H91" s="36"/>
      <c r="I91" s="29" t="s">
        <v>32</v>
      </c>
      <c r="J91" s="32" t="str">
        <f>E21</f>
        <v>Lineplan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Ing. Marek Boháč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111</v>
      </c>
      <c r="D94" s="150"/>
      <c r="E94" s="150"/>
      <c r="F94" s="150"/>
      <c r="G94" s="150"/>
      <c r="H94" s="150"/>
      <c r="I94" s="150"/>
      <c r="J94" s="151" t="s">
        <v>112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113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114</v>
      </c>
    </row>
    <row r="97" spans="1:31" s="9" customFormat="1" ht="24.95" customHeight="1">
      <c r="B97" s="153"/>
      <c r="C97" s="154"/>
      <c r="D97" s="155" t="s">
        <v>115</v>
      </c>
      <c r="E97" s="156"/>
      <c r="F97" s="156"/>
      <c r="G97" s="156"/>
      <c r="H97" s="156"/>
      <c r="I97" s="156"/>
      <c r="J97" s="157">
        <f>J128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116</v>
      </c>
      <c r="E98" s="161"/>
      <c r="F98" s="161"/>
      <c r="G98" s="161"/>
      <c r="H98" s="161"/>
      <c r="I98" s="161"/>
      <c r="J98" s="162">
        <f>J129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117</v>
      </c>
      <c r="E99" s="161"/>
      <c r="F99" s="161"/>
      <c r="G99" s="161"/>
      <c r="H99" s="161"/>
      <c r="I99" s="161"/>
      <c r="J99" s="162">
        <f>J243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118</v>
      </c>
      <c r="E100" s="161"/>
      <c r="F100" s="161"/>
      <c r="G100" s="161"/>
      <c r="H100" s="161"/>
      <c r="I100" s="161"/>
      <c r="J100" s="162">
        <f>J248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119</v>
      </c>
      <c r="E101" s="161"/>
      <c r="F101" s="161"/>
      <c r="G101" s="161"/>
      <c r="H101" s="161"/>
      <c r="I101" s="161"/>
      <c r="J101" s="162">
        <f>J253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120</v>
      </c>
      <c r="E102" s="161"/>
      <c r="F102" s="161"/>
      <c r="G102" s="161"/>
      <c r="H102" s="161"/>
      <c r="I102" s="161"/>
      <c r="J102" s="162">
        <f>J292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121</v>
      </c>
      <c r="E103" s="161"/>
      <c r="F103" s="161"/>
      <c r="G103" s="161"/>
      <c r="H103" s="161"/>
      <c r="I103" s="161"/>
      <c r="J103" s="162">
        <f>J298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122</v>
      </c>
      <c r="E104" s="161"/>
      <c r="F104" s="161"/>
      <c r="G104" s="161"/>
      <c r="H104" s="161"/>
      <c r="I104" s="161"/>
      <c r="J104" s="162">
        <f>J315</f>
        <v>0</v>
      </c>
      <c r="K104" s="104"/>
      <c r="L104" s="163"/>
    </row>
    <row r="105" spans="1:31" s="10" customFormat="1" ht="19.899999999999999" customHeight="1">
      <c r="B105" s="159"/>
      <c r="C105" s="104"/>
      <c r="D105" s="160" t="s">
        <v>123</v>
      </c>
      <c r="E105" s="161"/>
      <c r="F105" s="161"/>
      <c r="G105" s="161"/>
      <c r="H105" s="161"/>
      <c r="I105" s="161"/>
      <c r="J105" s="162">
        <f>J318</f>
        <v>0</v>
      </c>
      <c r="K105" s="104"/>
      <c r="L105" s="163"/>
    </row>
    <row r="106" spans="1:31" s="9" customFormat="1" ht="24.95" customHeight="1">
      <c r="B106" s="153"/>
      <c r="C106" s="154"/>
      <c r="D106" s="155" t="s">
        <v>124</v>
      </c>
      <c r="E106" s="156"/>
      <c r="F106" s="156"/>
      <c r="G106" s="156"/>
      <c r="H106" s="156"/>
      <c r="I106" s="156"/>
      <c r="J106" s="157">
        <f>J321</f>
        <v>0</v>
      </c>
      <c r="K106" s="154"/>
      <c r="L106" s="158"/>
    </row>
    <row r="107" spans="1:31" s="10" customFormat="1" ht="19.899999999999999" customHeight="1">
      <c r="B107" s="159"/>
      <c r="C107" s="104"/>
      <c r="D107" s="160" t="s">
        <v>125</v>
      </c>
      <c r="E107" s="161"/>
      <c r="F107" s="161"/>
      <c r="G107" s="161"/>
      <c r="H107" s="161"/>
      <c r="I107" s="161"/>
      <c r="J107" s="162">
        <f>J322</f>
        <v>0</v>
      </c>
      <c r="K107" s="104"/>
      <c r="L107" s="163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126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26.25" customHeight="1">
      <c r="A117" s="34"/>
      <c r="B117" s="35"/>
      <c r="C117" s="36"/>
      <c r="D117" s="36"/>
      <c r="E117" s="308" t="str">
        <f>E7</f>
        <v>Lutyňka, Bohumín - Nová Ves, řkm 3.071 – 5.717, ochrana obce proti velkým vodám (stavba č. 5725)</v>
      </c>
      <c r="F117" s="309"/>
      <c r="G117" s="309"/>
      <c r="H117" s="309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108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56" t="str">
        <f>E9</f>
        <v>01 - Rekonstrukce a doplnění PB hráze</v>
      </c>
      <c r="F119" s="310"/>
      <c r="G119" s="310"/>
      <c r="H119" s="310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>Dolní Lutyně</v>
      </c>
      <c r="G121" s="36"/>
      <c r="H121" s="36"/>
      <c r="I121" s="29" t="s">
        <v>22</v>
      </c>
      <c r="J121" s="66" t="str">
        <f>IF(J12="","",J12)</f>
        <v>2. 6. 2022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24</v>
      </c>
      <c r="D123" s="36"/>
      <c r="E123" s="36"/>
      <c r="F123" s="27" t="str">
        <f>E15</f>
        <v>Povodí Odry, státní podnik</v>
      </c>
      <c r="G123" s="36"/>
      <c r="H123" s="36"/>
      <c r="I123" s="29" t="s">
        <v>32</v>
      </c>
      <c r="J123" s="32" t="str">
        <f>E21</f>
        <v>Lineplan s.r.o.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30</v>
      </c>
      <c r="D124" s="36"/>
      <c r="E124" s="36"/>
      <c r="F124" s="27" t="str">
        <f>IF(E18="","",E18)</f>
        <v>Vyplň údaj</v>
      </c>
      <c r="G124" s="36"/>
      <c r="H124" s="36"/>
      <c r="I124" s="29" t="s">
        <v>37</v>
      </c>
      <c r="J124" s="32" t="str">
        <f>E24</f>
        <v>Ing. Marek Boháč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64"/>
      <c r="B126" s="165"/>
      <c r="C126" s="166" t="s">
        <v>127</v>
      </c>
      <c r="D126" s="167" t="s">
        <v>65</v>
      </c>
      <c r="E126" s="167" t="s">
        <v>61</v>
      </c>
      <c r="F126" s="167" t="s">
        <v>62</v>
      </c>
      <c r="G126" s="167" t="s">
        <v>128</v>
      </c>
      <c r="H126" s="167" t="s">
        <v>129</v>
      </c>
      <c r="I126" s="167" t="s">
        <v>130</v>
      </c>
      <c r="J126" s="167" t="s">
        <v>112</v>
      </c>
      <c r="K126" s="168" t="s">
        <v>131</v>
      </c>
      <c r="L126" s="169"/>
      <c r="M126" s="75" t="s">
        <v>1</v>
      </c>
      <c r="N126" s="76" t="s">
        <v>44</v>
      </c>
      <c r="O126" s="76" t="s">
        <v>132</v>
      </c>
      <c r="P126" s="76" t="s">
        <v>133</v>
      </c>
      <c r="Q126" s="76" t="s">
        <v>134</v>
      </c>
      <c r="R126" s="76" t="s">
        <v>135</v>
      </c>
      <c r="S126" s="76" t="s">
        <v>136</v>
      </c>
      <c r="T126" s="77" t="s">
        <v>137</v>
      </c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</row>
    <row r="127" spans="1:63" s="2" customFormat="1" ht="22.9" customHeight="1">
      <c r="A127" s="34"/>
      <c r="B127" s="35"/>
      <c r="C127" s="82" t="s">
        <v>138</v>
      </c>
      <c r="D127" s="36"/>
      <c r="E127" s="36"/>
      <c r="F127" s="36"/>
      <c r="G127" s="36"/>
      <c r="H127" s="36"/>
      <c r="I127" s="36"/>
      <c r="J127" s="170">
        <f>BK127</f>
        <v>0</v>
      </c>
      <c r="K127" s="36"/>
      <c r="L127" s="39"/>
      <c r="M127" s="78"/>
      <c r="N127" s="171"/>
      <c r="O127" s="79"/>
      <c r="P127" s="172">
        <f>P128+P321</f>
        <v>0</v>
      </c>
      <c r="Q127" s="79"/>
      <c r="R127" s="172">
        <f>R128+R321</f>
        <v>1040.3684490758501</v>
      </c>
      <c r="S127" s="79"/>
      <c r="T127" s="173">
        <f>T128+T321</f>
        <v>112.35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79</v>
      </c>
      <c r="AU127" s="17" t="s">
        <v>114</v>
      </c>
      <c r="BK127" s="174">
        <f>BK128+BK321</f>
        <v>0</v>
      </c>
    </row>
    <row r="128" spans="1:63" s="12" customFormat="1" ht="25.9" customHeight="1">
      <c r="B128" s="175"/>
      <c r="C128" s="176"/>
      <c r="D128" s="177" t="s">
        <v>79</v>
      </c>
      <c r="E128" s="178" t="s">
        <v>139</v>
      </c>
      <c r="F128" s="178" t="s">
        <v>140</v>
      </c>
      <c r="G128" s="176"/>
      <c r="H128" s="176"/>
      <c r="I128" s="179"/>
      <c r="J128" s="180">
        <f>BK128</f>
        <v>0</v>
      </c>
      <c r="K128" s="176"/>
      <c r="L128" s="181"/>
      <c r="M128" s="182"/>
      <c r="N128" s="183"/>
      <c r="O128" s="183"/>
      <c r="P128" s="184">
        <f>P129+P243+P248+P253+P292+P298+P315+P318</f>
        <v>0</v>
      </c>
      <c r="Q128" s="183"/>
      <c r="R128" s="184">
        <f>R129+R243+R248+R253+R292+R298+R315+R318</f>
        <v>1040.36163307585</v>
      </c>
      <c r="S128" s="183"/>
      <c r="T128" s="185">
        <f>T129+T243+T248+T253+T292+T298+T315+T318</f>
        <v>112.35</v>
      </c>
      <c r="AR128" s="186" t="s">
        <v>88</v>
      </c>
      <c r="AT128" s="187" t="s">
        <v>79</v>
      </c>
      <c r="AU128" s="187" t="s">
        <v>80</v>
      </c>
      <c r="AY128" s="186" t="s">
        <v>141</v>
      </c>
      <c r="BK128" s="188">
        <f>BK129+BK243+BK248+BK253+BK292+BK298+BK315+BK318</f>
        <v>0</v>
      </c>
    </row>
    <row r="129" spans="1:65" s="12" customFormat="1" ht="22.9" customHeight="1">
      <c r="B129" s="175"/>
      <c r="C129" s="176"/>
      <c r="D129" s="177" t="s">
        <v>79</v>
      </c>
      <c r="E129" s="189" t="s">
        <v>88</v>
      </c>
      <c r="F129" s="189" t="s">
        <v>142</v>
      </c>
      <c r="G129" s="176"/>
      <c r="H129" s="176"/>
      <c r="I129" s="179"/>
      <c r="J129" s="190">
        <f>BK129</f>
        <v>0</v>
      </c>
      <c r="K129" s="176"/>
      <c r="L129" s="181"/>
      <c r="M129" s="182"/>
      <c r="N129" s="183"/>
      <c r="O129" s="183"/>
      <c r="P129" s="184">
        <f>SUM(P130:P242)</f>
        <v>0</v>
      </c>
      <c r="Q129" s="183"/>
      <c r="R129" s="184">
        <f>SUM(R130:R242)</f>
        <v>1.4339031599999998</v>
      </c>
      <c r="S129" s="183"/>
      <c r="T129" s="185">
        <f>SUM(T130:T242)</f>
        <v>105.75</v>
      </c>
      <c r="AR129" s="186" t="s">
        <v>88</v>
      </c>
      <c r="AT129" s="187" t="s">
        <v>79</v>
      </c>
      <c r="AU129" s="187" t="s">
        <v>88</v>
      </c>
      <c r="AY129" s="186" t="s">
        <v>141</v>
      </c>
      <c r="BK129" s="188">
        <f>SUM(BK130:BK242)</f>
        <v>0</v>
      </c>
    </row>
    <row r="130" spans="1:65" s="2" customFormat="1" ht="16.5" customHeight="1">
      <c r="A130" s="34"/>
      <c r="B130" s="35"/>
      <c r="C130" s="191" t="s">
        <v>88</v>
      </c>
      <c r="D130" s="191" t="s">
        <v>143</v>
      </c>
      <c r="E130" s="192" t="s">
        <v>144</v>
      </c>
      <c r="F130" s="193" t="s">
        <v>145</v>
      </c>
      <c r="G130" s="194" t="s">
        <v>146</v>
      </c>
      <c r="H130" s="195">
        <v>50</v>
      </c>
      <c r="I130" s="196"/>
      <c r="J130" s="197">
        <f>ROUND(I130*H130,2)</f>
        <v>0</v>
      </c>
      <c r="K130" s="193" t="s">
        <v>147</v>
      </c>
      <c r="L130" s="39"/>
      <c r="M130" s="198" t="s">
        <v>1</v>
      </c>
      <c r="N130" s="199" t="s">
        <v>45</v>
      </c>
      <c r="O130" s="71"/>
      <c r="P130" s="200">
        <f>O130*H130</f>
        <v>0</v>
      </c>
      <c r="Q130" s="200">
        <v>2.1930000000000002E-2</v>
      </c>
      <c r="R130" s="200">
        <f>Q130*H130</f>
        <v>1.0965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148</v>
      </c>
      <c r="AT130" s="202" t="s">
        <v>143</v>
      </c>
      <c r="AU130" s="202" t="s">
        <v>90</v>
      </c>
      <c r="AY130" s="17" t="s">
        <v>141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88</v>
      </c>
      <c r="BK130" s="203">
        <f>ROUND(I130*H130,2)</f>
        <v>0</v>
      </c>
      <c r="BL130" s="17" t="s">
        <v>148</v>
      </c>
      <c r="BM130" s="202" t="s">
        <v>149</v>
      </c>
    </row>
    <row r="131" spans="1:65" s="2" customFormat="1" ht="11.25">
      <c r="A131" s="34"/>
      <c r="B131" s="35"/>
      <c r="C131" s="36"/>
      <c r="D131" s="204" t="s">
        <v>150</v>
      </c>
      <c r="E131" s="36"/>
      <c r="F131" s="205" t="s">
        <v>151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150</v>
      </c>
      <c r="AU131" s="17" t="s">
        <v>90</v>
      </c>
    </row>
    <row r="132" spans="1:65" s="2" customFormat="1" ht="19.5">
      <c r="A132" s="34"/>
      <c r="B132" s="35"/>
      <c r="C132" s="36"/>
      <c r="D132" s="204" t="s">
        <v>152</v>
      </c>
      <c r="E132" s="36"/>
      <c r="F132" s="209" t="s">
        <v>153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152</v>
      </c>
      <c r="AU132" s="17" t="s">
        <v>90</v>
      </c>
    </row>
    <row r="133" spans="1:65" s="13" customFormat="1" ht="11.25">
      <c r="B133" s="210"/>
      <c r="C133" s="211"/>
      <c r="D133" s="204" t="s">
        <v>154</v>
      </c>
      <c r="E133" s="212" t="s">
        <v>1</v>
      </c>
      <c r="F133" s="213" t="s">
        <v>155</v>
      </c>
      <c r="G133" s="211"/>
      <c r="H133" s="212" t="s">
        <v>1</v>
      </c>
      <c r="I133" s="214"/>
      <c r="J133" s="211"/>
      <c r="K133" s="211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154</v>
      </c>
      <c r="AU133" s="219" t="s">
        <v>90</v>
      </c>
      <c r="AV133" s="13" t="s">
        <v>88</v>
      </c>
      <c r="AW133" s="13" t="s">
        <v>36</v>
      </c>
      <c r="AX133" s="13" t="s">
        <v>80</v>
      </c>
      <c r="AY133" s="219" t="s">
        <v>141</v>
      </c>
    </row>
    <row r="134" spans="1:65" s="14" customFormat="1" ht="11.25">
      <c r="B134" s="220"/>
      <c r="C134" s="221"/>
      <c r="D134" s="204" t="s">
        <v>154</v>
      </c>
      <c r="E134" s="222" t="s">
        <v>1</v>
      </c>
      <c r="F134" s="223" t="s">
        <v>156</v>
      </c>
      <c r="G134" s="221"/>
      <c r="H134" s="224">
        <v>50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154</v>
      </c>
      <c r="AU134" s="230" t="s">
        <v>90</v>
      </c>
      <c r="AV134" s="14" t="s">
        <v>90</v>
      </c>
      <c r="AW134" s="14" t="s">
        <v>36</v>
      </c>
      <c r="AX134" s="14" t="s">
        <v>88</v>
      </c>
      <c r="AY134" s="230" t="s">
        <v>141</v>
      </c>
    </row>
    <row r="135" spans="1:65" s="2" customFormat="1" ht="24.2" customHeight="1">
      <c r="A135" s="34"/>
      <c r="B135" s="35"/>
      <c r="C135" s="191" t="s">
        <v>157</v>
      </c>
      <c r="D135" s="191" t="s">
        <v>143</v>
      </c>
      <c r="E135" s="192" t="s">
        <v>158</v>
      </c>
      <c r="F135" s="193" t="s">
        <v>159</v>
      </c>
      <c r="G135" s="194" t="s">
        <v>160</v>
      </c>
      <c r="H135" s="195">
        <v>58.75</v>
      </c>
      <c r="I135" s="196"/>
      <c r="J135" s="197">
        <f>ROUND(I135*H135,2)</f>
        <v>0</v>
      </c>
      <c r="K135" s="193" t="s">
        <v>147</v>
      </c>
      <c r="L135" s="39"/>
      <c r="M135" s="198" t="s">
        <v>1</v>
      </c>
      <c r="N135" s="199" t="s">
        <v>45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1.8</v>
      </c>
      <c r="T135" s="201">
        <f>S135*H135</f>
        <v>105.75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148</v>
      </c>
      <c r="AT135" s="202" t="s">
        <v>143</v>
      </c>
      <c r="AU135" s="202" t="s">
        <v>90</v>
      </c>
      <c r="AY135" s="17" t="s">
        <v>141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88</v>
      </c>
      <c r="BK135" s="203">
        <f>ROUND(I135*H135,2)</f>
        <v>0</v>
      </c>
      <c r="BL135" s="17" t="s">
        <v>148</v>
      </c>
      <c r="BM135" s="202" t="s">
        <v>161</v>
      </c>
    </row>
    <row r="136" spans="1:65" s="2" customFormat="1" ht="29.25">
      <c r="A136" s="34"/>
      <c r="B136" s="35"/>
      <c r="C136" s="36"/>
      <c r="D136" s="204" t="s">
        <v>150</v>
      </c>
      <c r="E136" s="36"/>
      <c r="F136" s="205" t="s">
        <v>162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150</v>
      </c>
      <c r="AU136" s="17" t="s">
        <v>90</v>
      </c>
    </row>
    <row r="137" spans="1:65" s="13" customFormat="1" ht="11.25">
      <c r="B137" s="210"/>
      <c r="C137" s="211"/>
      <c r="D137" s="204" t="s">
        <v>154</v>
      </c>
      <c r="E137" s="212" t="s">
        <v>1</v>
      </c>
      <c r="F137" s="213" t="s">
        <v>163</v>
      </c>
      <c r="G137" s="211"/>
      <c r="H137" s="212" t="s">
        <v>1</v>
      </c>
      <c r="I137" s="214"/>
      <c r="J137" s="211"/>
      <c r="K137" s="211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154</v>
      </c>
      <c r="AU137" s="219" t="s">
        <v>90</v>
      </c>
      <c r="AV137" s="13" t="s">
        <v>88</v>
      </c>
      <c r="AW137" s="13" t="s">
        <v>36</v>
      </c>
      <c r="AX137" s="13" t="s">
        <v>80</v>
      </c>
      <c r="AY137" s="219" t="s">
        <v>141</v>
      </c>
    </row>
    <row r="138" spans="1:65" s="14" customFormat="1" ht="11.25">
      <c r="B138" s="220"/>
      <c r="C138" s="221"/>
      <c r="D138" s="204" t="s">
        <v>154</v>
      </c>
      <c r="E138" s="222" t="s">
        <v>1</v>
      </c>
      <c r="F138" s="223" t="s">
        <v>164</v>
      </c>
      <c r="G138" s="221"/>
      <c r="H138" s="224">
        <v>58.75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154</v>
      </c>
      <c r="AU138" s="230" t="s">
        <v>90</v>
      </c>
      <c r="AV138" s="14" t="s">
        <v>90</v>
      </c>
      <c r="AW138" s="14" t="s">
        <v>36</v>
      </c>
      <c r="AX138" s="14" t="s">
        <v>88</v>
      </c>
      <c r="AY138" s="230" t="s">
        <v>141</v>
      </c>
    </row>
    <row r="139" spans="1:65" s="2" customFormat="1" ht="37.9" customHeight="1">
      <c r="A139" s="34"/>
      <c r="B139" s="35"/>
      <c r="C139" s="191" t="s">
        <v>90</v>
      </c>
      <c r="D139" s="191" t="s">
        <v>143</v>
      </c>
      <c r="E139" s="192" t="s">
        <v>165</v>
      </c>
      <c r="F139" s="193" t="s">
        <v>166</v>
      </c>
      <c r="G139" s="194" t="s">
        <v>160</v>
      </c>
      <c r="H139" s="195">
        <v>10</v>
      </c>
      <c r="I139" s="196"/>
      <c r="J139" s="197">
        <f>ROUND(I139*H139,2)</f>
        <v>0</v>
      </c>
      <c r="K139" s="193" t="s">
        <v>147</v>
      </c>
      <c r="L139" s="39"/>
      <c r="M139" s="198" t="s">
        <v>1</v>
      </c>
      <c r="N139" s="199" t="s">
        <v>45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148</v>
      </c>
      <c r="AT139" s="202" t="s">
        <v>143</v>
      </c>
      <c r="AU139" s="202" t="s">
        <v>90</v>
      </c>
      <c r="AY139" s="17" t="s">
        <v>141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88</v>
      </c>
      <c r="BK139" s="203">
        <f>ROUND(I139*H139,2)</f>
        <v>0</v>
      </c>
      <c r="BL139" s="17" t="s">
        <v>148</v>
      </c>
      <c r="BM139" s="202" t="s">
        <v>167</v>
      </c>
    </row>
    <row r="140" spans="1:65" s="2" customFormat="1" ht="39">
      <c r="A140" s="34"/>
      <c r="B140" s="35"/>
      <c r="C140" s="36"/>
      <c r="D140" s="204" t="s">
        <v>150</v>
      </c>
      <c r="E140" s="36"/>
      <c r="F140" s="205" t="s">
        <v>168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150</v>
      </c>
      <c r="AU140" s="17" t="s">
        <v>90</v>
      </c>
    </row>
    <row r="141" spans="1:65" s="2" customFormat="1" ht="29.25">
      <c r="A141" s="34"/>
      <c r="B141" s="35"/>
      <c r="C141" s="36"/>
      <c r="D141" s="204" t="s">
        <v>152</v>
      </c>
      <c r="E141" s="36"/>
      <c r="F141" s="209" t="s">
        <v>169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152</v>
      </c>
      <c r="AU141" s="17" t="s">
        <v>90</v>
      </c>
    </row>
    <row r="142" spans="1:65" s="13" customFormat="1" ht="11.25">
      <c r="B142" s="210"/>
      <c r="C142" s="211"/>
      <c r="D142" s="204" t="s">
        <v>154</v>
      </c>
      <c r="E142" s="212" t="s">
        <v>1</v>
      </c>
      <c r="F142" s="213" t="s">
        <v>170</v>
      </c>
      <c r="G142" s="211"/>
      <c r="H142" s="212" t="s">
        <v>1</v>
      </c>
      <c r="I142" s="214"/>
      <c r="J142" s="211"/>
      <c r="K142" s="211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154</v>
      </c>
      <c r="AU142" s="219" t="s">
        <v>90</v>
      </c>
      <c r="AV142" s="13" t="s">
        <v>88</v>
      </c>
      <c r="AW142" s="13" t="s">
        <v>36</v>
      </c>
      <c r="AX142" s="13" t="s">
        <v>80</v>
      </c>
      <c r="AY142" s="219" t="s">
        <v>141</v>
      </c>
    </row>
    <row r="143" spans="1:65" s="14" customFormat="1" ht="11.25">
      <c r="B143" s="220"/>
      <c r="C143" s="221"/>
      <c r="D143" s="204" t="s">
        <v>154</v>
      </c>
      <c r="E143" s="222" t="s">
        <v>1</v>
      </c>
      <c r="F143" s="223" t="s">
        <v>171</v>
      </c>
      <c r="G143" s="221"/>
      <c r="H143" s="224">
        <v>5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154</v>
      </c>
      <c r="AU143" s="230" t="s">
        <v>90</v>
      </c>
      <c r="AV143" s="14" t="s">
        <v>90</v>
      </c>
      <c r="AW143" s="14" t="s">
        <v>36</v>
      </c>
      <c r="AX143" s="14" t="s">
        <v>80</v>
      </c>
      <c r="AY143" s="230" t="s">
        <v>141</v>
      </c>
    </row>
    <row r="144" spans="1:65" s="13" customFormat="1" ht="11.25">
      <c r="B144" s="210"/>
      <c r="C144" s="211"/>
      <c r="D144" s="204" t="s">
        <v>154</v>
      </c>
      <c r="E144" s="212" t="s">
        <v>1</v>
      </c>
      <c r="F144" s="213" t="s">
        <v>172</v>
      </c>
      <c r="G144" s="211"/>
      <c r="H144" s="212" t="s">
        <v>1</v>
      </c>
      <c r="I144" s="214"/>
      <c r="J144" s="211"/>
      <c r="K144" s="211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154</v>
      </c>
      <c r="AU144" s="219" t="s">
        <v>90</v>
      </c>
      <c r="AV144" s="13" t="s">
        <v>88</v>
      </c>
      <c r="AW144" s="13" t="s">
        <v>36</v>
      </c>
      <c r="AX144" s="13" t="s">
        <v>80</v>
      </c>
      <c r="AY144" s="219" t="s">
        <v>141</v>
      </c>
    </row>
    <row r="145" spans="1:65" s="14" customFormat="1" ht="11.25">
      <c r="B145" s="220"/>
      <c r="C145" s="221"/>
      <c r="D145" s="204" t="s">
        <v>154</v>
      </c>
      <c r="E145" s="222" t="s">
        <v>1</v>
      </c>
      <c r="F145" s="223" t="s">
        <v>171</v>
      </c>
      <c r="G145" s="221"/>
      <c r="H145" s="224">
        <v>5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154</v>
      </c>
      <c r="AU145" s="230" t="s">
        <v>90</v>
      </c>
      <c r="AV145" s="14" t="s">
        <v>90</v>
      </c>
      <c r="AW145" s="14" t="s">
        <v>36</v>
      </c>
      <c r="AX145" s="14" t="s">
        <v>80</v>
      </c>
      <c r="AY145" s="230" t="s">
        <v>141</v>
      </c>
    </row>
    <row r="146" spans="1:65" s="15" customFormat="1" ht="11.25">
      <c r="B146" s="231"/>
      <c r="C146" s="232"/>
      <c r="D146" s="204" t="s">
        <v>154</v>
      </c>
      <c r="E146" s="233" t="s">
        <v>1</v>
      </c>
      <c r="F146" s="234" t="s">
        <v>173</v>
      </c>
      <c r="G146" s="232"/>
      <c r="H146" s="235">
        <v>10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154</v>
      </c>
      <c r="AU146" s="241" t="s">
        <v>90</v>
      </c>
      <c r="AV146" s="15" t="s">
        <v>148</v>
      </c>
      <c r="AW146" s="15" t="s">
        <v>36</v>
      </c>
      <c r="AX146" s="15" t="s">
        <v>88</v>
      </c>
      <c r="AY146" s="241" t="s">
        <v>141</v>
      </c>
    </row>
    <row r="147" spans="1:65" s="2" customFormat="1" ht="33" customHeight="1">
      <c r="A147" s="34"/>
      <c r="B147" s="35"/>
      <c r="C147" s="191" t="s">
        <v>174</v>
      </c>
      <c r="D147" s="191" t="s">
        <v>143</v>
      </c>
      <c r="E147" s="192" t="s">
        <v>175</v>
      </c>
      <c r="F147" s="193" t="s">
        <v>176</v>
      </c>
      <c r="G147" s="194" t="s">
        <v>177</v>
      </c>
      <c r="H147" s="195">
        <v>4</v>
      </c>
      <c r="I147" s="196"/>
      <c r="J147" s="197">
        <f>ROUND(I147*H147,2)</f>
        <v>0</v>
      </c>
      <c r="K147" s="193" t="s">
        <v>178</v>
      </c>
      <c r="L147" s="39"/>
      <c r="M147" s="198" t="s">
        <v>1</v>
      </c>
      <c r="N147" s="199" t="s">
        <v>45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148</v>
      </c>
      <c r="AT147" s="202" t="s">
        <v>143</v>
      </c>
      <c r="AU147" s="202" t="s">
        <v>90</v>
      </c>
      <c r="AY147" s="17" t="s">
        <v>141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88</v>
      </c>
      <c r="BK147" s="203">
        <f>ROUND(I147*H147,2)</f>
        <v>0</v>
      </c>
      <c r="BL147" s="17" t="s">
        <v>148</v>
      </c>
      <c r="BM147" s="202" t="s">
        <v>179</v>
      </c>
    </row>
    <row r="148" spans="1:65" s="2" customFormat="1" ht="29.25">
      <c r="A148" s="34"/>
      <c r="B148" s="35"/>
      <c r="C148" s="36"/>
      <c r="D148" s="204" t="s">
        <v>150</v>
      </c>
      <c r="E148" s="36"/>
      <c r="F148" s="205" t="s">
        <v>180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150</v>
      </c>
      <c r="AU148" s="17" t="s">
        <v>90</v>
      </c>
    </row>
    <row r="149" spans="1:65" s="2" customFormat="1" ht="48.75">
      <c r="A149" s="34"/>
      <c r="B149" s="35"/>
      <c r="C149" s="36"/>
      <c r="D149" s="204" t="s">
        <v>152</v>
      </c>
      <c r="E149" s="36"/>
      <c r="F149" s="209" t="s">
        <v>181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152</v>
      </c>
      <c r="AU149" s="17" t="s">
        <v>90</v>
      </c>
    </row>
    <row r="150" spans="1:65" s="13" customFormat="1" ht="11.25">
      <c r="B150" s="210"/>
      <c r="C150" s="211"/>
      <c r="D150" s="204" t="s">
        <v>154</v>
      </c>
      <c r="E150" s="212" t="s">
        <v>1</v>
      </c>
      <c r="F150" s="213" t="s">
        <v>182</v>
      </c>
      <c r="G150" s="211"/>
      <c r="H150" s="212" t="s">
        <v>1</v>
      </c>
      <c r="I150" s="214"/>
      <c r="J150" s="211"/>
      <c r="K150" s="211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154</v>
      </c>
      <c r="AU150" s="219" t="s">
        <v>90</v>
      </c>
      <c r="AV150" s="13" t="s">
        <v>88</v>
      </c>
      <c r="AW150" s="13" t="s">
        <v>36</v>
      </c>
      <c r="AX150" s="13" t="s">
        <v>80</v>
      </c>
      <c r="AY150" s="219" t="s">
        <v>141</v>
      </c>
    </row>
    <row r="151" spans="1:65" s="14" customFormat="1" ht="11.25">
      <c r="B151" s="220"/>
      <c r="C151" s="221"/>
      <c r="D151" s="204" t="s">
        <v>154</v>
      </c>
      <c r="E151" s="222" t="s">
        <v>1</v>
      </c>
      <c r="F151" s="223" t="s">
        <v>148</v>
      </c>
      <c r="G151" s="221"/>
      <c r="H151" s="224">
        <v>4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154</v>
      </c>
      <c r="AU151" s="230" t="s">
        <v>90</v>
      </c>
      <c r="AV151" s="14" t="s">
        <v>90</v>
      </c>
      <c r="AW151" s="14" t="s">
        <v>36</v>
      </c>
      <c r="AX151" s="14" t="s">
        <v>88</v>
      </c>
      <c r="AY151" s="230" t="s">
        <v>141</v>
      </c>
    </row>
    <row r="152" spans="1:65" s="2" customFormat="1" ht="24.2" customHeight="1">
      <c r="A152" s="34"/>
      <c r="B152" s="35"/>
      <c r="C152" s="191" t="s">
        <v>148</v>
      </c>
      <c r="D152" s="191" t="s">
        <v>143</v>
      </c>
      <c r="E152" s="192" t="s">
        <v>183</v>
      </c>
      <c r="F152" s="193" t="s">
        <v>184</v>
      </c>
      <c r="G152" s="194" t="s">
        <v>185</v>
      </c>
      <c r="H152" s="195">
        <v>1440</v>
      </c>
      <c r="I152" s="196"/>
      <c r="J152" s="197">
        <f>ROUND(I152*H152,2)</f>
        <v>0</v>
      </c>
      <c r="K152" s="193" t="s">
        <v>147</v>
      </c>
      <c r="L152" s="39"/>
      <c r="M152" s="198" t="s">
        <v>1</v>
      </c>
      <c r="N152" s="199" t="s">
        <v>45</v>
      </c>
      <c r="O152" s="71"/>
      <c r="P152" s="200">
        <f>O152*H152</f>
        <v>0</v>
      </c>
      <c r="Q152" s="200">
        <v>3.0000000000000001E-5</v>
      </c>
      <c r="R152" s="200">
        <f>Q152*H152</f>
        <v>4.3200000000000002E-2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148</v>
      </c>
      <c r="AT152" s="202" t="s">
        <v>143</v>
      </c>
      <c r="AU152" s="202" t="s">
        <v>90</v>
      </c>
      <c r="AY152" s="17" t="s">
        <v>141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88</v>
      </c>
      <c r="BK152" s="203">
        <f>ROUND(I152*H152,2)</f>
        <v>0</v>
      </c>
      <c r="BL152" s="17" t="s">
        <v>148</v>
      </c>
      <c r="BM152" s="202" t="s">
        <v>186</v>
      </c>
    </row>
    <row r="153" spans="1:65" s="2" customFormat="1" ht="19.5">
      <c r="A153" s="34"/>
      <c r="B153" s="35"/>
      <c r="C153" s="36"/>
      <c r="D153" s="204" t="s">
        <v>150</v>
      </c>
      <c r="E153" s="36"/>
      <c r="F153" s="205" t="s">
        <v>187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150</v>
      </c>
      <c r="AU153" s="17" t="s">
        <v>90</v>
      </c>
    </row>
    <row r="154" spans="1:65" s="13" customFormat="1" ht="11.25">
      <c r="B154" s="210"/>
      <c r="C154" s="211"/>
      <c r="D154" s="204" t="s">
        <v>154</v>
      </c>
      <c r="E154" s="212" t="s">
        <v>1</v>
      </c>
      <c r="F154" s="213" t="s">
        <v>188</v>
      </c>
      <c r="G154" s="211"/>
      <c r="H154" s="212" t="s">
        <v>1</v>
      </c>
      <c r="I154" s="214"/>
      <c r="J154" s="211"/>
      <c r="K154" s="211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154</v>
      </c>
      <c r="AU154" s="219" t="s">
        <v>90</v>
      </c>
      <c r="AV154" s="13" t="s">
        <v>88</v>
      </c>
      <c r="AW154" s="13" t="s">
        <v>36</v>
      </c>
      <c r="AX154" s="13" t="s">
        <v>80</v>
      </c>
      <c r="AY154" s="219" t="s">
        <v>141</v>
      </c>
    </row>
    <row r="155" spans="1:65" s="14" customFormat="1" ht="11.25">
      <c r="B155" s="220"/>
      <c r="C155" s="221"/>
      <c r="D155" s="204" t="s">
        <v>154</v>
      </c>
      <c r="E155" s="222" t="s">
        <v>1</v>
      </c>
      <c r="F155" s="223" t="s">
        <v>189</v>
      </c>
      <c r="G155" s="221"/>
      <c r="H155" s="224">
        <v>1440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154</v>
      </c>
      <c r="AU155" s="230" t="s">
        <v>90</v>
      </c>
      <c r="AV155" s="14" t="s">
        <v>90</v>
      </c>
      <c r="AW155" s="14" t="s">
        <v>36</v>
      </c>
      <c r="AX155" s="14" t="s">
        <v>88</v>
      </c>
      <c r="AY155" s="230" t="s">
        <v>141</v>
      </c>
    </row>
    <row r="156" spans="1:65" s="2" customFormat="1" ht="24.2" customHeight="1">
      <c r="A156" s="34"/>
      <c r="B156" s="35"/>
      <c r="C156" s="191" t="s">
        <v>171</v>
      </c>
      <c r="D156" s="191" t="s">
        <v>143</v>
      </c>
      <c r="E156" s="192" t="s">
        <v>190</v>
      </c>
      <c r="F156" s="193" t="s">
        <v>191</v>
      </c>
      <c r="G156" s="194" t="s">
        <v>192</v>
      </c>
      <c r="H156" s="195">
        <v>60</v>
      </c>
      <c r="I156" s="196"/>
      <c r="J156" s="197">
        <f>ROUND(I156*H156,2)</f>
        <v>0</v>
      </c>
      <c r="K156" s="193" t="s">
        <v>147</v>
      </c>
      <c r="L156" s="39"/>
      <c r="M156" s="198" t="s">
        <v>1</v>
      </c>
      <c r="N156" s="199" t="s">
        <v>45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148</v>
      </c>
      <c r="AT156" s="202" t="s">
        <v>143</v>
      </c>
      <c r="AU156" s="202" t="s">
        <v>90</v>
      </c>
      <c r="AY156" s="17" t="s">
        <v>141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88</v>
      </c>
      <c r="BK156" s="203">
        <f>ROUND(I156*H156,2)</f>
        <v>0</v>
      </c>
      <c r="BL156" s="17" t="s">
        <v>148</v>
      </c>
      <c r="BM156" s="202" t="s">
        <v>193</v>
      </c>
    </row>
    <row r="157" spans="1:65" s="2" customFormat="1" ht="19.5">
      <c r="A157" s="34"/>
      <c r="B157" s="35"/>
      <c r="C157" s="36"/>
      <c r="D157" s="204" t="s">
        <v>150</v>
      </c>
      <c r="E157" s="36"/>
      <c r="F157" s="205" t="s">
        <v>194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150</v>
      </c>
      <c r="AU157" s="17" t="s">
        <v>90</v>
      </c>
    </row>
    <row r="158" spans="1:65" s="13" customFormat="1" ht="11.25">
      <c r="B158" s="210"/>
      <c r="C158" s="211"/>
      <c r="D158" s="204" t="s">
        <v>154</v>
      </c>
      <c r="E158" s="212" t="s">
        <v>1</v>
      </c>
      <c r="F158" s="213" t="s">
        <v>188</v>
      </c>
      <c r="G158" s="211"/>
      <c r="H158" s="212" t="s">
        <v>1</v>
      </c>
      <c r="I158" s="214"/>
      <c r="J158" s="211"/>
      <c r="K158" s="211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154</v>
      </c>
      <c r="AU158" s="219" t="s">
        <v>90</v>
      </c>
      <c r="AV158" s="13" t="s">
        <v>88</v>
      </c>
      <c r="AW158" s="13" t="s">
        <v>36</v>
      </c>
      <c r="AX158" s="13" t="s">
        <v>80</v>
      </c>
      <c r="AY158" s="219" t="s">
        <v>141</v>
      </c>
    </row>
    <row r="159" spans="1:65" s="14" customFormat="1" ht="11.25">
      <c r="B159" s="220"/>
      <c r="C159" s="221"/>
      <c r="D159" s="204" t="s">
        <v>154</v>
      </c>
      <c r="E159" s="222" t="s">
        <v>1</v>
      </c>
      <c r="F159" s="223" t="s">
        <v>195</v>
      </c>
      <c r="G159" s="221"/>
      <c r="H159" s="224">
        <v>60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154</v>
      </c>
      <c r="AU159" s="230" t="s">
        <v>90</v>
      </c>
      <c r="AV159" s="14" t="s">
        <v>90</v>
      </c>
      <c r="AW159" s="14" t="s">
        <v>36</v>
      </c>
      <c r="AX159" s="14" t="s">
        <v>88</v>
      </c>
      <c r="AY159" s="230" t="s">
        <v>141</v>
      </c>
    </row>
    <row r="160" spans="1:65" s="2" customFormat="1" ht="24.2" customHeight="1">
      <c r="A160" s="34"/>
      <c r="B160" s="35"/>
      <c r="C160" s="191" t="s">
        <v>196</v>
      </c>
      <c r="D160" s="191" t="s">
        <v>143</v>
      </c>
      <c r="E160" s="192" t="s">
        <v>197</v>
      </c>
      <c r="F160" s="193" t="s">
        <v>198</v>
      </c>
      <c r="G160" s="194" t="s">
        <v>199</v>
      </c>
      <c r="H160" s="195">
        <v>545.66700000000003</v>
      </c>
      <c r="I160" s="196"/>
      <c r="J160" s="197">
        <f>ROUND(I160*H160,2)</f>
        <v>0</v>
      </c>
      <c r="K160" s="193" t="s">
        <v>147</v>
      </c>
      <c r="L160" s="39"/>
      <c r="M160" s="198" t="s">
        <v>1</v>
      </c>
      <c r="N160" s="199" t="s">
        <v>45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148</v>
      </c>
      <c r="AT160" s="202" t="s">
        <v>143</v>
      </c>
      <c r="AU160" s="202" t="s">
        <v>90</v>
      </c>
      <c r="AY160" s="17" t="s">
        <v>141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88</v>
      </c>
      <c r="BK160" s="203">
        <f>ROUND(I160*H160,2)</f>
        <v>0</v>
      </c>
      <c r="BL160" s="17" t="s">
        <v>148</v>
      </c>
      <c r="BM160" s="202" t="s">
        <v>200</v>
      </c>
    </row>
    <row r="161" spans="1:65" s="2" customFormat="1" ht="19.5">
      <c r="A161" s="34"/>
      <c r="B161" s="35"/>
      <c r="C161" s="36"/>
      <c r="D161" s="204" t="s">
        <v>150</v>
      </c>
      <c r="E161" s="36"/>
      <c r="F161" s="205" t="s">
        <v>201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150</v>
      </c>
      <c r="AU161" s="17" t="s">
        <v>90</v>
      </c>
    </row>
    <row r="162" spans="1:65" s="13" customFormat="1" ht="11.25">
      <c r="B162" s="210"/>
      <c r="C162" s="211"/>
      <c r="D162" s="204" t="s">
        <v>154</v>
      </c>
      <c r="E162" s="212" t="s">
        <v>1</v>
      </c>
      <c r="F162" s="213" t="s">
        <v>202</v>
      </c>
      <c r="G162" s="211"/>
      <c r="H162" s="212" t="s">
        <v>1</v>
      </c>
      <c r="I162" s="214"/>
      <c r="J162" s="211"/>
      <c r="K162" s="211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154</v>
      </c>
      <c r="AU162" s="219" t="s">
        <v>90</v>
      </c>
      <c r="AV162" s="13" t="s">
        <v>88</v>
      </c>
      <c r="AW162" s="13" t="s">
        <v>36</v>
      </c>
      <c r="AX162" s="13" t="s">
        <v>80</v>
      </c>
      <c r="AY162" s="219" t="s">
        <v>141</v>
      </c>
    </row>
    <row r="163" spans="1:65" s="13" customFormat="1" ht="22.5">
      <c r="B163" s="210"/>
      <c r="C163" s="211"/>
      <c r="D163" s="204" t="s">
        <v>154</v>
      </c>
      <c r="E163" s="212" t="s">
        <v>1</v>
      </c>
      <c r="F163" s="213" t="s">
        <v>203</v>
      </c>
      <c r="G163" s="211"/>
      <c r="H163" s="212" t="s">
        <v>1</v>
      </c>
      <c r="I163" s="214"/>
      <c r="J163" s="211"/>
      <c r="K163" s="211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154</v>
      </c>
      <c r="AU163" s="219" t="s">
        <v>90</v>
      </c>
      <c r="AV163" s="13" t="s">
        <v>88</v>
      </c>
      <c r="AW163" s="13" t="s">
        <v>36</v>
      </c>
      <c r="AX163" s="13" t="s">
        <v>80</v>
      </c>
      <c r="AY163" s="219" t="s">
        <v>141</v>
      </c>
    </row>
    <row r="164" spans="1:65" s="14" customFormat="1" ht="11.25">
      <c r="B164" s="220"/>
      <c r="C164" s="221"/>
      <c r="D164" s="204" t="s">
        <v>154</v>
      </c>
      <c r="E164" s="222" t="s">
        <v>1</v>
      </c>
      <c r="F164" s="223" t="s">
        <v>204</v>
      </c>
      <c r="G164" s="221"/>
      <c r="H164" s="224">
        <v>545.66700000000003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154</v>
      </c>
      <c r="AU164" s="230" t="s">
        <v>90</v>
      </c>
      <c r="AV164" s="14" t="s">
        <v>90</v>
      </c>
      <c r="AW164" s="14" t="s">
        <v>36</v>
      </c>
      <c r="AX164" s="14" t="s">
        <v>88</v>
      </c>
      <c r="AY164" s="230" t="s">
        <v>141</v>
      </c>
    </row>
    <row r="165" spans="1:65" s="2" customFormat="1" ht="33" customHeight="1">
      <c r="A165" s="34"/>
      <c r="B165" s="35"/>
      <c r="C165" s="191" t="s">
        <v>205</v>
      </c>
      <c r="D165" s="191" t="s">
        <v>143</v>
      </c>
      <c r="E165" s="192" t="s">
        <v>206</v>
      </c>
      <c r="F165" s="193" t="s">
        <v>207</v>
      </c>
      <c r="G165" s="194" t="s">
        <v>160</v>
      </c>
      <c r="H165" s="195">
        <v>1176.8</v>
      </c>
      <c r="I165" s="196"/>
      <c r="J165" s="197">
        <f>ROUND(I165*H165,2)</f>
        <v>0</v>
      </c>
      <c r="K165" s="193" t="s">
        <v>147</v>
      </c>
      <c r="L165" s="39"/>
      <c r="M165" s="198" t="s">
        <v>1</v>
      </c>
      <c r="N165" s="199" t="s">
        <v>45</v>
      </c>
      <c r="O165" s="71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148</v>
      </c>
      <c r="AT165" s="202" t="s">
        <v>143</v>
      </c>
      <c r="AU165" s="202" t="s">
        <v>90</v>
      </c>
      <c r="AY165" s="17" t="s">
        <v>141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7" t="s">
        <v>88</v>
      </c>
      <c r="BK165" s="203">
        <f>ROUND(I165*H165,2)</f>
        <v>0</v>
      </c>
      <c r="BL165" s="17" t="s">
        <v>148</v>
      </c>
      <c r="BM165" s="202" t="s">
        <v>208</v>
      </c>
    </row>
    <row r="166" spans="1:65" s="2" customFormat="1" ht="19.5">
      <c r="A166" s="34"/>
      <c r="B166" s="35"/>
      <c r="C166" s="36"/>
      <c r="D166" s="204" t="s">
        <v>150</v>
      </c>
      <c r="E166" s="36"/>
      <c r="F166" s="205" t="s">
        <v>209</v>
      </c>
      <c r="G166" s="36"/>
      <c r="H166" s="36"/>
      <c r="I166" s="206"/>
      <c r="J166" s="36"/>
      <c r="K166" s="36"/>
      <c r="L166" s="39"/>
      <c r="M166" s="207"/>
      <c r="N166" s="208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150</v>
      </c>
      <c r="AU166" s="17" t="s">
        <v>90</v>
      </c>
    </row>
    <row r="167" spans="1:65" s="13" customFormat="1" ht="11.25">
      <c r="B167" s="210"/>
      <c r="C167" s="211"/>
      <c r="D167" s="204" t="s">
        <v>154</v>
      </c>
      <c r="E167" s="212" t="s">
        <v>1</v>
      </c>
      <c r="F167" s="213" t="s">
        <v>210</v>
      </c>
      <c r="G167" s="211"/>
      <c r="H167" s="212" t="s">
        <v>1</v>
      </c>
      <c r="I167" s="214"/>
      <c r="J167" s="211"/>
      <c r="K167" s="211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154</v>
      </c>
      <c r="AU167" s="219" t="s">
        <v>90</v>
      </c>
      <c r="AV167" s="13" t="s">
        <v>88</v>
      </c>
      <c r="AW167" s="13" t="s">
        <v>36</v>
      </c>
      <c r="AX167" s="13" t="s">
        <v>80</v>
      </c>
      <c r="AY167" s="219" t="s">
        <v>141</v>
      </c>
    </row>
    <row r="168" spans="1:65" s="14" customFormat="1" ht="11.25">
      <c r="B168" s="220"/>
      <c r="C168" s="221"/>
      <c r="D168" s="204" t="s">
        <v>154</v>
      </c>
      <c r="E168" s="222" t="s">
        <v>1</v>
      </c>
      <c r="F168" s="223" t="s">
        <v>211</v>
      </c>
      <c r="G168" s="221"/>
      <c r="H168" s="224">
        <v>1166.8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154</v>
      </c>
      <c r="AU168" s="230" t="s">
        <v>90</v>
      </c>
      <c r="AV168" s="14" t="s">
        <v>90</v>
      </c>
      <c r="AW168" s="14" t="s">
        <v>36</v>
      </c>
      <c r="AX168" s="14" t="s">
        <v>80</v>
      </c>
      <c r="AY168" s="230" t="s">
        <v>141</v>
      </c>
    </row>
    <row r="169" spans="1:65" s="13" customFormat="1" ht="11.25">
      <c r="B169" s="210"/>
      <c r="C169" s="211"/>
      <c r="D169" s="204" t="s">
        <v>154</v>
      </c>
      <c r="E169" s="212" t="s">
        <v>1</v>
      </c>
      <c r="F169" s="213" t="s">
        <v>212</v>
      </c>
      <c r="G169" s="211"/>
      <c r="H169" s="212" t="s">
        <v>1</v>
      </c>
      <c r="I169" s="214"/>
      <c r="J169" s="211"/>
      <c r="K169" s="211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154</v>
      </c>
      <c r="AU169" s="219" t="s">
        <v>90</v>
      </c>
      <c r="AV169" s="13" t="s">
        <v>88</v>
      </c>
      <c r="AW169" s="13" t="s">
        <v>36</v>
      </c>
      <c r="AX169" s="13" t="s">
        <v>80</v>
      </c>
      <c r="AY169" s="219" t="s">
        <v>141</v>
      </c>
    </row>
    <row r="170" spans="1:65" s="14" customFormat="1" ht="11.25">
      <c r="B170" s="220"/>
      <c r="C170" s="221"/>
      <c r="D170" s="204" t="s">
        <v>154</v>
      </c>
      <c r="E170" s="222" t="s">
        <v>1</v>
      </c>
      <c r="F170" s="223" t="s">
        <v>213</v>
      </c>
      <c r="G170" s="221"/>
      <c r="H170" s="224">
        <v>10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154</v>
      </c>
      <c r="AU170" s="230" t="s">
        <v>90</v>
      </c>
      <c r="AV170" s="14" t="s">
        <v>90</v>
      </c>
      <c r="AW170" s="14" t="s">
        <v>36</v>
      </c>
      <c r="AX170" s="14" t="s">
        <v>80</v>
      </c>
      <c r="AY170" s="230" t="s">
        <v>141</v>
      </c>
    </row>
    <row r="171" spans="1:65" s="15" customFormat="1" ht="11.25">
      <c r="B171" s="231"/>
      <c r="C171" s="232"/>
      <c r="D171" s="204" t="s">
        <v>154</v>
      </c>
      <c r="E171" s="233" t="s">
        <v>1</v>
      </c>
      <c r="F171" s="234" t="s">
        <v>173</v>
      </c>
      <c r="G171" s="232"/>
      <c r="H171" s="235">
        <v>1176.8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154</v>
      </c>
      <c r="AU171" s="241" t="s">
        <v>90</v>
      </c>
      <c r="AV171" s="15" t="s">
        <v>148</v>
      </c>
      <c r="AW171" s="15" t="s">
        <v>36</v>
      </c>
      <c r="AX171" s="15" t="s">
        <v>88</v>
      </c>
      <c r="AY171" s="241" t="s">
        <v>141</v>
      </c>
    </row>
    <row r="172" spans="1:65" s="2" customFormat="1" ht="33" customHeight="1">
      <c r="A172" s="34"/>
      <c r="B172" s="35"/>
      <c r="C172" s="191" t="s">
        <v>214</v>
      </c>
      <c r="D172" s="191" t="s">
        <v>143</v>
      </c>
      <c r="E172" s="192" t="s">
        <v>215</v>
      </c>
      <c r="F172" s="193" t="s">
        <v>216</v>
      </c>
      <c r="G172" s="194" t="s">
        <v>160</v>
      </c>
      <c r="H172" s="195">
        <v>253.1</v>
      </c>
      <c r="I172" s="196"/>
      <c r="J172" s="197">
        <f>ROUND(I172*H172,2)</f>
        <v>0</v>
      </c>
      <c r="K172" s="193" t="s">
        <v>147</v>
      </c>
      <c r="L172" s="39"/>
      <c r="M172" s="198" t="s">
        <v>1</v>
      </c>
      <c r="N172" s="199" t="s">
        <v>45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148</v>
      </c>
      <c r="AT172" s="202" t="s">
        <v>143</v>
      </c>
      <c r="AU172" s="202" t="s">
        <v>90</v>
      </c>
      <c r="AY172" s="17" t="s">
        <v>141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88</v>
      </c>
      <c r="BK172" s="203">
        <f>ROUND(I172*H172,2)</f>
        <v>0</v>
      </c>
      <c r="BL172" s="17" t="s">
        <v>148</v>
      </c>
      <c r="BM172" s="202" t="s">
        <v>217</v>
      </c>
    </row>
    <row r="173" spans="1:65" s="2" customFormat="1" ht="29.25">
      <c r="A173" s="34"/>
      <c r="B173" s="35"/>
      <c r="C173" s="36"/>
      <c r="D173" s="204" t="s">
        <v>150</v>
      </c>
      <c r="E173" s="36"/>
      <c r="F173" s="205" t="s">
        <v>218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150</v>
      </c>
      <c r="AU173" s="17" t="s">
        <v>90</v>
      </c>
    </row>
    <row r="174" spans="1:65" s="13" customFormat="1" ht="11.25">
      <c r="B174" s="210"/>
      <c r="C174" s="211"/>
      <c r="D174" s="204" t="s">
        <v>154</v>
      </c>
      <c r="E174" s="212" t="s">
        <v>1</v>
      </c>
      <c r="F174" s="213" t="s">
        <v>202</v>
      </c>
      <c r="G174" s="211"/>
      <c r="H174" s="212" t="s">
        <v>1</v>
      </c>
      <c r="I174" s="214"/>
      <c r="J174" s="211"/>
      <c r="K174" s="211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154</v>
      </c>
      <c r="AU174" s="219" t="s">
        <v>90</v>
      </c>
      <c r="AV174" s="13" t="s">
        <v>88</v>
      </c>
      <c r="AW174" s="13" t="s">
        <v>36</v>
      </c>
      <c r="AX174" s="13" t="s">
        <v>80</v>
      </c>
      <c r="AY174" s="219" t="s">
        <v>141</v>
      </c>
    </row>
    <row r="175" spans="1:65" s="14" customFormat="1" ht="11.25">
      <c r="B175" s="220"/>
      <c r="C175" s="221"/>
      <c r="D175" s="204" t="s">
        <v>154</v>
      </c>
      <c r="E175" s="222" t="s">
        <v>1</v>
      </c>
      <c r="F175" s="223" t="s">
        <v>219</v>
      </c>
      <c r="G175" s="221"/>
      <c r="H175" s="224">
        <v>253.1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154</v>
      </c>
      <c r="AU175" s="230" t="s">
        <v>90</v>
      </c>
      <c r="AV175" s="14" t="s">
        <v>90</v>
      </c>
      <c r="AW175" s="14" t="s">
        <v>36</v>
      </c>
      <c r="AX175" s="14" t="s">
        <v>88</v>
      </c>
      <c r="AY175" s="230" t="s">
        <v>141</v>
      </c>
    </row>
    <row r="176" spans="1:65" s="2" customFormat="1" ht="37.9" customHeight="1">
      <c r="A176" s="34"/>
      <c r="B176" s="35"/>
      <c r="C176" s="191" t="s">
        <v>220</v>
      </c>
      <c r="D176" s="191" t="s">
        <v>143</v>
      </c>
      <c r="E176" s="192" t="s">
        <v>221</v>
      </c>
      <c r="F176" s="193" t="s">
        <v>222</v>
      </c>
      <c r="G176" s="194" t="s">
        <v>160</v>
      </c>
      <c r="H176" s="195">
        <v>2576.88</v>
      </c>
      <c r="I176" s="196"/>
      <c r="J176" s="197">
        <f>ROUND(I176*H176,2)</f>
        <v>0</v>
      </c>
      <c r="K176" s="193" t="s">
        <v>147</v>
      </c>
      <c r="L176" s="39"/>
      <c r="M176" s="198" t="s">
        <v>1</v>
      </c>
      <c r="N176" s="199" t="s">
        <v>45</v>
      </c>
      <c r="O176" s="7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148</v>
      </c>
      <c r="AT176" s="202" t="s">
        <v>143</v>
      </c>
      <c r="AU176" s="202" t="s">
        <v>90</v>
      </c>
      <c r="AY176" s="17" t="s">
        <v>141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88</v>
      </c>
      <c r="BK176" s="203">
        <f>ROUND(I176*H176,2)</f>
        <v>0</v>
      </c>
      <c r="BL176" s="17" t="s">
        <v>148</v>
      </c>
      <c r="BM176" s="202" t="s">
        <v>223</v>
      </c>
    </row>
    <row r="177" spans="1:65" s="2" customFormat="1" ht="39">
      <c r="A177" s="34"/>
      <c r="B177" s="35"/>
      <c r="C177" s="36"/>
      <c r="D177" s="204" t="s">
        <v>150</v>
      </c>
      <c r="E177" s="36"/>
      <c r="F177" s="205" t="s">
        <v>224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150</v>
      </c>
      <c r="AU177" s="17" t="s">
        <v>90</v>
      </c>
    </row>
    <row r="178" spans="1:65" s="13" customFormat="1" ht="11.25">
      <c r="B178" s="210"/>
      <c r="C178" s="211"/>
      <c r="D178" s="204" t="s">
        <v>154</v>
      </c>
      <c r="E178" s="212" t="s">
        <v>1</v>
      </c>
      <c r="F178" s="213" t="s">
        <v>225</v>
      </c>
      <c r="G178" s="211"/>
      <c r="H178" s="212" t="s">
        <v>1</v>
      </c>
      <c r="I178" s="214"/>
      <c r="J178" s="211"/>
      <c r="K178" s="211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154</v>
      </c>
      <c r="AU178" s="219" t="s">
        <v>90</v>
      </c>
      <c r="AV178" s="13" t="s">
        <v>88</v>
      </c>
      <c r="AW178" s="13" t="s">
        <v>36</v>
      </c>
      <c r="AX178" s="13" t="s">
        <v>80</v>
      </c>
      <c r="AY178" s="219" t="s">
        <v>141</v>
      </c>
    </row>
    <row r="179" spans="1:65" s="13" customFormat="1" ht="11.25">
      <c r="B179" s="210"/>
      <c r="C179" s="211"/>
      <c r="D179" s="204" t="s">
        <v>154</v>
      </c>
      <c r="E179" s="212" t="s">
        <v>1</v>
      </c>
      <c r="F179" s="213" t="s">
        <v>226</v>
      </c>
      <c r="G179" s="211"/>
      <c r="H179" s="212" t="s">
        <v>1</v>
      </c>
      <c r="I179" s="214"/>
      <c r="J179" s="211"/>
      <c r="K179" s="211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154</v>
      </c>
      <c r="AU179" s="219" t="s">
        <v>90</v>
      </c>
      <c r="AV179" s="13" t="s">
        <v>88</v>
      </c>
      <c r="AW179" s="13" t="s">
        <v>36</v>
      </c>
      <c r="AX179" s="13" t="s">
        <v>80</v>
      </c>
      <c r="AY179" s="219" t="s">
        <v>141</v>
      </c>
    </row>
    <row r="180" spans="1:65" s="14" customFormat="1" ht="11.25">
      <c r="B180" s="220"/>
      <c r="C180" s="221"/>
      <c r="D180" s="204" t="s">
        <v>154</v>
      </c>
      <c r="E180" s="222" t="s">
        <v>1</v>
      </c>
      <c r="F180" s="223" t="s">
        <v>227</v>
      </c>
      <c r="G180" s="221"/>
      <c r="H180" s="224">
        <v>1054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154</v>
      </c>
      <c r="AU180" s="230" t="s">
        <v>90</v>
      </c>
      <c r="AV180" s="14" t="s">
        <v>90</v>
      </c>
      <c r="AW180" s="14" t="s">
        <v>36</v>
      </c>
      <c r="AX180" s="14" t="s">
        <v>80</v>
      </c>
      <c r="AY180" s="230" t="s">
        <v>141</v>
      </c>
    </row>
    <row r="181" spans="1:65" s="13" customFormat="1" ht="11.25">
      <c r="B181" s="210"/>
      <c r="C181" s="211"/>
      <c r="D181" s="204" t="s">
        <v>154</v>
      </c>
      <c r="E181" s="212" t="s">
        <v>1</v>
      </c>
      <c r="F181" s="213" t="s">
        <v>228</v>
      </c>
      <c r="G181" s="211"/>
      <c r="H181" s="212" t="s">
        <v>1</v>
      </c>
      <c r="I181" s="214"/>
      <c r="J181" s="211"/>
      <c r="K181" s="211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154</v>
      </c>
      <c r="AU181" s="219" t="s">
        <v>90</v>
      </c>
      <c r="AV181" s="13" t="s">
        <v>88</v>
      </c>
      <c r="AW181" s="13" t="s">
        <v>36</v>
      </c>
      <c r="AX181" s="13" t="s">
        <v>80</v>
      </c>
      <c r="AY181" s="219" t="s">
        <v>141</v>
      </c>
    </row>
    <row r="182" spans="1:65" s="13" customFormat="1" ht="11.25">
      <c r="B182" s="210"/>
      <c r="C182" s="211"/>
      <c r="D182" s="204" t="s">
        <v>154</v>
      </c>
      <c r="E182" s="212" t="s">
        <v>1</v>
      </c>
      <c r="F182" s="213" t="s">
        <v>226</v>
      </c>
      <c r="G182" s="211"/>
      <c r="H182" s="212" t="s">
        <v>1</v>
      </c>
      <c r="I182" s="214"/>
      <c r="J182" s="211"/>
      <c r="K182" s="211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154</v>
      </c>
      <c r="AU182" s="219" t="s">
        <v>90</v>
      </c>
      <c r="AV182" s="13" t="s">
        <v>88</v>
      </c>
      <c r="AW182" s="13" t="s">
        <v>36</v>
      </c>
      <c r="AX182" s="13" t="s">
        <v>80</v>
      </c>
      <c r="AY182" s="219" t="s">
        <v>141</v>
      </c>
    </row>
    <row r="183" spans="1:65" s="14" customFormat="1" ht="11.25">
      <c r="B183" s="220"/>
      <c r="C183" s="221"/>
      <c r="D183" s="204" t="s">
        <v>154</v>
      </c>
      <c r="E183" s="222" t="s">
        <v>1</v>
      </c>
      <c r="F183" s="223" t="s">
        <v>229</v>
      </c>
      <c r="G183" s="221"/>
      <c r="H183" s="224">
        <v>1166.8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154</v>
      </c>
      <c r="AU183" s="230" t="s">
        <v>90</v>
      </c>
      <c r="AV183" s="14" t="s">
        <v>90</v>
      </c>
      <c r="AW183" s="14" t="s">
        <v>36</v>
      </c>
      <c r="AX183" s="14" t="s">
        <v>80</v>
      </c>
      <c r="AY183" s="230" t="s">
        <v>141</v>
      </c>
    </row>
    <row r="184" spans="1:65" s="13" customFormat="1" ht="11.25">
      <c r="B184" s="210"/>
      <c r="C184" s="211"/>
      <c r="D184" s="204" t="s">
        <v>154</v>
      </c>
      <c r="E184" s="212" t="s">
        <v>1</v>
      </c>
      <c r="F184" s="213" t="s">
        <v>230</v>
      </c>
      <c r="G184" s="211"/>
      <c r="H184" s="212" t="s">
        <v>1</v>
      </c>
      <c r="I184" s="214"/>
      <c r="J184" s="211"/>
      <c r="K184" s="211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154</v>
      </c>
      <c r="AU184" s="219" t="s">
        <v>90</v>
      </c>
      <c r="AV184" s="13" t="s">
        <v>88</v>
      </c>
      <c r="AW184" s="13" t="s">
        <v>36</v>
      </c>
      <c r="AX184" s="13" t="s">
        <v>80</v>
      </c>
      <c r="AY184" s="219" t="s">
        <v>141</v>
      </c>
    </row>
    <row r="185" spans="1:65" s="14" customFormat="1" ht="11.25">
      <c r="B185" s="220"/>
      <c r="C185" s="221"/>
      <c r="D185" s="204" t="s">
        <v>154</v>
      </c>
      <c r="E185" s="222" t="s">
        <v>1</v>
      </c>
      <c r="F185" s="223" t="s">
        <v>231</v>
      </c>
      <c r="G185" s="221"/>
      <c r="H185" s="224">
        <v>163.69999999999999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154</v>
      </c>
      <c r="AU185" s="230" t="s">
        <v>90</v>
      </c>
      <c r="AV185" s="14" t="s">
        <v>90</v>
      </c>
      <c r="AW185" s="14" t="s">
        <v>36</v>
      </c>
      <c r="AX185" s="14" t="s">
        <v>80</v>
      </c>
      <c r="AY185" s="230" t="s">
        <v>141</v>
      </c>
    </row>
    <row r="186" spans="1:65" s="13" customFormat="1" ht="22.5">
      <c r="B186" s="210"/>
      <c r="C186" s="211"/>
      <c r="D186" s="204" t="s">
        <v>154</v>
      </c>
      <c r="E186" s="212" t="s">
        <v>1</v>
      </c>
      <c r="F186" s="213" t="s">
        <v>232</v>
      </c>
      <c r="G186" s="211"/>
      <c r="H186" s="212" t="s">
        <v>1</v>
      </c>
      <c r="I186" s="214"/>
      <c r="J186" s="211"/>
      <c r="K186" s="211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154</v>
      </c>
      <c r="AU186" s="219" t="s">
        <v>90</v>
      </c>
      <c r="AV186" s="13" t="s">
        <v>88</v>
      </c>
      <c r="AW186" s="13" t="s">
        <v>36</v>
      </c>
      <c r="AX186" s="13" t="s">
        <v>80</v>
      </c>
      <c r="AY186" s="219" t="s">
        <v>141</v>
      </c>
    </row>
    <row r="187" spans="1:65" s="14" customFormat="1" ht="11.25">
      <c r="B187" s="220"/>
      <c r="C187" s="221"/>
      <c r="D187" s="204" t="s">
        <v>154</v>
      </c>
      <c r="E187" s="222" t="s">
        <v>1</v>
      </c>
      <c r="F187" s="223" t="s">
        <v>233</v>
      </c>
      <c r="G187" s="221"/>
      <c r="H187" s="224">
        <v>192.38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154</v>
      </c>
      <c r="AU187" s="230" t="s">
        <v>90</v>
      </c>
      <c r="AV187" s="14" t="s">
        <v>90</v>
      </c>
      <c r="AW187" s="14" t="s">
        <v>36</v>
      </c>
      <c r="AX187" s="14" t="s">
        <v>80</v>
      </c>
      <c r="AY187" s="230" t="s">
        <v>141</v>
      </c>
    </row>
    <row r="188" spans="1:65" s="15" customFormat="1" ht="11.25">
      <c r="B188" s="231"/>
      <c r="C188" s="232"/>
      <c r="D188" s="204" t="s">
        <v>154</v>
      </c>
      <c r="E188" s="233" t="s">
        <v>1</v>
      </c>
      <c r="F188" s="234" t="s">
        <v>173</v>
      </c>
      <c r="G188" s="232"/>
      <c r="H188" s="235">
        <v>2576.88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154</v>
      </c>
      <c r="AU188" s="241" t="s">
        <v>90</v>
      </c>
      <c r="AV188" s="15" t="s">
        <v>148</v>
      </c>
      <c r="AW188" s="15" t="s">
        <v>36</v>
      </c>
      <c r="AX188" s="15" t="s">
        <v>88</v>
      </c>
      <c r="AY188" s="241" t="s">
        <v>141</v>
      </c>
    </row>
    <row r="189" spans="1:65" s="2" customFormat="1" ht="37.9" customHeight="1">
      <c r="A189" s="34"/>
      <c r="B189" s="35"/>
      <c r="C189" s="191" t="s">
        <v>213</v>
      </c>
      <c r="D189" s="191" t="s">
        <v>143</v>
      </c>
      <c r="E189" s="192" t="s">
        <v>234</v>
      </c>
      <c r="F189" s="193" t="s">
        <v>235</v>
      </c>
      <c r="G189" s="194" t="s">
        <v>160</v>
      </c>
      <c r="H189" s="195">
        <v>1054</v>
      </c>
      <c r="I189" s="196"/>
      <c r="J189" s="197">
        <f>ROUND(I189*H189,2)</f>
        <v>0</v>
      </c>
      <c r="K189" s="193" t="s">
        <v>147</v>
      </c>
      <c r="L189" s="39"/>
      <c r="M189" s="198" t="s">
        <v>1</v>
      </c>
      <c r="N189" s="199" t="s">
        <v>45</v>
      </c>
      <c r="O189" s="71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2" t="s">
        <v>148</v>
      </c>
      <c r="AT189" s="202" t="s">
        <v>143</v>
      </c>
      <c r="AU189" s="202" t="s">
        <v>90</v>
      </c>
      <c r="AY189" s="17" t="s">
        <v>141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88</v>
      </c>
      <c r="BK189" s="203">
        <f>ROUND(I189*H189,2)</f>
        <v>0</v>
      </c>
      <c r="BL189" s="17" t="s">
        <v>148</v>
      </c>
      <c r="BM189" s="202" t="s">
        <v>236</v>
      </c>
    </row>
    <row r="190" spans="1:65" s="2" customFormat="1" ht="39">
      <c r="A190" s="34"/>
      <c r="B190" s="35"/>
      <c r="C190" s="36"/>
      <c r="D190" s="204" t="s">
        <v>150</v>
      </c>
      <c r="E190" s="36"/>
      <c r="F190" s="205" t="s">
        <v>237</v>
      </c>
      <c r="G190" s="36"/>
      <c r="H190" s="36"/>
      <c r="I190" s="206"/>
      <c r="J190" s="36"/>
      <c r="K190" s="36"/>
      <c r="L190" s="39"/>
      <c r="M190" s="207"/>
      <c r="N190" s="208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150</v>
      </c>
      <c r="AU190" s="17" t="s">
        <v>90</v>
      </c>
    </row>
    <row r="191" spans="1:65" s="13" customFormat="1" ht="11.25">
      <c r="B191" s="210"/>
      <c r="C191" s="211"/>
      <c r="D191" s="204" t="s">
        <v>154</v>
      </c>
      <c r="E191" s="212" t="s">
        <v>1</v>
      </c>
      <c r="F191" s="213" t="s">
        <v>202</v>
      </c>
      <c r="G191" s="211"/>
      <c r="H191" s="212" t="s">
        <v>1</v>
      </c>
      <c r="I191" s="214"/>
      <c r="J191" s="211"/>
      <c r="K191" s="211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154</v>
      </c>
      <c r="AU191" s="219" t="s">
        <v>90</v>
      </c>
      <c r="AV191" s="13" t="s">
        <v>88</v>
      </c>
      <c r="AW191" s="13" t="s">
        <v>36</v>
      </c>
      <c r="AX191" s="13" t="s">
        <v>80</v>
      </c>
      <c r="AY191" s="219" t="s">
        <v>141</v>
      </c>
    </row>
    <row r="192" spans="1:65" s="14" customFormat="1" ht="11.25">
      <c r="B192" s="220"/>
      <c r="C192" s="221"/>
      <c r="D192" s="204" t="s">
        <v>154</v>
      </c>
      <c r="E192" s="222" t="s">
        <v>1</v>
      </c>
      <c r="F192" s="223" t="s">
        <v>227</v>
      </c>
      <c r="G192" s="221"/>
      <c r="H192" s="224">
        <v>1054</v>
      </c>
      <c r="I192" s="225"/>
      <c r="J192" s="221"/>
      <c r="K192" s="221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154</v>
      </c>
      <c r="AU192" s="230" t="s">
        <v>90</v>
      </c>
      <c r="AV192" s="14" t="s">
        <v>90</v>
      </c>
      <c r="AW192" s="14" t="s">
        <v>36</v>
      </c>
      <c r="AX192" s="14" t="s">
        <v>88</v>
      </c>
      <c r="AY192" s="230" t="s">
        <v>141</v>
      </c>
    </row>
    <row r="193" spans="1:65" s="2" customFormat="1" ht="24.2" customHeight="1">
      <c r="A193" s="34"/>
      <c r="B193" s="35"/>
      <c r="C193" s="191" t="s">
        <v>238</v>
      </c>
      <c r="D193" s="191" t="s">
        <v>143</v>
      </c>
      <c r="E193" s="192" t="s">
        <v>239</v>
      </c>
      <c r="F193" s="193" t="s">
        <v>240</v>
      </c>
      <c r="G193" s="194" t="s">
        <v>199</v>
      </c>
      <c r="H193" s="195">
        <v>2279.5</v>
      </c>
      <c r="I193" s="196"/>
      <c r="J193" s="197">
        <f>ROUND(I193*H193,2)</f>
        <v>0</v>
      </c>
      <c r="K193" s="193" t="s">
        <v>147</v>
      </c>
      <c r="L193" s="39"/>
      <c r="M193" s="198" t="s">
        <v>1</v>
      </c>
      <c r="N193" s="199" t="s">
        <v>45</v>
      </c>
      <c r="O193" s="71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2" t="s">
        <v>148</v>
      </c>
      <c r="AT193" s="202" t="s">
        <v>143</v>
      </c>
      <c r="AU193" s="202" t="s">
        <v>90</v>
      </c>
      <c r="AY193" s="17" t="s">
        <v>141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88</v>
      </c>
      <c r="BK193" s="203">
        <f>ROUND(I193*H193,2)</f>
        <v>0</v>
      </c>
      <c r="BL193" s="17" t="s">
        <v>148</v>
      </c>
      <c r="BM193" s="202" t="s">
        <v>241</v>
      </c>
    </row>
    <row r="194" spans="1:65" s="2" customFormat="1" ht="19.5">
      <c r="A194" s="34"/>
      <c r="B194" s="35"/>
      <c r="C194" s="36"/>
      <c r="D194" s="204" t="s">
        <v>150</v>
      </c>
      <c r="E194" s="36"/>
      <c r="F194" s="205" t="s">
        <v>242</v>
      </c>
      <c r="G194" s="36"/>
      <c r="H194" s="36"/>
      <c r="I194" s="206"/>
      <c r="J194" s="36"/>
      <c r="K194" s="36"/>
      <c r="L194" s="39"/>
      <c r="M194" s="207"/>
      <c r="N194" s="208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150</v>
      </c>
      <c r="AU194" s="17" t="s">
        <v>90</v>
      </c>
    </row>
    <row r="195" spans="1:65" s="13" customFormat="1" ht="11.25">
      <c r="B195" s="210"/>
      <c r="C195" s="211"/>
      <c r="D195" s="204" t="s">
        <v>154</v>
      </c>
      <c r="E195" s="212" t="s">
        <v>1</v>
      </c>
      <c r="F195" s="213" t="s">
        <v>202</v>
      </c>
      <c r="G195" s="211"/>
      <c r="H195" s="212" t="s">
        <v>1</v>
      </c>
      <c r="I195" s="214"/>
      <c r="J195" s="211"/>
      <c r="K195" s="211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154</v>
      </c>
      <c r="AU195" s="219" t="s">
        <v>90</v>
      </c>
      <c r="AV195" s="13" t="s">
        <v>88</v>
      </c>
      <c r="AW195" s="13" t="s">
        <v>36</v>
      </c>
      <c r="AX195" s="13" t="s">
        <v>80</v>
      </c>
      <c r="AY195" s="219" t="s">
        <v>141</v>
      </c>
    </row>
    <row r="196" spans="1:65" s="13" customFormat="1" ht="11.25">
      <c r="B196" s="210"/>
      <c r="C196" s="211"/>
      <c r="D196" s="204" t="s">
        <v>154</v>
      </c>
      <c r="E196" s="212" t="s">
        <v>1</v>
      </c>
      <c r="F196" s="213" t="s">
        <v>243</v>
      </c>
      <c r="G196" s="211"/>
      <c r="H196" s="212" t="s">
        <v>1</v>
      </c>
      <c r="I196" s="214"/>
      <c r="J196" s="211"/>
      <c r="K196" s="211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154</v>
      </c>
      <c r="AU196" s="219" t="s">
        <v>90</v>
      </c>
      <c r="AV196" s="13" t="s">
        <v>88</v>
      </c>
      <c r="AW196" s="13" t="s">
        <v>36</v>
      </c>
      <c r="AX196" s="13" t="s">
        <v>80</v>
      </c>
      <c r="AY196" s="219" t="s">
        <v>141</v>
      </c>
    </row>
    <row r="197" spans="1:65" s="14" customFormat="1" ht="11.25">
      <c r="B197" s="220"/>
      <c r="C197" s="221"/>
      <c r="D197" s="204" t="s">
        <v>154</v>
      </c>
      <c r="E197" s="222" t="s">
        <v>1</v>
      </c>
      <c r="F197" s="223" t="s">
        <v>244</v>
      </c>
      <c r="G197" s="221"/>
      <c r="H197" s="224">
        <v>534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154</v>
      </c>
      <c r="AU197" s="230" t="s">
        <v>90</v>
      </c>
      <c r="AV197" s="14" t="s">
        <v>90</v>
      </c>
      <c r="AW197" s="14" t="s">
        <v>36</v>
      </c>
      <c r="AX197" s="14" t="s">
        <v>80</v>
      </c>
      <c r="AY197" s="230" t="s">
        <v>141</v>
      </c>
    </row>
    <row r="198" spans="1:65" s="13" customFormat="1" ht="11.25">
      <c r="B198" s="210"/>
      <c r="C198" s="211"/>
      <c r="D198" s="204" t="s">
        <v>154</v>
      </c>
      <c r="E198" s="212" t="s">
        <v>1</v>
      </c>
      <c r="F198" s="213" t="s">
        <v>245</v>
      </c>
      <c r="G198" s="211"/>
      <c r="H198" s="212" t="s">
        <v>1</v>
      </c>
      <c r="I198" s="214"/>
      <c r="J198" s="211"/>
      <c r="K198" s="211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154</v>
      </c>
      <c r="AU198" s="219" t="s">
        <v>90</v>
      </c>
      <c r="AV198" s="13" t="s">
        <v>88</v>
      </c>
      <c r="AW198" s="13" t="s">
        <v>36</v>
      </c>
      <c r="AX198" s="13" t="s">
        <v>80</v>
      </c>
      <c r="AY198" s="219" t="s">
        <v>141</v>
      </c>
    </row>
    <row r="199" spans="1:65" s="14" customFormat="1" ht="11.25">
      <c r="B199" s="220"/>
      <c r="C199" s="221"/>
      <c r="D199" s="204" t="s">
        <v>154</v>
      </c>
      <c r="E199" s="222" t="s">
        <v>1</v>
      </c>
      <c r="F199" s="223" t="s">
        <v>246</v>
      </c>
      <c r="G199" s="221"/>
      <c r="H199" s="224">
        <v>1745.5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154</v>
      </c>
      <c r="AU199" s="230" t="s">
        <v>90</v>
      </c>
      <c r="AV199" s="14" t="s">
        <v>90</v>
      </c>
      <c r="AW199" s="14" t="s">
        <v>36</v>
      </c>
      <c r="AX199" s="14" t="s">
        <v>80</v>
      </c>
      <c r="AY199" s="230" t="s">
        <v>141</v>
      </c>
    </row>
    <row r="200" spans="1:65" s="15" customFormat="1" ht="11.25">
      <c r="B200" s="231"/>
      <c r="C200" s="232"/>
      <c r="D200" s="204" t="s">
        <v>154</v>
      </c>
      <c r="E200" s="233" t="s">
        <v>1</v>
      </c>
      <c r="F200" s="234" t="s">
        <v>173</v>
      </c>
      <c r="G200" s="232"/>
      <c r="H200" s="235">
        <v>2279.5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154</v>
      </c>
      <c r="AU200" s="241" t="s">
        <v>90</v>
      </c>
      <c r="AV200" s="15" t="s">
        <v>148</v>
      </c>
      <c r="AW200" s="15" t="s">
        <v>36</v>
      </c>
      <c r="AX200" s="15" t="s">
        <v>88</v>
      </c>
      <c r="AY200" s="241" t="s">
        <v>141</v>
      </c>
    </row>
    <row r="201" spans="1:65" s="2" customFormat="1" ht="24.2" customHeight="1">
      <c r="A201" s="34"/>
      <c r="B201" s="35"/>
      <c r="C201" s="191" t="s">
        <v>247</v>
      </c>
      <c r="D201" s="191" t="s">
        <v>143</v>
      </c>
      <c r="E201" s="192" t="s">
        <v>248</v>
      </c>
      <c r="F201" s="193" t="s">
        <v>249</v>
      </c>
      <c r="G201" s="194" t="s">
        <v>199</v>
      </c>
      <c r="H201" s="195">
        <v>1693.2</v>
      </c>
      <c r="I201" s="196"/>
      <c r="J201" s="197">
        <f>ROUND(I201*H201,2)</f>
        <v>0</v>
      </c>
      <c r="K201" s="193" t="s">
        <v>147</v>
      </c>
      <c r="L201" s="39"/>
      <c r="M201" s="198" t="s">
        <v>1</v>
      </c>
      <c r="N201" s="199" t="s">
        <v>45</v>
      </c>
      <c r="O201" s="71"/>
      <c r="P201" s="200">
        <f>O201*H201</f>
        <v>0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2" t="s">
        <v>148</v>
      </c>
      <c r="AT201" s="202" t="s">
        <v>143</v>
      </c>
      <c r="AU201" s="202" t="s">
        <v>90</v>
      </c>
      <c r="AY201" s="17" t="s">
        <v>141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88</v>
      </c>
      <c r="BK201" s="203">
        <f>ROUND(I201*H201,2)</f>
        <v>0</v>
      </c>
      <c r="BL201" s="17" t="s">
        <v>148</v>
      </c>
      <c r="BM201" s="202" t="s">
        <v>250</v>
      </c>
    </row>
    <row r="202" spans="1:65" s="2" customFormat="1" ht="29.25">
      <c r="A202" s="34"/>
      <c r="B202" s="35"/>
      <c r="C202" s="36"/>
      <c r="D202" s="204" t="s">
        <v>150</v>
      </c>
      <c r="E202" s="36"/>
      <c r="F202" s="205" t="s">
        <v>251</v>
      </c>
      <c r="G202" s="36"/>
      <c r="H202" s="36"/>
      <c r="I202" s="206"/>
      <c r="J202" s="36"/>
      <c r="K202" s="36"/>
      <c r="L202" s="39"/>
      <c r="M202" s="207"/>
      <c r="N202" s="208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150</v>
      </c>
      <c r="AU202" s="17" t="s">
        <v>90</v>
      </c>
    </row>
    <row r="203" spans="1:65" s="13" customFormat="1" ht="11.25">
      <c r="B203" s="210"/>
      <c r="C203" s="211"/>
      <c r="D203" s="204" t="s">
        <v>154</v>
      </c>
      <c r="E203" s="212" t="s">
        <v>1</v>
      </c>
      <c r="F203" s="213" t="s">
        <v>202</v>
      </c>
      <c r="G203" s="211"/>
      <c r="H203" s="212" t="s">
        <v>1</v>
      </c>
      <c r="I203" s="214"/>
      <c r="J203" s="211"/>
      <c r="K203" s="211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154</v>
      </c>
      <c r="AU203" s="219" t="s">
        <v>90</v>
      </c>
      <c r="AV203" s="13" t="s">
        <v>88</v>
      </c>
      <c r="AW203" s="13" t="s">
        <v>36</v>
      </c>
      <c r="AX203" s="13" t="s">
        <v>80</v>
      </c>
      <c r="AY203" s="219" t="s">
        <v>141</v>
      </c>
    </row>
    <row r="204" spans="1:65" s="14" customFormat="1" ht="11.25">
      <c r="B204" s="220"/>
      <c r="C204" s="221"/>
      <c r="D204" s="204" t="s">
        <v>154</v>
      </c>
      <c r="E204" s="222" t="s">
        <v>1</v>
      </c>
      <c r="F204" s="223" t="s">
        <v>252</v>
      </c>
      <c r="G204" s="221"/>
      <c r="H204" s="224">
        <v>1693.2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154</v>
      </c>
      <c r="AU204" s="230" t="s">
        <v>90</v>
      </c>
      <c r="AV204" s="14" t="s">
        <v>90</v>
      </c>
      <c r="AW204" s="14" t="s">
        <v>36</v>
      </c>
      <c r="AX204" s="14" t="s">
        <v>88</v>
      </c>
      <c r="AY204" s="230" t="s">
        <v>141</v>
      </c>
    </row>
    <row r="205" spans="1:65" s="2" customFormat="1" ht="16.5" customHeight="1">
      <c r="A205" s="34"/>
      <c r="B205" s="35"/>
      <c r="C205" s="191" t="s">
        <v>253</v>
      </c>
      <c r="D205" s="191" t="s">
        <v>143</v>
      </c>
      <c r="E205" s="192" t="s">
        <v>254</v>
      </c>
      <c r="F205" s="193" t="s">
        <v>255</v>
      </c>
      <c r="G205" s="194" t="s">
        <v>199</v>
      </c>
      <c r="H205" s="195">
        <v>1158.2</v>
      </c>
      <c r="I205" s="196"/>
      <c r="J205" s="197">
        <f>ROUND(I205*H205,2)</f>
        <v>0</v>
      </c>
      <c r="K205" s="193" t="s">
        <v>147</v>
      </c>
      <c r="L205" s="39"/>
      <c r="M205" s="198" t="s">
        <v>1</v>
      </c>
      <c r="N205" s="199" t="s">
        <v>45</v>
      </c>
      <c r="O205" s="71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2" t="s">
        <v>148</v>
      </c>
      <c r="AT205" s="202" t="s">
        <v>143</v>
      </c>
      <c r="AU205" s="202" t="s">
        <v>90</v>
      </c>
      <c r="AY205" s="17" t="s">
        <v>141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7" t="s">
        <v>88</v>
      </c>
      <c r="BK205" s="203">
        <f>ROUND(I205*H205,2)</f>
        <v>0</v>
      </c>
      <c r="BL205" s="17" t="s">
        <v>148</v>
      </c>
      <c r="BM205" s="202" t="s">
        <v>256</v>
      </c>
    </row>
    <row r="206" spans="1:65" s="2" customFormat="1" ht="29.25">
      <c r="A206" s="34"/>
      <c r="B206" s="35"/>
      <c r="C206" s="36"/>
      <c r="D206" s="204" t="s">
        <v>150</v>
      </c>
      <c r="E206" s="36"/>
      <c r="F206" s="205" t="s">
        <v>257</v>
      </c>
      <c r="G206" s="36"/>
      <c r="H206" s="36"/>
      <c r="I206" s="206"/>
      <c r="J206" s="36"/>
      <c r="K206" s="36"/>
      <c r="L206" s="39"/>
      <c r="M206" s="207"/>
      <c r="N206" s="208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150</v>
      </c>
      <c r="AU206" s="17" t="s">
        <v>90</v>
      </c>
    </row>
    <row r="207" spans="1:65" s="13" customFormat="1" ht="11.25">
      <c r="B207" s="210"/>
      <c r="C207" s="211"/>
      <c r="D207" s="204" t="s">
        <v>154</v>
      </c>
      <c r="E207" s="212" t="s">
        <v>1</v>
      </c>
      <c r="F207" s="213" t="s">
        <v>202</v>
      </c>
      <c r="G207" s="211"/>
      <c r="H207" s="212" t="s">
        <v>1</v>
      </c>
      <c r="I207" s="214"/>
      <c r="J207" s="211"/>
      <c r="K207" s="211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154</v>
      </c>
      <c r="AU207" s="219" t="s">
        <v>90</v>
      </c>
      <c r="AV207" s="13" t="s">
        <v>88</v>
      </c>
      <c r="AW207" s="13" t="s">
        <v>36</v>
      </c>
      <c r="AX207" s="13" t="s">
        <v>80</v>
      </c>
      <c r="AY207" s="219" t="s">
        <v>141</v>
      </c>
    </row>
    <row r="208" spans="1:65" s="14" customFormat="1" ht="11.25">
      <c r="B208" s="220"/>
      <c r="C208" s="221"/>
      <c r="D208" s="204" t="s">
        <v>154</v>
      </c>
      <c r="E208" s="222" t="s">
        <v>1</v>
      </c>
      <c r="F208" s="223" t="s">
        <v>258</v>
      </c>
      <c r="G208" s="221"/>
      <c r="H208" s="224">
        <v>1158.2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154</v>
      </c>
      <c r="AU208" s="230" t="s">
        <v>90</v>
      </c>
      <c r="AV208" s="14" t="s">
        <v>90</v>
      </c>
      <c r="AW208" s="14" t="s">
        <v>36</v>
      </c>
      <c r="AX208" s="14" t="s">
        <v>88</v>
      </c>
      <c r="AY208" s="230" t="s">
        <v>141</v>
      </c>
    </row>
    <row r="209" spans="1:65" s="2" customFormat="1" ht="24.2" customHeight="1">
      <c r="A209" s="34"/>
      <c r="B209" s="35"/>
      <c r="C209" s="191" t="s">
        <v>259</v>
      </c>
      <c r="D209" s="191" t="s">
        <v>143</v>
      </c>
      <c r="E209" s="192" t="s">
        <v>260</v>
      </c>
      <c r="F209" s="193" t="s">
        <v>261</v>
      </c>
      <c r="G209" s="194" t="s">
        <v>199</v>
      </c>
      <c r="H209" s="195">
        <v>474.16</v>
      </c>
      <c r="I209" s="196"/>
      <c r="J209" s="197">
        <f>ROUND(I209*H209,2)</f>
        <v>0</v>
      </c>
      <c r="K209" s="193" t="s">
        <v>147</v>
      </c>
      <c r="L209" s="39"/>
      <c r="M209" s="198" t="s">
        <v>1</v>
      </c>
      <c r="N209" s="199" t="s">
        <v>45</v>
      </c>
      <c r="O209" s="71"/>
      <c r="P209" s="200">
        <f>O209*H209</f>
        <v>0</v>
      </c>
      <c r="Q209" s="200">
        <v>1.3999999999999999E-4</v>
      </c>
      <c r="R209" s="200">
        <f>Q209*H209</f>
        <v>6.6382399999999994E-2</v>
      </c>
      <c r="S209" s="200">
        <v>0</v>
      </c>
      <c r="T209" s="20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148</v>
      </c>
      <c r="AT209" s="202" t="s">
        <v>143</v>
      </c>
      <c r="AU209" s="202" t="s">
        <v>90</v>
      </c>
      <c r="AY209" s="17" t="s">
        <v>141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88</v>
      </c>
      <c r="BK209" s="203">
        <f>ROUND(I209*H209,2)</f>
        <v>0</v>
      </c>
      <c r="BL209" s="17" t="s">
        <v>148</v>
      </c>
      <c r="BM209" s="202" t="s">
        <v>262</v>
      </c>
    </row>
    <row r="210" spans="1:65" s="2" customFormat="1" ht="29.25">
      <c r="A210" s="34"/>
      <c r="B210" s="35"/>
      <c r="C210" s="36"/>
      <c r="D210" s="204" t="s">
        <v>150</v>
      </c>
      <c r="E210" s="36"/>
      <c r="F210" s="205" t="s">
        <v>263</v>
      </c>
      <c r="G210" s="36"/>
      <c r="H210" s="36"/>
      <c r="I210" s="206"/>
      <c r="J210" s="36"/>
      <c r="K210" s="36"/>
      <c r="L210" s="39"/>
      <c r="M210" s="207"/>
      <c r="N210" s="208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150</v>
      </c>
      <c r="AU210" s="17" t="s">
        <v>90</v>
      </c>
    </row>
    <row r="211" spans="1:65" s="13" customFormat="1" ht="11.25">
      <c r="B211" s="210"/>
      <c r="C211" s="211"/>
      <c r="D211" s="204" t="s">
        <v>154</v>
      </c>
      <c r="E211" s="212" t="s">
        <v>1</v>
      </c>
      <c r="F211" s="213" t="s">
        <v>202</v>
      </c>
      <c r="G211" s="211"/>
      <c r="H211" s="212" t="s">
        <v>1</v>
      </c>
      <c r="I211" s="214"/>
      <c r="J211" s="211"/>
      <c r="K211" s="211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154</v>
      </c>
      <c r="AU211" s="219" t="s">
        <v>90</v>
      </c>
      <c r="AV211" s="13" t="s">
        <v>88</v>
      </c>
      <c r="AW211" s="13" t="s">
        <v>36</v>
      </c>
      <c r="AX211" s="13" t="s">
        <v>80</v>
      </c>
      <c r="AY211" s="219" t="s">
        <v>141</v>
      </c>
    </row>
    <row r="212" spans="1:65" s="14" customFormat="1" ht="11.25">
      <c r="B212" s="220"/>
      <c r="C212" s="221"/>
      <c r="D212" s="204" t="s">
        <v>154</v>
      </c>
      <c r="E212" s="222" t="s">
        <v>1</v>
      </c>
      <c r="F212" s="223" t="s">
        <v>264</v>
      </c>
      <c r="G212" s="221"/>
      <c r="H212" s="224">
        <v>474.16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154</v>
      </c>
      <c r="AU212" s="230" t="s">
        <v>90</v>
      </c>
      <c r="AV212" s="14" t="s">
        <v>90</v>
      </c>
      <c r="AW212" s="14" t="s">
        <v>36</v>
      </c>
      <c r="AX212" s="14" t="s">
        <v>88</v>
      </c>
      <c r="AY212" s="230" t="s">
        <v>141</v>
      </c>
    </row>
    <row r="213" spans="1:65" s="2" customFormat="1" ht="16.5" customHeight="1">
      <c r="A213" s="34"/>
      <c r="B213" s="35"/>
      <c r="C213" s="242" t="s">
        <v>8</v>
      </c>
      <c r="D213" s="242" t="s">
        <v>265</v>
      </c>
      <c r="E213" s="243" t="s">
        <v>266</v>
      </c>
      <c r="F213" s="244" t="s">
        <v>267</v>
      </c>
      <c r="G213" s="245" t="s">
        <v>199</v>
      </c>
      <c r="H213" s="246">
        <v>561.64300000000003</v>
      </c>
      <c r="I213" s="247"/>
      <c r="J213" s="248">
        <f>ROUND(I213*H213,2)</f>
        <v>0</v>
      </c>
      <c r="K213" s="244" t="s">
        <v>147</v>
      </c>
      <c r="L213" s="249"/>
      <c r="M213" s="250" t="s">
        <v>1</v>
      </c>
      <c r="N213" s="251" t="s">
        <v>45</v>
      </c>
      <c r="O213" s="71"/>
      <c r="P213" s="200">
        <f>O213*H213</f>
        <v>0</v>
      </c>
      <c r="Q213" s="200">
        <v>3.2000000000000003E-4</v>
      </c>
      <c r="R213" s="200">
        <f>Q213*H213</f>
        <v>0.17972576000000001</v>
      </c>
      <c r="S213" s="200">
        <v>0</v>
      </c>
      <c r="T213" s="20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2" t="s">
        <v>214</v>
      </c>
      <c r="AT213" s="202" t="s">
        <v>265</v>
      </c>
      <c r="AU213" s="202" t="s">
        <v>90</v>
      </c>
      <c r="AY213" s="17" t="s">
        <v>141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7" t="s">
        <v>88</v>
      </c>
      <c r="BK213" s="203">
        <f>ROUND(I213*H213,2)</f>
        <v>0</v>
      </c>
      <c r="BL213" s="17" t="s">
        <v>148</v>
      </c>
      <c r="BM213" s="202" t="s">
        <v>268</v>
      </c>
    </row>
    <row r="214" spans="1:65" s="2" customFormat="1" ht="11.25">
      <c r="A214" s="34"/>
      <c r="B214" s="35"/>
      <c r="C214" s="36"/>
      <c r="D214" s="204" t="s">
        <v>150</v>
      </c>
      <c r="E214" s="36"/>
      <c r="F214" s="205" t="s">
        <v>267</v>
      </c>
      <c r="G214" s="36"/>
      <c r="H214" s="36"/>
      <c r="I214" s="206"/>
      <c r="J214" s="36"/>
      <c r="K214" s="36"/>
      <c r="L214" s="39"/>
      <c r="M214" s="207"/>
      <c r="N214" s="208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150</v>
      </c>
      <c r="AU214" s="17" t="s">
        <v>90</v>
      </c>
    </row>
    <row r="215" spans="1:65" s="2" customFormat="1" ht="29.25">
      <c r="A215" s="34"/>
      <c r="B215" s="35"/>
      <c r="C215" s="36"/>
      <c r="D215" s="204" t="s">
        <v>152</v>
      </c>
      <c r="E215" s="36"/>
      <c r="F215" s="209" t="s">
        <v>269</v>
      </c>
      <c r="G215" s="36"/>
      <c r="H215" s="36"/>
      <c r="I215" s="206"/>
      <c r="J215" s="36"/>
      <c r="K215" s="36"/>
      <c r="L215" s="39"/>
      <c r="M215" s="207"/>
      <c r="N215" s="208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152</v>
      </c>
      <c r="AU215" s="17" t="s">
        <v>90</v>
      </c>
    </row>
    <row r="216" spans="1:65" s="14" customFormat="1" ht="11.25">
      <c r="B216" s="220"/>
      <c r="C216" s="221"/>
      <c r="D216" s="204" t="s">
        <v>154</v>
      </c>
      <c r="E216" s="221"/>
      <c r="F216" s="223" t="s">
        <v>270</v>
      </c>
      <c r="G216" s="221"/>
      <c r="H216" s="224">
        <v>561.64300000000003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154</v>
      </c>
      <c r="AU216" s="230" t="s">
        <v>90</v>
      </c>
      <c r="AV216" s="14" t="s">
        <v>90</v>
      </c>
      <c r="AW216" s="14" t="s">
        <v>4</v>
      </c>
      <c r="AX216" s="14" t="s">
        <v>88</v>
      </c>
      <c r="AY216" s="230" t="s">
        <v>141</v>
      </c>
    </row>
    <row r="217" spans="1:65" s="2" customFormat="1" ht="24.2" customHeight="1">
      <c r="A217" s="34"/>
      <c r="B217" s="35"/>
      <c r="C217" s="191" t="s">
        <v>271</v>
      </c>
      <c r="D217" s="191" t="s">
        <v>143</v>
      </c>
      <c r="E217" s="192" t="s">
        <v>272</v>
      </c>
      <c r="F217" s="193" t="s">
        <v>273</v>
      </c>
      <c r="G217" s="194" t="s">
        <v>160</v>
      </c>
      <c r="H217" s="195">
        <v>192.38</v>
      </c>
      <c r="I217" s="196"/>
      <c r="J217" s="197">
        <f>ROUND(I217*H217,2)</f>
        <v>0</v>
      </c>
      <c r="K217" s="193" t="s">
        <v>147</v>
      </c>
      <c r="L217" s="39"/>
      <c r="M217" s="198" t="s">
        <v>1</v>
      </c>
      <c r="N217" s="199" t="s">
        <v>45</v>
      </c>
      <c r="O217" s="71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2" t="s">
        <v>148</v>
      </c>
      <c r="AT217" s="202" t="s">
        <v>143</v>
      </c>
      <c r="AU217" s="202" t="s">
        <v>90</v>
      </c>
      <c r="AY217" s="17" t="s">
        <v>141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88</v>
      </c>
      <c r="BK217" s="203">
        <f>ROUND(I217*H217,2)</f>
        <v>0</v>
      </c>
      <c r="BL217" s="17" t="s">
        <v>148</v>
      </c>
      <c r="BM217" s="202" t="s">
        <v>274</v>
      </c>
    </row>
    <row r="218" spans="1:65" s="2" customFormat="1" ht="29.25">
      <c r="A218" s="34"/>
      <c r="B218" s="35"/>
      <c r="C218" s="36"/>
      <c r="D218" s="204" t="s">
        <v>150</v>
      </c>
      <c r="E218" s="36"/>
      <c r="F218" s="205" t="s">
        <v>275</v>
      </c>
      <c r="G218" s="36"/>
      <c r="H218" s="36"/>
      <c r="I218" s="206"/>
      <c r="J218" s="36"/>
      <c r="K218" s="36"/>
      <c r="L218" s="39"/>
      <c r="M218" s="207"/>
      <c r="N218" s="208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150</v>
      </c>
      <c r="AU218" s="17" t="s">
        <v>90</v>
      </c>
    </row>
    <row r="219" spans="1:65" s="13" customFormat="1" ht="22.5">
      <c r="B219" s="210"/>
      <c r="C219" s="211"/>
      <c r="D219" s="204" t="s">
        <v>154</v>
      </c>
      <c r="E219" s="212" t="s">
        <v>1</v>
      </c>
      <c r="F219" s="213" t="s">
        <v>276</v>
      </c>
      <c r="G219" s="211"/>
      <c r="H219" s="212" t="s">
        <v>1</v>
      </c>
      <c r="I219" s="214"/>
      <c r="J219" s="211"/>
      <c r="K219" s="211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154</v>
      </c>
      <c r="AU219" s="219" t="s">
        <v>90</v>
      </c>
      <c r="AV219" s="13" t="s">
        <v>88</v>
      </c>
      <c r="AW219" s="13" t="s">
        <v>36</v>
      </c>
      <c r="AX219" s="13" t="s">
        <v>80</v>
      </c>
      <c r="AY219" s="219" t="s">
        <v>141</v>
      </c>
    </row>
    <row r="220" spans="1:65" s="14" customFormat="1" ht="11.25">
      <c r="B220" s="220"/>
      <c r="C220" s="221"/>
      <c r="D220" s="204" t="s">
        <v>154</v>
      </c>
      <c r="E220" s="222" t="s">
        <v>1</v>
      </c>
      <c r="F220" s="223" t="s">
        <v>277</v>
      </c>
      <c r="G220" s="221"/>
      <c r="H220" s="224">
        <v>192.38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154</v>
      </c>
      <c r="AU220" s="230" t="s">
        <v>90</v>
      </c>
      <c r="AV220" s="14" t="s">
        <v>90</v>
      </c>
      <c r="AW220" s="14" t="s">
        <v>36</v>
      </c>
      <c r="AX220" s="14" t="s">
        <v>88</v>
      </c>
      <c r="AY220" s="230" t="s">
        <v>141</v>
      </c>
    </row>
    <row r="221" spans="1:65" s="2" customFormat="1" ht="33" customHeight="1">
      <c r="A221" s="34"/>
      <c r="B221" s="35"/>
      <c r="C221" s="191" t="s">
        <v>278</v>
      </c>
      <c r="D221" s="191" t="s">
        <v>143</v>
      </c>
      <c r="E221" s="192" t="s">
        <v>279</v>
      </c>
      <c r="F221" s="193" t="s">
        <v>280</v>
      </c>
      <c r="G221" s="194" t="s">
        <v>199</v>
      </c>
      <c r="H221" s="195">
        <v>206.8</v>
      </c>
      <c r="I221" s="196"/>
      <c r="J221" s="197">
        <f>ROUND(I221*H221,2)</f>
        <v>0</v>
      </c>
      <c r="K221" s="193" t="s">
        <v>147</v>
      </c>
      <c r="L221" s="39"/>
      <c r="M221" s="198" t="s">
        <v>1</v>
      </c>
      <c r="N221" s="199" t="s">
        <v>45</v>
      </c>
      <c r="O221" s="71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2" t="s">
        <v>148</v>
      </c>
      <c r="AT221" s="202" t="s">
        <v>143</v>
      </c>
      <c r="AU221" s="202" t="s">
        <v>90</v>
      </c>
      <c r="AY221" s="17" t="s">
        <v>141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88</v>
      </c>
      <c r="BK221" s="203">
        <f>ROUND(I221*H221,2)</f>
        <v>0</v>
      </c>
      <c r="BL221" s="17" t="s">
        <v>148</v>
      </c>
      <c r="BM221" s="202" t="s">
        <v>281</v>
      </c>
    </row>
    <row r="222" spans="1:65" s="2" customFormat="1" ht="29.25">
      <c r="A222" s="34"/>
      <c r="B222" s="35"/>
      <c r="C222" s="36"/>
      <c r="D222" s="204" t="s">
        <v>150</v>
      </c>
      <c r="E222" s="36"/>
      <c r="F222" s="205" t="s">
        <v>282</v>
      </c>
      <c r="G222" s="36"/>
      <c r="H222" s="36"/>
      <c r="I222" s="206"/>
      <c r="J222" s="36"/>
      <c r="K222" s="36"/>
      <c r="L222" s="39"/>
      <c r="M222" s="207"/>
      <c r="N222" s="208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150</v>
      </c>
      <c r="AU222" s="17" t="s">
        <v>90</v>
      </c>
    </row>
    <row r="223" spans="1:65" s="13" customFormat="1" ht="11.25">
      <c r="B223" s="210"/>
      <c r="C223" s="211"/>
      <c r="D223" s="204" t="s">
        <v>154</v>
      </c>
      <c r="E223" s="212" t="s">
        <v>1</v>
      </c>
      <c r="F223" s="213" t="s">
        <v>202</v>
      </c>
      <c r="G223" s="211"/>
      <c r="H223" s="212" t="s">
        <v>1</v>
      </c>
      <c r="I223" s="214"/>
      <c r="J223" s="211"/>
      <c r="K223" s="211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154</v>
      </c>
      <c r="AU223" s="219" t="s">
        <v>90</v>
      </c>
      <c r="AV223" s="13" t="s">
        <v>88</v>
      </c>
      <c r="AW223" s="13" t="s">
        <v>36</v>
      </c>
      <c r="AX223" s="13" t="s">
        <v>80</v>
      </c>
      <c r="AY223" s="219" t="s">
        <v>141</v>
      </c>
    </row>
    <row r="224" spans="1:65" s="14" customFormat="1" ht="11.25">
      <c r="B224" s="220"/>
      <c r="C224" s="221"/>
      <c r="D224" s="204" t="s">
        <v>154</v>
      </c>
      <c r="E224" s="222" t="s">
        <v>1</v>
      </c>
      <c r="F224" s="223" t="s">
        <v>283</v>
      </c>
      <c r="G224" s="221"/>
      <c r="H224" s="224">
        <v>206.8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154</v>
      </c>
      <c r="AU224" s="230" t="s">
        <v>90</v>
      </c>
      <c r="AV224" s="14" t="s">
        <v>90</v>
      </c>
      <c r="AW224" s="14" t="s">
        <v>36</v>
      </c>
      <c r="AX224" s="14" t="s">
        <v>88</v>
      </c>
      <c r="AY224" s="230" t="s">
        <v>141</v>
      </c>
    </row>
    <row r="225" spans="1:65" s="2" customFormat="1" ht="24.2" customHeight="1">
      <c r="A225" s="34"/>
      <c r="B225" s="35"/>
      <c r="C225" s="191" t="s">
        <v>284</v>
      </c>
      <c r="D225" s="191" t="s">
        <v>143</v>
      </c>
      <c r="E225" s="192" t="s">
        <v>285</v>
      </c>
      <c r="F225" s="193" t="s">
        <v>286</v>
      </c>
      <c r="G225" s="194" t="s">
        <v>199</v>
      </c>
      <c r="H225" s="195">
        <v>206.8</v>
      </c>
      <c r="I225" s="196"/>
      <c r="J225" s="197">
        <f>ROUND(I225*H225,2)</f>
        <v>0</v>
      </c>
      <c r="K225" s="193" t="s">
        <v>147</v>
      </c>
      <c r="L225" s="39"/>
      <c r="M225" s="198" t="s">
        <v>1</v>
      </c>
      <c r="N225" s="199" t="s">
        <v>45</v>
      </c>
      <c r="O225" s="71"/>
      <c r="P225" s="200">
        <f>O225*H225</f>
        <v>0</v>
      </c>
      <c r="Q225" s="200">
        <v>0</v>
      </c>
      <c r="R225" s="200">
        <f>Q225*H225</f>
        <v>0</v>
      </c>
      <c r="S225" s="200">
        <v>0</v>
      </c>
      <c r="T225" s="201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2" t="s">
        <v>148</v>
      </c>
      <c r="AT225" s="202" t="s">
        <v>143</v>
      </c>
      <c r="AU225" s="202" t="s">
        <v>90</v>
      </c>
      <c r="AY225" s="17" t="s">
        <v>141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17" t="s">
        <v>88</v>
      </c>
      <c r="BK225" s="203">
        <f>ROUND(I225*H225,2)</f>
        <v>0</v>
      </c>
      <c r="BL225" s="17" t="s">
        <v>148</v>
      </c>
      <c r="BM225" s="202" t="s">
        <v>287</v>
      </c>
    </row>
    <row r="226" spans="1:65" s="2" customFormat="1" ht="19.5">
      <c r="A226" s="34"/>
      <c r="B226" s="35"/>
      <c r="C226" s="36"/>
      <c r="D226" s="204" t="s">
        <v>150</v>
      </c>
      <c r="E226" s="36"/>
      <c r="F226" s="205" t="s">
        <v>288</v>
      </c>
      <c r="G226" s="36"/>
      <c r="H226" s="36"/>
      <c r="I226" s="206"/>
      <c r="J226" s="36"/>
      <c r="K226" s="36"/>
      <c r="L226" s="39"/>
      <c r="M226" s="207"/>
      <c r="N226" s="208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150</v>
      </c>
      <c r="AU226" s="17" t="s">
        <v>90</v>
      </c>
    </row>
    <row r="227" spans="1:65" s="13" customFormat="1" ht="11.25">
      <c r="B227" s="210"/>
      <c r="C227" s="211"/>
      <c r="D227" s="204" t="s">
        <v>154</v>
      </c>
      <c r="E227" s="212" t="s">
        <v>1</v>
      </c>
      <c r="F227" s="213" t="s">
        <v>202</v>
      </c>
      <c r="G227" s="211"/>
      <c r="H227" s="212" t="s">
        <v>1</v>
      </c>
      <c r="I227" s="214"/>
      <c r="J227" s="211"/>
      <c r="K227" s="211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154</v>
      </c>
      <c r="AU227" s="219" t="s">
        <v>90</v>
      </c>
      <c r="AV227" s="13" t="s">
        <v>88</v>
      </c>
      <c r="AW227" s="13" t="s">
        <v>36</v>
      </c>
      <c r="AX227" s="13" t="s">
        <v>80</v>
      </c>
      <c r="AY227" s="219" t="s">
        <v>141</v>
      </c>
    </row>
    <row r="228" spans="1:65" s="14" customFormat="1" ht="11.25">
      <c r="B228" s="220"/>
      <c r="C228" s="221"/>
      <c r="D228" s="204" t="s">
        <v>154</v>
      </c>
      <c r="E228" s="222" t="s">
        <v>1</v>
      </c>
      <c r="F228" s="223" t="s">
        <v>283</v>
      </c>
      <c r="G228" s="221"/>
      <c r="H228" s="224">
        <v>206.8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154</v>
      </c>
      <c r="AU228" s="230" t="s">
        <v>90</v>
      </c>
      <c r="AV228" s="14" t="s">
        <v>90</v>
      </c>
      <c r="AW228" s="14" t="s">
        <v>36</v>
      </c>
      <c r="AX228" s="14" t="s">
        <v>88</v>
      </c>
      <c r="AY228" s="230" t="s">
        <v>141</v>
      </c>
    </row>
    <row r="229" spans="1:65" s="2" customFormat="1" ht="16.5" customHeight="1">
      <c r="A229" s="34"/>
      <c r="B229" s="35"/>
      <c r="C229" s="242" t="s">
        <v>289</v>
      </c>
      <c r="D229" s="242" t="s">
        <v>265</v>
      </c>
      <c r="E229" s="243" t="s">
        <v>290</v>
      </c>
      <c r="F229" s="244" t="s">
        <v>291</v>
      </c>
      <c r="G229" s="245" t="s">
        <v>292</v>
      </c>
      <c r="H229" s="246">
        <v>5.17</v>
      </c>
      <c r="I229" s="247"/>
      <c r="J229" s="248">
        <f>ROUND(I229*H229,2)</f>
        <v>0</v>
      </c>
      <c r="K229" s="244" t="s">
        <v>147</v>
      </c>
      <c r="L229" s="249"/>
      <c r="M229" s="250" t="s">
        <v>1</v>
      </c>
      <c r="N229" s="251" t="s">
        <v>45</v>
      </c>
      <c r="O229" s="71"/>
      <c r="P229" s="200">
        <f>O229*H229</f>
        <v>0</v>
      </c>
      <c r="Q229" s="200">
        <v>1E-3</v>
      </c>
      <c r="R229" s="200">
        <f>Q229*H229</f>
        <v>5.1700000000000001E-3</v>
      </c>
      <c r="S229" s="200">
        <v>0</v>
      </c>
      <c r="T229" s="201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2" t="s">
        <v>214</v>
      </c>
      <c r="AT229" s="202" t="s">
        <v>265</v>
      </c>
      <c r="AU229" s="202" t="s">
        <v>90</v>
      </c>
      <c r="AY229" s="17" t="s">
        <v>141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7" t="s">
        <v>88</v>
      </c>
      <c r="BK229" s="203">
        <f>ROUND(I229*H229,2)</f>
        <v>0</v>
      </c>
      <c r="BL229" s="17" t="s">
        <v>148</v>
      </c>
      <c r="BM229" s="202" t="s">
        <v>293</v>
      </c>
    </row>
    <row r="230" spans="1:65" s="2" customFormat="1" ht="11.25">
      <c r="A230" s="34"/>
      <c r="B230" s="35"/>
      <c r="C230" s="36"/>
      <c r="D230" s="204" t="s">
        <v>150</v>
      </c>
      <c r="E230" s="36"/>
      <c r="F230" s="205" t="s">
        <v>291</v>
      </c>
      <c r="G230" s="36"/>
      <c r="H230" s="36"/>
      <c r="I230" s="206"/>
      <c r="J230" s="36"/>
      <c r="K230" s="36"/>
      <c r="L230" s="39"/>
      <c r="M230" s="207"/>
      <c r="N230" s="208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150</v>
      </c>
      <c r="AU230" s="17" t="s">
        <v>90</v>
      </c>
    </row>
    <row r="231" spans="1:65" s="14" customFormat="1" ht="11.25">
      <c r="B231" s="220"/>
      <c r="C231" s="221"/>
      <c r="D231" s="204" t="s">
        <v>154</v>
      </c>
      <c r="E231" s="221"/>
      <c r="F231" s="223" t="s">
        <v>294</v>
      </c>
      <c r="G231" s="221"/>
      <c r="H231" s="224">
        <v>5.17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154</v>
      </c>
      <c r="AU231" s="230" t="s">
        <v>90</v>
      </c>
      <c r="AV231" s="14" t="s">
        <v>90</v>
      </c>
      <c r="AW231" s="14" t="s">
        <v>4</v>
      </c>
      <c r="AX231" s="14" t="s">
        <v>88</v>
      </c>
      <c r="AY231" s="230" t="s">
        <v>141</v>
      </c>
    </row>
    <row r="232" spans="1:65" s="2" customFormat="1" ht="24.2" customHeight="1">
      <c r="A232" s="34"/>
      <c r="B232" s="35"/>
      <c r="C232" s="191" t="s">
        <v>295</v>
      </c>
      <c r="D232" s="191" t="s">
        <v>143</v>
      </c>
      <c r="E232" s="192" t="s">
        <v>296</v>
      </c>
      <c r="F232" s="193" t="s">
        <v>297</v>
      </c>
      <c r="G232" s="194" t="s">
        <v>199</v>
      </c>
      <c r="H232" s="195">
        <v>1717</v>
      </c>
      <c r="I232" s="196"/>
      <c r="J232" s="197">
        <f>ROUND(I232*H232,2)</f>
        <v>0</v>
      </c>
      <c r="K232" s="193" t="s">
        <v>147</v>
      </c>
      <c r="L232" s="39"/>
      <c r="M232" s="198" t="s">
        <v>1</v>
      </c>
      <c r="N232" s="199" t="s">
        <v>45</v>
      </c>
      <c r="O232" s="71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2" t="s">
        <v>148</v>
      </c>
      <c r="AT232" s="202" t="s">
        <v>143</v>
      </c>
      <c r="AU232" s="202" t="s">
        <v>90</v>
      </c>
      <c r="AY232" s="17" t="s">
        <v>141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88</v>
      </c>
      <c r="BK232" s="203">
        <f>ROUND(I232*H232,2)</f>
        <v>0</v>
      </c>
      <c r="BL232" s="17" t="s">
        <v>148</v>
      </c>
      <c r="BM232" s="202" t="s">
        <v>298</v>
      </c>
    </row>
    <row r="233" spans="1:65" s="2" customFormat="1" ht="19.5">
      <c r="A233" s="34"/>
      <c r="B233" s="35"/>
      <c r="C233" s="36"/>
      <c r="D233" s="204" t="s">
        <v>150</v>
      </c>
      <c r="E233" s="36"/>
      <c r="F233" s="205" t="s">
        <v>299</v>
      </c>
      <c r="G233" s="36"/>
      <c r="H233" s="36"/>
      <c r="I233" s="206"/>
      <c r="J233" s="36"/>
      <c r="K233" s="36"/>
      <c r="L233" s="39"/>
      <c r="M233" s="207"/>
      <c r="N233" s="208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150</v>
      </c>
      <c r="AU233" s="17" t="s">
        <v>90</v>
      </c>
    </row>
    <row r="234" spans="1:65" s="13" customFormat="1" ht="11.25">
      <c r="B234" s="210"/>
      <c r="C234" s="211"/>
      <c r="D234" s="204" t="s">
        <v>154</v>
      </c>
      <c r="E234" s="212" t="s">
        <v>1</v>
      </c>
      <c r="F234" s="213" t="s">
        <v>202</v>
      </c>
      <c r="G234" s="211"/>
      <c r="H234" s="212" t="s">
        <v>1</v>
      </c>
      <c r="I234" s="214"/>
      <c r="J234" s="211"/>
      <c r="K234" s="211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154</v>
      </c>
      <c r="AU234" s="219" t="s">
        <v>90</v>
      </c>
      <c r="AV234" s="13" t="s">
        <v>88</v>
      </c>
      <c r="AW234" s="13" t="s">
        <v>36</v>
      </c>
      <c r="AX234" s="13" t="s">
        <v>80</v>
      </c>
      <c r="AY234" s="219" t="s">
        <v>141</v>
      </c>
    </row>
    <row r="235" spans="1:65" s="14" customFormat="1" ht="11.25">
      <c r="B235" s="220"/>
      <c r="C235" s="221"/>
      <c r="D235" s="204" t="s">
        <v>154</v>
      </c>
      <c r="E235" s="222" t="s">
        <v>1</v>
      </c>
      <c r="F235" s="223" t="s">
        <v>300</v>
      </c>
      <c r="G235" s="221"/>
      <c r="H235" s="224">
        <v>1717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154</v>
      </c>
      <c r="AU235" s="230" t="s">
        <v>90</v>
      </c>
      <c r="AV235" s="14" t="s">
        <v>90</v>
      </c>
      <c r="AW235" s="14" t="s">
        <v>36</v>
      </c>
      <c r="AX235" s="14" t="s">
        <v>88</v>
      </c>
      <c r="AY235" s="230" t="s">
        <v>141</v>
      </c>
    </row>
    <row r="236" spans="1:65" s="2" customFormat="1" ht="24.2" customHeight="1">
      <c r="A236" s="34"/>
      <c r="B236" s="35"/>
      <c r="C236" s="191" t="s">
        <v>7</v>
      </c>
      <c r="D236" s="191" t="s">
        <v>143</v>
      </c>
      <c r="E236" s="192" t="s">
        <v>301</v>
      </c>
      <c r="F236" s="193" t="s">
        <v>302</v>
      </c>
      <c r="G236" s="194" t="s">
        <v>199</v>
      </c>
      <c r="H236" s="195">
        <v>1717</v>
      </c>
      <c r="I236" s="196"/>
      <c r="J236" s="197">
        <f>ROUND(I236*H236,2)</f>
        <v>0</v>
      </c>
      <c r="K236" s="193" t="s">
        <v>147</v>
      </c>
      <c r="L236" s="39"/>
      <c r="M236" s="198" t="s">
        <v>1</v>
      </c>
      <c r="N236" s="199" t="s">
        <v>45</v>
      </c>
      <c r="O236" s="71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148</v>
      </c>
      <c r="AT236" s="202" t="s">
        <v>143</v>
      </c>
      <c r="AU236" s="202" t="s">
        <v>90</v>
      </c>
      <c r="AY236" s="17" t="s">
        <v>141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88</v>
      </c>
      <c r="BK236" s="203">
        <f>ROUND(I236*H236,2)</f>
        <v>0</v>
      </c>
      <c r="BL236" s="17" t="s">
        <v>148</v>
      </c>
      <c r="BM236" s="202" t="s">
        <v>303</v>
      </c>
    </row>
    <row r="237" spans="1:65" s="2" customFormat="1" ht="19.5">
      <c r="A237" s="34"/>
      <c r="B237" s="35"/>
      <c r="C237" s="36"/>
      <c r="D237" s="204" t="s">
        <v>150</v>
      </c>
      <c r="E237" s="36"/>
      <c r="F237" s="205" t="s">
        <v>304</v>
      </c>
      <c r="G237" s="36"/>
      <c r="H237" s="36"/>
      <c r="I237" s="206"/>
      <c r="J237" s="36"/>
      <c r="K237" s="36"/>
      <c r="L237" s="39"/>
      <c r="M237" s="207"/>
      <c r="N237" s="208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150</v>
      </c>
      <c r="AU237" s="17" t="s">
        <v>90</v>
      </c>
    </row>
    <row r="238" spans="1:65" s="13" customFormat="1" ht="11.25">
      <c r="B238" s="210"/>
      <c r="C238" s="211"/>
      <c r="D238" s="204" t="s">
        <v>154</v>
      </c>
      <c r="E238" s="212" t="s">
        <v>1</v>
      </c>
      <c r="F238" s="213" t="s">
        <v>202</v>
      </c>
      <c r="G238" s="211"/>
      <c r="H238" s="212" t="s">
        <v>1</v>
      </c>
      <c r="I238" s="214"/>
      <c r="J238" s="211"/>
      <c r="K238" s="211"/>
      <c r="L238" s="215"/>
      <c r="M238" s="216"/>
      <c r="N238" s="217"/>
      <c r="O238" s="217"/>
      <c r="P238" s="217"/>
      <c r="Q238" s="217"/>
      <c r="R238" s="217"/>
      <c r="S238" s="217"/>
      <c r="T238" s="218"/>
      <c r="AT238" s="219" t="s">
        <v>154</v>
      </c>
      <c r="AU238" s="219" t="s">
        <v>90</v>
      </c>
      <c r="AV238" s="13" t="s">
        <v>88</v>
      </c>
      <c r="AW238" s="13" t="s">
        <v>36</v>
      </c>
      <c r="AX238" s="13" t="s">
        <v>80</v>
      </c>
      <c r="AY238" s="219" t="s">
        <v>141</v>
      </c>
    </row>
    <row r="239" spans="1:65" s="14" customFormat="1" ht="11.25">
      <c r="B239" s="220"/>
      <c r="C239" s="221"/>
      <c r="D239" s="204" t="s">
        <v>154</v>
      </c>
      <c r="E239" s="222" t="s">
        <v>1</v>
      </c>
      <c r="F239" s="223" t="s">
        <v>300</v>
      </c>
      <c r="G239" s="221"/>
      <c r="H239" s="224">
        <v>1717</v>
      </c>
      <c r="I239" s="225"/>
      <c r="J239" s="221"/>
      <c r="K239" s="221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154</v>
      </c>
      <c r="AU239" s="230" t="s">
        <v>90</v>
      </c>
      <c r="AV239" s="14" t="s">
        <v>90</v>
      </c>
      <c r="AW239" s="14" t="s">
        <v>36</v>
      </c>
      <c r="AX239" s="14" t="s">
        <v>88</v>
      </c>
      <c r="AY239" s="230" t="s">
        <v>141</v>
      </c>
    </row>
    <row r="240" spans="1:65" s="2" customFormat="1" ht="16.5" customHeight="1">
      <c r="A240" s="34"/>
      <c r="B240" s="35"/>
      <c r="C240" s="242" t="s">
        <v>305</v>
      </c>
      <c r="D240" s="242" t="s">
        <v>265</v>
      </c>
      <c r="E240" s="243" t="s">
        <v>306</v>
      </c>
      <c r="F240" s="244" t="s">
        <v>307</v>
      </c>
      <c r="G240" s="245" t="s">
        <v>292</v>
      </c>
      <c r="H240" s="246">
        <v>42.924999999999997</v>
      </c>
      <c r="I240" s="247"/>
      <c r="J240" s="248">
        <f>ROUND(I240*H240,2)</f>
        <v>0</v>
      </c>
      <c r="K240" s="244" t="s">
        <v>147</v>
      </c>
      <c r="L240" s="249"/>
      <c r="M240" s="250" t="s">
        <v>1</v>
      </c>
      <c r="N240" s="251" t="s">
        <v>45</v>
      </c>
      <c r="O240" s="71"/>
      <c r="P240" s="200">
        <f>O240*H240</f>
        <v>0</v>
      </c>
      <c r="Q240" s="200">
        <v>1E-3</v>
      </c>
      <c r="R240" s="200">
        <f>Q240*H240</f>
        <v>4.2924999999999998E-2</v>
      </c>
      <c r="S240" s="200">
        <v>0</v>
      </c>
      <c r="T240" s="201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2" t="s">
        <v>214</v>
      </c>
      <c r="AT240" s="202" t="s">
        <v>265</v>
      </c>
      <c r="AU240" s="202" t="s">
        <v>90</v>
      </c>
      <c r="AY240" s="17" t="s">
        <v>141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7" t="s">
        <v>88</v>
      </c>
      <c r="BK240" s="203">
        <f>ROUND(I240*H240,2)</f>
        <v>0</v>
      </c>
      <c r="BL240" s="17" t="s">
        <v>148</v>
      </c>
      <c r="BM240" s="202" t="s">
        <v>308</v>
      </c>
    </row>
    <row r="241" spans="1:65" s="2" customFormat="1" ht="11.25">
      <c r="A241" s="34"/>
      <c r="B241" s="35"/>
      <c r="C241" s="36"/>
      <c r="D241" s="204" t="s">
        <v>150</v>
      </c>
      <c r="E241" s="36"/>
      <c r="F241" s="205" t="s">
        <v>307</v>
      </c>
      <c r="G241" s="36"/>
      <c r="H241" s="36"/>
      <c r="I241" s="206"/>
      <c r="J241" s="36"/>
      <c r="K241" s="36"/>
      <c r="L241" s="39"/>
      <c r="M241" s="207"/>
      <c r="N241" s="208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150</v>
      </c>
      <c r="AU241" s="17" t="s">
        <v>90</v>
      </c>
    </row>
    <row r="242" spans="1:65" s="14" customFormat="1" ht="11.25">
      <c r="B242" s="220"/>
      <c r="C242" s="221"/>
      <c r="D242" s="204" t="s">
        <v>154</v>
      </c>
      <c r="E242" s="221"/>
      <c r="F242" s="223" t="s">
        <v>309</v>
      </c>
      <c r="G242" s="221"/>
      <c r="H242" s="224">
        <v>42.924999999999997</v>
      </c>
      <c r="I242" s="225"/>
      <c r="J242" s="221"/>
      <c r="K242" s="221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154</v>
      </c>
      <c r="AU242" s="230" t="s">
        <v>90</v>
      </c>
      <c r="AV242" s="14" t="s">
        <v>90</v>
      </c>
      <c r="AW242" s="14" t="s">
        <v>4</v>
      </c>
      <c r="AX242" s="14" t="s">
        <v>88</v>
      </c>
      <c r="AY242" s="230" t="s">
        <v>141</v>
      </c>
    </row>
    <row r="243" spans="1:65" s="12" customFormat="1" ht="22.9" customHeight="1">
      <c r="B243" s="175"/>
      <c r="C243" s="176"/>
      <c r="D243" s="177" t="s">
        <v>79</v>
      </c>
      <c r="E243" s="189" t="s">
        <v>90</v>
      </c>
      <c r="F243" s="189" t="s">
        <v>310</v>
      </c>
      <c r="G243" s="176"/>
      <c r="H243" s="176"/>
      <c r="I243" s="179"/>
      <c r="J243" s="190">
        <f>BK243</f>
        <v>0</v>
      </c>
      <c r="K243" s="176"/>
      <c r="L243" s="181"/>
      <c r="M243" s="182"/>
      <c r="N243" s="183"/>
      <c r="O243" s="183"/>
      <c r="P243" s="184">
        <f>SUM(P244:P247)</f>
        <v>0</v>
      </c>
      <c r="Q243" s="183"/>
      <c r="R243" s="184">
        <f>SUM(R244:R247)</f>
        <v>7.7045849999999997E-5</v>
      </c>
      <c r="S243" s="183"/>
      <c r="T243" s="185">
        <f>SUM(T244:T247)</f>
        <v>0</v>
      </c>
      <c r="AR243" s="186" t="s">
        <v>88</v>
      </c>
      <c r="AT243" s="187" t="s">
        <v>79</v>
      </c>
      <c r="AU243" s="187" t="s">
        <v>88</v>
      </c>
      <c r="AY243" s="186" t="s">
        <v>141</v>
      </c>
      <c r="BK243" s="188">
        <f>SUM(BK244:BK247)</f>
        <v>0</v>
      </c>
    </row>
    <row r="244" spans="1:65" s="2" customFormat="1" ht="24.2" customHeight="1">
      <c r="A244" s="34"/>
      <c r="B244" s="35"/>
      <c r="C244" s="191" t="s">
        <v>311</v>
      </c>
      <c r="D244" s="191" t="s">
        <v>143</v>
      </c>
      <c r="E244" s="192" t="s">
        <v>312</v>
      </c>
      <c r="F244" s="193" t="s">
        <v>313</v>
      </c>
      <c r="G244" s="194" t="s">
        <v>146</v>
      </c>
      <c r="H244" s="195">
        <v>0.83699999999999997</v>
      </c>
      <c r="I244" s="196"/>
      <c r="J244" s="197">
        <f>ROUND(I244*H244,2)</f>
        <v>0</v>
      </c>
      <c r="K244" s="193" t="s">
        <v>147</v>
      </c>
      <c r="L244" s="39"/>
      <c r="M244" s="198" t="s">
        <v>1</v>
      </c>
      <c r="N244" s="199" t="s">
        <v>45</v>
      </c>
      <c r="O244" s="71"/>
      <c r="P244" s="200">
        <f>O244*H244</f>
        <v>0</v>
      </c>
      <c r="Q244" s="200">
        <v>9.2050000000000001E-5</v>
      </c>
      <c r="R244" s="200">
        <f>Q244*H244</f>
        <v>7.7045849999999997E-5</v>
      </c>
      <c r="S244" s="200">
        <v>0</v>
      </c>
      <c r="T244" s="20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2" t="s">
        <v>148</v>
      </c>
      <c r="AT244" s="202" t="s">
        <v>143</v>
      </c>
      <c r="AU244" s="202" t="s">
        <v>90</v>
      </c>
      <c r="AY244" s="17" t="s">
        <v>141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7" t="s">
        <v>88</v>
      </c>
      <c r="BK244" s="203">
        <f>ROUND(I244*H244,2)</f>
        <v>0</v>
      </c>
      <c r="BL244" s="17" t="s">
        <v>148</v>
      </c>
      <c r="BM244" s="202" t="s">
        <v>314</v>
      </c>
    </row>
    <row r="245" spans="1:65" s="2" customFormat="1" ht="29.25">
      <c r="A245" s="34"/>
      <c r="B245" s="35"/>
      <c r="C245" s="36"/>
      <c r="D245" s="204" t="s">
        <v>150</v>
      </c>
      <c r="E245" s="36"/>
      <c r="F245" s="205" t="s">
        <v>315</v>
      </c>
      <c r="G245" s="36"/>
      <c r="H245" s="36"/>
      <c r="I245" s="206"/>
      <c r="J245" s="36"/>
      <c r="K245" s="36"/>
      <c r="L245" s="39"/>
      <c r="M245" s="207"/>
      <c r="N245" s="208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150</v>
      </c>
      <c r="AU245" s="17" t="s">
        <v>90</v>
      </c>
    </row>
    <row r="246" spans="1:65" s="13" customFormat="1" ht="11.25">
      <c r="B246" s="210"/>
      <c r="C246" s="211"/>
      <c r="D246" s="204" t="s">
        <v>154</v>
      </c>
      <c r="E246" s="212" t="s">
        <v>1</v>
      </c>
      <c r="F246" s="213" t="s">
        <v>316</v>
      </c>
      <c r="G246" s="211"/>
      <c r="H246" s="212" t="s">
        <v>1</v>
      </c>
      <c r="I246" s="214"/>
      <c r="J246" s="211"/>
      <c r="K246" s="211"/>
      <c r="L246" s="215"/>
      <c r="M246" s="216"/>
      <c r="N246" s="217"/>
      <c r="O246" s="217"/>
      <c r="P246" s="217"/>
      <c r="Q246" s="217"/>
      <c r="R246" s="217"/>
      <c r="S246" s="217"/>
      <c r="T246" s="218"/>
      <c r="AT246" s="219" t="s">
        <v>154</v>
      </c>
      <c r="AU246" s="219" t="s">
        <v>90</v>
      </c>
      <c r="AV246" s="13" t="s">
        <v>88</v>
      </c>
      <c r="AW246" s="13" t="s">
        <v>36</v>
      </c>
      <c r="AX246" s="13" t="s">
        <v>80</v>
      </c>
      <c r="AY246" s="219" t="s">
        <v>141</v>
      </c>
    </row>
    <row r="247" spans="1:65" s="14" customFormat="1" ht="11.25">
      <c r="B247" s="220"/>
      <c r="C247" s="221"/>
      <c r="D247" s="204" t="s">
        <v>154</v>
      </c>
      <c r="E247" s="222" t="s">
        <v>1</v>
      </c>
      <c r="F247" s="223" t="s">
        <v>317</v>
      </c>
      <c r="G247" s="221"/>
      <c r="H247" s="224">
        <v>0.83699999999999997</v>
      </c>
      <c r="I247" s="225"/>
      <c r="J247" s="221"/>
      <c r="K247" s="221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154</v>
      </c>
      <c r="AU247" s="230" t="s">
        <v>90</v>
      </c>
      <c r="AV247" s="14" t="s">
        <v>90</v>
      </c>
      <c r="AW247" s="14" t="s">
        <v>36</v>
      </c>
      <c r="AX247" s="14" t="s">
        <v>88</v>
      </c>
      <c r="AY247" s="230" t="s">
        <v>141</v>
      </c>
    </row>
    <row r="248" spans="1:65" s="12" customFormat="1" ht="22.9" customHeight="1">
      <c r="B248" s="175"/>
      <c r="C248" s="176"/>
      <c r="D248" s="177" t="s">
        <v>79</v>
      </c>
      <c r="E248" s="189" t="s">
        <v>174</v>
      </c>
      <c r="F248" s="189" t="s">
        <v>318</v>
      </c>
      <c r="G248" s="176"/>
      <c r="H248" s="176"/>
      <c r="I248" s="179"/>
      <c r="J248" s="190">
        <f>BK248</f>
        <v>0</v>
      </c>
      <c r="K248" s="176"/>
      <c r="L248" s="181"/>
      <c r="M248" s="182"/>
      <c r="N248" s="183"/>
      <c r="O248" s="183"/>
      <c r="P248" s="184">
        <f>SUM(P249:P252)</f>
        <v>0</v>
      </c>
      <c r="Q248" s="183"/>
      <c r="R248" s="184">
        <f>SUM(R249:R252)</f>
        <v>0</v>
      </c>
      <c r="S248" s="183"/>
      <c r="T248" s="185">
        <f>SUM(T249:T252)</f>
        <v>0</v>
      </c>
      <c r="AR248" s="186" t="s">
        <v>88</v>
      </c>
      <c r="AT248" s="187" t="s">
        <v>79</v>
      </c>
      <c r="AU248" s="187" t="s">
        <v>88</v>
      </c>
      <c r="AY248" s="186" t="s">
        <v>141</v>
      </c>
      <c r="BK248" s="188">
        <f>SUM(BK249:BK252)</f>
        <v>0</v>
      </c>
    </row>
    <row r="249" spans="1:65" s="2" customFormat="1" ht="24.2" customHeight="1">
      <c r="A249" s="34"/>
      <c r="B249" s="35"/>
      <c r="C249" s="191" t="s">
        <v>319</v>
      </c>
      <c r="D249" s="191" t="s">
        <v>143</v>
      </c>
      <c r="E249" s="192" t="s">
        <v>320</v>
      </c>
      <c r="F249" s="193" t="s">
        <v>321</v>
      </c>
      <c r="G249" s="194" t="s">
        <v>160</v>
      </c>
      <c r="H249" s="195">
        <v>0.314</v>
      </c>
      <c r="I249" s="196"/>
      <c r="J249" s="197">
        <f>ROUND(I249*H249,2)</f>
        <v>0</v>
      </c>
      <c r="K249" s="193" t="s">
        <v>147</v>
      </c>
      <c r="L249" s="39"/>
      <c r="M249" s="198" t="s">
        <v>1</v>
      </c>
      <c r="N249" s="199" t="s">
        <v>45</v>
      </c>
      <c r="O249" s="71"/>
      <c r="P249" s="200">
        <f>O249*H249</f>
        <v>0</v>
      </c>
      <c r="Q249" s="200">
        <v>0</v>
      </c>
      <c r="R249" s="200">
        <f>Q249*H249</f>
        <v>0</v>
      </c>
      <c r="S249" s="200">
        <v>0</v>
      </c>
      <c r="T249" s="20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2" t="s">
        <v>148</v>
      </c>
      <c r="AT249" s="202" t="s">
        <v>143</v>
      </c>
      <c r="AU249" s="202" t="s">
        <v>90</v>
      </c>
      <c r="AY249" s="17" t="s">
        <v>141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7" t="s">
        <v>88</v>
      </c>
      <c r="BK249" s="203">
        <f>ROUND(I249*H249,2)</f>
        <v>0</v>
      </c>
      <c r="BL249" s="17" t="s">
        <v>148</v>
      </c>
      <c r="BM249" s="202" t="s">
        <v>322</v>
      </c>
    </row>
    <row r="250" spans="1:65" s="2" customFormat="1" ht="48.75">
      <c r="A250" s="34"/>
      <c r="B250" s="35"/>
      <c r="C250" s="36"/>
      <c r="D250" s="204" t="s">
        <v>150</v>
      </c>
      <c r="E250" s="36"/>
      <c r="F250" s="205" t="s">
        <v>323</v>
      </c>
      <c r="G250" s="36"/>
      <c r="H250" s="36"/>
      <c r="I250" s="206"/>
      <c r="J250" s="36"/>
      <c r="K250" s="36"/>
      <c r="L250" s="39"/>
      <c r="M250" s="207"/>
      <c r="N250" s="208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150</v>
      </c>
      <c r="AU250" s="17" t="s">
        <v>90</v>
      </c>
    </row>
    <row r="251" spans="1:65" s="13" customFormat="1" ht="11.25">
      <c r="B251" s="210"/>
      <c r="C251" s="211"/>
      <c r="D251" s="204" t="s">
        <v>154</v>
      </c>
      <c r="E251" s="212" t="s">
        <v>1</v>
      </c>
      <c r="F251" s="213" t="s">
        <v>324</v>
      </c>
      <c r="G251" s="211"/>
      <c r="H251" s="212" t="s">
        <v>1</v>
      </c>
      <c r="I251" s="214"/>
      <c r="J251" s="211"/>
      <c r="K251" s="211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154</v>
      </c>
      <c r="AU251" s="219" t="s">
        <v>90</v>
      </c>
      <c r="AV251" s="13" t="s">
        <v>88</v>
      </c>
      <c r="AW251" s="13" t="s">
        <v>36</v>
      </c>
      <c r="AX251" s="13" t="s">
        <v>80</v>
      </c>
      <c r="AY251" s="219" t="s">
        <v>141</v>
      </c>
    </row>
    <row r="252" spans="1:65" s="14" customFormat="1" ht="11.25">
      <c r="B252" s="220"/>
      <c r="C252" s="221"/>
      <c r="D252" s="204" t="s">
        <v>154</v>
      </c>
      <c r="E252" s="222" t="s">
        <v>1</v>
      </c>
      <c r="F252" s="223" t="s">
        <v>325</v>
      </c>
      <c r="G252" s="221"/>
      <c r="H252" s="224">
        <v>0.314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154</v>
      </c>
      <c r="AU252" s="230" t="s">
        <v>90</v>
      </c>
      <c r="AV252" s="14" t="s">
        <v>90</v>
      </c>
      <c r="AW252" s="14" t="s">
        <v>36</v>
      </c>
      <c r="AX252" s="14" t="s">
        <v>88</v>
      </c>
      <c r="AY252" s="230" t="s">
        <v>141</v>
      </c>
    </row>
    <row r="253" spans="1:65" s="12" customFormat="1" ht="22.9" customHeight="1">
      <c r="B253" s="175"/>
      <c r="C253" s="176"/>
      <c r="D253" s="177" t="s">
        <v>79</v>
      </c>
      <c r="E253" s="189" t="s">
        <v>148</v>
      </c>
      <c r="F253" s="189" t="s">
        <v>326</v>
      </c>
      <c r="G253" s="176"/>
      <c r="H253" s="176"/>
      <c r="I253" s="179"/>
      <c r="J253" s="190">
        <f>BK253</f>
        <v>0</v>
      </c>
      <c r="K253" s="176"/>
      <c r="L253" s="181"/>
      <c r="M253" s="182"/>
      <c r="N253" s="183"/>
      <c r="O253" s="183"/>
      <c r="P253" s="184">
        <f>SUM(P254:P291)</f>
        <v>0</v>
      </c>
      <c r="Q253" s="183"/>
      <c r="R253" s="184">
        <f>SUM(R254:R291)</f>
        <v>1038.53257267</v>
      </c>
      <c r="S253" s="183"/>
      <c r="T253" s="185">
        <f>SUM(T254:T291)</f>
        <v>0</v>
      </c>
      <c r="AR253" s="186" t="s">
        <v>88</v>
      </c>
      <c r="AT253" s="187" t="s">
        <v>79</v>
      </c>
      <c r="AU253" s="187" t="s">
        <v>88</v>
      </c>
      <c r="AY253" s="186" t="s">
        <v>141</v>
      </c>
      <c r="BK253" s="188">
        <f>SUM(BK254:BK291)</f>
        <v>0</v>
      </c>
    </row>
    <row r="254" spans="1:65" s="2" customFormat="1" ht="24.2" customHeight="1">
      <c r="A254" s="34"/>
      <c r="B254" s="35"/>
      <c r="C254" s="191" t="s">
        <v>327</v>
      </c>
      <c r="D254" s="191" t="s">
        <v>143</v>
      </c>
      <c r="E254" s="192" t="s">
        <v>328</v>
      </c>
      <c r="F254" s="193" t="s">
        <v>329</v>
      </c>
      <c r="G254" s="194" t="s">
        <v>199</v>
      </c>
      <c r="H254" s="195">
        <v>842.81899999999996</v>
      </c>
      <c r="I254" s="196"/>
      <c r="J254" s="197">
        <f>ROUND(I254*H254,2)</f>
        <v>0</v>
      </c>
      <c r="K254" s="193" t="s">
        <v>147</v>
      </c>
      <c r="L254" s="39"/>
      <c r="M254" s="198" t="s">
        <v>1</v>
      </c>
      <c r="N254" s="199" t="s">
        <v>45</v>
      </c>
      <c r="O254" s="71"/>
      <c r="P254" s="200">
        <f>O254*H254</f>
        <v>0</v>
      </c>
      <c r="Q254" s="200">
        <v>0.21251999999999999</v>
      </c>
      <c r="R254" s="200">
        <f>Q254*H254</f>
        <v>179.11589387999999</v>
      </c>
      <c r="S254" s="200">
        <v>0</v>
      </c>
      <c r="T254" s="20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2" t="s">
        <v>148</v>
      </c>
      <c r="AT254" s="202" t="s">
        <v>143</v>
      </c>
      <c r="AU254" s="202" t="s">
        <v>90</v>
      </c>
      <c r="AY254" s="17" t="s">
        <v>141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7" t="s">
        <v>88</v>
      </c>
      <c r="BK254" s="203">
        <f>ROUND(I254*H254,2)</f>
        <v>0</v>
      </c>
      <c r="BL254" s="17" t="s">
        <v>148</v>
      </c>
      <c r="BM254" s="202" t="s">
        <v>330</v>
      </c>
    </row>
    <row r="255" spans="1:65" s="2" customFormat="1" ht="19.5">
      <c r="A255" s="34"/>
      <c r="B255" s="35"/>
      <c r="C255" s="36"/>
      <c r="D255" s="204" t="s">
        <v>150</v>
      </c>
      <c r="E255" s="36"/>
      <c r="F255" s="205" t="s">
        <v>331</v>
      </c>
      <c r="G255" s="36"/>
      <c r="H255" s="36"/>
      <c r="I255" s="206"/>
      <c r="J255" s="36"/>
      <c r="K255" s="36"/>
      <c r="L255" s="39"/>
      <c r="M255" s="207"/>
      <c r="N255" s="208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150</v>
      </c>
      <c r="AU255" s="17" t="s">
        <v>90</v>
      </c>
    </row>
    <row r="256" spans="1:65" s="2" customFormat="1" ht="19.5">
      <c r="A256" s="34"/>
      <c r="B256" s="35"/>
      <c r="C256" s="36"/>
      <c r="D256" s="204" t="s">
        <v>152</v>
      </c>
      <c r="E256" s="36"/>
      <c r="F256" s="209" t="s">
        <v>332</v>
      </c>
      <c r="G256" s="36"/>
      <c r="H256" s="36"/>
      <c r="I256" s="206"/>
      <c r="J256" s="36"/>
      <c r="K256" s="36"/>
      <c r="L256" s="39"/>
      <c r="M256" s="207"/>
      <c r="N256" s="208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152</v>
      </c>
      <c r="AU256" s="17" t="s">
        <v>90</v>
      </c>
    </row>
    <row r="257" spans="1:65" s="13" customFormat="1" ht="11.25">
      <c r="B257" s="210"/>
      <c r="C257" s="211"/>
      <c r="D257" s="204" t="s">
        <v>154</v>
      </c>
      <c r="E257" s="212" t="s">
        <v>1</v>
      </c>
      <c r="F257" s="213" t="s">
        <v>333</v>
      </c>
      <c r="G257" s="211"/>
      <c r="H257" s="212" t="s">
        <v>1</v>
      </c>
      <c r="I257" s="214"/>
      <c r="J257" s="211"/>
      <c r="K257" s="211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154</v>
      </c>
      <c r="AU257" s="219" t="s">
        <v>90</v>
      </c>
      <c r="AV257" s="13" t="s">
        <v>88</v>
      </c>
      <c r="AW257" s="13" t="s">
        <v>36</v>
      </c>
      <c r="AX257" s="13" t="s">
        <v>80</v>
      </c>
      <c r="AY257" s="219" t="s">
        <v>141</v>
      </c>
    </row>
    <row r="258" spans="1:65" s="13" customFormat="1" ht="11.25">
      <c r="B258" s="210"/>
      <c r="C258" s="211"/>
      <c r="D258" s="204" t="s">
        <v>154</v>
      </c>
      <c r="E258" s="212" t="s">
        <v>1</v>
      </c>
      <c r="F258" s="213" t="s">
        <v>334</v>
      </c>
      <c r="G258" s="211"/>
      <c r="H258" s="212" t="s">
        <v>1</v>
      </c>
      <c r="I258" s="214"/>
      <c r="J258" s="211"/>
      <c r="K258" s="211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154</v>
      </c>
      <c r="AU258" s="219" t="s">
        <v>90</v>
      </c>
      <c r="AV258" s="13" t="s">
        <v>88</v>
      </c>
      <c r="AW258" s="13" t="s">
        <v>36</v>
      </c>
      <c r="AX258" s="13" t="s">
        <v>80</v>
      </c>
      <c r="AY258" s="219" t="s">
        <v>141</v>
      </c>
    </row>
    <row r="259" spans="1:65" s="13" customFormat="1" ht="11.25">
      <c r="B259" s="210"/>
      <c r="C259" s="211"/>
      <c r="D259" s="204" t="s">
        <v>154</v>
      </c>
      <c r="E259" s="212" t="s">
        <v>1</v>
      </c>
      <c r="F259" s="213" t="s">
        <v>335</v>
      </c>
      <c r="G259" s="211"/>
      <c r="H259" s="212" t="s">
        <v>1</v>
      </c>
      <c r="I259" s="214"/>
      <c r="J259" s="211"/>
      <c r="K259" s="211"/>
      <c r="L259" s="215"/>
      <c r="M259" s="216"/>
      <c r="N259" s="217"/>
      <c r="O259" s="217"/>
      <c r="P259" s="217"/>
      <c r="Q259" s="217"/>
      <c r="R259" s="217"/>
      <c r="S259" s="217"/>
      <c r="T259" s="218"/>
      <c r="AT259" s="219" t="s">
        <v>154</v>
      </c>
      <c r="AU259" s="219" t="s">
        <v>90</v>
      </c>
      <c r="AV259" s="13" t="s">
        <v>88</v>
      </c>
      <c r="AW259" s="13" t="s">
        <v>36</v>
      </c>
      <c r="AX259" s="13" t="s">
        <v>80</v>
      </c>
      <c r="AY259" s="219" t="s">
        <v>141</v>
      </c>
    </row>
    <row r="260" spans="1:65" s="14" customFormat="1" ht="11.25">
      <c r="B260" s="220"/>
      <c r="C260" s="221"/>
      <c r="D260" s="204" t="s">
        <v>154</v>
      </c>
      <c r="E260" s="222" t="s">
        <v>1</v>
      </c>
      <c r="F260" s="223" t="s">
        <v>336</v>
      </c>
      <c r="G260" s="221"/>
      <c r="H260" s="224">
        <v>166.23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154</v>
      </c>
      <c r="AU260" s="230" t="s">
        <v>90</v>
      </c>
      <c r="AV260" s="14" t="s">
        <v>90</v>
      </c>
      <c r="AW260" s="14" t="s">
        <v>36</v>
      </c>
      <c r="AX260" s="14" t="s">
        <v>80</v>
      </c>
      <c r="AY260" s="230" t="s">
        <v>141</v>
      </c>
    </row>
    <row r="261" spans="1:65" s="13" customFormat="1" ht="11.25">
      <c r="B261" s="210"/>
      <c r="C261" s="211"/>
      <c r="D261" s="204" t="s">
        <v>154</v>
      </c>
      <c r="E261" s="212" t="s">
        <v>1</v>
      </c>
      <c r="F261" s="213" t="s">
        <v>337</v>
      </c>
      <c r="G261" s="211"/>
      <c r="H261" s="212" t="s">
        <v>1</v>
      </c>
      <c r="I261" s="214"/>
      <c r="J261" s="211"/>
      <c r="K261" s="211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154</v>
      </c>
      <c r="AU261" s="219" t="s">
        <v>90</v>
      </c>
      <c r="AV261" s="13" t="s">
        <v>88</v>
      </c>
      <c r="AW261" s="13" t="s">
        <v>36</v>
      </c>
      <c r="AX261" s="13" t="s">
        <v>80</v>
      </c>
      <c r="AY261" s="219" t="s">
        <v>141</v>
      </c>
    </row>
    <row r="262" spans="1:65" s="14" customFormat="1" ht="11.25">
      <c r="B262" s="220"/>
      <c r="C262" s="221"/>
      <c r="D262" s="204" t="s">
        <v>154</v>
      </c>
      <c r="E262" s="222" t="s">
        <v>1</v>
      </c>
      <c r="F262" s="223" t="s">
        <v>338</v>
      </c>
      <c r="G262" s="221"/>
      <c r="H262" s="224">
        <v>181.245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154</v>
      </c>
      <c r="AU262" s="230" t="s">
        <v>90</v>
      </c>
      <c r="AV262" s="14" t="s">
        <v>90</v>
      </c>
      <c r="AW262" s="14" t="s">
        <v>36</v>
      </c>
      <c r="AX262" s="14" t="s">
        <v>80</v>
      </c>
      <c r="AY262" s="230" t="s">
        <v>141</v>
      </c>
    </row>
    <row r="263" spans="1:65" s="13" customFormat="1" ht="11.25">
      <c r="B263" s="210"/>
      <c r="C263" s="211"/>
      <c r="D263" s="204" t="s">
        <v>154</v>
      </c>
      <c r="E263" s="212" t="s">
        <v>1</v>
      </c>
      <c r="F263" s="213" t="s">
        <v>339</v>
      </c>
      <c r="G263" s="211"/>
      <c r="H263" s="212" t="s">
        <v>1</v>
      </c>
      <c r="I263" s="214"/>
      <c r="J263" s="211"/>
      <c r="K263" s="211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154</v>
      </c>
      <c r="AU263" s="219" t="s">
        <v>90</v>
      </c>
      <c r="AV263" s="13" t="s">
        <v>88</v>
      </c>
      <c r="AW263" s="13" t="s">
        <v>36</v>
      </c>
      <c r="AX263" s="13" t="s">
        <v>80</v>
      </c>
      <c r="AY263" s="219" t="s">
        <v>141</v>
      </c>
    </row>
    <row r="264" spans="1:65" s="14" customFormat="1" ht="11.25">
      <c r="B264" s="220"/>
      <c r="C264" s="221"/>
      <c r="D264" s="204" t="s">
        <v>154</v>
      </c>
      <c r="E264" s="222" t="s">
        <v>1</v>
      </c>
      <c r="F264" s="223" t="s">
        <v>340</v>
      </c>
      <c r="G264" s="221"/>
      <c r="H264" s="224">
        <v>141.93299999999999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154</v>
      </c>
      <c r="AU264" s="230" t="s">
        <v>90</v>
      </c>
      <c r="AV264" s="14" t="s">
        <v>90</v>
      </c>
      <c r="AW264" s="14" t="s">
        <v>36</v>
      </c>
      <c r="AX264" s="14" t="s">
        <v>80</v>
      </c>
      <c r="AY264" s="230" t="s">
        <v>141</v>
      </c>
    </row>
    <row r="265" spans="1:65" s="13" customFormat="1" ht="11.25">
      <c r="B265" s="210"/>
      <c r="C265" s="211"/>
      <c r="D265" s="204" t="s">
        <v>154</v>
      </c>
      <c r="E265" s="212" t="s">
        <v>1</v>
      </c>
      <c r="F265" s="213" t="s">
        <v>341</v>
      </c>
      <c r="G265" s="211"/>
      <c r="H265" s="212" t="s">
        <v>1</v>
      </c>
      <c r="I265" s="214"/>
      <c r="J265" s="211"/>
      <c r="K265" s="211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154</v>
      </c>
      <c r="AU265" s="219" t="s">
        <v>90</v>
      </c>
      <c r="AV265" s="13" t="s">
        <v>88</v>
      </c>
      <c r="AW265" s="13" t="s">
        <v>36</v>
      </c>
      <c r="AX265" s="13" t="s">
        <v>80</v>
      </c>
      <c r="AY265" s="219" t="s">
        <v>141</v>
      </c>
    </row>
    <row r="266" spans="1:65" s="14" customFormat="1" ht="11.25">
      <c r="B266" s="220"/>
      <c r="C266" s="221"/>
      <c r="D266" s="204" t="s">
        <v>154</v>
      </c>
      <c r="E266" s="222" t="s">
        <v>1</v>
      </c>
      <c r="F266" s="223" t="s">
        <v>342</v>
      </c>
      <c r="G266" s="221"/>
      <c r="H266" s="224">
        <v>353.411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154</v>
      </c>
      <c r="AU266" s="230" t="s">
        <v>90</v>
      </c>
      <c r="AV266" s="14" t="s">
        <v>90</v>
      </c>
      <c r="AW266" s="14" t="s">
        <v>36</v>
      </c>
      <c r="AX266" s="14" t="s">
        <v>80</v>
      </c>
      <c r="AY266" s="230" t="s">
        <v>141</v>
      </c>
    </row>
    <row r="267" spans="1:65" s="15" customFormat="1" ht="11.25">
      <c r="B267" s="231"/>
      <c r="C267" s="232"/>
      <c r="D267" s="204" t="s">
        <v>154</v>
      </c>
      <c r="E267" s="233" t="s">
        <v>1</v>
      </c>
      <c r="F267" s="234" t="s">
        <v>173</v>
      </c>
      <c r="G267" s="232"/>
      <c r="H267" s="235">
        <v>842.81899999999996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154</v>
      </c>
      <c r="AU267" s="241" t="s">
        <v>90</v>
      </c>
      <c r="AV267" s="15" t="s">
        <v>148</v>
      </c>
      <c r="AW267" s="15" t="s">
        <v>36</v>
      </c>
      <c r="AX267" s="15" t="s">
        <v>88</v>
      </c>
      <c r="AY267" s="241" t="s">
        <v>141</v>
      </c>
    </row>
    <row r="268" spans="1:65" s="2" customFormat="1" ht="24.2" customHeight="1">
      <c r="A268" s="34"/>
      <c r="B268" s="35"/>
      <c r="C268" s="191" t="s">
        <v>343</v>
      </c>
      <c r="D268" s="191" t="s">
        <v>143</v>
      </c>
      <c r="E268" s="192" t="s">
        <v>344</v>
      </c>
      <c r="F268" s="193" t="s">
        <v>345</v>
      </c>
      <c r="G268" s="194" t="s">
        <v>199</v>
      </c>
      <c r="H268" s="195">
        <v>179.041</v>
      </c>
      <c r="I268" s="196"/>
      <c r="J268" s="197">
        <f>ROUND(I268*H268,2)</f>
        <v>0</v>
      </c>
      <c r="K268" s="193" t="s">
        <v>147</v>
      </c>
      <c r="L268" s="39"/>
      <c r="M268" s="198" t="s">
        <v>1</v>
      </c>
      <c r="N268" s="199" t="s">
        <v>45</v>
      </c>
      <c r="O268" s="71"/>
      <c r="P268" s="200">
        <f>O268*H268</f>
        <v>0</v>
      </c>
      <c r="Q268" s="200">
        <v>0.31879000000000002</v>
      </c>
      <c r="R268" s="200">
        <f>Q268*H268</f>
        <v>57.07648039</v>
      </c>
      <c r="S268" s="200">
        <v>0</v>
      </c>
      <c r="T268" s="201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2" t="s">
        <v>148</v>
      </c>
      <c r="AT268" s="202" t="s">
        <v>143</v>
      </c>
      <c r="AU268" s="202" t="s">
        <v>90</v>
      </c>
      <c r="AY268" s="17" t="s">
        <v>141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7" t="s">
        <v>88</v>
      </c>
      <c r="BK268" s="203">
        <f>ROUND(I268*H268,2)</f>
        <v>0</v>
      </c>
      <c r="BL268" s="17" t="s">
        <v>148</v>
      </c>
      <c r="BM268" s="202" t="s">
        <v>346</v>
      </c>
    </row>
    <row r="269" spans="1:65" s="2" customFormat="1" ht="19.5">
      <c r="A269" s="34"/>
      <c r="B269" s="35"/>
      <c r="C269" s="36"/>
      <c r="D269" s="204" t="s">
        <v>150</v>
      </c>
      <c r="E269" s="36"/>
      <c r="F269" s="205" t="s">
        <v>347</v>
      </c>
      <c r="G269" s="36"/>
      <c r="H269" s="36"/>
      <c r="I269" s="206"/>
      <c r="J269" s="36"/>
      <c r="K269" s="36"/>
      <c r="L269" s="39"/>
      <c r="M269" s="207"/>
      <c r="N269" s="208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150</v>
      </c>
      <c r="AU269" s="17" t="s">
        <v>90</v>
      </c>
    </row>
    <row r="270" spans="1:65" s="2" customFormat="1" ht="19.5">
      <c r="A270" s="34"/>
      <c r="B270" s="35"/>
      <c r="C270" s="36"/>
      <c r="D270" s="204" t="s">
        <v>152</v>
      </c>
      <c r="E270" s="36"/>
      <c r="F270" s="209" t="s">
        <v>348</v>
      </c>
      <c r="G270" s="36"/>
      <c r="H270" s="36"/>
      <c r="I270" s="206"/>
      <c r="J270" s="36"/>
      <c r="K270" s="36"/>
      <c r="L270" s="39"/>
      <c r="M270" s="207"/>
      <c r="N270" s="208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152</v>
      </c>
      <c r="AU270" s="17" t="s">
        <v>90</v>
      </c>
    </row>
    <row r="271" spans="1:65" s="13" customFormat="1" ht="11.25">
      <c r="B271" s="210"/>
      <c r="C271" s="211"/>
      <c r="D271" s="204" t="s">
        <v>154</v>
      </c>
      <c r="E271" s="212" t="s">
        <v>1</v>
      </c>
      <c r="F271" s="213" t="s">
        <v>333</v>
      </c>
      <c r="G271" s="211"/>
      <c r="H271" s="212" t="s">
        <v>1</v>
      </c>
      <c r="I271" s="214"/>
      <c r="J271" s="211"/>
      <c r="K271" s="211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154</v>
      </c>
      <c r="AU271" s="219" t="s">
        <v>90</v>
      </c>
      <c r="AV271" s="13" t="s">
        <v>88</v>
      </c>
      <c r="AW271" s="13" t="s">
        <v>36</v>
      </c>
      <c r="AX271" s="13" t="s">
        <v>80</v>
      </c>
      <c r="AY271" s="219" t="s">
        <v>141</v>
      </c>
    </row>
    <row r="272" spans="1:65" s="13" customFormat="1" ht="11.25">
      <c r="B272" s="210"/>
      <c r="C272" s="211"/>
      <c r="D272" s="204" t="s">
        <v>154</v>
      </c>
      <c r="E272" s="212" t="s">
        <v>1</v>
      </c>
      <c r="F272" s="213" t="s">
        <v>349</v>
      </c>
      <c r="G272" s="211"/>
      <c r="H272" s="212" t="s">
        <v>1</v>
      </c>
      <c r="I272" s="214"/>
      <c r="J272" s="211"/>
      <c r="K272" s="211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154</v>
      </c>
      <c r="AU272" s="219" t="s">
        <v>90</v>
      </c>
      <c r="AV272" s="13" t="s">
        <v>88</v>
      </c>
      <c r="AW272" s="13" t="s">
        <v>36</v>
      </c>
      <c r="AX272" s="13" t="s">
        <v>80</v>
      </c>
      <c r="AY272" s="219" t="s">
        <v>141</v>
      </c>
    </row>
    <row r="273" spans="1:65" s="14" customFormat="1" ht="22.5">
      <c r="B273" s="220"/>
      <c r="C273" s="221"/>
      <c r="D273" s="204" t="s">
        <v>154</v>
      </c>
      <c r="E273" s="222" t="s">
        <v>1</v>
      </c>
      <c r="F273" s="223" t="s">
        <v>350</v>
      </c>
      <c r="G273" s="221"/>
      <c r="H273" s="224">
        <v>179.041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154</v>
      </c>
      <c r="AU273" s="230" t="s">
        <v>90</v>
      </c>
      <c r="AV273" s="14" t="s">
        <v>90</v>
      </c>
      <c r="AW273" s="14" t="s">
        <v>36</v>
      </c>
      <c r="AX273" s="14" t="s">
        <v>88</v>
      </c>
      <c r="AY273" s="230" t="s">
        <v>141</v>
      </c>
    </row>
    <row r="274" spans="1:65" s="2" customFormat="1" ht="24.2" customHeight="1">
      <c r="A274" s="34"/>
      <c r="B274" s="35"/>
      <c r="C274" s="191" t="s">
        <v>351</v>
      </c>
      <c r="D274" s="191" t="s">
        <v>143</v>
      </c>
      <c r="E274" s="192" t="s">
        <v>352</v>
      </c>
      <c r="F274" s="193" t="s">
        <v>353</v>
      </c>
      <c r="G274" s="194" t="s">
        <v>160</v>
      </c>
      <c r="H274" s="195">
        <v>401.81299999999999</v>
      </c>
      <c r="I274" s="196"/>
      <c r="J274" s="197">
        <f>ROUND(I274*H274,2)</f>
        <v>0</v>
      </c>
      <c r="K274" s="193" t="s">
        <v>147</v>
      </c>
      <c r="L274" s="39"/>
      <c r="M274" s="198" t="s">
        <v>1</v>
      </c>
      <c r="N274" s="199" t="s">
        <v>45</v>
      </c>
      <c r="O274" s="71"/>
      <c r="P274" s="200">
        <f>O274*H274</f>
        <v>0</v>
      </c>
      <c r="Q274" s="200">
        <v>1.9967999999999999</v>
      </c>
      <c r="R274" s="200">
        <f>Q274*H274</f>
        <v>802.34019839999996</v>
      </c>
      <c r="S274" s="200">
        <v>0</v>
      </c>
      <c r="T274" s="201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2" t="s">
        <v>148</v>
      </c>
      <c r="AT274" s="202" t="s">
        <v>143</v>
      </c>
      <c r="AU274" s="202" t="s">
        <v>90</v>
      </c>
      <c r="AY274" s="17" t="s">
        <v>141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7" t="s">
        <v>88</v>
      </c>
      <c r="BK274" s="203">
        <f>ROUND(I274*H274,2)</f>
        <v>0</v>
      </c>
      <c r="BL274" s="17" t="s">
        <v>148</v>
      </c>
      <c r="BM274" s="202" t="s">
        <v>354</v>
      </c>
    </row>
    <row r="275" spans="1:65" s="2" customFormat="1" ht="19.5">
      <c r="A275" s="34"/>
      <c r="B275" s="35"/>
      <c r="C275" s="36"/>
      <c r="D275" s="204" t="s">
        <v>150</v>
      </c>
      <c r="E275" s="36"/>
      <c r="F275" s="205" t="s">
        <v>355</v>
      </c>
      <c r="G275" s="36"/>
      <c r="H275" s="36"/>
      <c r="I275" s="206"/>
      <c r="J275" s="36"/>
      <c r="K275" s="36"/>
      <c r="L275" s="39"/>
      <c r="M275" s="207"/>
      <c r="N275" s="208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150</v>
      </c>
      <c r="AU275" s="17" t="s">
        <v>90</v>
      </c>
    </row>
    <row r="276" spans="1:65" s="13" customFormat="1" ht="11.25">
      <c r="B276" s="210"/>
      <c r="C276" s="211"/>
      <c r="D276" s="204" t="s">
        <v>154</v>
      </c>
      <c r="E276" s="212" t="s">
        <v>1</v>
      </c>
      <c r="F276" s="213" t="s">
        <v>333</v>
      </c>
      <c r="G276" s="211"/>
      <c r="H276" s="212" t="s">
        <v>1</v>
      </c>
      <c r="I276" s="214"/>
      <c r="J276" s="211"/>
      <c r="K276" s="211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154</v>
      </c>
      <c r="AU276" s="219" t="s">
        <v>90</v>
      </c>
      <c r="AV276" s="13" t="s">
        <v>88</v>
      </c>
      <c r="AW276" s="13" t="s">
        <v>36</v>
      </c>
      <c r="AX276" s="13" t="s">
        <v>80</v>
      </c>
      <c r="AY276" s="219" t="s">
        <v>141</v>
      </c>
    </row>
    <row r="277" spans="1:65" s="13" customFormat="1" ht="11.25">
      <c r="B277" s="210"/>
      <c r="C277" s="211"/>
      <c r="D277" s="204" t="s">
        <v>154</v>
      </c>
      <c r="E277" s="212" t="s">
        <v>1</v>
      </c>
      <c r="F277" s="213" t="s">
        <v>356</v>
      </c>
      <c r="G277" s="211"/>
      <c r="H277" s="212" t="s">
        <v>1</v>
      </c>
      <c r="I277" s="214"/>
      <c r="J277" s="211"/>
      <c r="K277" s="211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154</v>
      </c>
      <c r="AU277" s="219" t="s">
        <v>90</v>
      </c>
      <c r="AV277" s="13" t="s">
        <v>88</v>
      </c>
      <c r="AW277" s="13" t="s">
        <v>36</v>
      </c>
      <c r="AX277" s="13" t="s">
        <v>80</v>
      </c>
      <c r="AY277" s="219" t="s">
        <v>141</v>
      </c>
    </row>
    <row r="278" spans="1:65" s="14" customFormat="1" ht="11.25">
      <c r="B278" s="220"/>
      <c r="C278" s="221"/>
      <c r="D278" s="204" t="s">
        <v>154</v>
      </c>
      <c r="E278" s="222" t="s">
        <v>1</v>
      </c>
      <c r="F278" s="223" t="s">
        <v>357</v>
      </c>
      <c r="G278" s="221"/>
      <c r="H278" s="224">
        <v>148.96700000000001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154</v>
      </c>
      <c r="AU278" s="230" t="s">
        <v>90</v>
      </c>
      <c r="AV278" s="14" t="s">
        <v>90</v>
      </c>
      <c r="AW278" s="14" t="s">
        <v>36</v>
      </c>
      <c r="AX278" s="14" t="s">
        <v>80</v>
      </c>
      <c r="AY278" s="230" t="s">
        <v>141</v>
      </c>
    </row>
    <row r="279" spans="1:65" s="13" customFormat="1" ht="11.25">
      <c r="B279" s="210"/>
      <c r="C279" s="211"/>
      <c r="D279" s="204" t="s">
        <v>154</v>
      </c>
      <c r="E279" s="212" t="s">
        <v>1</v>
      </c>
      <c r="F279" s="213" t="s">
        <v>358</v>
      </c>
      <c r="G279" s="211"/>
      <c r="H279" s="212" t="s">
        <v>1</v>
      </c>
      <c r="I279" s="214"/>
      <c r="J279" s="211"/>
      <c r="K279" s="211"/>
      <c r="L279" s="215"/>
      <c r="M279" s="216"/>
      <c r="N279" s="217"/>
      <c r="O279" s="217"/>
      <c r="P279" s="217"/>
      <c r="Q279" s="217"/>
      <c r="R279" s="217"/>
      <c r="S279" s="217"/>
      <c r="T279" s="218"/>
      <c r="AT279" s="219" t="s">
        <v>154</v>
      </c>
      <c r="AU279" s="219" t="s">
        <v>90</v>
      </c>
      <c r="AV279" s="13" t="s">
        <v>88</v>
      </c>
      <c r="AW279" s="13" t="s">
        <v>36</v>
      </c>
      <c r="AX279" s="13" t="s">
        <v>80</v>
      </c>
      <c r="AY279" s="219" t="s">
        <v>141</v>
      </c>
    </row>
    <row r="280" spans="1:65" s="13" customFormat="1" ht="11.25">
      <c r="B280" s="210"/>
      <c r="C280" s="211"/>
      <c r="D280" s="204" t="s">
        <v>154</v>
      </c>
      <c r="E280" s="212" t="s">
        <v>1</v>
      </c>
      <c r="F280" s="213" t="s">
        <v>335</v>
      </c>
      <c r="G280" s="211"/>
      <c r="H280" s="212" t="s">
        <v>1</v>
      </c>
      <c r="I280" s="214"/>
      <c r="J280" s="211"/>
      <c r="K280" s="211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154</v>
      </c>
      <c r="AU280" s="219" t="s">
        <v>90</v>
      </c>
      <c r="AV280" s="13" t="s">
        <v>88</v>
      </c>
      <c r="AW280" s="13" t="s">
        <v>36</v>
      </c>
      <c r="AX280" s="13" t="s">
        <v>80</v>
      </c>
      <c r="AY280" s="219" t="s">
        <v>141</v>
      </c>
    </row>
    <row r="281" spans="1:65" s="14" customFormat="1" ht="11.25">
      <c r="B281" s="220"/>
      <c r="C281" s="221"/>
      <c r="D281" s="204" t="s">
        <v>154</v>
      </c>
      <c r="E281" s="222" t="s">
        <v>1</v>
      </c>
      <c r="F281" s="223" t="s">
        <v>359</v>
      </c>
      <c r="G281" s="221"/>
      <c r="H281" s="224">
        <v>49.869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154</v>
      </c>
      <c r="AU281" s="230" t="s">
        <v>90</v>
      </c>
      <c r="AV281" s="14" t="s">
        <v>90</v>
      </c>
      <c r="AW281" s="14" t="s">
        <v>36</v>
      </c>
      <c r="AX281" s="14" t="s">
        <v>80</v>
      </c>
      <c r="AY281" s="230" t="s">
        <v>141</v>
      </c>
    </row>
    <row r="282" spans="1:65" s="13" customFormat="1" ht="11.25">
      <c r="B282" s="210"/>
      <c r="C282" s="211"/>
      <c r="D282" s="204" t="s">
        <v>154</v>
      </c>
      <c r="E282" s="212" t="s">
        <v>1</v>
      </c>
      <c r="F282" s="213" t="s">
        <v>337</v>
      </c>
      <c r="G282" s="211"/>
      <c r="H282" s="212" t="s">
        <v>1</v>
      </c>
      <c r="I282" s="214"/>
      <c r="J282" s="211"/>
      <c r="K282" s="211"/>
      <c r="L282" s="215"/>
      <c r="M282" s="216"/>
      <c r="N282" s="217"/>
      <c r="O282" s="217"/>
      <c r="P282" s="217"/>
      <c r="Q282" s="217"/>
      <c r="R282" s="217"/>
      <c r="S282" s="217"/>
      <c r="T282" s="218"/>
      <c r="AT282" s="219" t="s">
        <v>154</v>
      </c>
      <c r="AU282" s="219" t="s">
        <v>90</v>
      </c>
      <c r="AV282" s="13" t="s">
        <v>88</v>
      </c>
      <c r="AW282" s="13" t="s">
        <v>36</v>
      </c>
      <c r="AX282" s="13" t="s">
        <v>80</v>
      </c>
      <c r="AY282" s="219" t="s">
        <v>141</v>
      </c>
    </row>
    <row r="283" spans="1:65" s="14" customFormat="1" ht="11.25">
      <c r="B283" s="220"/>
      <c r="C283" s="221"/>
      <c r="D283" s="204" t="s">
        <v>154</v>
      </c>
      <c r="E283" s="222" t="s">
        <v>1</v>
      </c>
      <c r="F283" s="223" t="s">
        <v>360</v>
      </c>
      <c r="G283" s="221"/>
      <c r="H283" s="224">
        <v>54.374000000000002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154</v>
      </c>
      <c r="AU283" s="230" t="s">
        <v>90</v>
      </c>
      <c r="AV283" s="14" t="s">
        <v>90</v>
      </c>
      <c r="AW283" s="14" t="s">
        <v>36</v>
      </c>
      <c r="AX283" s="14" t="s">
        <v>80</v>
      </c>
      <c r="AY283" s="230" t="s">
        <v>141</v>
      </c>
    </row>
    <row r="284" spans="1:65" s="13" customFormat="1" ht="11.25">
      <c r="B284" s="210"/>
      <c r="C284" s="211"/>
      <c r="D284" s="204" t="s">
        <v>154</v>
      </c>
      <c r="E284" s="212" t="s">
        <v>1</v>
      </c>
      <c r="F284" s="213" t="s">
        <v>339</v>
      </c>
      <c r="G284" s="211"/>
      <c r="H284" s="212" t="s">
        <v>1</v>
      </c>
      <c r="I284" s="214"/>
      <c r="J284" s="211"/>
      <c r="K284" s="211"/>
      <c r="L284" s="215"/>
      <c r="M284" s="216"/>
      <c r="N284" s="217"/>
      <c r="O284" s="217"/>
      <c r="P284" s="217"/>
      <c r="Q284" s="217"/>
      <c r="R284" s="217"/>
      <c r="S284" s="217"/>
      <c r="T284" s="218"/>
      <c r="AT284" s="219" t="s">
        <v>154</v>
      </c>
      <c r="AU284" s="219" t="s">
        <v>90</v>
      </c>
      <c r="AV284" s="13" t="s">
        <v>88</v>
      </c>
      <c r="AW284" s="13" t="s">
        <v>36</v>
      </c>
      <c r="AX284" s="13" t="s">
        <v>80</v>
      </c>
      <c r="AY284" s="219" t="s">
        <v>141</v>
      </c>
    </row>
    <row r="285" spans="1:65" s="14" customFormat="1" ht="11.25">
      <c r="B285" s="220"/>
      <c r="C285" s="221"/>
      <c r="D285" s="204" t="s">
        <v>154</v>
      </c>
      <c r="E285" s="222" t="s">
        <v>1</v>
      </c>
      <c r="F285" s="223" t="s">
        <v>361</v>
      </c>
      <c r="G285" s="221"/>
      <c r="H285" s="224">
        <v>42.58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154</v>
      </c>
      <c r="AU285" s="230" t="s">
        <v>90</v>
      </c>
      <c r="AV285" s="14" t="s">
        <v>90</v>
      </c>
      <c r="AW285" s="14" t="s">
        <v>36</v>
      </c>
      <c r="AX285" s="14" t="s">
        <v>80</v>
      </c>
      <c r="AY285" s="230" t="s">
        <v>141</v>
      </c>
    </row>
    <row r="286" spans="1:65" s="13" customFormat="1" ht="11.25">
      <c r="B286" s="210"/>
      <c r="C286" s="211"/>
      <c r="D286" s="204" t="s">
        <v>154</v>
      </c>
      <c r="E286" s="212" t="s">
        <v>1</v>
      </c>
      <c r="F286" s="213" t="s">
        <v>341</v>
      </c>
      <c r="G286" s="211"/>
      <c r="H286" s="212" t="s">
        <v>1</v>
      </c>
      <c r="I286" s="214"/>
      <c r="J286" s="211"/>
      <c r="K286" s="211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154</v>
      </c>
      <c r="AU286" s="219" t="s">
        <v>90</v>
      </c>
      <c r="AV286" s="13" t="s">
        <v>88</v>
      </c>
      <c r="AW286" s="13" t="s">
        <v>36</v>
      </c>
      <c r="AX286" s="13" t="s">
        <v>80</v>
      </c>
      <c r="AY286" s="219" t="s">
        <v>141</v>
      </c>
    </row>
    <row r="287" spans="1:65" s="14" customFormat="1" ht="11.25">
      <c r="B287" s="220"/>
      <c r="C287" s="221"/>
      <c r="D287" s="204" t="s">
        <v>154</v>
      </c>
      <c r="E287" s="222" t="s">
        <v>1</v>
      </c>
      <c r="F287" s="223" t="s">
        <v>362</v>
      </c>
      <c r="G287" s="221"/>
      <c r="H287" s="224">
        <v>106.023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154</v>
      </c>
      <c r="AU287" s="230" t="s">
        <v>90</v>
      </c>
      <c r="AV287" s="14" t="s">
        <v>90</v>
      </c>
      <c r="AW287" s="14" t="s">
        <v>36</v>
      </c>
      <c r="AX287" s="14" t="s">
        <v>80</v>
      </c>
      <c r="AY287" s="230" t="s">
        <v>141</v>
      </c>
    </row>
    <row r="288" spans="1:65" s="15" customFormat="1" ht="11.25">
      <c r="B288" s="231"/>
      <c r="C288" s="232"/>
      <c r="D288" s="204" t="s">
        <v>154</v>
      </c>
      <c r="E288" s="233" t="s">
        <v>1</v>
      </c>
      <c r="F288" s="234" t="s">
        <v>173</v>
      </c>
      <c r="G288" s="232"/>
      <c r="H288" s="235">
        <v>401.81299999999999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154</v>
      </c>
      <c r="AU288" s="241" t="s">
        <v>90</v>
      </c>
      <c r="AV288" s="15" t="s">
        <v>148</v>
      </c>
      <c r="AW288" s="15" t="s">
        <v>36</v>
      </c>
      <c r="AX288" s="15" t="s">
        <v>88</v>
      </c>
      <c r="AY288" s="241" t="s">
        <v>141</v>
      </c>
    </row>
    <row r="289" spans="1:65" s="2" customFormat="1" ht="16.5" customHeight="1">
      <c r="A289" s="34"/>
      <c r="B289" s="35"/>
      <c r="C289" s="191" t="s">
        <v>363</v>
      </c>
      <c r="D289" s="191" t="s">
        <v>143</v>
      </c>
      <c r="E289" s="192" t="s">
        <v>364</v>
      </c>
      <c r="F289" s="193" t="s">
        <v>365</v>
      </c>
      <c r="G289" s="194" t="s">
        <v>199</v>
      </c>
      <c r="H289" s="195">
        <v>600.45100000000002</v>
      </c>
      <c r="I289" s="196"/>
      <c r="J289" s="197">
        <f>ROUND(I289*H289,2)</f>
        <v>0</v>
      </c>
      <c r="K289" s="193" t="s">
        <v>147</v>
      </c>
      <c r="L289" s="39"/>
      <c r="M289" s="198" t="s">
        <v>1</v>
      </c>
      <c r="N289" s="199" t="s">
        <v>45</v>
      </c>
      <c r="O289" s="71"/>
      <c r="P289" s="200">
        <f>O289*H289</f>
        <v>0</v>
      </c>
      <c r="Q289" s="200">
        <v>0</v>
      </c>
      <c r="R289" s="200">
        <f>Q289*H289</f>
        <v>0</v>
      </c>
      <c r="S289" s="200">
        <v>0</v>
      </c>
      <c r="T289" s="201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2" t="s">
        <v>148</v>
      </c>
      <c r="AT289" s="202" t="s">
        <v>143</v>
      </c>
      <c r="AU289" s="202" t="s">
        <v>90</v>
      </c>
      <c r="AY289" s="17" t="s">
        <v>141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7" t="s">
        <v>88</v>
      </c>
      <c r="BK289" s="203">
        <f>ROUND(I289*H289,2)</f>
        <v>0</v>
      </c>
      <c r="BL289" s="17" t="s">
        <v>148</v>
      </c>
      <c r="BM289" s="202" t="s">
        <v>366</v>
      </c>
    </row>
    <row r="290" spans="1:65" s="2" customFormat="1" ht="19.5">
      <c r="A290" s="34"/>
      <c r="B290" s="35"/>
      <c r="C290" s="36"/>
      <c r="D290" s="204" t="s">
        <v>150</v>
      </c>
      <c r="E290" s="36"/>
      <c r="F290" s="205" t="s">
        <v>367</v>
      </c>
      <c r="G290" s="36"/>
      <c r="H290" s="36"/>
      <c r="I290" s="206"/>
      <c r="J290" s="36"/>
      <c r="K290" s="36"/>
      <c r="L290" s="39"/>
      <c r="M290" s="207"/>
      <c r="N290" s="208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150</v>
      </c>
      <c r="AU290" s="17" t="s">
        <v>90</v>
      </c>
    </row>
    <row r="291" spans="1:65" s="14" customFormat="1" ht="11.25">
      <c r="B291" s="220"/>
      <c r="C291" s="221"/>
      <c r="D291" s="204" t="s">
        <v>154</v>
      </c>
      <c r="E291" s="222" t="s">
        <v>1</v>
      </c>
      <c r="F291" s="223" t="s">
        <v>368</v>
      </c>
      <c r="G291" s="221"/>
      <c r="H291" s="224">
        <v>600.45100000000002</v>
      </c>
      <c r="I291" s="225"/>
      <c r="J291" s="221"/>
      <c r="K291" s="221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154</v>
      </c>
      <c r="AU291" s="230" t="s">
        <v>90</v>
      </c>
      <c r="AV291" s="14" t="s">
        <v>90</v>
      </c>
      <c r="AW291" s="14" t="s">
        <v>36</v>
      </c>
      <c r="AX291" s="14" t="s">
        <v>88</v>
      </c>
      <c r="AY291" s="230" t="s">
        <v>141</v>
      </c>
    </row>
    <row r="292" spans="1:65" s="12" customFormat="1" ht="22.9" customHeight="1">
      <c r="B292" s="175"/>
      <c r="C292" s="176"/>
      <c r="D292" s="177" t="s">
        <v>79</v>
      </c>
      <c r="E292" s="189" t="s">
        <v>171</v>
      </c>
      <c r="F292" s="189" t="s">
        <v>369</v>
      </c>
      <c r="G292" s="176"/>
      <c r="H292" s="176"/>
      <c r="I292" s="179"/>
      <c r="J292" s="190">
        <f>BK292</f>
        <v>0</v>
      </c>
      <c r="K292" s="176"/>
      <c r="L292" s="181"/>
      <c r="M292" s="182"/>
      <c r="N292" s="183"/>
      <c r="O292" s="183"/>
      <c r="P292" s="184">
        <f>SUM(P293:P297)</f>
        <v>0</v>
      </c>
      <c r="Q292" s="183"/>
      <c r="R292" s="184">
        <f>SUM(R293:R297)</f>
        <v>0</v>
      </c>
      <c r="S292" s="183"/>
      <c r="T292" s="185">
        <f>SUM(T293:T297)</f>
        <v>0</v>
      </c>
      <c r="AR292" s="186" t="s">
        <v>88</v>
      </c>
      <c r="AT292" s="187" t="s">
        <v>79</v>
      </c>
      <c r="AU292" s="187" t="s">
        <v>88</v>
      </c>
      <c r="AY292" s="186" t="s">
        <v>141</v>
      </c>
      <c r="BK292" s="188">
        <f>SUM(BK293:BK297)</f>
        <v>0</v>
      </c>
    </row>
    <row r="293" spans="1:65" s="2" customFormat="1" ht="24.2" customHeight="1">
      <c r="A293" s="34"/>
      <c r="B293" s="35"/>
      <c r="C293" s="191" t="s">
        <v>370</v>
      </c>
      <c r="D293" s="191" t="s">
        <v>143</v>
      </c>
      <c r="E293" s="192" t="s">
        <v>371</v>
      </c>
      <c r="F293" s="193" t="s">
        <v>372</v>
      </c>
      <c r="G293" s="194" t="s">
        <v>199</v>
      </c>
      <c r="H293" s="195">
        <v>572.58000000000004</v>
      </c>
      <c r="I293" s="196"/>
      <c r="J293" s="197">
        <f>ROUND(I293*H293,2)</f>
        <v>0</v>
      </c>
      <c r="K293" s="193" t="s">
        <v>147</v>
      </c>
      <c r="L293" s="39"/>
      <c r="M293" s="198" t="s">
        <v>1</v>
      </c>
      <c r="N293" s="199" t="s">
        <v>45</v>
      </c>
      <c r="O293" s="71"/>
      <c r="P293" s="200">
        <f>O293*H293</f>
        <v>0</v>
      </c>
      <c r="Q293" s="200">
        <v>0</v>
      </c>
      <c r="R293" s="200">
        <f>Q293*H293</f>
        <v>0</v>
      </c>
      <c r="S293" s="200">
        <v>0</v>
      </c>
      <c r="T293" s="201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2" t="s">
        <v>148</v>
      </c>
      <c r="AT293" s="202" t="s">
        <v>143</v>
      </c>
      <c r="AU293" s="202" t="s">
        <v>90</v>
      </c>
      <c r="AY293" s="17" t="s">
        <v>141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17" t="s">
        <v>88</v>
      </c>
      <c r="BK293" s="203">
        <f>ROUND(I293*H293,2)</f>
        <v>0</v>
      </c>
      <c r="BL293" s="17" t="s">
        <v>148</v>
      </c>
      <c r="BM293" s="202" t="s">
        <v>373</v>
      </c>
    </row>
    <row r="294" spans="1:65" s="2" customFormat="1" ht="29.25">
      <c r="A294" s="34"/>
      <c r="B294" s="35"/>
      <c r="C294" s="36"/>
      <c r="D294" s="204" t="s">
        <v>150</v>
      </c>
      <c r="E294" s="36"/>
      <c r="F294" s="205" t="s">
        <v>374</v>
      </c>
      <c r="G294" s="36"/>
      <c r="H294" s="36"/>
      <c r="I294" s="206"/>
      <c r="J294" s="36"/>
      <c r="K294" s="36"/>
      <c r="L294" s="39"/>
      <c r="M294" s="207"/>
      <c r="N294" s="208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150</v>
      </c>
      <c r="AU294" s="17" t="s">
        <v>90</v>
      </c>
    </row>
    <row r="295" spans="1:65" s="2" customFormat="1" ht="19.5">
      <c r="A295" s="34"/>
      <c r="B295" s="35"/>
      <c r="C295" s="36"/>
      <c r="D295" s="204" t="s">
        <v>152</v>
      </c>
      <c r="E295" s="36"/>
      <c r="F295" s="209" t="s">
        <v>375</v>
      </c>
      <c r="G295" s="36"/>
      <c r="H295" s="36"/>
      <c r="I295" s="206"/>
      <c r="J295" s="36"/>
      <c r="K295" s="36"/>
      <c r="L295" s="39"/>
      <c r="M295" s="207"/>
      <c r="N295" s="208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152</v>
      </c>
      <c r="AU295" s="17" t="s">
        <v>90</v>
      </c>
    </row>
    <row r="296" spans="1:65" s="13" customFormat="1" ht="11.25">
      <c r="B296" s="210"/>
      <c r="C296" s="211"/>
      <c r="D296" s="204" t="s">
        <v>154</v>
      </c>
      <c r="E296" s="212" t="s">
        <v>1</v>
      </c>
      <c r="F296" s="213" t="s">
        <v>376</v>
      </c>
      <c r="G296" s="211"/>
      <c r="H296" s="212" t="s">
        <v>1</v>
      </c>
      <c r="I296" s="214"/>
      <c r="J296" s="211"/>
      <c r="K296" s="211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154</v>
      </c>
      <c r="AU296" s="219" t="s">
        <v>90</v>
      </c>
      <c r="AV296" s="13" t="s">
        <v>88</v>
      </c>
      <c r="AW296" s="13" t="s">
        <v>36</v>
      </c>
      <c r="AX296" s="13" t="s">
        <v>80</v>
      </c>
      <c r="AY296" s="219" t="s">
        <v>141</v>
      </c>
    </row>
    <row r="297" spans="1:65" s="14" customFormat="1" ht="11.25">
      <c r="B297" s="220"/>
      <c r="C297" s="221"/>
      <c r="D297" s="204" t="s">
        <v>154</v>
      </c>
      <c r="E297" s="222" t="s">
        <v>1</v>
      </c>
      <c r="F297" s="223" t="s">
        <v>377</v>
      </c>
      <c r="G297" s="221"/>
      <c r="H297" s="224">
        <v>572.58000000000004</v>
      </c>
      <c r="I297" s="225"/>
      <c r="J297" s="221"/>
      <c r="K297" s="221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154</v>
      </c>
      <c r="AU297" s="230" t="s">
        <v>90</v>
      </c>
      <c r="AV297" s="14" t="s">
        <v>90</v>
      </c>
      <c r="AW297" s="14" t="s">
        <v>36</v>
      </c>
      <c r="AX297" s="14" t="s">
        <v>88</v>
      </c>
      <c r="AY297" s="230" t="s">
        <v>141</v>
      </c>
    </row>
    <row r="298" spans="1:65" s="12" customFormat="1" ht="22.9" customHeight="1">
      <c r="B298" s="175"/>
      <c r="C298" s="176"/>
      <c r="D298" s="177" t="s">
        <v>79</v>
      </c>
      <c r="E298" s="189" t="s">
        <v>220</v>
      </c>
      <c r="F298" s="189" t="s">
        <v>378</v>
      </c>
      <c r="G298" s="176"/>
      <c r="H298" s="176"/>
      <c r="I298" s="179"/>
      <c r="J298" s="190">
        <f>BK298</f>
        <v>0</v>
      </c>
      <c r="K298" s="176"/>
      <c r="L298" s="181"/>
      <c r="M298" s="182"/>
      <c r="N298" s="183"/>
      <c r="O298" s="183"/>
      <c r="P298" s="184">
        <f>SUM(P299:P314)</f>
        <v>0</v>
      </c>
      <c r="Q298" s="183"/>
      <c r="R298" s="184">
        <f>SUM(R299:R314)</f>
        <v>0.39508019999999999</v>
      </c>
      <c r="S298" s="183"/>
      <c r="T298" s="185">
        <f>SUM(T299:T314)</f>
        <v>6.6000000000000005</v>
      </c>
      <c r="AR298" s="186" t="s">
        <v>88</v>
      </c>
      <c r="AT298" s="187" t="s">
        <v>79</v>
      </c>
      <c r="AU298" s="187" t="s">
        <v>88</v>
      </c>
      <c r="AY298" s="186" t="s">
        <v>141</v>
      </c>
      <c r="BK298" s="188">
        <f>SUM(BK299:BK314)</f>
        <v>0</v>
      </c>
    </row>
    <row r="299" spans="1:65" s="2" customFormat="1" ht="24.2" customHeight="1">
      <c r="A299" s="34"/>
      <c r="B299" s="35"/>
      <c r="C299" s="191" t="s">
        <v>379</v>
      </c>
      <c r="D299" s="191" t="s">
        <v>143</v>
      </c>
      <c r="E299" s="192" t="s">
        <v>380</v>
      </c>
      <c r="F299" s="193" t="s">
        <v>381</v>
      </c>
      <c r="G299" s="194" t="s">
        <v>199</v>
      </c>
      <c r="H299" s="195">
        <v>572.58000000000004</v>
      </c>
      <c r="I299" s="196"/>
      <c r="J299" s="197">
        <f>ROUND(I299*H299,2)</f>
        <v>0</v>
      </c>
      <c r="K299" s="193" t="s">
        <v>147</v>
      </c>
      <c r="L299" s="39"/>
      <c r="M299" s="198" t="s">
        <v>1</v>
      </c>
      <c r="N299" s="199" t="s">
        <v>45</v>
      </c>
      <c r="O299" s="71"/>
      <c r="P299" s="200">
        <f>O299*H299</f>
        <v>0</v>
      </c>
      <c r="Q299" s="200">
        <v>6.8999999999999997E-4</v>
      </c>
      <c r="R299" s="200">
        <f>Q299*H299</f>
        <v>0.39508019999999999</v>
      </c>
      <c r="S299" s="200">
        <v>0</v>
      </c>
      <c r="T299" s="201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2" t="s">
        <v>148</v>
      </c>
      <c r="AT299" s="202" t="s">
        <v>143</v>
      </c>
      <c r="AU299" s="202" t="s">
        <v>90</v>
      </c>
      <c r="AY299" s="17" t="s">
        <v>141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17" t="s">
        <v>88</v>
      </c>
      <c r="BK299" s="203">
        <f>ROUND(I299*H299,2)</f>
        <v>0</v>
      </c>
      <c r="BL299" s="17" t="s">
        <v>148</v>
      </c>
      <c r="BM299" s="202" t="s">
        <v>382</v>
      </c>
    </row>
    <row r="300" spans="1:65" s="2" customFormat="1" ht="19.5">
      <c r="A300" s="34"/>
      <c r="B300" s="35"/>
      <c r="C300" s="36"/>
      <c r="D300" s="204" t="s">
        <v>150</v>
      </c>
      <c r="E300" s="36"/>
      <c r="F300" s="205" t="s">
        <v>383</v>
      </c>
      <c r="G300" s="36"/>
      <c r="H300" s="36"/>
      <c r="I300" s="206"/>
      <c r="J300" s="36"/>
      <c r="K300" s="36"/>
      <c r="L300" s="39"/>
      <c r="M300" s="207"/>
      <c r="N300" s="208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150</v>
      </c>
      <c r="AU300" s="17" t="s">
        <v>90</v>
      </c>
    </row>
    <row r="301" spans="1:65" s="13" customFormat="1" ht="22.5">
      <c r="B301" s="210"/>
      <c r="C301" s="211"/>
      <c r="D301" s="204" t="s">
        <v>154</v>
      </c>
      <c r="E301" s="212" t="s">
        <v>1</v>
      </c>
      <c r="F301" s="213" t="s">
        <v>384</v>
      </c>
      <c r="G301" s="211"/>
      <c r="H301" s="212" t="s">
        <v>1</v>
      </c>
      <c r="I301" s="214"/>
      <c r="J301" s="211"/>
      <c r="K301" s="211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154</v>
      </c>
      <c r="AU301" s="219" t="s">
        <v>90</v>
      </c>
      <c r="AV301" s="13" t="s">
        <v>88</v>
      </c>
      <c r="AW301" s="13" t="s">
        <v>36</v>
      </c>
      <c r="AX301" s="13" t="s">
        <v>80</v>
      </c>
      <c r="AY301" s="219" t="s">
        <v>141</v>
      </c>
    </row>
    <row r="302" spans="1:65" s="14" customFormat="1" ht="11.25">
      <c r="B302" s="220"/>
      <c r="C302" s="221"/>
      <c r="D302" s="204" t="s">
        <v>154</v>
      </c>
      <c r="E302" s="222" t="s">
        <v>1</v>
      </c>
      <c r="F302" s="223" t="s">
        <v>377</v>
      </c>
      <c r="G302" s="221"/>
      <c r="H302" s="224">
        <v>572.58000000000004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154</v>
      </c>
      <c r="AU302" s="230" t="s">
        <v>90</v>
      </c>
      <c r="AV302" s="14" t="s">
        <v>90</v>
      </c>
      <c r="AW302" s="14" t="s">
        <v>36</v>
      </c>
      <c r="AX302" s="14" t="s">
        <v>88</v>
      </c>
      <c r="AY302" s="230" t="s">
        <v>141</v>
      </c>
    </row>
    <row r="303" spans="1:65" s="2" customFormat="1" ht="24.2" customHeight="1">
      <c r="A303" s="34"/>
      <c r="B303" s="35"/>
      <c r="C303" s="191" t="s">
        <v>385</v>
      </c>
      <c r="D303" s="191" t="s">
        <v>143</v>
      </c>
      <c r="E303" s="192" t="s">
        <v>386</v>
      </c>
      <c r="F303" s="193" t="s">
        <v>387</v>
      </c>
      <c r="G303" s="194" t="s">
        <v>160</v>
      </c>
      <c r="H303" s="195">
        <v>3</v>
      </c>
      <c r="I303" s="196"/>
      <c r="J303" s="197">
        <f>ROUND(I303*H303,2)</f>
        <v>0</v>
      </c>
      <c r="K303" s="193" t="s">
        <v>147</v>
      </c>
      <c r="L303" s="39"/>
      <c r="M303" s="198" t="s">
        <v>1</v>
      </c>
      <c r="N303" s="199" t="s">
        <v>45</v>
      </c>
      <c r="O303" s="71"/>
      <c r="P303" s="200">
        <f>O303*H303</f>
        <v>0</v>
      </c>
      <c r="Q303" s="200">
        <v>0</v>
      </c>
      <c r="R303" s="200">
        <f>Q303*H303</f>
        <v>0</v>
      </c>
      <c r="S303" s="200">
        <v>2.2000000000000002</v>
      </c>
      <c r="T303" s="201">
        <f>S303*H303</f>
        <v>6.6000000000000005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2" t="s">
        <v>148</v>
      </c>
      <c r="AT303" s="202" t="s">
        <v>143</v>
      </c>
      <c r="AU303" s="202" t="s">
        <v>90</v>
      </c>
      <c r="AY303" s="17" t="s">
        <v>141</v>
      </c>
      <c r="BE303" s="203">
        <f>IF(N303="základní",J303,0)</f>
        <v>0</v>
      </c>
      <c r="BF303" s="203">
        <f>IF(N303="snížená",J303,0)</f>
        <v>0</v>
      </c>
      <c r="BG303" s="203">
        <f>IF(N303="zákl. přenesená",J303,0)</f>
        <v>0</v>
      </c>
      <c r="BH303" s="203">
        <f>IF(N303="sníž. přenesená",J303,0)</f>
        <v>0</v>
      </c>
      <c r="BI303" s="203">
        <f>IF(N303="nulová",J303,0)</f>
        <v>0</v>
      </c>
      <c r="BJ303" s="17" t="s">
        <v>88</v>
      </c>
      <c r="BK303" s="203">
        <f>ROUND(I303*H303,2)</f>
        <v>0</v>
      </c>
      <c r="BL303" s="17" t="s">
        <v>148</v>
      </c>
      <c r="BM303" s="202" t="s">
        <v>388</v>
      </c>
    </row>
    <row r="304" spans="1:65" s="2" customFormat="1" ht="29.25">
      <c r="A304" s="34"/>
      <c r="B304" s="35"/>
      <c r="C304" s="36"/>
      <c r="D304" s="204" t="s">
        <v>150</v>
      </c>
      <c r="E304" s="36"/>
      <c r="F304" s="205" t="s">
        <v>389</v>
      </c>
      <c r="G304" s="36"/>
      <c r="H304" s="36"/>
      <c r="I304" s="206"/>
      <c r="J304" s="36"/>
      <c r="K304" s="36"/>
      <c r="L304" s="39"/>
      <c r="M304" s="207"/>
      <c r="N304" s="208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150</v>
      </c>
      <c r="AU304" s="17" t="s">
        <v>90</v>
      </c>
    </row>
    <row r="305" spans="1:65" s="13" customFormat="1" ht="11.25">
      <c r="B305" s="210"/>
      <c r="C305" s="211"/>
      <c r="D305" s="204" t="s">
        <v>154</v>
      </c>
      <c r="E305" s="212" t="s">
        <v>1</v>
      </c>
      <c r="F305" s="213" t="s">
        <v>390</v>
      </c>
      <c r="G305" s="211"/>
      <c r="H305" s="212" t="s">
        <v>1</v>
      </c>
      <c r="I305" s="214"/>
      <c r="J305" s="211"/>
      <c r="K305" s="211"/>
      <c r="L305" s="215"/>
      <c r="M305" s="216"/>
      <c r="N305" s="217"/>
      <c r="O305" s="217"/>
      <c r="P305" s="217"/>
      <c r="Q305" s="217"/>
      <c r="R305" s="217"/>
      <c r="S305" s="217"/>
      <c r="T305" s="218"/>
      <c r="AT305" s="219" t="s">
        <v>154</v>
      </c>
      <c r="AU305" s="219" t="s">
        <v>90</v>
      </c>
      <c r="AV305" s="13" t="s">
        <v>88</v>
      </c>
      <c r="AW305" s="13" t="s">
        <v>36</v>
      </c>
      <c r="AX305" s="13" t="s">
        <v>80</v>
      </c>
      <c r="AY305" s="219" t="s">
        <v>141</v>
      </c>
    </row>
    <row r="306" spans="1:65" s="14" customFormat="1" ht="11.25">
      <c r="B306" s="220"/>
      <c r="C306" s="221"/>
      <c r="D306" s="204" t="s">
        <v>154</v>
      </c>
      <c r="E306" s="222" t="s">
        <v>1</v>
      </c>
      <c r="F306" s="223" t="s">
        <v>391</v>
      </c>
      <c r="G306" s="221"/>
      <c r="H306" s="224">
        <v>3</v>
      </c>
      <c r="I306" s="225"/>
      <c r="J306" s="221"/>
      <c r="K306" s="221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154</v>
      </c>
      <c r="AU306" s="230" t="s">
        <v>90</v>
      </c>
      <c r="AV306" s="14" t="s">
        <v>90</v>
      </c>
      <c r="AW306" s="14" t="s">
        <v>36</v>
      </c>
      <c r="AX306" s="14" t="s">
        <v>88</v>
      </c>
      <c r="AY306" s="230" t="s">
        <v>141</v>
      </c>
    </row>
    <row r="307" spans="1:65" s="2" customFormat="1" ht="24.2" customHeight="1">
      <c r="A307" s="34"/>
      <c r="B307" s="35"/>
      <c r="C307" s="191" t="s">
        <v>392</v>
      </c>
      <c r="D307" s="191" t="s">
        <v>143</v>
      </c>
      <c r="E307" s="192" t="s">
        <v>393</v>
      </c>
      <c r="F307" s="193" t="s">
        <v>394</v>
      </c>
      <c r="G307" s="194" t="s">
        <v>395</v>
      </c>
      <c r="H307" s="195">
        <v>112.35</v>
      </c>
      <c r="I307" s="196"/>
      <c r="J307" s="197">
        <f>ROUND(I307*H307,2)</f>
        <v>0</v>
      </c>
      <c r="K307" s="193" t="s">
        <v>147</v>
      </c>
      <c r="L307" s="39"/>
      <c r="M307" s="198" t="s">
        <v>1</v>
      </c>
      <c r="N307" s="199" t="s">
        <v>45</v>
      </c>
      <c r="O307" s="71"/>
      <c r="P307" s="200">
        <f>O307*H307</f>
        <v>0</v>
      </c>
      <c r="Q307" s="200">
        <v>0</v>
      </c>
      <c r="R307" s="200">
        <f>Q307*H307</f>
        <v>0</v>
      </c>
      <c r="S307" s="200">
        <v>0</v>
      </c>
      <c r="T307" s="201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2" t="s">
        <v>148</v>
      </c>
      <c r="AT307" s="202" t="s">
        <v>143</v>
      </c>
      <c r="AU307" s="202" t="s">
        <v>90</v>
      </c>
      <c r="AY307" s="17" t="s">
        <v>141</v>
      </c>
      <c r="BE307" s="203">
        <f>IF(N307="základní",J307,0)</f>
        <v>0</v>
      </c>
      <c r="BF307" s="203">
        <f>IF(N307="snížená",J307,0)</f>
        <v>0</v>
      </c>
      <c r="BG307" s="203">
        <f>IF(N307="zákl. přenesená",J307,0)</f>
        <v>0</v>
      </c>
      <c r="BH307" s="203">
        <f>IF(N307="sníž. přenesená",J307,0)</f>
        <v>0</v>
      </c>
      <c r="BI307" s="203">
        <f>IF(N307="nulová",J307,0)</f>
        <v>0</v>
      </c>
      <c r="BJ307" s="17" t="s">
        <v>88</v>
      </c>
      <c r="BK307" s="203">
        <f>ROUND(I307*H307,2)</f>
        <v>0</v>
      </c>
      <c r="BL307" s="17" t="s">
        <v>148</v>
      </c>
      <c r="BM307" s="202" t="s">
        <v>396</v>
      </c>
    </row>
    <row r="308" spans="1:65" s="2" customFormat="1" ht="19.5">
      <c r="A308" s="34"/>
      <c r="B308" s="35"/>
      <c r="C308" s="36"/>
      <c r="D308" s="204" t="s">
        <v>150</v>
      </c>
      <c r="E308" s="36"/>
      <c r="F308" s="205" t="s">
        <v>397</v>
      </c>
      <c r="G308" s="36"/>
      <c r="H308" s="36"/>
      <c r="I308" s="206"/>
      <c r="J308" s="36"/>
      <c r="K308" s="36"/>
      <c r="L308" s="39"/>
      <c r="M308" s="207"/>
      <c r="N308" s="208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150</v>
      </c>
      <c r="AU308" s="17" t="s">
        <v>90</v>
      </c>
    </row>
    <row r="309" spans="1:65" s="2" customFormat="1" ht="24.2" customHeight="1">
      <c r="A309" s="34"/>
      <c r="B309" s="35"/>
      <c r="C309" s="191" t="s">
        <v>398</v>
      </c>
      <c r="D309" s="191" t="s">
        <v>143</v>
      </c>
      <c r="E309" s="192" t="s">
        <v>399</v>
      </c>
      <c r="F309" s="193" t="s">
        <v>400</v>
      </c>
      <c r="G309" s="194" t="s">
        <v>395</v>
      </c>
      <c r="H309" s="195">
        <v>1011.15</v>
      </c>
      <c r="I309" s="196"/>
      <c r="J309" s="197">
        <f>ROUND(I309*H309,2)</f>
        <v>0</v>
      </c>
      <c r="K309" s="193" t="s">
        <v>147</v>
      </c>
      <c r="L309" s="39"/>
      <c r="M309" s="198" t="s">
        <v>1</v>
      </c>
      <c r="N309" s="199" t="s">
        <v>45</v>
      </c>
      <c r="O309" s="71"/>
      <c r="P309" s="200">
        <f>O309*H309</f>
        <v>0</v>
      </c>
      <c r="Q309" s="200">
        <v>0</v>
      </c>
      <c r="R309" s="200">
        <f>Q309*H309</f>
        <v>0</v>
      </c>
      <c r="S309" s="200">
        <v>0</v>
      </c>
      <c r="T309" s="201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2" t="s">
        <v>148</v>
      </c>
      <c r="AT309" s="202" t="s">
        <v>143</v>
      </c>
      <c r="AU309" s="202" t="s">
        <v>90</v>
      </c>
      <c r="AY309" s="17" t="s">
        <v>141</v>
      </c>
      <c r="BE309" s="203">
        <f>IF(N309="základní",J309,0)</f>
        <v>0</v>
      </c>
      <c r="BF309" s="203">
        <f>IF(N309="snížená",J309,0)</f>
        <v>0</v>
      </c>
      <c r="BG309" s="203">
        <f>IF(N309="zákl. přenesená",J309,0)</f>
        <v>0</v>
      </c>
      <c r="BH309" s="203">
        <f>IF(N309="sníž. přenesená",J309,0)</f>
        <v>0</v>
      </c>
      <c r="BI309" s="203">
        <f>IF(N309="nulová",J309,0)</f>
        <v>0</v>
      </c>
      <c r="BJ309" s="17" t="s">
        <v>88</v>
      </c>
      <c r="BK309" s="203">
        <f>ROUND(I309*H309,2)</f>
        <v>0</v>
      </c>
      <c r="BL309" s="17" t="s">
        <v>148</v>
      </c>
      <c r="BM309" s="202" t="s">
        <v>401</v>
      </c>
    </row>
    <row r="310" spans="1:65" s="2" customFormat="1" ht="29.25">
      <c r="A310" s="34"/>
      <c r="B310" s="35"/>
      <c r="C310" s="36"/>
      <c r="D310" s="204" t="s">
        <v>150</v>
      </c>
      <c r="E310" s="36"/>
      <c r="F310" s="205" t="s">
        <v>402</v>
      </c>
      <c r="G310" s="36"/>
      <c r="H310" s="36"/>
      <c r="I310" s="206"/>
      <c r="J310" s="36"/>
      <c r="K310" s="36"/>
      <c r="L310" s="39"/>
      <c r="M310" s="207"/>
      <c r="N310" s="208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150</v>
      </c>
      <c r="AU310" s="17" t="s">
        <v>90</v>
      </c>
    </row>
    <row r="311" spans="1:65" s="2" customFormat="1" ht="19.5">
      <c r="A311" s="34"/>
      <c r="B311" s="35"/>
      <c r="C311" s="36"/>
      <c r="D311" s="204" t="s">
        <v>152</v>
      </c>
      <c r="E311" s="36"/>
      <c r="F311" s="209" t="s">
        <v>403</v>
      </c>
      <c r="G311" s="36"/>
      <c r="H311" s="36"/>
      <c r="I311" s="206"/>
      <c r="J311" s="36"/>
      <c r="K311" s="36"/>
      <c r="L311" s="39"/>
      <c r="M311" s="207"/>
      <c r="N311" s="208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152</v>
      </c>
      <c r="AU311" s="17" t="s">
        <v>90</v>
      </c>
    </row>
    <row r="312" spans="1:65" s="14" customFormat="1" ht="11.25">
      <c r="B312" s="220"/>
      <c r="C312" s="221"/>
      <c r="D312" s="204" t="s">
        <v>154</v>
      </c>
      <c r="E312" s="221"/>
      <c r="F312" s="223" t="s">
        <v>404</v>
      </c>
      <c r="G312" s="221"/>
      <c r="H312" s="224">
        <v>1011.15</v>
      </c>
      <c r="I312" s="225"/>
      <c r="J312" s="221"/>
      <c r="K312" s="221"/>
      <c r="L312" s="226"/>
      <c r="M312" s="227"/>
      <c r="N312" s="228"/>
      <c r="O312" s="228"/>
      <c r="P312" s="228"/>
      <c r="Q312" s="228"/>
      <c r="R312" s="228"/>
      <c r="S312" s="228"/>
      <c r="T312" s="229"/>
      <c r="AT312" s="230" t="s">
        <v>154</v>
      </c>
      <c r="AU312" s="230" t="s">
        <v>90</v>
      </c>
      <c r="AV312" s="14" t="s">
        <v>90</v>
      </c>
      <c r="AW312" s="14" t="s">
        <v>4</v>
      </c>
      <c r="AX312" s="14" t="s">
        <v>88</v>
      </c>
      <c r="AY312" s="230" t="s">
        <v>141</v>
      </c>
    </row>
    <row r="313" spans="1:65" s="2" customFormat="1" ht="24.2" customHeight="1">
      <c r="A313" s="34"/>
      <c r="B313" s="35"/>
      <c r="C313" s="191" t="s">
        <v>405</v>
      </c>
      <c r="D313" s="191" t="s">
        <v>143</v>
      </c>
      <c r="E313" s="192" t="s">
        <v>406</v>
      </c>
      <c r="F313" s="193" t="s">
        <v>407</v>
      </c>
      <c r="G313" s="194" t="s">
        <v>395</v>
      </c>
      <c r="H313" s="195">
        <v>112.35</v>
      </c>
      <c r="I313" s="196"/>
      <c r="J313" s="197">
        <f>ROUND(I313*H313,2)</f>
        <v>0</v>
      </c>
      <c r="K313" s="193" t="s">
        <v>1</v>
      </c>
      <c r="L313" s="39"/>
      <c r="M313" s="198" t="s">
        <v>1</v>
      </c>
      <c r="N313" s="199" t="s">
        <v>45</v>
      </c>
      <c r="O313" s="71"/>
      <c r="P313" s="200">
        <f>O313*H313</f>
        <v>0</v>
      </c>
      <c r="Q313" s="200">
        <v>0</v>
      </c>
      <c r="R313" s="200">
        <f>Q313*H313</f>
        <v>0</v>
      </c>
      <c r="S313" s="200">
        <v>0</v>
      </c>
      <c r="T313" s="201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2" t="s">
        <v>148</v>
      </c>
      <c r="AT313" s="202" t="s">
        <v>143</v>
      </c>
      <c r="AU313" s="202" t="s">
        <v>90</v>
      </c>
      <c r="AY313" s="17" t="s">
        <v>141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17" t="s">
        <v>88</v>
      </c>
      <c r="BK313" s="203">
        <f>ROUND(I313*H313,2)</f>
        <v>0</v>
      </c>
      <c r="BL313" s="17" t="s">
        <v>148</v>
      </c>
      <c r="BM313" s="202" t="s">
        <v>408</v>
      </c>
    </row>
    <row r="314" spans="1:65" s="2" customFormat="1" ht="11.25">
      <c r="A314" s="34"/>
      <c r="B314" s="35"/>
      <c r="C314" s="36"/>
      <c r="D314" s="204" t="s">
        <v>150</v>
      </c>
      <c r="E314" s="36"/>
      <c r="F314" s="205" t="s">
        <v>409</v>
      </c>
      <c r="G314" s="36"/>
      <c r="H314" s="36"/>
      <c r="I314" s="206"/>
      <c r="J314" s="36"/>
      <c r="K314" s="36"/>
      <c r="L314" s="39"/>
      <c r="M314" s="207"/>
      <c r="N314" s="208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150</v>
      </c>
      <c r="AU314" s="17" t="s">
        <v>90</v>
      </c>
    </row>
    <row r="315" spans="1:65" s="12" customFormat="1" ht="22.9" customHeight="1">
      <c r="B315" s="175"/>
      <c r="C315" s="176"/>
      <c r="D315" s="177" t="s">
        <v>79</v>
      </c>
      <c r="E315" s="189" t="s">
        <v>410</v>
      </c>
      <c r="F315" s="189" t="s">
        <v>411</v>
      </c>
      <c r="G315" s="176"/>
      <c r="H315" s="176"/>
      <c r="I315" s="179"/>
      <c r="J315" s="190">
        <f>BK315</f>
        <v>0</v>
      </c>
      <c r="K315" s="176"/>
      <c r="L315" s="181"/>
      <c r="M315" s="182"/>
      <c r="N315" s="183"/>
      <c r="O315" s="183"/>
      <c r="P315" s="184">
        <f>SUM(P316:P317)</f>
        <v>0</v>
      </c>
      <c r="Q315" s="183"/>
      <c r="R315" s="184">
        <f>SUM(R316:R317)</f>
        <v>0</v>
      </c>
      <c r="S315" s="183"/>
      <c r="T315" s="185">
        <f>SUM(T316:T317)</f>
        <v>0</v>
      </c>
      <c r="AR315" s="186" t="s">
        <v>88</v>
      </c>
      <c r="AT315" s="187" t="s">
        <v>79</v>
      </c>
      <c r="AU315" s="187" t="s">
        <v>88</v>
      </c>
      <c r="AY315" s="186" t="s">
        <v>141</v>
      </c>
      <c r="BK315" s="188">
        <f>SUM(BK316:BK317)</f>
        <v>0</v>
      </c>
    </row>
    <row r="316" spans="1:65" s="2" customFormat="1" ht="21.75" customHeight="1">
      <c r="A316" s="34"/>
      <c r="B316" s="35"/>
      <c r="C316" s="191" t="s">
        <v>412</v>
      </c>
      <c r="D316" s="191" t="s">
        <v>143</v>
      </c>
      <c r="E316" s="192" t="s">
        <v>413</v>
      </c>
      <c r="F316" s="193" t="s">
        <v>414</v>
      </c>
      <c r="G316" s="194" t="s">
        <v>395</v>
      </c>
      <c r="H316" s="195">
        <v>112.35</v>
      </c>
      <c r="I316" s="196"/>
      <c r="J316" s="197">
        <f>ROUND(I316*H316,2)</f>
        <v>0</v>
      </c>
      <c r="K316" s="193" t="s">
        <v>147</v>
      </c>
      <c r="L316" s="39"/>
      <c r="M316" s="198" t="s">
        <v>1</v>
      </c>
      <c r="N316" s="199" t="s">
        <v>45</v>
      </c>
      <c r="O316" s="71"/>
      <c r="P316" s="200">
        <f>O316*H316</f>
        <v>0</v>
      </c>
      <c r="Q316" s="200">
        <v>0</v>
      </c>
      <c r="R316" s="200">
        <f>Q316*H316</f>
        <v>0</v>
      </c>
      <c r="S316" s="200">
        <v>0</v>
      </c>
      <c r="T316" s="201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2" t="s">
        <v>148</v>
      </c>
      <c r="AT316" s="202" t="s">
        <v>143</v>
      </c>
      <c r="AU316" s="202" t="s">
        <v>90</v>
      </c>
      <c r="AY316" s="17" t="s">
        <v>141</v>
      </c>
      <c r="BE316" s="203">
        <f>IF(N316="základní",J316,0)</f>
        <v>0</v>
      </c>
      <c r="BF316" s="203">
        <f>IF(N316="snížená",J316,0)</f>
        <v>0</v>
      </c>
      <c r="BG316" s="203">
        <f>IF(N316="zákl. přenesená",J316,0)</f>
        <v>0</v>
      </c>
      <c r="BH316" s="203">
        <f>IF(N316="sníž. přenesená",J316,0)</f>
        <v>0</v>
      </c>
      <c r="BI316" s="203">
        <f>IF(N316="nulová",J316,0)</f>
        <v>0</v>
      </c>
      <c r="BJ316" s="17" t="s">
        <v>88</v>
      </c>
      <c r="BK316" s="203">
        <f>ROUND(I316*H316,2)</f>
        <v>0</v>
      </c>
      <c r="BL316" s="17" t="s">
        <v>148</v>
      </c>
      <c r="BM316" s="202" t="s">
        <v>415</v>
      </c>
    </row>
    <row r="317" spans="1:65" s="2" customFormat="1" ht="29.25">
      <c r="A317" s="34"/>
      <c r="B317" s="35"/>
      <c r="C317" s="36"/>
      <c r="D317" s="204" t="s">
        <v>150</v>
      </c>
      <c r="E317" s="36"/>
      <c r="F317" s="205" t="s">
        <v>416</v>
      </c>
      <c r="G317" s="36"/>
      <c r="H317" s="36"/>
      <c r="I317" s="206"/>
      <c r="J317" s="36"/>
      <c r="K317" s="36"/>
      <c r="L317" s="39"/>
      <c r="M317" s="207"/>
      <c r="N317" s="208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150</v>
      </c>
      <c r="AU317" s="17" t="s">
        <v>90</v>
      </c>
    </row>
    <row r="318" spans="1:65" s="12" customFormat="1" ht="22.9" customHeight="1">
      <c r="B318" s="175"/>
      <c r="C318" s="176"/>
      <c r="D318" s="177" t="s">
        <v>79</v>
      </c>
      <c r="E318" s="189" t="s">
        <v>417</v>
      </c>
      <c r="F318" s="189" t="s">
        <v>418</v>
      </c>
      <c r="G318" s="176"/>
      <c r="H318" s="176"/>
      <c r="I318" s="179"/>
      <c r="J318" s="190">
        <f>BK318</f>
        <v>0</v>
      </c>
      <c r="K318" s="176"/>
      <c r="L318" s="181"/>
      <c r="M318" s="182"/>
      <c r="N318" s="183"/>
      <c r="O318" s="183"/>
      <c r="P318" s="184">
        <f>SUM(P319:P320)</f>
        <v>0</v>
      </c>
      <c r="Q318" s="183"/>
      <c r="R318" s="184">
        <f>SUM(R319:R320)</f>
        <v>0</v>
      </c>
      <c r="S318" s="183"/>
      <c r="T318" s="185">
        <f>SUM(T319:T320)</f>
        <v>0</v>
      </c>
      <c r="AR318" s="186" t="s">
        <v>88</v>
      </c>
      <c r="AT318" s="187" t="s">
        <v>79</v>
      </c>
      <c r="AU318" s="187" t="s">
        <v>88</v>
      </c>
      <c r="AY318" s="186" t="s">
        <v>141</v>
      </c>
      <c r="BK318" s="188">
        <f>SUM(BK319:BK320)</f>
        <v>0</v>
      </c>
    </row>
    <row r="319" spans="1:65" s="2" customFormat="1" ht="16.5" customHeight="1">
      <c r="A319" s="34"/>
      <c r="B319" s="35"/>
      <c r="C319" s="191" t="s">
        <v>419</v>
      </c>
      <c r="D319" s="191" t="s">
        <v>143</v>
      </c>
      <c r="E319" s="192" t="s">
        <v>420</v>
      </c>
      <c r="F319" s="193" t="s">
        <v>421</v>
      </c>
      <c r="G319" s="194" t="s">
        <v>395</v>
      </c>
      <c r="H319" s="195">
        <v>1040.3620000000001</v>
      </c>
      <c r="I319" s="196"/>
      <c r="J319" s="197">
        <f>ROUND(I319*H319,2)</f>
        <v>0</v>
      </c>
      <c r="K319" s="193" t="s">
        <v>147</v>
      </c>
      <c r="L319" s="39"/>
      <c r="M319" s="198" t="s">
        <v>1</v>
      </c>
      <c r="N319" s="199" t="s">
        <v>45</v>
      </c>
      <c r="O319" s="71"/>
      <c r="P319" s="200">
        <f>O319*H319</f>
        <v>0</v>
      </c>
      <c r="Q319" s="200">
        <v>0</v>
      </c>
      <c r="R319" s="200">
        <f>Q319*H319</f>
        <v>0</v>
      </c>
      <c r="S319" s="200">
        <v>0</v>
      </c>
      <c r="T319" s="201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2" t="s">
        <v>148</v>
      </c>
      <c r="AT319" s="202" t="s">
        <v>143</v>
      </c>
      <c r="AU319" s="202" t="s">
        <v>90</v>
      </c>
      <c r="AY319" s="17" t="s">
        <v>141</v>
      </c>
      <c r="BE319" s="203">
        <f>IF(N319="základní",J319,0)</f>
        <v>0</v>
      </c>
      <c r="BF319" s="203">
        <f>IF(N319="snížená",J319,0)</f>
        <v>0</v>
      </c>
      <c r="BG319" s="203">
        <f>IF(N319="zákl. přenesená",J319,0)</f>
        <v>0</v>
      </c>
      <c r="BH319" s="203">
        <f>IF(N319="sníž. přenesená",J319,0)</f>
        <v>0</v>
      </c>
      <c r="BI319" s="203">
        <f>IF(N319="nulová",J319,0)</f>
        <v>0</v>
      </c>
      <c r="BJ319" s="17" t="s">
        <v>88</v>
      </c>
      <c r="BK319" s="203">
        <f>ROUND(I319*H319,2)</f>
        <v>0</v>
      </c>
      <c r="BL319" s="17" t="s">
        <v>148</v>
      </c>
      <c r="BM319" s="202" t="s">
        <v>422</v>
      </c>
    </row>
    <row r="320" spans="1:65" s="2" customFormat="1" ht="19.5">
      <c r="A320" s="34"/>
      <c r="B320" s="35"/>
      <c r="C320" s="36"/>
      <c r="D320" s="204" t="s">
        <v>150</v>
      </c>
      <c r="E320" s="36"/>
      <c r="F320" s="205" t="s">
        <v>423</v>
      </c>
      <c r="G320" s="36"/>
      <c r="H320" s="36"/>
      <c r="I320" s="206"/>
      <c r="J320" s="36"/>
      <c r="K320" s="36"/>
      <c r="L320" s="39"/>
      <c r="M320" s="207"/>
      <c r="N320" s="208"/>
      <c r="O320" s="71"/>
      <c r="P320" s="71"/>
      <c r="Q320" s="71"/>
      <c r="R320" s="71"/>
      <c r="S320" s="71"/>
      <c r="T320" s="72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150</v>
      </c>
      <c r="AU320" s="17" t="s">
        <v>90</v>
      </c>
    </row>
    <row r="321" spans="1:65" s="12" customFormat="1" ht="25.9" customHeight="1">
      <c r="B321" s="175"/>
      <c r="C321" s="176"/>
      <c r="D321" s="177" t="s">
        <v>79</v>
      </c>
      <c r="E321" s="178" t="s">
        <v>424</v>
      </c>
      <c r="F321" s="178" t="s">
        <v>425</v>
      </c>
      <c r="G321" s="176"/>
      <c r="H321" s="176"/>
      <c r="I321" s="179"/>
      <c r="J321" s="180">
        <f>BK321</f>
        <v>0</v>
      </c>
      <c r="K321" s="176"/>
      <c r="L321" s="181"/>
      <c r="M321" s="182"/>
      <c r="N321" s="183"/>
      <c r="O321" s="183"/>
      <c r="P321" s="184">
        <f>P322</f>
        <v>0</v>
      </c>
      <c r="Q321" s="183"/>
      <c r="R321" s="184">
        <f>R322</f>
        <v>6.816E-3</v>
      </c>
      <c r="S321" s="183"/>
      <c r="T321" s="185">
        <f>T322</f>
        <v>0</v>
      </c>
      <c r="AR321" s="186" t="s">
        <v>90</v>
      </c>
      <c r="AT321" s="187" t="s">
        <v>79</v>
      </c>
      <c r="AU321" s="187" t="s">
        <v>80</v>
      </c>
      <c r="AY321" s="186" t="s">
        <v>141</v>
      </c>
      <c r="BK321" s="188">
        <f>BK322</f>
        <v>0</v>
      </c>
    </row>
    <row r="322" spans="1:65" s="12" customFormat="1" ht="22.9" customHeight="1">
      <c r="B322" s="175"/>
      <c r="C322" s="176"/>
      <c r="D322" s="177" t="s">
        <v>79</v>
      </c>
      <c r="E322" s="189" t="s">
        <v>426</v>
      </c>
      <c r="F322" s="189" t="s">
        <v>427</v>
      </c>
      <c r="G322" s="176"/>
      <c r="H322" s="176"/>
      <c r="I322" s="179"/>
      <c r="J322" s="190">
        <f>BK322</f>
        <v>0</v>
      </c>
      <c r="K322" s="176"/>
      <c r="L322" s="181"/>
      <c r="M322" s="182"/>
      <c r="N322" s="183"/>
      <c r="O322" s="183"/>
      <c r="P322" s="184">
        <f>SUM(P323:P330)</f>
        <v>0</v>
      </c>
      <c r="Q322" s="183"/>
      <c r="R322" s="184">
        <f>SUM(R323:R330)</f>
        <v>6.816E-3</v>
      </c>
      <c r="S322" s="183"/>
      <c r="T322" s="185">
        <f>SUM(T323:T330)</f>
        <v>0</v>
      </c>
      <c r="AR322" s="186" t="s">
        <v>90</v>
      </c>
      <c r="AT322" s="187" t="s">
        <v>79</v>
      </c>
      <c r="AU322" s="187" t="s">
        <v>88</v>
      </c>
      <c r="AY322" s="186" t="s">
        <v>141</v>
      </c>
      <c r="BK322" s="188">
        <f>SUM(BK323:BK330)</f>
        <v>0</v>
      </c>
    </row>
    <row r="323" spans="1:65" s="2" customFormat="1" ht="24.2" customHeight="1">
      <c r="A323" s="34"/>
      <c r="B323" s="35"/>
      <c r="C323" s="191" t="s">
        <v>428</v>
      </c>
      <c r="D323" s="191" t="s">
        <v>143</v>
      </c>
      <c r="E323" s="192" t="s">
        <v>429</v>
      </c>
      <c r="F323" s="193" t="s">
        <v>430</v>
      </c>
      <c r="G323" s="194" t="s">
        <v>292</v>
      </c>
      <c r="H323" s="195">
        <v>136.32</v>
      </c>
      <c r="I323" s="196"/>
      <c r="J323" s="197">
        <f>ROUND(I323*H323,2)</f>
        <v>0</v>
      </c>
      <c r="K323" s="193" t="s">
        <v>147</v>
      </c>
      <c r="L323" s="39"/>
      <c r="M323" s="198" t="s">
        <v>1</v>
      </c>
      <c r="N323" s="199" t="s">
        <v>45</v>
      </c>
      <c r="O323" s="71"/>
      <c r="P323" s="200">
        <f>O323*H323</f>
        <v>0</v>
      </c>
      <c r="Q323" s="200">
        <v>5.0000000000000002E-5</v>
      </c>
      <c r="R323" s="200">
        <f>Q323*H323</f>
        <v>6.816E-3</v>
      </c>
      <c r="S323" s="200">
        <v>0</v>
      </c>
      <c r="T323" s="201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2" t="s">
        <v>271</v>
      </c>
      <c r="AT323" s="202" t="s">
        <v>143</v>
      </c>
      <c r="AU323" s="202" t="s">
        <v>90</v>
      </c>
      <c r="AY323" s="17" t="s">
        <v>141</v>
      </c>
      <c r="BE323" s="203">
        <f>IF(N323="základní",J323,0)</f>
        <v>0</v>
      </c>
      <c r="BF323" s="203">
        <f>IF(N323="snížená",J323,0)</f>
        <v>0</v>
      </c>
      <c r="BG323" s="203">
        <f>IF(N323="zákl. přenesená",J323,0)</f>
        <v>0</v>
      </c>
      <c r="BH323" s="203">
        <f>IF(N323="sníž. přenesená",J323,0)</f>
        <v>0</v>
      </c>
      <c r="BI323" s="203">
        <f>IF(N323="nulová",J323,0)</f>
        <v>0</v>
      </c>
      <c r="BJ323" s="17" t="s">
        <v>88</v>
      </c>
      <c r="BK323" s="203">
        <f>ROUND(I323*H323,2)</f>
        <v>0</v>
      </c>
      <c r="BL323" s="17" t="s">
        <v>271</v>
      </c>
      <c r="BM323" s="202" t="s">
        <v>431</v>
      </c>
    </row>
    <row r="324" spans="1:65" s="2" customFormat="1" ht="11.25">
      <c r="A324" s="34"/>
      <c r="B324" s="35"/>
      <c r="C324" s="36"/>
      <c r="D324" s="204" t="s">
        <v>150</v>
      </c>
      <c r="E324" s="36"/>
      <c r="F324" s="205" t="s">
        <v>430</v>
      </c>
      <c r="G324" s="36"/>
      <c r="H324" s="36"/>
      <c r="I324" s="206"/>
      <c r="J324" s="36"/>
      <c r="K324" s="36"/>
      <c r="L324" s="39"/>
      <c r="M324" s="207"/>
      <c r="N324" s="208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150</v>
      </c>
      <c r="AU324" s="17" t="s">
        <v>90</v>
      </c>
    </row>
    <row r="325" spans="1:65" s="2" customFormat="1" ht="19.5">
      <c r="A325" s="34"/>
      <c r="B325" s="35"/>
      <c r="C325" s="36"/>
      <c r="D325" s="204" t="s">
        <v>152</v>
      </c>
      <c r="E325" s="36"/>
      <c r="F325" s="209" t="s">
        <v>432</v>
      </c>
      <c r="G325" s="36"/>
      <c r="H325" s="36"/>
      <c r="I325" s="206"/>
      <c r="J325" s="36"/>
      <c r="K325" s="36"/>
      <c r="L325" s="39"/>
      <c r="M325" s="207"/>
      <c r="N325" s="208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152</v>
      </c>
      <c r="AU325" s="17" t="s">
        <v>90</v>
      </c>
    </row>
    <row r="326" spans="1:65" s="13" customFormat="1" ht="11.25">
      <c r="B326" s="210"/>
      <c r="C326" s="211"/>
      <c r="D326" s="204" t="s">
        <v>154</v>
      </c>
      <c r="E326" s="212" t="s">
        <v>1</v>
      </c>
      <c r="F326" s="213" t="s">
        <v>433</v>
      </c>
      <c r="G326" s="211"/>
      <c r="H326" s="212" t="s">
        <v>1</v>
      </c>
      <c r="I326" s="214"/>
      <c r="J326" s="211"/>
      <c r="K326" s="211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154</v>
      </c>
      <c r="AU326" s="219" t="s">
        <v>90</v>
      </c>
      <c r="AV326" s="13" t="s">
        <v>88</v>
      </c>
      <c r="AW326" s="13" t="s">
        <v>36</v>
      </c>
      <c r="AX326" s="13" t="s">
        <v>80</v>
      </c>
      <c r="AY326" s="219" t="s">
        <v>141</v>
      </c>
    </row>
    <row r="327" spans="1:65" s="14" customFormat="1" ht="11.25">
      <c r="B327" s="220"/>
      <c r="C327" s="221"/>
      <c r="D327" s="204" t="s">
        <v>154</v>
      </c>
      <c r="E327" s="222" t="s">
        <v>1</v>
      </c>
      <c r="F327" s="223" t="s">
        <v>434</v>
      </c>
      <c r="G327" s="221"/>
      <c r="H327" s="224">
        <v>136.32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154</v>
      </c>
      <c r="AU327" s="230" t="s">
        <v>90</v>
      </c>
      <c r="AV327" s="14" t="s">
        <v>90</v>
      </c>
      <c r="AW327" s="14" t="s">
        <v>36</v>
      </c>
      <c r="AX327" s="14" t="s">
        <v>88</v>
      </c>
      <c r="AY327" s="230" t="s">
        <v>141</v>
      </c>
    </row>
    <row r="328" spans="1:65" s="2" customFormat="1" ht="16.5" customHeight="1">
      <c r="A328" s="34"/>
      <c r="B328" s="35"/>
      <c r="C328" s="242" t="s">
        <v>435</v>
      </c>
      <c r="D328" s="242" t="s">
        <v>265</v>
      </c>
      <c r="E328" s="243" t="s">
        <v>436</v>
      </c>
      <c r="F328" s="244" t="s">
        <v>437</v>
      </c>
      <c r="G328" s="245" t="s">
        <v>292</v>
      </c>
      <c r="H328" s="246">
        <v>136.32</v>
      </c>
      <c r="I328" s="247"/>
      <c r="J328" s="248">
        <f>ROUND(I328*H328,2)</f>
        <v>0</v>
      </c>
      <c r="K328" s="244" t="s">
        <v>178</v>
      </c>
      <c r="L328" s="249"/>
      <c r="M328" s="250" t="s">
        <v>1</v>
      </c>
      <c r="N328" s="251" t="s">
        <v>45</v>
      </c>
      <c r="O328" s="71"/>
      <c r="P328" s="200">
        <f>O328*H328</f>
        <v>0</v>
      </c>
      <c r="Q328" s="200">
        <v>0</v>
      </c>
      <c r="R328" s="200">
        <f>Q328*H328</f>
        <v>0</v>
      </c>
      <c r="S328" s="200">
        <v>0</v>
      </c>
      <c r="T328" s="201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2" t="s">
        <v>428</v>
      </c>
      <c r="AT328" s="202" t="s">
        <v>265</v>
      </c>
      <c r="AU328" s="202" t="s">
        <v>90</v>
      </c>
      <c r="AY328" s="17" t="s">
        <v>141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17" t="s">
        <v>88</v>
      </c>
      <c r="BK328" s="203">
        <f>ROUND(I328*H328,2)</f>
        <v>0</v>
      </c>
      <c r="BL328" s="17" t="s">
        <v>271</v>
      </c>
      <c r="BM328" s="202" t="s">
        <v>438</v>
      </c>
    </row>
    <row r="329" spans="1:65" s="2" customFormat="1" ht="11.25">
      <c r="A329" s="34"/>
      <c r="B329" s="35"/>
      <c r="C329" s="36"/>
      <c r="D329" s="204" t="s">
        <v>150</v>
      </c>
      <c r="E329" s="36"/>
      <c r="F329" s="205" t="s">
        <v>437</v>
      </c>
      <c r="G329" s="36"/>
      <c r="H329" s="36"/>
      <c r="I329" s="206"/>
      <c r="J329" s="36"/>
      <c r="K329" s="36"/>
      <c r="L329" s="39"/>
      <c r="M329" s="207"/>
      <c r="N329" s="208"/>
      <c r="O329" s="71"/>
      <c r="P329" s="71"/>
      <c r="Q329" s="71"/>
      <c r="R329" s="71"/>
      <c r="S329" s="71"/>
      <c r="T329" s="72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150</v>
      </c>
      <c r="AU329" s="17" t="s">
        <v>90</v>
      </c>
    </row>
    <row r="330" spans="1:65" s="2" customFormat="1" ht="48.75">
      <c r="A330" s="34"/>
      <c r="B330" s="35"/>
      <c r="C330" s="36"/>
      <c r="D330" s="204" t="s">
        <v>152</v>
      </c>
      <c r="E330" s="36"/>
      <c r="F330" s="209" t="s">
        <v>439</v>
      </c>
      <c r="G330" s="36"/>
      <c r="H330" s="36"/>
      <c r="I330" s="206"/>
      <c r="J330" s="36"/>
      <c r="K330" s="36"/>
      <c r="L330" s="39"/>
      <c r="M330" s="252"/>
      <c r="N330" s="253"/>
      <c r="O330" s="254"/>
      <c r="P330" s="254"/>
      <c r="Q330" s="254"/>
      <c r="R330" s="254"/>
      <c r="S330" s="254"/>
      <c r="T330" s="255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152</v>
      </c>
      <c r="AU330" s="17" t="s">
        <v>90</v>
      </c>
    </row>
    <row r="331" spans="1:65" s="2" customFormat="1" ht="6.95" customHeight="1">
      <c r="A331" s="34"/>
      <c r="B331" s="54"/>
      <c r="C331" s="55"/>
      <c r="D331" s="55"/>
      <c r="E331" s="55"/>
      <c r="F331" s="55"/>
      <c r="G331" s="55"/>
      <c r="H331" s="55"/>
      <c r="I331" s="55"/>
      <c r="J331" s="55"/>
      <c r="K331" s="55"/>
      <c r="L331" s="39"/>
      <c r="M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</row>
  </sheetData>
  <sheetProtection algorithmName="SHA-512" hashValue="tyWwtSjzt0psJbMRaiDd994H2vaAGqwXwySsOZRwPpdz+CPxTUPqgHPA4wTRzc2PUHudI12HJVlVxH6pWYozOw==" saltValue="eAFgjYOdt5WoxNmHVgh1dYmr8AEr97WKUj3QxuLH6kwJRgttt46MpMKUfloyjh7kpX1Uu+8Uo5ZviMI53W83lg==" spinCount="100000" sheet="1" objects="1" scenarios="1" formatColumns="0" formatRows="0" autoFilter="0"/>
  <autoFilter ref="C126:K330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97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107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1" t="str">
        <f>'Rekapitulace stavby'!K6</f>
        <v>Lutyňka, Bohumín - Nová Ves, řkm 3.071 – 5.717, ochrana obce proti velkým vodám (stavba č. 5725)</v>
      </c>
      <c r="F7" s="302"/>
      <c r="G7" s="302"/>
      <c r="H7" s="302"/>
      <c r="L7" s="20"/>
    </row>
    <row r="8" spans="1:46" s="1" customFormat="1" ht="12" customHeight="1">
      <c r="B8" s="20"/>
      <c r="D8" s="119" t="s">
        <v>108</v>
      </c>
      <c r="L8" s="20"/>
    </row>
    <row r="9" spans="1:46" s="2" customFormat="1" ht="16.5" customHeight="1">
      <c r="A9" s="34"/>
      <c r="B9" s="39"/>
      <c r="C9" s="34"/>
      <c r="D9" s="34"/>
      <c r="E9" s="301" t="s">
        <v>440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441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3" t="s">
        <v>442</v>
      </c>
      <c r="F11" s="304"/>
      <c r="G11" s="304"/>
      <c r="H11" s="30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2. 6. 2022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>70890021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>Povodí Odry, státní podnik</v>
      </c>
      <c r="F17" s="34"/>
      <c r="G17" s="34"/>
      <c r="H17" s="34"/>
      <c r="I17" s="119" t="s">
        <v>28</v>
      </c>
      <c r="J17" s="110" t="str">
        <f>IF('Rekapitulace stavby'!AN11="","",'Rekapitulace stavby'!AN11)</f>
        <v>CZ70890021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5" t="str">
        <f>'Rekapitulace stavby'!E14</f>
        <v>Vyplň údaj</v>
      </c>
      <c r="F20" s="306"/>
      <c r="G20" s="306"/>
      <c r="H20" s="306"/>
      <c r="I20" s="119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19" t="s">
        <v>28</v>
      </c>
      <c r="J23" s="110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38</v>
      </c>
      <c r="F26" s="34"/>
      <c r="G26" s="34"/>
      <c r="H26" s="34"/>
      <c r="I26" s="119" t="s">
        <v>28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39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7" t="s">
        <v>1</v>
      </c>
      <c r="F29" s="307"/>
      <c r="G29" s="307"/>
      <c r="H29" s="307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40</v>
      </c>
      <c r="E32" s="34"/>
      <c r="F32" s="34"/>
      <c r="G32" s="34"/>
      <c r="H32" s="34"/>
      <c r="I32" s="34"/>
      <c r="J32" s="126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42</v>
      </c>
      <c r="G34" s="34"/>
      <c r="H34" s="34"/>
      <c r="I34" s="127" t="s">
        <v>41</v>
      </c>
      <c r="J34" s="127" t="s">
        <v>43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44</v>
      </c>
      <c r="E35" s="119" t="s">
        <v>45</v>
      </c>
      <c r="F35" s="129">
        <f>ROUND((SUM(BE124:BE283)),  2)</f>
        <v>0</v>
      </c>
      <c r="G35" s="34"/>
      <c r="H35" s="34"/>
      <c r="I35" s="130">
        <v>0.21</v>
      </c>
      <c r="J35" s="129">
        <f>ROUND(((SUM(BE124:BE283))*I35),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46</v>
      </c>
      <c r="F36" s="129">
        <f>ROUND((SUM(BF124:BF283)),  2)</f>
        <v>0</v>
      </c>
      <c r="G36" s="34"/>
      <c r="H36" s="34"/>
      <c r="I36" s="130">
        <v>0.15</v>
      </c>
      <c r="J36" s="129">
        <f>ROUND(((SUM(BF124:BF283))*I36),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47</v>
      </c>
      <c r="F37" s="129">
        <f>ROUND((SUM(BG124:BG283)),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48</v>
      </c>
      <c r="F38" s="129">
        <f>ROUND((SUM(BH124:BH283)),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49</v>
      </c>
      <c r="F39" s="129">
        <f>ROUND((SUM(BI124:BI283)),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50</v>
      </c>
      <c r="E41" s="133"/>
      <c r="F41" s="133"/>
      <c r="G41" s="134" t="s">
        <v>51</v>
      </c>
      <c r="H41" s="135" t="s">
        <v>52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53</v>
      </c>
      <c r="E50" s="139"/>
      <c r="F50" s="139"/>
      <c r="G50" s="138" t="s">
        <v>54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55</v>
      </c>
      <c r="E61" s="141"/>
      <c r="F61" s="142" t="s">
        <v>56</v>
      </c>
      <c r="G61" s="140" t="s">
        <v>55</v>
      </c>
      <c r="H61" s="141"/>
      <c r="I61" s="141"/>
      <c r="J61" s="143" t="s">
        <v>56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57</v>
      </c>
      <c r="E65" s="144"/>
      <c r="F65" s="144"/>
      <c r="G65" s="138" t="s">
        <v>58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55</v>
      </c>
      <c r="E76" s="141"/>
      <c r="F76" s="142" t="s">
        <v>56</v>
      </c>
      <c r="G76" s="140" t="s">
        <v>55</v>
      </c>
      <c r="H76" s="141"/>
      <c r="I76" s="141"/>
      <c r="J76" s="143" t="s">
        <v>56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08" t="str">
        <f>E7</f>
        <v>Lutyňka, Bohumín - Nová Ves, řkm 3.071 – 5.717, ochrana obce proti velkým vodám (stavba č. 5725)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8" t="s">
        <v>440</v>
      </c>
      <c r="F87" s="310"/>
      <c r="G87" s="310"/>
      <c r="H87" s="31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441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6" t="str">
        <f>E11</f>
        <v>02.1 - Revitalizace Lutyňky</v>
      </c>
      <c r="F89" s="310"/>
      <c r="G89" s="310"/>
      <c r="H89" s="31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Dolní Lutyně</v>
      </c>
      <c r="G91" s="36"/>
      <c r="H91" s="36"/>
      <c r="I91" s="29" t="s">
        <v>22</v>
      </c>
      <c r="J91" s="66" t="str">
        <f>IF(J14="","",J14)</f>
        <v>2. 6. 2022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>Povodí Odry, státní podnik</v>
      </c>
      <c r="G93" s="36"/>
      <c r="H93" s="36"/>
      <c r="I93" s="29" t="s">
        <v>32</v>
      </c>
      <c r="J93" s="32" t="str">
        <f>E23</f>
        <v>Lineplan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>Ing. Marek Boháč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111</v>
      </c>
      <c r="D96" s="150"/>
      <c r="E96" s="150"/>
      <c r="F96" s="150"/>
      <c r="G96" s="150"/>
      <c r="H96" s="150"/>
      <c r="I96" s="150"/>
      <c r="J96" s="151" t="s">
        <v>112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113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114</v>
      </c>
    </row>
    <row r="99" spans="1:47" s="9" customFormat="1" ht="24.95" customHeight="1">
      <c r="B99" s="153"/>
      <c r="C99" s="154"/>
      <c r="D99" s="155" t="s">
        <v>115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116</v>
      </c>
      <c r="E100" s="161"/>
      <c r="F100" s="161"/>
      <c r="G100" s="161"/>
      <c r="H100" s="161"/>
      <c r="I100" s="161"/>
      <c r="J100" s="162">
        <f>J126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119</v>
      </c>
      <c r="E101" s="161"/>
      <c r="F101" s="161"/>
      <c r="G101" s="161"/>
      <c r="H101" s="161"/>
      <c r="I101" s="161"/>
      <c r="J101" s="162">
        <f>J243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123</v>
      </c>
      <c r="E102" s="161"/>
      <c r="F102" s="161"/>
      <c r="G102" s="161"/>
      <c r="H102" s="161"/>
      <c r="I102" s="161"/>
      <c r="J102" s="162">
        <f>J281</f>
        <v>0</v>
      </c>
      <c r="K102" s="104"/>
      <c r="L102" s="163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126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08" t="str">
        <f>E7</f>
        <v>Lutyňka, Bohumín - Nová Ves, řkm 3.071 – 5.717, ochrana obce proti velkým vodám (stavba č. 5725)</v>
      </c>
      <c r="F112" s="309"/>
      <c r="G112" s="309"/>
      <c r="H112" s="309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108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08" t="s">
        <v>440</v>
      </c>
      <c r="F114" s="310"/>
      <c r="G114" s="310"/>
      <c r="H114" s="310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441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56" t="str">
        <f>E11</f>
        <v>02.1 - Revitalizace Lutyňky</v>
      </c>
      <c r="F116" s="310"/>
      <c r="G116" s="310"/>
      <c r="H116" s="310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F14</f>
        <v>Dolní Lutyně</v>
      </c>
      <c r="G118" s="36"/>
      <c r="H118" s="36"/>
      <c r="I118" s="29" t="s">
        <v>22</v>
      </c>
      <c r="J118" s="66" t="str">
        <f>IF(J14="","",J14)</f>
        <v>2. 6. 2022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E17</f>
        <v>Povodí Odry, státní podnik</v>
      </c>
      <c r="G120" s="36"/>
      <c r="H120" s="36"/>
      <c r="I120" s="29" t="s">
        <v>32</v>
      </c>
      <c r="J120" s="32" t="str">
        <f>E23</f>
        <v>Lineplan s.r.o.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30</v>
      </c>
      <c r="D121" s="36"/>
      <c r="E121" s="36"/>
      <c r="F121" s="27" t="str">
        <f>IF(E20="","",E20)</f>
        <v>Vyplň údaj</v>
      </c>
      <c r="G121" s="36"/>
      <c r="H121" s="36"/>
      <c r="I121" s="29" t="s">
        <v>37</v>
      </c>
      <c r="J121" s="32" t="str">
        <f>E26</f>
        <v>Ing. Marek Boháč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4"/>
      <c r="B123" s="165"/>
      <c r="C123" s="166" t="s">
        <v>127</v>
      </c>
      <c r="D123" s="167" t="s">
        <v>65</v>
      </c>
      <c r="E123" s="167" t="s">
        <v>61</v>
      </c>
      <c r="F123" s="167" t="s">
        <v>62</v>
      </c>
      <c r="G123" s="167" t="s">
        <v>128</v>
      </c>
      <c r="H123" s="167" t="s">
        <v>129</v>
      </c>
      <c r="I123" s="167" t="s">
        <v>130</v>
      </c>
      <c r="J123" s="167" t="s">
        <v>112</v>
      </c>
      <c r="K123" s="168" t="s">
        <v>131</v>
      </c>
      <c r="L123" s="169"/>
      <c r="M123" s="75" t="s">
        <v>1</v>
      </c>
      <c r="N123" s="76" t="s">
        <v>44</v>
      </c>
      <c r="O123" s="76" t="s">
        <v>132</v>
      </c>
      <c r="P123" s="76" t="s">
        <v>133</v>
      </c>
      <c r="Q123" s="76" t="s">
        <v>134</v>
      </c>
      <c r="R123" s="76" t="s">
        <v>135</v>
      </c>
      <c r="S123" s="76" t="s">
        <v>136</v>
      </c>
      <c r="T123" s="77" t="s">
        <v>137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4"/>
      <c r="B124" s="35"/>
      <c r="C124" s="82" t="s">
        <v>138</v>
      </c>
      <c r="D124" s="36"/>
      <c r="E124" s="36"/>
      <c r="F124" s="36"/>
      <c r="G124" s="36"/>
      <c r="H124" s="36"/>
      <c r="I124" s="36"/>
      <c r="J124" s="170">
        <f>BK124</f>
        <v>0</v>
      </c>
      <c r="K124" s="36"/>
      <c r="L124" s="39"/>
      <c r="M124" s="78"/>
      <c r="N124" s="171"/>
      <c r="O124" s="79"/>
      <c r="P124" s="172">
        <f>P125</f>
        <v>0</v>
      </c>
      <c r="Q124" s="79"/>
      <c r="R124" s="172">
        <f>R125</f>
        <v>641.57429374000003</v>
      </c>
      <c r="S124" s="79"/>
      <c r="T124" s="173">
        <f>T125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79</v>
      </c>
      <c r="AU124" s="17" t="s">
        <v>114</v>
      </c>
      <c r="BK124" s="174">
        <f>BK125</f>
        <v>0</v>
      </c>
    </row>
    <row r="125" spans="1:65" s="12" customFormat="1" ht="25.9" customHeight="1">
      <c r="B125" s="175"/>
      <c r="C125" s="176"/>
      <c r="D125" s="177" t="s">
        <v>79</v>
      </c>
      <c r="E125" s="178" t="s">
        <v>139</v>
      </c>
      <c r="F125" s="178" t="s">
        <v>140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P126+P243+P281</f>
        <v>0</v>
      </c>
      <c r="Q125" s="183"/>
      <c r="R125" s="184">
        <f>R126+R243+R281</f>
        <v>641.57429374000003</v>
      </c>
      <c r="S125" s="183"/>
      <c r="T125" s="185">
        <f>T126+T243+T281</f>
        <v>0</v>
      </c>
      <c r="AR125" s="186" t="s">
        <v>88</v>
      </c>
      <c r="AT125" s="187" t="s">
        <v>79</v>
      </c>
      <c r="AU125" s="187" t="s">
        <v>80</v>
      </c>
      <c r="AY125" s="186" t="s">
        <v>141</v>
      </c>
      <c r="BK125" s="188">
        <f>BK126+BK243+BK281</f>
        <v>0</v>
      </c>
    </row>
    <row r="126" spans="1:65" s="12" customFormat="1" ht="22.9" customHeight="1">
      <c r="B126" s="175"/>
      <c r="C126" s="176"/>
      <c r="D126" s="177" t="s">
        <v>79</v>
      </c>
      <c r="E126" s="189" t="s">
        <v>88</v>
      </c>
      <c r="F126" s="189" t="s">
        <v>142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SUM(P127:P242)</f>
        <v>0</v>
      </c>
      <c r="Q126" s="183"/>
      <c r="R126" s="184">
        <f>SUM(R127:R242)</f>
        <v>0.20377099999999998</v>
      </c>
      <c r="S126" s="183"/>
      <c r="T126" s="185">
        <f>SUM(T127:T242)</f>
        <v>0</v>
      </c>
      <c r="AR126" s="186" t="s">
        <v>88</v>
      </c>
      <c r="AT126" s="187" t="s">
        <v>79</v>
      </c>
      <c r="AU126" s="187" t="s">
        <v>88</v>
      </c>
      <c r="AY126" s="186" t="s">
        <v>141</v>
      </c>
      <c r="BK126" s="188">
        <f>SUM(BK127:BK242)</f>
        <v>0</v>
      </c>
    </row>
    <row r="127" spans="1:65" s="2" customFormat="1" ht="21.75" customHeight="1">
      <c r="A127" s="34"/>
      <c r="B127" s="35"/>
      <c r="C127" s="191" t="s">
        <v>88</v>
      </c>
      <c r="D127" s="191" t="s">
        <v>143</v>
      </c>
      <c r="E127" s="192" t="s">
        <v>443</v>
      </c>
      <c r="F127" s="193" t="s">
        <v>444</v>
      </c>
      <c r="G127" s="194" t="s">
        <v>445</v>
      </c>
      <c r="H127" s="195">
        <v>11</v>
      </c>
      <c r="I127" s="196"/>
      <c r="J127" s="197">
        <f>ROUND(I127*H127,2)</f>
        <v>0</v>
      </c>
      <c r="K127" s="193" t="s">
        <v>147</v>
      </c>
      <c r="L127" s="39"/>
      <c r="M127" s="198" t="s">
        <v>1</v>
      </c>
      <c r="N127" s="199" t="s">
        <v>45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148</v>
      </c>
      <c r="AT127" s="202" t="s">
        <v>143</v>
      </c>
      <c r="AU127" s="202" t="s">
        <v>90</v>
      </c>
      <c r="AY127" s="17" t="s">
        <v>141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88</v>
      </c>
      <c r="BK127" s="203">
        <f>ROUND(I127*H127,2)</f>
        <v>0</v>
      </c>
      <c r="BL127" s="17" t="s">
        <v>148</v>
      </c>
      <c r="BM127" s="202" t="s">
        <v>446</v>
      </c>
    </row>
    <row r="128" spans="1:65" s="2" customFormat="1" ht="19.5">
      <c r="A128" s="34"/>
      <c r="B128" s="35"/>
      <c r="C128" s="36"/>
      <c r="D128" s="204" t="s">
        <v>150</v>
      </c>
      <c r="E128" s="36"/>
      <c r="F128" s="205" t="s">
        <v>447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150</v>
      </c>
      <c r="AU128" s="17" t="s">
        <v>90</v>
      </c>
    </row>
    <row r="129" spans="1:65" s="13" customFormat="1" ht="11.25">
      <c r="B129" s="210"/>
      <c r="C129" s="211"/>
      <c r="D129" s="204" t="s">
        <v>154</v>
      </c>
      <c r="E129" s="212" t="s">
        <v>1</v>
      </c>
      <c r="F129" s="213" t="s">
        <v>448</v>
      </c>
      <c r="G129" s="211"/>
      <c r="H129" s="212" t="s">
        <v>1</v>
      </c>
      <c r="I129" s="214"/>
      <c r="J129" s="211"/>
      <c r="K129" s="211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154</v>
      </c>
      <c r="AU129" s="219" t="s">
        <v>90</v>
      </c>
      <c r="AV129" s="13" t="s">
        <v>88</v>
      </c>
      <c r="AW129" s="13" t="s">
        <v>36</v>
      </c>
      <c r="AX129" s="13" t="s">
        <v>80</v>
      </c>
      <c r="AY129" s="219" t="s">
        <v>141</v>
      </c>
    </row>
    <row r="130" spans="1:65" s="14" customFormat="1" ht="11.25">
      <c r="B130" s="220"/>
      <c r="C130" s="221"/>
      <c r="D130" s="204" t="s">
        <v>154</v>
      </c>
      <c r="E130" s="222" t="s">
        <v>1</v>
      </c>
      <c r="F130" s="223" t="s">
        <v>238</v>
      </c>
      <c r="G130" s="221"/>
      <c r="H130" s="224">
        <v>11</v>
      </c>
      <c r="I130" s="225"/>
      <c r="J130" s="221"/>
      <c r="K130" s="221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154</v>
      </c>
      <c r="AU130" s="230" t="s">
        <v>90</v>
      </c>
      <c r="AV130" s="14" t="s">
        <v>90</v>
      </c>
      <c r="AW130" s="14" t="s">
        <v>36</v>
      </c>
      <c r="AX130" s="14" t="s">
        <v>88</v>
      </c>
      <c r="AY130" s="230" t="s">
        <v>141</v>
      </c>
    </row>
    <row r="131" spans="1:65" s="2" customFormat="1" ht="21.75" customHeight="1">
      <c r="A131" s="34"/>
      <c r="B131" s="35"/>
      <c r="C131" s="191" t="s">
        <v>90</v>
      </c>
      <c r="D131" s="191" t="s">
        <v>143</v>
      </c>
      <c r="E131" s="192" t="s">
        <v>449</v>
      </c>
      <c r="F131" s="193" t="s">
        <v>450</v>
      </c>
      <c r="G131" s="194" t="s">
        <v>445</v>
      </c>
      <c r="H131" s="195">
        <v>8</v>
      </c>
      <c r="I131" s="196"/>
      <c r="J131" s="197">
        <f>ROUND(I131*H131,2)</f>
        <v>0</v>
      </c>
      <c r="K131" s="193" t="s">
        <v>147</v>
      </c>
      <c r="L131" s="39"/>
      <c r="M131" s="198" t="s">
        <v>1</v>
      </c>
      <c r="N131" s="199" t="s">
        <v>45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148</v>
      </c>
      <c r="AT131" s="202" t="s">
        <v>143</v>
      </c>
      <c r="AU131" s="202" t="s">
        <v>90</v>
      </c>
      <c r="AY131" s="17" t="s">
        <v>141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88</v>
      </c>
      <c r="BK131" s="203">
        <f>ROUND(I131*H131,2)</f>
        <v>0</v>
      </c>
      <c r="BL131" s="17" t="s">
        <v>148</v>
      </c>
      <c r="BM131" s="202" t="s">
        <v>451</v>
      </c>
    </row>
    <row r="132" spans="1:65" s="2" customFormat="1" ht="19.5">
      <c r="A132" s="34"/>
      <c r="B132" s="35"/>
      <c r="C132" s="36"/>
      <c r="D132" s="204" t="s">
        <v>150</v>
      </c>
      <c r="E132" s="36"/>
      <c r="F132" s="205" t="s">
        <v>452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150</v>
      </c>
      <c r="AU132" s="17" t="s">
        <v>90</v>
      </c>
    </row>
    <row r="133" spans="1:65" s="13" customFormat="1" ht="11.25">
      <c r="B133" s="210"/>
      <c r="C133" s="211"/>
      <c r="D133" s="204" t="s">
        <v>154</v>
      </c>
      <c r="E133" s="212" t="s">
        <v>1</v>
      </c>
      <c r="F133" s="213" t="s">
        <v>448</v>
      </c>
      <c r="G133" s="211"/>
      <c r="H133" s="212" t="s">
        <v>1</v>
      </c>
      <c r="I133" s="214"/>
      <c r="J133" s="211"/>
      <c r="K133" s="211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154</v>
      </c>
      <c r="AU133" s="219" t="s">
        <v>90</v>
      </c>
      <c r="AV133" s="13" t="s">
        <v>88</v>
      </c>
      <c r="AW133" s="13" t="s">
        <v>36</v>
      </c>
      <c r="AX133" s="13" t="s">
        <v>80</v>
      </c>
      <c r="AY133" s="219" t="s">
        <v>141</v>
      </c>
    </row>
    <row r="134" spans="1:65" s="14" customFormat="1" ht="11.25">
      <c r="B134" s="220"/>
      <c r="C134" s="221"/>
      <c r="D134" s="204" t="s">
        <v>154</v>
      </c>
      <c r="E134" s="222" t="s">
        <v>1</v>
      </c>
      <c r="F134" s="223" t="s">
        <v>214</v>
      </c>
      <c r="G134" s="221"/>
      <c r="H134" s="224">
        <v>8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154</v>
      </c>
      <c r="AU134" s="230" t="s">
        <v>90</v>
      </c>
      <c r="AV134" s="14" t="s">
        <v>90</v>
      </c>
      <c r="AW134" s="14" t="s">
        <v>36</v>
      </c>
      <c r="AX134" s="14" t="s">
        <v>88</v>
      </c>
      <c r="AY134" s="230" t="s">
        <v>141</v>
      </c>
    </row>
    <row r="135" spans="1:65" s="2" customFormat="1" ht="21.75" customHeight="1">
      <c r="A135" s="34"/>
      <c r="B135" s="35"/>
      <c r="C135" s="191" t="s">
        <v>174</v>
      </c>
      <c r="D135" s="191" t="s">
        <v>143</v>
      </c>
      <c r="E135" s="192" t="s">
        <v>453</v>
      </c>
      <c r="F135" s="193" t="s">
        <v>454</v>
      </c>
      <c r="G135" s="194" t="s">
        <v>445</v>
      </c>
      <c r="H135" s="195">
        <v>4</v>
      </c>
      <c r="I135" s="196"/>
      <c r="J135" s="197">
        <f>ROUND(I135*H135,2)</f>
        <v>0</v>
      </c>
      <c r="K135" s="193" t="s">
        <v>147</v>
      </c>
      <c r="L135" s="39"/>
      <c r="M135" s="198" t="s">
        <v>1</v>
      </c>
      <c r="N135" s="199" t="s">
        <v>45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148</v>
      </c>
      <c r="AT135" s="202" t="s">
        <v>143</v>
      </c>
      <c r="AU135" s="202" t="s">
        <v>90</v>
      </c>
      <c r="AY135" s="17" t="s">
        <v>141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88</v>
      </c>
      <c r="BK135" s="203">
        <f>ROUND(I135*H135,2)</f>
        <v>0</v>
      </c>
      <c r="BL135" s="17" t="s">
        <v>148</v>
      </c>
      <c r="BM135" s="202" t="s">
        <v>455</v>
      </c>
    </row>
    <row r="136" spans="1:65" s="2" customFormat="1" ht="19.5">
      <c r="A136" s="34"/>
      <c r="B136" s="35"/>
      <c r="C136" s="36"/>
      <c r="D136" s="204" t="s">
        <v>150</v>
      </c>
      <c r="E136" s="36"/>
      <c r="F136" s="205" t="s">
        <v>456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150</v>
      </c>
      <c r="AU136" s="17" t="s">
        <v>90</v>
      </c>
    </row>
    <row r="137" spans="1:65" s="13" customFormat="1" ht="11.25">
      <c r="B137" s="210"/>
      <c r="C137" s="211"/>
      <c r="D137" s="204" t="s">
        <v>154</v>
      </c>
      <c r="E137" s="212" t="s">
        <v>1</v>
      </c>
      <c r="F137" s="213" t="s">
        <v>448</v>
      </c>
      <c r="G137" s="211"/>
      <c r="H137" s="212" t="s">
        <v>1</v>
      </c>
      <c r="I137" s="214"/>
      <c r="J137" s="211"/>
      <c r="K137" s="211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154</v>
      </c>
      <c r="AU137" s="219" t="s">
        <v>90</v>
      </c>
      <c r="AV137" s="13" t="s">
        <v>88</v>
      </c>
      <c r="AW137" s="13" t="s">
        <v>36</v>
      </c>
      <c r="AX137" s="13" t="s">
        <v>80</v>
      </c>
      <c r="AY137" s="219" t="s">
        <v>141</v>
      </c>
    </row>
    <row r="138" spans="1:65" s="14" customFormat="1" ht="11.25">
      <c r="B138" s="220"/>
      <c r="C138" s="221"/>
      <c r="D138" s="204" t="s">
        <v>154</v>
      </c>
      <c r="E138" s="222" t="s">
        <v>1</v>
      </c>
      <c r="F138" s="223" t="s">
        <v>148</v>
      </c>
      <c r="G138" s="221"/>
      <c r="H138" s="224">
        <v>4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154</v>
      </c>
      <c r="AU138" s="230" t="s">
        <v>90</v>
      </c>
      <c r="AV138" s="14" t="s">
        <v>90</v>
      </c>
      <c r="AW138" s="14" t="s">
        <v>36</v>
      </c>
      <c r="AX138" s="14" t="s">
        <v>88</v>
      </c>
      <c r="AY138" s="230" t="s">
        <v>141</v>
      </c>
    </row>
    <row r="139" spans="1:65" s="2" customFormat="1" ht="21.75" customHeight="1">
      <c r="A139" s="34"/>
      <c r="B139" s="35"/>
      <c r="C139" s="191" t="s">
        <v>148</v>
      </c>
      <c r="D139" s="191" t="s">
        <v>143</v>
      </c>
      <c r="E139" s="192" t="s">
        <v>457</v>
      </c>
      <c r="F139" s="193" t="s">
        <v>458</v>
      </c>
      <c r="G139" s="194" t="s">
        <v>445</v>
      </c>
      <c r="H139" s="195">
        <v>9</v>
      </c>
      <c r="I139" s="196"/>
      <c r="J139" s="197">
        <f>ROUND(I139*H139,2)</f>
        <v>0</v>
      </c>
      <c r="K139" s="193" t="s">
        <v>147</v>
      </c>
      <c r="L139" s="39"/>
      <c r="M139" s="198" t="s">
        <v>1</v>
      </c>
      <c r="N139" s="199" t="s">
        <v>45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148</v>
      </c>
      <c r="AT139" s="202" t="s">
        <v>143</v>
      </c>
      <c r="AU139" s="202" t="s">
        <v>90</v>
      </c>
      <c r="AY139" s="17" t="s">
        <v>141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88</v>
      </c>
      <c r="BK139" s="203">
        <f>ROUND(I139*H139,2)</f>
        <v>0</v>
      </c>
      <c r="BL139" s="17" t="s">
        <v>148</v>
      </c>
      <c r="BM139" s="202" t="s">
        <v>459</v>
      </c>
    </row>
    <row r="140" spans="1:65" s="2" customFormat="1" ht="19.5">
      <c r="A140" s="34"/>
      <c r="B140" s="35"/>
      <c r="C140" s="36"/>
      <c r="D140" s="204" t="s">
        <v>150</v>
      </c>
      <c r="E140" s="36"/>
      <c r="F140" s="205" t="s">
        <v>460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150</v>
      </c>
      <c r="AU140" s="17" t="s">
        <v>90</v>
      </c>
    </row>
    <row r="141" spans="1:65" s="13" customFormat="1" ht="11.25">
      <c r="B141" s="210"/>
      <c r="C141" s="211"/>
      <c r="D141" s="204" t="s">
        <v>154</v>
      </c>
      <c r="E141" s="212" t="s">
        <v>1</v>
      </c>
      <c r="F141" s="213" t="s">
        <v>448</v>
      </c>
      <c r="G141" s="211"/>
      <c r="H141" s="212" t="s">
        <v>1</v>
      </c>
      <c r="I141" s="214"/>
      <c r="J141" s="211"/>
      <c r="K141" s="211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154</v>
      </c>
      <c r="AU141" s="219" t="s">
        <v>90</v>
      </c>
      <c r="AV141" s="13" t="s">
        <v>88</v>
      </c>
      <c r="AW141" s="13" t="s">
        <v>36</v>
      </c>
      <c r="AX141" s="13" t="s">
        <v>80</v>
      </c>
      <c r="AY141" s="219" t="s">
        <v>141</v>
      </c>
    </row>
    <row r="142" spans="1:65" s="14" customFormat="1" ht="11.25">
      <c r="B142" s="220"/>
      <c r="C142" s="221"/>
      <c r="D142" s="204" t="s">
        <v>154</v>
      </c>
      <c r="E142" s="222" t="s">
        <v>1</v>
      </c>
      <c r="F142" s="223" t="s">
        <v>220</v>
      </c>
      <c r="G142" s="221"/>
      <c r="H142" s="224">
        <v>9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154</v>
      </c>
      <c r="AU142" s="230" t="s">
        <v>90</v>
      </c>
      <c r="AV142" s="14" t="s">
        <v>90</v>
      </c>
      <c r="AW142" s="14" t="s">
        <v>36</v>
      </c>
      <c r="AX142" s="14" t="s">
        <v>88</v>
      </c>
      <c r="AY142" s="230" t="s">
        <v>141</v>
      </c>
    </row>
    <row r="143" spans="1:65" s="2" customFormat="1" ht="21.75" customHeight="1">
      <c r="A143" s="34"/>
      <c r="B143" s="35"/>
      <c r="C143" s="191" t="s">
        <v>171</v>
      </c>
      <c r="D143" s="191" t="s">
        <v>143</v>
      </c>
      <c r="E143" s="192" t="s">
        <v>461</v>
      </c>
      <c r="F143" s="193" t="s">
        <v>462</v>
      </c>
      <c r="G143" s="194" t="s">
        <v>445</v>
      </c>
      <c r="H143" s="195">
        <v>3</v>
      </c>
      <c r="I143" s="196"/>
      <c r="J143" s="197">
        <f>ROUND(I143*H143,2)</f>
        <v>0</v>
      </c>
      <c r="K143" s="193" t="s">
        <v>147</v>
      </c>
      <c r="L143" s="39"/>
      <c r="M143" s="198" t="s">
        <v>1</v>
      </c>
      <c r="N143" s="199" t="s">
        <v>45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148</v>
      </c>
      <c r="AT143" s="202" t="s">
        <v>143</v>
      </c>
      <c r="AU143" s="202" t="s">
        <v>90</v>
      </c>
      <c r="AY143" s="17" t="s">
        <v>141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88</v>
      </c>
      <c r="BK143" s="203">
        <f>ROUND(I143*H143,2)</f>
        <v>0</v>
      </c>
      <c r="BL143" s="17" t="s">
        <v>148</v>
      </c>
      <c r="BM143" s="202" t="s">
        <v>463</v>
      </c>
    </row>
    <row r="144" spans="1:65" s="2" customFormat="1" ht="19.5">
      <c r="A144" s="34"/>
      <c r="B144" s="35"/>
      <c r="C144" s="36"/>
      <c r="D144" s="204" t="s">
        <v>150</v>
      </c>
      <c r="E144" s="36"/>
      <c r="F144" s="205" t="s">
        <v>464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150</v>
      </c>
      <c r="AU144" s="17" t="s">
        <v>90</v>
      </c>
    </row>
    <row r="145" spans="1:65" s="13" customFormat="1" ht="11.25">
      <c r="B145" s="210"/>
      <c r="C145" s="211"/>
      <c r="D145" s="204" t="s">
        <v>154</v>
      </c>
      <c r="E145" s="212" t="s">
        <v>1</v>
      </c>
      <c r="F145" s="213" t="s">
        <v>448</v>
      </c>
      <c r="G145" s="211"/>
      <c r="H145" s="212" t="s">
        <v>1</v>
      </c>
      <c r="I145" s="214"/>
      <c r="J145" s="211"/>
      <c r="K145" s="211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154</v>
      </c>
      <c r="AU145" s="219" t="s">
        <v>90</v>
      </c>
      <c r="AV145" s="13" t="s">
        <v>88</v>
      </c>
      <c r="AW145" s="13" t="s">
        <v>36</v>
      </c>
      <c r="AX145" s="13" t="s">
        <v>80</v>
      </c>
      <c r="AY145" s="219" t="s">
        <v>141</v>
      </c>
    </row>
    <row r="146" spans="1:65" s="14" customFormat="1" ht="11.25">
      <c r="B146" s="220"/>
      <c r="C146" s="221"/>
      <c r="D146" s="204" t="s">
        <v>154</v>
      </c>
      <c r="E146" s="222" t="s">
        <v>1</v>
      </c>
      <c r="F146" s="223" t="s">
        <v>174</v>
      </c>
      <c r="G146" s="221"/>
      <c r="H146" s="224">
        <v>3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154</v>
      </c>
      <c r="AU146" s="230" t="s">
        <v>90</v>
      </c>
      <c r="AV146" s="14" t="s">
        <v>90</v>
      </c>
      <c r="AW146" s="14" t="s">
        <v>36</v>
      </c>
      <c r="AX146" s="14" t="s">
        <v>88</v>
      </c>
      <c r="AY146" s="230" t="s">
        <v>141</v>
      </c>
    </row>
    <row r="147" spans="1:65" s="2" customFormat="1" ht="21.75" customHeight="1">
      <c r="A147" s="34"/>
      <c r="B147" s="35"/>
      <c r="C147" s="191" t="s">
        <v>196</v>
      </c>
      <c r="D147" s="191" t="s">
        <v>143</v>
      </c>
      <c r="E147" s="192" t="s">
        <v>465</v>
      </c>
      <c r="F147" s="193" t="s">
        <v>466</v>
      </c>
      <c r="G147" s="194" t="s">
        <v>445</v>
      </c>
      <c r="H147" s="195">
        <v>1</v>
      </c>
      <c r="I147" s="196"/>
      <c r="J147" s="197">
        <f>ROUND(I147*H147,2)</f>
        <v>0</v>
      </c>
      <c r="K147" s="193" t="s">
        <v>147</v>
      </c>
      <c r="L147" s="39"/>
      <c r="M147" s="198" t="s">
        <v>1</v>
      </c>
      <c r="N147" s="199" t="s">
        <v>45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148</v>
      </c>
      <c r="AT147" s="202" t="s">
        <v>143</v>
      </c>
      <c r="AU147" s="202" t="s">
        <v>90</v>
      </c>
      <c r="AY147" s="17" t="s">
        <v>141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88</v>
      </c>
      <c r="BK147" s="203">
        <f>ROUND(I147*H147,2)</f>
        <v>0</v>
      </c>
      <c r="BL147" s="17" t="s">
        <v>148</v>
      </c>
      <c r="BM147" s="202" t="s">
        <v>467</v>
      </c>
    </row>
    <row r="148" spans="1:65" s="2" customFormat="1" ht="19.5">
      <c r="A148" s="34"/>
      <c r="B148" s="35"/>
      <c r="C148" s="36"/>
      <c r="D148" s="204" t="s">
        <v>150</v>
      </c>
      <c r="E148" s="36"/>
      <c r="F148" s="205" t="s">
        <v>468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150</v>
      </c>
      <c r="AU148" s="17" t="s">
        <v>90</v>
      </c>
    </row>
    <row r="149" spans="1:65" s="13" customFormat="1" ht="11.25">
      <c r="B149" s="210"/>
      <c r="C149" s="211"/>
      <c r="D149" s="204" t="s">
        <v>154</v>
      </c>
      <c r="E149" s="212" t="s">
        <v>1</v>
      </c>
      <c r="F149" s="213" t="s">
        <v>448</v>
      </c>
      <c r="G149" s="211"/>
      <c r="H149" s="212" t="s">
        <v>1</v>
      </c>
      <c r="I149" s="214"/>
      <c r="J149" s="211"/>
      <c r="K149" s="211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154</v>
      </c>
      <c r="AU149" s="219" t="s">
        <v>90</v>
      </c>
      <c r="AV149" s="13" t="s">
        <v>88</v>
      </c>
      <c r="AW149" s="13" t="s">
        <v>36</v>
      </c>
      <c r="AX149" s="13" t="s">
        <v>80</v>
      </c>
      <c r="AY149" s="219" t="s">
        <v>141</v>
      </c>
    </row>
    <row r="150" spans="1:65" s="14" customFormat="1" ht="11.25">
      <c r="B150" s="220"/>
      <c r="C150" s="221"/>
      <c r="D150" s="204" t="s">
        <v>154</v>
      </c>
      <c r="E150" s="222" t="s">
        <v>1</v>
      </c>
      <c r="F150" s="223" t="s">
        <v>88</v>
      </c>
      <c r="G150" s="221"/>
      <c r="H150" s="224">
        <v>1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154</v>
      </c>
      <c r="AU150" s="230" t="s">
        <v>90</v>
      </c>
      <c r="AV150" s="14" t="s">
        <v>90</v>
      </c>
      <c r="AW150" s="14" t="s">
        <v>36</v>
      </c>
      <c r="AX150" s="14" t="s">
        <v>88</v>
      </c>
      <c r="AY150" s="230" t="s">
        <v>141</v>
      </c>
    </row>
    <row r="151" spans="1:65" s="2" customFormat="1" ht="16.5" customHeight="1">
      <c r="A151" s="34"/>
      <c r="B151" s="35"/>
      <c r="C151" s="191" t="s">
        <v>205</v>
      </c>
      <c r="D151" s="191" t="s">
        <v>143</v>
      </c>
      <c r="E151" s="192" t="s">
        <v>175</v>
      </c>
      <c r="F151" s="193" t="s">
        <v>469</v>
      </c>
      <c r="G151" s="194" t="s">
        <v>445</v>
      </c>
      <c r="H151" s="195">
        <v>4</v>
      </c>
      <c r="I151" s="196"/>
      <c r="J151" s="197">
        <f>ROUND(I151*H151,2)</f>
        <v>0</v>
      </c>
      <c r="K151" s="193" t="s">
        <v>178</v>
      </c>
      <c r="L151" s="39"/>
      <c r="M151" s="198" t="s">
        <v>1</v>
      </c>
      <c r="N151" s="199" t="s">
        <v>45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148</v>
      </c>
      <c r="AT151" s="202" t="s">
        <v>143</v>
      </c>
      <c r="AU151" s="202" t="s">
        <v>90</v>
      </c>
      <c r="AY151" s="17" t="s">
        <v>141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88</v>
      </c>
      <c r="BK151" s="203">
        <f>ROUND(I151*H151,2)</f>
        <v>0</v>
      </c>
      <c r="BL151" s="17" t="s">
        <v>148</v>
      </c>
      <c r="BM151" s="202" t="s">
        <v>470</v>
      </c>
    </row>
    <row r="152" spans="1:65" s="2" customFormat="1" ht="19.5">
      <c r="A152" s="34"/>
      <c r="B152" s="35"/>
      <c r="C152" s="36"/>
      <c r="D152" s="204" t="s">
        <v>150</v>
      </c>
      <c r="E152" s="36"/>
      <c r="F152" s="205" t="s">
        <v>471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150</v>
      </c>
      <c r="AU152" s="17" t="s">
        <v>90</v>
      </c>
    </row>
    <row r="153" spans="1:65" s="13" customFormat="1" ht="11.25">
      <c r="B153" s="210"/>
      <c r="C153" s="211"/>
      <c r="D153" s="204" t="s">
        <v>154</v>
      </c>
      <c r="E153" s="212" t="s">
        <v>1</v>
      </c>
      <c r="F153" s="213" t="s">
        <v>448</v>
      </c>
      <c r="G153" s="211"/>
      <c r="H153" s="212" t="s">
        <v>1</v>
      </c>
      <c r="I153" s="214"/>
      <c r="J153" s="211"/>
      <c r="K153" s="211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154</v>
      </c>
      <c r="AU153" s="219" t="s">
        <v>90</v>
      </c>
      <c r="AV153" s="13" t="s">
        <v>88</v>
      </c>
      <c r="AW153" s="13" t="s">
        <v>36</v>
      </c>
      <c r="AX153" s="13" t="s">
        <v>80</v>
      </c>
      <c r="AY153" s="219" t="s">
        <v>141</v>
      </c>
    </row>
    <row r="154" spans="1:65" s="14" customFormat="1" ht="11.25">
      <c r="B154" s="220"/>
      <c r="C154" s="221"/>
      <c r="D154" s="204" t="s">
        <v>154</v>
      </c>
      <c r="E154" s="222" t="s">
        <v>1</v>
      </c>
      <c r="F154" s="223" t="s">
        <v>148</v>
      </c>
      <c r="G154" s="221"/>
      <c r="H154" s="224">
        <v>4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154</v>
      </c>
      <c r="AU154" s="230" t="s">
        <v>90</v>
      </c>
      <c r="AV154" s="14" t="s">
        <v>90</v>
      </c>
      <c r="AW154" s="14" t="s">
        <v>36</v>
      </c>
      <c r="AX154" s="14" t="s">
        <v>88</v>
      </c>
      <c r="AY154" s="230" t="s">
        <v>141</v>
      </c>
    </row>
    <row r="155" spans="1:65" s="2" customFormat="1" ht="16.5" customHeight="1">
      <c r="A155" s="34"/>
      <c r="B155" s="35"/>
      <c r="C155" s="191" t="s">
        <v>214</v>
      </c>
      <c r="D155" s="191" t="s">
        <v>143</v>
      </c>
      <c r="E155" s="192" t="s">
        <v>472</v>
      </c>
      <c r="F155" s="193" t="s">
        <v>473</v>
      </c>
      <c r="G155" s="194" t="s">
        <v>445</v>
      </c>
      <c r="H155" s="195">
        <v>40</v>
      </c>
      <c r="I155" s="196"/>
      <c r="J155" s="197">
        <f>ROUND(I155*H155,2)</f>
        <v>0</v>
      </c>
      <c r="K155" s="193" t="s">
        <v>178</v>
      </c>
      <c r="L155" s="39"/>
      <c r="M155" s="198" t="s">
        <v>1</v>
      </c>
      <c r="N155" s="199" t="s">
        <v>45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148</v>
      </c>
      <c r="AT155" s="202" t="s">
        <v>143</v>
      </c>
      <c r="AU155" s="202" t="s">
        <v>90</v>
      </c>
      <c r="AY155" s="17" t="s">
        <v>141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88</v>
      </c>
      <c r="BK155" s="203">
        <f>ROUND(I155*H155,2)</f>
        <v>0</v>
      </c>
      <c r="BL155" s="17" t="s">
        <v>148</v>
      </c>
      <c r="BM155" s="202" t="s">
        <v>474</v>
      </c>
    </row>
    <row r="156" spans="1:65" s="2" customFormat="1" ht="11.25">
      <c r="A156" s="34"/>
      <c r="B156" s="35"/>
      <c r="C156" s="36"/>
      <c r="D156" s="204" t="s">
        <v>150</v>
      </c>
      <c r="E156" s="36"/>
      <c r="F156" s="205" t="s">
        <v>473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150</v>
      </c>
      <c r="AU156" s="17" t="s">
        <v>90</v>
      </c>
    </row>
    <row r="157" spans="1:65" s="2" customFormat="1" ht="87.75">
      <c r="A157" s="34"/>
      <c r="B157" s="35"/>
      <c r="C157" s="36"/>
      <c r="D157" s="204" t="s">
        <v>152</v>
      </c>
      <c r="E157" s="36"/>
      <c r="F157" s="209" t="s">
        <v>475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152</v>
      </c>
      <c r="AU157" s="17" t="s">
        <v>90</v>
      </c>
    </row>
    <row r="158" spans="1:65" s="13" customFormat="1" ht="22.5">
      <c r="B158" s="210"/>
      <c r="C158" s="211"/>
      <c r="D158" s="204" t="s">
        <v>154</v>
      </c>
      <c r="E158" s="212" t="s">
        <v>1</v>
      </c>
      <c r="F158" s="213" t="s">
        <v>476</v>
      </c>
      <c r="G158" s="211"/>
      <c r="H158" s="212" t="s">
        <v>1</v>
      </c>
      <c r="I158" s="214"/>
      <c r="J158" s="211"/>
      <c r="K158" s="211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154</v>
      </c>
      <c r="AU158" s="219" t="s">
        <v>90</v>
      </c>
      <c r="AV158" s="13" t="s">
        <v>88</v>
      </c>
      <c r="AW158" s="13" t="s">
        <v>36</v>
      </c>
      <c r="AX158" s="13" t="s">
        <v>80</v>
      </c>
      <c r="AY158" s="219" t="s">
        <v>141</v>
      </c>
    </row>
    <row r="159" spans="1:65" s="14" customFormat="1" ht="11.25">
      <c r="B159" s="220"/>
      <c r="C159" s="221"/>
      <c r="D159" s="204" t="s">
        <v>154</v>
      </c>
      <c r="E159" s="222" t="s">
        <v>1</v>
      </c>
      <c r="F159" s="223" t="s">
        <v>477</v>
      </c>
      <c r="G159" s="221"/>
      <c r="H159" s="224">
        <v>40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154</v>
      </c>
      <c r="AU159" s="230" t="s">
        <v>90</v>
      </c>
      <c r="AV159" s="14" t="s">
        <v>90</v>
      </c>
      <c r="AW159" s="14" t="s">
        <v>36</v>
      </c>
      <c r="AX159" s="14" t="s">
        <v>88</v>
      </c>
      <c r="AY159" s="230" t="s">
        <v>141</v>
      </c>
    </row>
    <row r="160" spans="1:65" s="2" customFormat="1" ht="24.2" customHeight="1">
      <c r="A160" s="34"/>
      <c r="B160" s="35"/>
      <c r="C160" s="191" t="s">
        <v>220</v>
      </c>
      <c r="D160" s="191" t="s">
        <v>143</v>
      </c>
      <c r="E160" s="192" t="s">
        <v>197</v>
      </c>
      <c r="F160" s="193" t="s">
        <v>198</v>
      </c>
      <c r="G160" s="194" t="s">
        <v>199</v>
      </c>
      <c r="H160" s="195">
        <v>16864.599999999999</v>
      </c>
      <c r="I160" s="196"/>
      <c r="J160" s="197">
        <f>ROUND(I160*H160,2)</f>
        <v>0</v>
      </c>
      <c r="K160" s="193" t="s">
        <v>147</v>
      </c>
      <c r="L160" s="39"/>
      <c r="M160" s="198" t="s">
        <v>1</v>
      </c>
      <c r="N160" s="199" t="s">
        <v>45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148</v>
      </c>
      <c r="AT160" s="202" t="s">
        <v>143</v>
      </c>
      <c r="AU160" s="202" t="s">
        <v>90</v>
      </c>
      <c r="AY160" s="17" t="s">
        <v>141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88</v>
      </c>
      <c r="BK160" s="203">
        <f>ROUND(I160*H160,2)</f>
        <v>0</v>
      </c>
      <c r="BL160" s="17" t="s">
        <v>148</v>
      </c>
      <c r="BM160" s="202" t="s">
        <v>478</v>
      </c>
    </row>
    <row r="161" spans="1:65" s="2" customFormat="1" ht="19.5">
      <c r="A161" s="34"/>
      <c r="B161" s="35"/>
      <c r="C161" s="36"/>
      <c r="D161" s="204" t="s">
        <v>150</v>
      </c>
      <c r="E161" s="36"/>
      <c r="F161" s="205" t="s">
        <v>201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150</v>
      </c>
      <c r="AU161" s="17" t="s">
        <v>90</v>
      </c>
    </row>
    <row r="162" spans="1:65" s="13" customFormat="1" ht="11.25">
      <c r="B162" s="210"/>
      <c r="C162" s="211"/>
      <c r="D162" s="204" t="s">
        <v>154</v>
      </c>
      <c r="E162" s="212" t="s">
        <v>1</v>
      </c>
      <c r="F162" s="213" t="s">
        <v>479</v>
      </c>
      <c r="G162" s="211"/>
      <c r="H162" s="212" t="s">
        <v>1</v>
      </c>
      <c r="I162" s="214"/>
      <c r="J162" s="211"/>
      <c r="K162" s="211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154</v>
      </c>
      <c r="AU162" s="219" t="s">
        <v>90</v>
      </c>
      <c r="AV162" s="13" t="s">
        <v>88</v>
      </c>
      <c r="AW162" s="13" t="s">
        <v>36</v>
      </c>
      <c r="AX162" s="13" t="s">
        <v>80</v>
      </c>
      <c r="AY162" s="219" t="s">
        <v>141</v>
      </c>
    </row>
    <row r="163" spans="1:65" s="13" customFormat="1" ht="11.25">
      <c r="B163" s="210"/>
      <c r="C163" s="211"/>
      <c r="D163" s="204" t="s">
        <v>154</v>
      </c>
      <c r="E163" s="212" t="s">
        <v>1</v>
      </c>
      <c r="F163" s="213" t="s">
        <v>480</v>
      </c>
      <c r="G163" s="211"/>
      <c r="H163" s="212" t="s">
        <v>1</v>
      </c>
      <c r="I163" s="214"/>
      <c r="J163" s="211"/>
      <c r="K163" s="211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154</v>
      </c>
      <c r="AU163" s="219" t="s">
        <v>90</v>
      </c>
      <c r="AV163" s="13" t="s">
        <v>88</v>
      </c>
      <c r="AW163" s="13" t="s">
        <v>36</v>
      </c>
      <c r="AX163" s="13" t="s">
        <v>80</v>
      </c>
      <c r="AY163" s="219" t="s">
        <v>141</v>
      </c>
    </row>
    <row r="164" spans="1:65" s="14" customFormat="1" ht="11.25">
      <c r="B164" s="220"/>
      <c r="C164" s="221"/>
      <c r="D164" s="204" t="s">
        <v>154</v>
      </c>
      <c r="E164" s="222" t="s">
        <v>1</v>
      </c>
      <c r="F164" s="223" t="s">
        <v>481</v>
      </c>
      <c r="G164" s="221"/>
      <c r="H164" s="224">
        <v>16864.599999999999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154</v>
      </c>
      <c r="AU164" s="230" t="s">
        <v>90</v>
      </c>
      <c r="AV164" s="14" t="s">
        <v>90</v>
      </c>
      <c r="AW164" s="14" t="s">
        <v>36</v>
      </c>
      <c r="AX164" s="14" t="s">
        <v>88</v>
      </c>
      <c r="AY164" s="230" t="s">
        <v>141</v>
      </c>
    </row>
    <row r="165" spans="1:65" s="2" customFormat="1" ht="33" customHeight="1">
      <c r="A165" s="34"/>
      <c r="B165" s="35"/>
      <c r="C165" s="191" t="s">
        <v>213</v>
      </c>
      <c r="D165" s="191" t="s">
        <v>143</v>
      </c>
      <c r="E165" s="192" t="s">
        <v>482</v>
      </c>
      <c r="F165" s="193" t="s">
        <v>483</v>
      </c>
      <c r="G165" s="194" t="s">
        <v>160</v>
      </c>
      <c r="H165" s="195">
        <v>1017.63</v>
      </c>
      <c r="I165" s="196"/>
      <c r="J165" s="197">
        <f>ROUND(I165*H165,2)</f>
        <v>0</v>
      </c>
      <c r="K165" s="193" t="s">
        <v>147</v>
      </c>
      <c r="L165" s="39"/>
      <c r="M165" s="198" t="s">
        <v>1</v>
      </c>
      <c r="N165" s="199" t="s">
        <v>45</v>
      </c>
      <c r="O165" s="71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148</v>
      </c>
      <c r="AT165" s="202" t="s">
        <v>143</v>
      </c>
      <c r="AU165" s="202" t="s">
        <v>90</v>
      </c>
      <c r="AY165" s="17" t="s">
        <v>141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7" t="s">
        <v>88</v>
      </c>
      <c r="BK165" s="203">
        <f>ROUND(I165*H165,2)</f>
        <v>0</v>
      </c>
      <c r="BL165" s="17" t="s">
        <v>148</v>
      </c>
      <c r="BM165" s="202" t="s">
        <v>484</v>
      </c>
    </row>
    <row r="166" spans="1:65" s="2" customFormat="1" ht="19.5">
      <c r="A166" s="34"/>
      <c r="B166" s="35"/>
      <c r="C166" s="36"/>
      <c r="D166" s="204" t="s">
        <v>150</v>
      </c>
      <c r="E166" s="36"/>
      <c r="F166" s="205" t="s">
        <v>485</v>
      </c>
      <c r="G166" s="36"/>
      <c r="H166" s="36"/>
      <c r="I166" s="206"/>
      <c r="J166" s="36"/>
      <c r="K166" s="36"/>
      <c r="L166" s="39"/>
      <c r="M166" s="207"/>
      <c r="N166" s="208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150</v>
      </c>
      <c r="AU166" s="17" t="s">
        <v>90</v>
      </c>
    </row>
    <row r="167" spans="1:65" s="13" customFormat="1" ht="11.25">
      <c r="B167" s="210"/>
      <c r="C167" s="211"/>
      <c r="D167" s="204" t="s">
        <v>154</v>
      </c>
      <c r="E167" s="212" t="s">
        <v>1</v>
      </c>
      <c r="F167" s="213" t="s">
        <v>486</v>
      </c>
      <c r="G167" s="211"/>
      <c r="H167" s="212" t="s">
        <v>1</v>
      </c>
      <c r="I167" s="214"/>
      <c r="J167" s="211"/>
      <c r="K167" s="211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154</v>
      </c>
      <c r="AU167" s="219" t="s">
        <v>90</v>
      </c>
      <c r="AV167" s="13" t="s">
        <v>88</v>
      </c>
      <c r="AW167" s="13" t="s">
        <v>36</v>
      </c>
      <c r="AX167" s="13" t="s">
        <v>80</v>
      </c>
      <c r="AY167" s="219" t="s">
        <v>141</v>
      </c>
    </row>
    <row r="168" spans="1:65" s="13" customFormat="1" ht="11.25">
      <c r="B168" s="210"/>
      <c r="C168" s="211"/>
      <c r="D168" s="204" t="s">
        <v>154</v>
      </c>
      <c r="E168" s="212" t="s">
        <v>1</v>
      </c>
      <c r="F168" s="213" t="s">
        <v>480</v>
      </c>
      <c r="G168" s="211"/>
      <c r="H168" s="212" t="s">
        <v>1</v>
      </c>
      <c r="I168" s="214"/>
      <c r="J168" s="211"/>
      <c r="K168" s="211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154</v>
      </c>
      <c r="AU168" s="219" t="s">
        <v>90</v>
      </c>
      <c r="AV168" s="13" t="s">
        <v>88</v>
      </c>
      <c r="AW168" s="13" t="s">
        <v>36</v>
      </c>
      <c r="AX168" s="13" t="s">
        <v>80</v>
      </c>
      <c r="AY168" s="219" t="s">
        <v>141</v>
      </c>
    </row>
    <row r="169" spans="1:65" s="14" customFormat="1" ht="11.25">
      <c r="B169" s="220"/>
      <c r="C169" s="221"/>
      <c r="D169" s="204" t="s">
        <v>154</v>
      </c>
      <c r="E169" s="222" t="s">
        <v>1</v>
      </c>
      <c r="F169" s="223" t="s">
        <v>487</v>
      </c>
      <c r="G169" s="221"/>
      <c r="H169" s="224">
        <v>1017.63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154</v>
      </c>
      <c r="AU169" s="230" t="s">
        <v>90</v>
      </c>
      <c r="AV169" s="14" t="s">
        <v>90</v>
      </c>
      <c r="AW169" s="14" t="s">
        <v>36</v>
      </c>
      <c r="AX169" s="14" t="s">
        <v>88</v>
      </c>
      <c r="AY169" s="230" t="s">
        <v>141</v>
      </c>
    </row>
    <row r="170" spans="1:65" s="2" customFormat="1" ht="33" customHeight="1">
      <c r="A170" s="34"/>
      <c r="B170" s="35"/>
      <c r="C170" s="191" t="s">
        <v>238</v>
      </c>
      <c r="D170" s="191" t="s">
        <v>143</v>
      </c>
      <c r="E170" s="192" t="s">
        <v>488</v>
      </c>
      <c r="F170" s="193" t="s">
        <v>489</v>
      </c>
      <c r="G170" s="194" t="s">
        <v>160</v>
      </c>
      <c r="H170" s="195">
        <v>17124.11</v>
      </c>
      <c r="I170" s="196"/>
      <c r="J170" s="197">
        <f>ROUND(I170*H170,2)</f>
        <v>0</v>
      </c>
      <c r="K170" s="193" t="s">
        <v>147</v>
      </c>
      <c r="L170" s="39"/>
      <c r="M170" s="198" t="s">
        <v>1</v>
      </c>
      <c r="N170" s="199" t="s">
        <v>45</v>
      </c>
      <c r="O170" s="71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148</v>
      </c>
      <c r="AT170" s="202" t="s">
        <v>143</v>
      </c>
      <c r="AU170" s="202" t="s">
        <v>90</v>
      </c>
      <c r="AY170" s="17" t="s">
        <v>141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88</v>
      </c>
      <c r="BK170" s="203">
        <f>ROUND(I170*H170,2)</f>
        <v>0</v>
      </c>
      <c r="BL170" s="17" t="s">
        <v>148</v>
      </c>
      <c r="BM170" s="202" t="s">
        <v>490</v>
      </c>
    </row>
    <row r="171" spans="1:65" s="2" customFormat="1" ht="29.25">
      <c r="A171" s="34"/>
      <c r="B171" s="35"/>
      <c r="C171" s="36"/>
      <c r="D171" s="204" t="s">
        <v>150</v>
      </c>
      <c r="E171" s="36"/>
      <c r="F171" s="205" t="s">
        <v>491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150</v>
      </c>
      <c r="AU171" s="17" t="s">
        <v>90</v>
      </c>
    </row>
    <row r="172" spans="1:65" s="13" customFormat="1" ht="11.25">
      <c r="B172" s="210"/>
      <c r="C172" s="211"/>
      <c r="D172" s="204" t="s">
        <v>154</v>
      </c>
      <c r="E172" s="212" t="s">
        <v>1</v>
      </c>
      <c r="F172" s="213" t="s">
        <v>492</v>
      </c>
      <c r="G172" s="211"/>
      <c r="H172" s="212" t="s">
        <v>1</v>
      </c>
      <c r="I172" s="214"/>
      <c r="J172" s="211"/>
      <c r="K172" s="211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154</v>
      </c>
      <c r="AU172" s="219" t="s">
        <v>90</v>
      </c>
      <c r="AV172" s="13" t="s">
        <v>88</v>
      </c>
      <c r="AW172" s="13" t="s">
        <v>36</v>
      </c>
      <c r="AX172" s="13" t="s">
        <v>80</v>
      </c>
      <c r="AY172" s="219" t="s">
        <v>141</v>
      </c>
    </row>
    <row r="173" spans="1:65" s="13" customFormat="1" ht="11.25">
      <c r="B173" s="210"/>
      <c r="C173" s="211"/>
      <c r="D173" s="204" t="s">
        <v>154</v>
      </c>
      <c r="E173" s="212" t="s">
        <v>1</v>
      </c>
      <c r="F173" s="213" t="s">
        <v>493</v>
      </c>
      <c r="G173" s="211"/>
      <c r="H173" s="212" t="s">
        <v>1</v>
      </c>
      <c r="I173" s="214"/>
      <c r="J173" s="211"/>
      <c r="K173" s="211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154</v>
      </c>
      <c r="AU173" s="219" t="s">
        <v>90</v>
      </c>
      <c r="AV173" s="13" t="s">
        <v>88</v>
      </c>
      <c r="AW173" s="13" t="s">
        <v>36</v>
      </c>
      <c r="AX173" s="13" t="s">
        <v>80</v>
      </c>
      <c r="AY173" s="219" t="s">
        <v>141</v>
      </c>
    </row>
    <row r="174" spans="1:65" s="13" customFormat="1" ht="11.25">
      <c r="B174" s="210"/>
      <c r="C174" s="211"/>
      <c r="D174" s="204" t="s">
        <v>154</v>
      </c>
      <c r="E174" s="212" t="s">
        <v>1</v>
      </c>
      <c r="F174" s="213" t="s">
        <v>494</v>
      </c>
      <c r="G174" s="211"/>
      <c r="H174" s="212" t="s">
        <v>1</v>
      </c>
      <c r="I174" s="214"/>
      <c r="J174" s="211"/>
      <c r="K174" s="211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154</v>
      </c>
      <c r="AU174" s="219" t="s">
        <v>90</v>
      </c>
      <c r="AV174" s="13" t="s">
        <v>88</v>
      </c>
      <c r="AW174" s="13" t="s">
        <v>36</v>
      </c>
      <c r="AX174" s="13" t="s">
        <v>80</v>
      </c>
      <c r="AY174" s="219" t="s">
        <v>141</v>
      </c>
    </row>
    <row r="175" spans="1:65" s="14" customFormat="1" ht="11.25">
      <c r="B175" s="220"/>
      <c r="C175" s="221"/>
      <c r="D175" s="204" t="s">
        <v>154</v>
      </c>
      <c r="E175" s="222" t="s">
        <v>1</v>
      </c>
      <c r="F175" s="223" t="s">
        <v>227</v>
      </c>
      <c r="G175" s="221"/>
      <c r="H175" s="224">
        <v>1054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154</v>
      </c>
      <c r="AU175" s="230" t="s">
        <v>90</v>
      </c>
      <c r="AV175" s="14" t="s">
        <v>90</v>
      </c>
      <c r="AW175" s="14" t="s">
        <v>36</v>
      </c>
      <c r="AX175" s="14" t="s">
        <v>80</v>
      </c>
      <c r="AY175" s="230" t="s">
        <v>141</v>
      </c>
    </row>
    <row r="176" spans="1:65" s="13" customFormat="1" ht="11.25">
      <c r="B176" s="210"/>
      <c r="C176" s="211"/>
      <c r="D176" s="204" t="s">
        <v>154</v>
      </c>
      <c r="E176" s="212" t="s">
        <v>1</v>
      </c>
      <c r="F176" s="213" t="s">
        <v>495</v>
      </c>
      <c r="G176" s="211"/>
      <c r="H176" s="212" t="s">
        <v>1</v>
      </c>
      <c r="I176" s="214"/>
      <c r="J176" s="211"/>
      <c r="K176" s="211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154</v>
      </c>
      <c r="AU176" s="219" t="s">
        <v>90</v>
      </c>
      <c r="AV176" s="13" t="s">
        <v>88</v>
      </c>
      <c r="AW176" s="13" t="s">
        <v>36</v>
      </c>
      <c r="AX176" s="13" t="s">
        <v>80</v>
      </c>
      <c r="AY176" s="219" t="s">
        <v>141</v>
      </c>
    </row>
    <row r="177" spans="1:65" s="14" customFormat="1" ht="11.25">
      <c r="B177" s="220"/>
      <c r="C177" s="221"/>
      <c r="D177" s="204" t="s">
        <v>154</v>
      </c>
      <c r="E177" s="222" t="s">
        <v>1</v>
      </c>
      <c r="F177" s="223" t="s">
        <v>496</v>
      </c>
      <c r="G177" s="221"/>
      <c r="H177" s="224">
        <v>16070.11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154</v>
      </c>
      <c r="AU177" s="230" t="s">
        <v>90</v>
      </c>
      <c r="AV177" s="14" t="s">
        <v>90</v>
      </c>
      <c r="AW177" s="14" t="s">
        <v>36</v>
      </c>
      <c r="AX177" s="14" t="s">
        <v>80</v>
      </c>
      <c r="AY177" s="230" t="s">
        <v>141</v>
      </c>
    </row>
    <row r="178" spans="1:65" s="15" customFormat="1" ht="11.25">
      <c r="B178" s="231"/>
      <c r="C178" s="232"/>
      <c r="D178" s="204" t="s">
        <v>154</v>
      </c>
      <c r="E178" s="233" t="s">
        <v>1</v>
      </c>
      <c r="F178" s="234" t="s">
        <v>173</v>
      </c>
      <c r="G178" s="232"/>
      <c r="H178" s="235">
        <v>17124.11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AT178" s="241" t="s">
        <v>154</v>
      </c>
      <c r="AU178" s="241" t="s">
        <v>90</v>
      </c>
      <c r="AV178" s="15" t="s">
        <v>148</v>
      </c>
      <c r="AW178" s="15" t="s">
        <v>36</v>
      </c>
      <c r="AX178" s="15" t="s">
        <v>88</v>
      </c>
      <c r="AY178" s="241" t="s">
        <v>141</v>
      </c>
    </row>
    <row r="179" spans="1:65" s="2" customFormat="1" ht="37.9" customHeight="1">
      <c r="A179" s="34"/>
      <c r="B179" s="35"/>
      <c r="C179" s="191" t="s">
        <v>247</v>
      </c>
      <c r="D179" s="191" t="s">
        <v>143</v>
      </c>
      <c r="E179" s="192" t="s">
        <v>221</v>
      </c>
      <c r="F179" s="193" t="s">
        <v>222</v>
      </c>
      <c r="G179" s="194" t="s">
        <v>160</v>
      </c>
      <c r="H179" s="195">
        <v>9225.16</v>
      </c>
      <c r="I179" s="196"/>
      <c r="J179" s="197">
        <f>ROUND(I179*H179,2)</f>
        <v>0</v>
      </c>
      <c r="K179" s="193" t="s">
        <v>147</v>
      </c>
      <c r="L179" s="39"/>
      <c r="M179" s="198" t="s">
        <v>1</v>
      </c>
      <c r="N179" s="199" t="s">
        <v>45</v>
      </c>
      <c r="O179" s="71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148</v>
      </c>
      <c r="AT179" s="202" t="s">
        <v>143</v>
      </c>
      <c r="AU179" s="202" t="s">
        <v>90</v>
      </c>
      <c r="AY179" s="17" t="s">
        <v>141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88</v>
      </c>
      <c r="BK179" s="203">
        <f>ROUND(I179*H179,2)</f>
        <v>0</v>
      </c>
      <c r="BL179" s="17" t="s">
        <v>148</v>
      </c>
      <c r="BM179" s="202" t="s">
        <v>497</v>
      </c>
    </row>
    <row r="180" spans="1:65" s="2" customFormat="1" ht="39">
      <c r="A180" s="34"/>
      <c r="B180" s="35"/>
      <c r="C180" s="36"/>
      <c r="D180" s="204" t="s">
        <v>150</v>
      </c>
      <c r="E180" s="36"/>
      <c r="F180" s="205" t="s">
        <v>224</v>
      </c>
      <c r="G180" s="36"/>
      <c r="H180" s="36"/>
      <c r="I180" s="206"/>
      <c r="J180" s="36"/>
      <c r="K180" s="36"/>
      <c r="L180" s="39"/>
      <c r="M180" s="207"/>
      <c r="N180" s="208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150</v>
      </c>
      <c r="AU180" s="17" t="s">
        <v>90</v>
      </c>
    </row>
    <row r="181" spans="1:65" s="13" customFormat="1" ht="11.25">
      <c r="B181" s="210"/>
      <c r="C181" s="211"/>
      <c r="D181" s="204" t="s">
        <v>154</v>
      </c>
      <c r="E181" s="212" t="s">
        <v>1</v>
      </c>
      <c r="F181" s="213" t="s">
        <v>498</v>
      </c>
      <c r="G181" s="211"/>
      <c r="H181" s="212" t="s">
        <v>1</v>
      </c>
      <c r="I181" s="214"/>
      <c r="J181" s="211"/>
      <c r="K181" s="211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154</v>
      </c>
      <c r="AU181" s="219" t="s">
        <v>90</v>
      </c>
      <c r="AV181" s="13" t="s">
        <v>88</v>
      </c>
      <c r="AW181" s="13" t="s">
        <v>36</v>
      </c>
      <c r="AX181" s="13" t="s">
        <v>80</v>
      </c>
      <c r="AY181" s="219" t="s">
        <v>141</v>
      </c>
    </row>
    <row r="182" spans="1:65" s="13" customFormat="1" ht="11.25">
      <c r="B182" s="210"/>
      <c r="C182" s="211"/>
      <c r="D182" s="204" t="s">
        <v>154</v>
      </c>
      <c r="E182" s="212" t="s">
        <v>1</v>
      </c>
      <c r="F182" s="213" t="s">
        <v>493</v>
      </c>
      <c r="G182" s="211"/>
      <c r="H182" s="212" t="s">
        <v>1</v>
      </c>
      <c r="I182" s="214"/>
      <c r="J182" s="211"/>
      <c r="K182" s="211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154</v>
      </c>
      <c r="AU182" s="219" t="s">
        <v>90</v>
      </c>
      <c r="AV182" s="13" t="s">
        <v>88</v>
      </c>
      <c r="AW182" s="13" t="s">
        <v>36</v>
      </c>
      <c r="AX182" s="13" t="s">
        <v>80</v>
      </c>
      <c r="AY182" s="219" t="s">
        <v>141</v>
      </c>
    </row>
    <row r="183" spans="1:65" s="13" customFormat="1" ht="11.25">
      <c r="B183" s="210"/>
      <c r="C183" s="211"/>
      <c r="D183" s="204" t="s">
        <v>154</v>
      </c>
      <c r="E183" s="212" t="s">
        <v>1</v>
      </c>
      <c r="F183" s="213" t="s">
        <v>499</v>
      </c>
      <c r="G183" s="211"/>
      <c r="H183" s="212" t="s">
        <v>1</v>
      </c>
      <c r="I183" s="214"/>
      <c r="J183" s="211"/>
      <c r="K183" s="211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154</v>
      </c>
      <c r="AU183" s="219" t="s">
        <v>90</v>
      </c>
      <c r="AV183" s="13" t="s">
        <v>88</v>
      </c>
      <c r="AW183" s="13" t="s">
        <v>36</v>
      </c>
      <c r="AX183" s="13" t="s">
        <v>80</v>
      </c>
      <c r="AY183" s="219" t="s">
        <v>141</v>
      </c>
    </row>
    <row r="184" spans="1:65" s="14" customFormat="1" ht="11.25">
      <c r="B184" s="220"/>
      <c r="C184" s="221"/>
      <c r="D184" s="204" t="s">
        <v>154</v>
      </c>
      <c r="E184" s="222" t="s">
        <v>1</v>
      </c>
      <c r="F184" s="223" t="s">
        <v>500</v>
      </c>
      <c r="G184" s="221"/>
      <c r="H184" s="224">
        <v>5059.38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154</v>
      </c>
      <c r="AU184" s="230" t="s">
        <v>90</v>
      </c>
      <c r="AV184" s="14" t="s">
        <v>90</v>
      </c>
      <c r="AW184" s="14" t="s">
        <v>36</v>
      </c>
      <c r="AX184" s="14" t="s">
        <v>80</v>
      </c>
      <c r="AY184" s="230" t="s">
        <v>141</v>
      </c>
    </row>
    <row r="185" spans="1:65" s="13" customFormat="1" ht="22.5">
      <c r="B185" s="210"/>
      <c r="C185" s="211"/>
      <c r="D185" s="204" t="s">
        <v>154</v>
      </c>
      <c r="E185" s="212" t="s">
        <v>1</v>
      </c>
      <c r="F185" s="213" t="s">
        <v>501</v>
      </c>
      <c r="G185" s="211"/>
      <c r="H185" s="212" t="s">
        <v>1</v>
      </c>
      <c r="I185" s="214"/>
      <c r="J185" s="211"/>
      <c r="K185" s="211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154</v>
      </c>
      <c r="AU185" s="219" t="s">
        <v>90</v>
      </c>
      <c r="AV185" s="13" t="s">
        <v>88</v>
      </c>
      <c r="AW185" s="13" t="s">
        <v>36</v>
      </c>
      <c r="AX185" s="13" t="s">
        <v>80</v>
      </c>
      <c r="AY185" s="219" t="s">
        <v>141</v>
      </c>
    </row>
    <row r="186" spans="1:65" s="14" customFormat="1" ht="11.25">
      <c r="B186" s="220"/>
      <c r="C186" s="221"/>
      <c r="D186" s="204" t="s">
        <v>154</v>
      </c>
      <c r="E186" s="222" t="s">
        <v>1</v>
      </c>
      <c r="F186" s="223" t="s">
        <v>502</v>
      </c>
      <c r="G186" s="221"/>
      <c r="H186" s="224">
        <v>4161.1899999999996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154</v>
      </c>
      <c r="AU186" s="230" t="s">
        <v>90</v>
      </c>
      <c r="AV186" s="14" t="s">
        <v>90</v>
      </c>
      <c r="AW186" s="14" t="s">
        <v>36</v>
      </c>
      <c r="AX186" s="14" t="s">
        <v>80</v>
      </c>
      <c r="AY186" s="230" t="s">
        <v>141</v>
      </c>
    </row>
    <row r="187" spans="1:65" s="13" customFormat="1" ht="22.5">
      <c r="B187" s="210"/>
      <c r="C187" s="211"/>
      <c r="D187" s="204" t="s">
        <v>154</v>
      </c>
      <c r="E187" s="212" t="s">
        <v>1</v>
      </c>
      <c r="F187" s="213" t="s">
        <v>503</v>
      </c>
      <c r="G187" s="211"/>
      <c r="H187" s="212" t="s">
        <v>1</v>
      </c>
      <c r="I187" s="214"/>
      <c r="J187" s="211"/>
      <c r="K187" s="211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154</v>
      </c>
      <c r="AU187" s="219" t="s">
        <v>90</v>
      </c>
      <c r="AV187" s="13" t="s">
        <v>88</v>
      </c>
      <c r="AW187" s="13" t="s">
        <v>36</v>
      </c>
      <c r="AX187" s="13" t="s">
        <v>80</v>
      </c>
      <c r="AY187" s="219" t="s">
        <v>141</v>
      </c>
    </row>
    <row r="188" spans="1:65" s="14" customFormat="1" ht="11.25">
      <c r="B188" s="220"/>
      <c r="C188" s="221"/>
      <c r="D188" s="204" t="s">
        <v>154</v>
      </c>
      <c r="E188" s="222" t="s">
        <v>1</v>
      </c>
      <c r="F188" s="223" t="s">
        <v>504</v>
      </c>
      <c r="G188" s="221"/>
      <c r="H188" s="224">
        <v>4.59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154</v>
      </c>
      <c r="AU188" s="230" t="s">
        <v>90</v>
      </c>
      <c r="AV188" s="14" t="s">
        <v>90</v>
      </c>
      <c r="AW188" s="14" t="s">
        <v>36</v>
      </c>
      <c r="AX188" s="14" t="s">
        <v>80</v>
      </c>
      <c r="AY188" s="230" t="s">
        <v>141</v>
      </c>
    </row>
    <row r="189" spans="1:65" s="15" customFormat="1" ht="11.25">
      <c r="B189" s="231"/>
      <c r="C189" s="232"/>
      <c r="D189" s="204" t="s">
        <v>154</v>
      </c>
      <c r="E189" s="233" t="s">
        <v>1</v>
      </c>
      <c r="F189" s="234" t="s">
        <v>173</v>
      </c>
      <c r="G189" s="232"/>
      <c r="H189" s="235">
        <v>9225.16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154</v>
      </c>
      <c r="AU189" s="241" t="s">
        <v>90</v>
      </c>
      <c r="AV189" s="15" t="s">
        <v>148</v>
      </c>
      <c r="AW189" s="15" t="s">
        <v>36</v>
      </c>
      <c r="AX189" s="15" t="s">
        <v>88</v>
      </c>
      <c r="AY189" s="241" t="s">
        <v>141</v>
      </c>
    </row>
    <row r="190" spans="1:65" s="2" customFormat="1" ht="24.2" customHeight="1">
      <c r="A190" s="34"/>
      <c r="B190" s="35"/>
      <c r="C190" s="191" t="s">
        <v>253</v>
      </c>
      <c r="D190" s="191" t="s">
        <v>143</v>
      </c>
      <c r="E190" s="192" t="s">
        <v>272</v>
      </c>
      <c r="F190" s="193" t="s">
        <v>273</v>
      </c>
      <c r="G190" s="194" t="s">
        <v>160</v>
      </c>
      <c r="H190" s="195">
        <v>5800.63</v>
      </c>
      <c r="I190" s="196"/>
      <c r="J190" s="197">
        <f>ROUND(I190*H190,2)</f>
        <v>0</v>
      </c>
      <c r="K190" s="193" t="s">
        <v>147</v>
      </c>
      <c r="L190" s="39"/>
      <c r="M190" s="198" t="s">
        <v>1</v>
      </c>
      <c r="N190" s="199" t="s">
        <v>45</v>
      </c>
      <c r="O190" s="7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148</v>
      </c>
      <c r="AT190" s="202" t="s">
        <v>143</v>
      </c>
      <c r="AU190" s="202" t="s">
        <v>90</v>
      </c>
      <c r="AY190" s="17" t="s">
        <v>141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88</v>
      </c>
      <c r="BK190" s="203">
        <f>ROUND(I190*H190,2)</f>
        <v>0</v>
      </c>
      <c r="BL190" s="17" t="s">
        <v>148</v>
      </c>
      <c r="BM190" s="202" t="s">
        <v>505</v>
      </c>
    </row>
    <row r="191" spans="1:65" s="2" customFormat="1" ht="29.25">
      <c r="A191" s="34"/>
      <c r="B191" s="35"/>
      <c r="C191" s="36"/>
      <c r="D191" s="204" t="s">
        <v>150</v>
      </c>
      <c r="E191" s="36"/>
      <c r="F191" s="205" t="s">
        <v>275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150</v>
      </c>
      <c r="AU191" s="17" t="s">
        <v>90</v>
      </c>
    </row>
    <row r="192" spans="1:65" s="13" customFormat="1" ht="22.5">
      <c r="B192" s="210"/>
      <c r="C192" s="211"/>
      <c r="D192" s="204" t="s">
        <v>154</v>
      </c>
      <c r="E192" s="212" t="s">
        <v>1</v>
      </c>
      <c r="F192" s="213" t="s">
        <v>506</v>
      </c>
      <c r="G192" s="211"/>
      <c r="H192" s="212" t="s">
        <v>1</v>
      </c>
      <c r="I192" s="214"/>
      <c r="J192" s="211"/>
      <c r="K192" s="211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154</v>
      </c>
      <c r="AU192" s="219" t="s">
        <v>90</v>
      </c>
      <c r="AV192" s="13" t="s">
        <v>88</v>
      </c>
      <c r="AW192" s="13" t="s">
        <v>36</v>
      </c>
      <c r="AX192" s="13" t="s">
        <v>80</v>
      </c>
      <c r="AY192" s="219" t="s">
        <v>141</v>
      </c>
    </row>
    <row r="193" spans="1:65" s="13" customFormat="1" ht="11.25">
      <c r="B193" s="210"/>
      <c r="C193" s="211"/>
      <c r="D193" s="204" t="s">
        <v>154</v>
      </c>
      <c r="E193" s="212" t="s">
        <v>1</v>
      </c>
      <c r="F193" s="213" t="s">
        <v>507</v>
      </c>
      <c r="G193" s="211"/>
      <c r="H193" s="212" t="s">
        <v>1</v>
      </c>
      <c r="I193" s="214"/>
      <c r="J193" s="211"/>
      <c r="K193" s="211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154</v>
      </c>
      <c r="AU193" s="219" t="s">
        <v>90</v>
      </c>
      <c r="AV193" s="13" t="s">
        <v>88</v>
      </c>
      <c r="AW193" s="13" t="s">
        <v>36</v>
      </c>
      <c r="AX193" s="13" t="s">
        <v>80</v>
      </c>
      <c r="AY193" s="219" t="s">
        <v>141</v>
      </c>
    </row>
    <row r="194" spans="1:65" s="14" customFormat="1" ht="11.25">
      <c r="B194" s="220"/>
      <c r="C194" s="221"/>
      <c r="D194" s="204" t="s">
        <v>154</v>
      </c>
      <c r="E194" s="222" t="s">
        <v>1</v>
      </c>
      <c r="F194" s="223" t="s">
        <v>508</v>
      </c>
      <c r="G194" s="221"/>
      <c r="H194" s="224">
        <v>2467.96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154</v>
      </c>
      <c r="AU194" s="230" t="s">
        <v>90</v>
      </c>
      <c r="AV194" s="14" t="s">
        <v>90</v>
      </c>
      <c r="AW194" s="14" t="s">
        <v>36</v>
      </c>
      <c r="AX194" s="14" t="s">
        <v>80</v>
      </c>
      <c r="AY194" s="230" t="s">
        <v>141</v>
      </c>
    </row>
    <row r="195" spans="1:65" s="13" customFormat="1" ht="22.5">
      <c r="B195" s="210"/>
      <c r="C195" s="211"/>
      <c r="D195" s="204" t="s">
        <v>154</v>
      </c>
      <c r="E195" s="212" t="s">
        <v>1</v>
      </c>
      <c r="F195" s="213" t="s">
        <v>509</v>
      </c>
      <c r="G195" s="211"/>
      <c r="H195" s="212" t="s">
        <v>1</v>
      </c>
      <c r="I195" s="214"/>
      <c r="J195" s="211"/>
      <c r="K195" s="211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154</v>
      </c>
      <c r="AU195" s="219" t="s">
        <v>90</v>
      </c>
      <c r="AV195" s="13" t="s">
        <v>88</v>
      </c>
      <c r="AW195" s="13" t="s">
        <v>36</v>
      </c>
      <c r="AX195" s="13" t="s">
        <v>80</v>
      </c>
      <c r="AY195" s="219" t="s">
        <v>141</v>
      </c>
    </row>
    <row r="196" spans="1:65" s="14" customFormat="1" ht="11.25">
      <c r="B196" s="220"/>
      <c r="C196" s="221"/>
      <c r="D196" s="204" t="s">
        <v>154</v>
      </c>
      <c r="E196" s="222" t="s">
        <v>1</v>
      </c>
      <c r="F196" s="223" t="s">
        <v>510</v>
      </c>
      <c r="G196" s="221"/>
      <c r="H196" s="224">
        <v>3332.67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154</v>
      </c>
      <c r="AU196" s="230" t="s">
        <v>90</v>
      </c>
      <c r="AV196" s="14" t="s">
        <v>90</v>
      </c>
      <c r="AW196" s="14" t="s">
        <v>36</v>
      </c>
      <c r="AX196" s="14" t="s">
        <v>80</v>
      </c>
      <c r="AY196" s="230" t="s">
        <v>141</v>
      </c>
    </row>
    <row r="197" spans="1:65" s="15" customFormat="1" ht="11.25">
      <c r="B197" s="231"/>
      <c r="C197" s="232"/>
      <c r="D197" s="204" t="s">
        <v>154</v>
      </c>
      <c r="E197" s="233" t="s">
        <v>1</v>
      </c>
      <c r="F197" s="234" t="s">
        <v>173</v>
      </c>
      <c r="G197" s="232"/>
      <c r="H197" s="235">
        <v>5800.63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154</v>
      </c>
      <c r="AU197" s="241" t="s">
        <v>90</v>
      </c>
      <c r="AV197" s="15" t="s">
        <v>148</v>
      </c>
      <c r="AW197" s="15" t="s">
        <v>36</v>
      </c>
      <c r="AX197" s="15" t="s">
        <v>88</v>
      </c>
      <c r="AY197" s="241" t="s">
        <v>141</v>
      </c>
    </row>
    <row r="198" spans="1:65" s="2" customFormat="1" ht="37.9" customHeight="1">
      <c r="A198" s="34"/>
      <c r="B198" s="35"/>
      <c r="C198" s="191" t="s">
        <v>259</v>
      </c>
      <c r="D198" s="191" t="s">
        <v>143</v>
      </c>
      <c r="E198" s="192" t="s">
        <v>511</v>
      </c>
      <c r="F198" s="193" t="s">
        <v>512</v>
      </c>
      <c r="G198" s="194" t="s">
        <v>160</v>
      </c>
      <c r="H198" s="195">
        <v>2467.96</v>
      </c>
      <c r="I198" s="196"/>
      <c r="J198" s="197">
        <f>ROUND(I198*H198,2)</f>
        <v>0</v>
      </c>
      <c r="K198" s="193" t="s">
        <v>147</v>
      </c>
      <c r="L198" s="39"/>
      <c r="M198" s="198" t="s">
        <v>1</v>
      </c>
      <c r="N198" s="199" t="s">
        <v>45</v>
      </c>
      <c r="O198" s="71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148</v>
      </c>
      <c r="AT198" s="202" t="s">
        <v>143</v>
      </c>
      <c r="AU198" s="202" t="s">
        <v>90</v>
      </c>
      <c r="AY198" s="17" t="s">
        <v>141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88</v>
      </c>
      <c r="BK198" s="203">
        <f>ROUND(I198*H198,2)</f>
        <v>0</v>
      </c>
      <c r="BL198" s="17" t="s">
        <v>148</v>
      </c>
      <c r="BM198" s="202" t="s">
        <v>513</v>
      </c>
    </row>
    <row r="199" spans="1:65" s="2" customFormat="1" ht="39">
      <c r="A199" s="34"/>
      <c r="B199" s="35"/>
      <c r="C199" s="36"/>
      <c r="D199" s="204" t="s">
        <v>150</v>
      </c>
      <c r="E199" s="36"/>
      <c r="F199" s="205" t="s">
        <v>514</v>
      </c>
      <c r="G199" s="36"/>
      <c r="H199" s="36"/>
      <c r="I199" s="206"/>
      <c r="J199" s="36"/>
      <c r="K199" s="36"/>
      <c r="L199" s="39"/>
      <c r="M199" s="207"/>
      <c r="N199" s="20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150</v>
      </c>
      <c r="AU199" s="17" t="s">
        <v>90</v>
      </c>
    </row>
    <row r="200" spans="1:65" s="13" customFormat="1" ht="22.5">
      <c r="B200" s="210"/>
      <c r="C200" s="211"/>
      <c r="D200" s="204" t="s">
        <v>154</v>
      </c>
      <c r="E200" s="212" t="s">
        <v>1</v>
      </c>
      <c r="F200" s="213" t="s">
        <v>515</v>
      </c>
      <c r="G200" s="211"/>
      <c r="H200" s="212" t="s">
        <v>1</v>
      </c>
      <c r="I200" s="214"/>
      <c r="J200" s="211"/>
      <c r="K200" s="211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154</v>
      </c>
      <c r="AU200" s="219" t="s">
        <v>90</v>
      </c>
      <c r="AV200" s="13" t="s">
        <v>88</v>
      </c>
      <c r="AW200" s="13" t="s">
        <v>36</v>
      </c>
      <c r="AX200" s="13" t="s">
        <v>80</v>
      </c>
      <c r="AY200" s="219" t="s">
        <v>141</v>
      </c>
    </row>
    <row r="201" spans="1:65" s="13" customFormat="1" ht="11.25">
      <c r="B201" s="210"/>
      <c r="C201" s="211"/>
      <c r="D201" s="204" t="s">
        <v>154</v>
      </c>
      <c r="E201" s="212" t="s">
        <v>1</v>
      </c>
      <c r="F201" s="213" t="s">
        <v>507</v>
      </c>
      <c r="G201" s="211"/>
      <c r="H201" s="212" t="s">
        <v>1</v>
      </c>
      <c r="I201" s="214"/>
      <c r="J201" s="211"/>
      <c r="K201" s="211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154</v>
      </c>
      <c r="AU201" s="219" t="s">
        <v>90</v>
      </c>
      <c r="AV201" s="13" t="s">
        <v>88</v>
      </c>
      <c r="AW201" s="13" t="s">
        <v>36</v>
      </c>
      <c r="AX201" s="13" t="s">
        <v>80</v>
      </c>
      <c r="AY201" s="219" t="s">
        <v>141</v>
      </c>
    </row>
    <row r="202" spans="1:65" s="14" customFormat="1" ht="11.25">
      <c r="B202" s="220"/>
      <c r="C202" s="221"/>
      <c r="D202" s="204" t="s">
        <v>154</v>
      </c>
      <c r="E202" s="222" t="s">
        <v>1</v>
      </c>
      <c r="F202" s="223" t="s">
        <v>508</v>
      </c>
      <c r="G202" s="221"/>
      <c r="H202" s="224">
        <v>2467.96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154</v>
      </c>
      <c r="AU202" s="230" t="s">
        <v>90</v>
      </c>
      <c r="AV202" s="14" t="s">
        <v>90</v>
      </c>
      <c r="AW202" s="14" t="s">
        <v>36</v>
      </c>
      <c r="AX202" s="14" t="s">
        <v>88</v>
      </c>
      <c r="AY202" s="230" t="s">
        <v>141</v>
      </c>
    </row>
    <row r="203" spans="1:65" s="2" customFormat="1" ht="24.2" customHeight="1">
      <c r="A203" s="34"/>
      <c r="B203" s="35"/>
      <c r="C203" s="191" t="s">
        <v>8</v>
      </c>
      <c r="D203" s="191" t="s">
        <v>143</v>
      </c>
      <c r="E203" s="192" t="s">
        <v>516</v>
      </c>
      <c r="F203" s="193" t="s">
        <v>517</v>
      </c>
      <c r="G203" s="194" t="s">
        <v>160</v>
      </c>
      <c r="H203" s="195">
        <v>3332.67</v>
      </c>
      <c r="I203" s="196"/>
      <c r="J203" s="197">
        <f>ROUND(I203*H203,2)</f>
        <v>0</v>
      </c>
      <c r="K203" s="193" t="s">
        <v>147</v>
      </c>
      <c r="L203" s="39"/>
      <c r="M203" s="198" t="s">
        <v>1</v>
      </c>
      <c r="N203" s="199" t="s">
        <v>45</v>
      </c>
      <c r="O203" s="71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148</v>
      </c>
      <c r="AT203" s="202" t="s">
        <v>143</v>
      </c>
      <c r="AU203" s="202" t="s">
        <v>90</v>
      </c>
      <c r="AY203" s="17" t="s">
        <v>141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88</v>
      </c>
      <c r="BK203" s="203">
        <f>ROUND(I203*H203,2)</f>
        <v>0</v>
      </c>
      <c r="BL203" s="17" t="s">
        <v>148</v>
      </c>
      <c r="BM203" s="202" t="s">
        <v>518</v>
      </c>
    </row>
    <row r="204" spans="1:65" s="2" customFormat="1" ht="29.25">
      <c r="A204" s="34"/>
      <c r="B204" s="35"/>
      <c r="C204" s="36"/>
      <c r="D204" s="204" t="s">
        <v>150</v>
      </c>
      <c r="E204" s="36"/>
      <c r="F204" s="205" t="s">
        <v>519</v>
      </c>
      <c r="G204" s="36"/>
      <c r="H204" s="36"/>
      <c r="I204" s="206"/>
      <c r="J204" s="36"/>
      <c r="K204" s="36"/>
      <c r="L204" s="39"/>
      <c r="M204" s="207"/>
      <c r="N204" s="208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150</v>
      </c>
      <c r="AU204" s="17" t="s">
        <v>90</v>
      </c>
    </row>
    <row r="205" spans="1:65" s="13" customFormat="1" ht="11.25">
      <c r="B205" s="210"/>
      <c r="C205" s="211"/>
      <c r="D205" s="204" t="s">
        <v>154</v>
      </c>
      <c r="E205" s="212" t="s">
        <v>1</v>
      </c>
      <c r="F205" s="213" t="s">
        <v>520</v>
      </c>
      <c r="G205" s="211"/>
      <c r="H205" s="212" t="s">
        <v>1</v>
      </c>
      <c r="I205" s="214"/>
      <c r="J205" s="211"/>
      <c r="K205" s="211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154</v>
      </c>
      <c r="AU205" s="219" t="s">
        <v>90</v>
      </c>
      <c r="AV205" s="13" t="s">
        <v>88</v>
      </c>
      <c r="AW205" s="13" t="s">
        <v>36</v>
      </c>
      <c r="AX205" s="13" t="s">
        <v>80</v>
      </c>
      <c r="AY205" s="219" t="s">
        <v>141</v>
      </c>
    </row>
    <row r="206" spans="1:65" s="13" customFormat="1" ht="11.25">
      <c r="B206" s="210"/>
      <c r="C206" s="211"/>
      <c r="D206" s="204" t="s">
        <v>154</v>
      </c>
      <c r="E206" s="212" t="s">
        <v>1</v>
      </c>
      <c r="F206" s="213" t="s">
        <v>480</v>
      </c>
      <c r="G206" s="211"/>
      <c r="H206" s="212" t="s">
        <v>1</v>
      </c>
      <c r="I206" s="214"/>
      <c r="J206" s="211"/>
      <c r="K206" s="211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154</v>
      </c>
      <c r="AU206" s="219" t="s">
        <v>90</v>
      </c>
      <c r="AV206" s="13" t="s">
        <v>88</v>
      </c>
      <c r="AW206" s="13" t="s">
        <v>36</v>
      </c>
      <c r="AX206" s="13" t="s">
        <v>80</v>
      </c>
      <c r="AY206" s="219" t="s">
        <v>141</v>
      </c>
    </row>
    <row r="207" spans="1:65" s="14" customFormat="1" ht="11.25">
      <c r="B207" s="220"/>
      <c r="C207" s="221"/>
      <c r="D207" s="204" t="s">
        <v>154</v>
      </c>
      <c r="E207" s="222" t="s">
        <v>1</v>
      </c>
      <c r="F207" s="223" t="s">
        <v>510</v>
      </c>
      <c r="G207" s="221"/>
      <c r="H207" s="224">
        <v>3332.67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154</v>
      </c>
      <c r="AU207" s="230" t="s">
        <v>90</v>
      </c>
      <c r="AV207" s="14" t="s">
        <v>90</v>
      </c>
      <c r="AW207" s="14" t="s">
        <v>36</v>
      </c>
      <c r="AX207" s="14" t="s">
        <v>88</v>
      </c>
      <c r="AY207" s="230" t="s">
        <v>141</v>
      </c>
    </row>
    <row r="208" spans="1:65" s="2" customFormat="1" ht="37.9" customHeight="1">
      <c r="A208" s="34"/>
      <c r="B208" s="35"/>
      <c r="C208" s="191" t="s">
        <v>271</v>
      </c>
      <c r="D208" s="191" t="s">
        <v>143</v>
      </c>
      <c r="E208" s="192" t="s">
        <v>521</v>
      </c>
      <c r="F208" s="193" t="s">
        <v>522</v>
      </c>
      <c r="G208" s="194" t="s">
        <v>160</v>
      </c>
      <c r="H208" s="195">
        <v>3296.48</v>
      </c>
      <c r="I208" s="196"/>
      <c r="J208" s="197">
        <f>ROUND(I208*H208,2)</f>
        <v>0</v>
      </c>
      <c r="K208" s="193" t="s">
        <v>147</v>
      </c>
      <c r="L208" s="39"/>
      <c r="M208" s="198" t="s">
        <v>1</v>
      </c>
      <c r="N208" s="199" t="s">
        <v>45</v>
      </c>
      <c r="O208" s="71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2" t="s">
        <v>148</v>
      </c>
      <c r="AT208" s="202" t="s">
        <v>143</v>
      </c>
      <c r="AU208" s="202" t="s">
        <v>90</v>
      </c>
      <c r="AY208" s="17" t="s">
        <v>141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88</v>
      </c>
      <c r="BK208" s="203">
        <f>ROUND(I208*H208,2)</f>
        <v>0</v>
      </c>
      <c r="BL208" s="17" t="s">
        <v>148</v>
      </c>
      <c r="BM208" s="202" t="s">
        <v>523</v>
      </c>
    </row>
    <row r="209" spans="1:65" s="2" customFormat="1" ht="39">
      <c r="A209" s="34"/>
      <c r="B209" s="35"/>
      <c r="C209" s="36"/>
      <c r="D209" s="204" t="s">
        <v>150</v>
      </c>
      <c r="E209" s="36"/>
      <c r="F209" s="205" t="s">
        <v>524</v>
      </c>
      <c r="G209" s="36"/>
      <c r="H209" s="36"/>
      <c r="I209" s="206"/>
      <c r="J209" s="36"/>
      <c r="K209" s="36"/>
      <c r="L209" s="39"/>
      <c r="M209" s="207"/>
      <c r="N209" s="208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150</v>
      </c>
      <c r="AU209" s="17" t="s">
        <v>90</v>
      </c>
    </row>
    <row r="210" spans="1:65" s="13" customFormat="1" ht="11.25">
      <c r="B210" s="210"/>
      <c r="C210" s="211"/>
      <c r="D210" s="204" t="s">
        <v>154</v>
      </c>
      <c r="E210" s="212" t="s">
        <v>1</v>
      </c>
      <c r="F210" s="213" t="s">
        <v>525</v>
      </c>
      <c r="G210" s="211"/>
      <c r="H210" s="212" t="s">
        <v>1</v>
      </c>
      <c r="I210" s="214"/>
      <c r="J210" s="211"/>
      <c r="K210" s="211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154</v>
      </c>
      <c r="AU210" s="219" t="s">
        <v>90</v>
      </c>
      <c r="AV210" s="13" t="s">
        <v>88</v>
      </c>
      <c r="AW210" s="13" t="s">
        <v>36</v>
      </c>
      <c r="AX210" s="13" t="s">
        <v>80</v>
      </c>
      <c r="AY210" s="219" t="s">
        <v>141</v>
      </c>
    </row>
    <row r="211" spans="1:65" s="14" customFormat="1" ht="11.25">
      <c r="B211" s="220"/>
      <c r="C211" s="221"/>
      <c r="D211" s="204" t="s">
        <v>154</v>
      </c>
      <c r="E211" s="222" t="s">
        <v>1</v>
      </c>
      <c r="F211" s="223" t="s">
        <v>526</v>
      </c>
      <c r="G211" s="221"/>
      <c r="H211" s="224">
        <v>3296.48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154</v>
      </c>
      <c r="AU211" s="230" t="s">
        <v>90</v>
      </c>
      <c r="AV211" s="14" t="s">
        <v>90</v>
      </c>
      <c r="AW211" s="14" t="s">
        <v>36</v>
      </c>
      <c r="AX211" s="14" t="s">
        <v>88</v>
      </c>
      <c r="AY211" s="230" t="s">
        <v>141</v>
      </c>
    </row>
    <row r="212" spans="1:65" s="2" customFormat="1" ht="24.2" customHeight="1">
      <c r="A212" s="34"/>
      <c r="B212" s="35"/>
      <c r="C212" s="191" t="s">
        <v>278</v>
      </c>
      <c r="D212" s="191" t="s">
        <v>143</v>
      </c>
      <c r="E212" s="192" t="s">
        <v>239</v>
      </c>
      <c r="F212" s="193" t="s">
        <v>240</v>
      </c>
      <c r="G212" s="194" t="s">
        <v>199</v>
      </c>
      <c r="H212" s="195">
        <v>19247.900000000001</v>
      </c>
      <c r="I212" s="196"/>
      <c r="J212" s="197">
        <f>ROUND(I212*H212,2)</f>
        <v>0</v>
      </c>
      <c r="K212" s="193" t="s">
        <v>147</v>
      </c>
      <c r="L212" s="39"/>
      <c r="M212" s="198" t="s">
        <v>1</v>
      </c>
      <c r="N212" s="199" t="s">
        <v>45</v>
      </c>
      <c r="O212" s="71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2" t="s">
        <v>148</v>
      </c>
      <c r="AT212" s="202" t="s">
        <v>143</v>
      </c>
      <c r="AU212" s="202" t="s">
        <v>90</v>
      </c>
      <c r="AY212" s="17" t="s">
        <v>141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88</v>
      </c>
      <c r="BK212" s="203">
        <f>ROUND(I212*H212,2)</f>
        <v>0</v>
      </c>
      <c r="BL212" s="17" t="s">
        <v>148</v>
      </c>
      <c r="BM212" s="202" t="s">
        <v>527</v>
      </c>
    </row>
    <row r="213" spans="1:65" s="2" customFormat="1" ht="19.5">
      <c r="A213" s="34"/>
      <c r="B213" s="35"/>
      <c r="C213" s="36"/>
      <c r="D213" s="204" t="s">
        <v>150</v>
      </c>
      <c r="E213" s="36"/>
      <c r="F213" s="205" t="s">
        <v>242</v>
      </c>
      <c r="G213" s="36"/>
      <c r="H213" s="36"/>
      <c r="I213" s="206"/>
      <c r="J213" s="36"/>
      <c r="K213" s="36"/>
      <c r="L213" s="39"/>
      <c r="M213" s="207"/>
      <c r="N213" s="208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150</v>
      </c>
      <c r="AU213" s="17" t="s">
        <v>90</v>
      </c>
    </row>
    <row r="214" spans="1:65" s="13" customFormat="1" ht="11.25">
      <c r="B214" s="210"/>
      <c r="C214" s="211"/>
      <c r="D214" s="204" t="s">
        <v>154</v>
      </c>
      <c r="E214" s="212" t="s">
        <v>1</v>
      </c>
      <c r="F214" s="213" t="s">
        <v>528</v>
      </c>
      <c r="G214" s="211"/>
      <c r="H214" s="212" t="s">
        <v>1</v>
      </c>
      <c r="I214" s="214"/>
      <c r="J214" s="211"/>
      <c r="K214" s="211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154</v>
      </c>
      <c r="AU214" s="219" t="s">
        <v>90</v>
      </c>
      <c r="AV214" s="13" t="s">
        <v>88</v>
      </c>
      <c r="AW214" s="13" t="s">
        <v>36</v>
      </c>
      <c r="AX214" s="13" t="s">
        <v>80</v>
      </c>
      <c r="AY214" s="219" t="s">
        <v>141</v>
      </c>
    </row>
    <row r="215" spans="1:65" s="13" customFormat="1" ht="11.25">
      <c r="B215" s="210"/>
      <c r="C215" s="211"/>
      <c r="D215" s="204" t="s">
        <v>154</v>
      </c>
      <c r="E215" s="212" t="s">
        <v>1</v>
      </c>
      <c r="F215" s="213" t="s">
        <v>529</v>
      </c>
      <c r="G215" s="211"/>
      <c r="H215" s="212" t="s">
        <v>1</v>
      </c>
      <c r="I215" s="214"/>
      <c r="J215" s="211"/>
      <c r="K215" s="211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154</v>
      </c>
      <c r="AU215" s="219" t="s">
        <v>90</v>
      </c>
      <c r="AV215" s="13" t="s">
        <v>88</v>
      </c>
      <c r="AW215" s="13" t="s">
        <v>36</v>
      </c>
      <c r="AX215" s="13" t="s">
        <v>80</v>
      </c>
      <c r="AY215" s="219" t="s">
        <v>141</v>
      </c>
    </row>
    <row r="216" spans="1:65" s="14" customFormat="1" ht="11.25">
      <c r="B216" s="220"/>
      <c r="C216" s="221"/>
      <c r="D216" s="204" t="s">
        <v>154</v>
      </c>
      <c r="E216" s="222" t="s">
        <v>1</v>
      </c>
      <c r="F216" s="223" t="s">
        <v>530</v>
      </c>
      <c r="G216" s="221"/>
      <c r="H216" s="224">
        <v>6081.4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154</v>
      </c>
      <c r="AU216" s="230" t="s">
        <v>90</v>
      </c>
      <c r="AV216" s="14" t="s">
        <v>90</v>
      </c>
      <c r="AW216" s="14" t="s">
        <v>36</v>
      </c>
      <c r="AX216" s="14" t="s">
        <v>80</v>
      </c>
      <c r="AY216" s="230" t="s">
        <v>141</v>
      </c>
    </row>
    <row r="217" spans="1:65" s="13" customFormat="1" ht="11.25">
      <c r="B217" s="210"/>
      <c r="C217" s="211"/>
      <c r="D217" s="204" t="s">
        <v>154</v>
      </c>
      <c r="E217" s="212" t="s">
        <v>1</v>
      </c>
      <c r="F217" s="213" t="s">
        <v>531</v>
      </c>
      <c r="G217" s="211"/>
      <c r="H217" s="212" t="s">
        <v>1</v>
      </c>
      <c r="I217" s="214"/>
      <c r="J217" s="211"/>
      <c r="K217" s="211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154</v>
      </c>
      <c r="AU217" s="219" t="s">
        <v>90</v>
      </c>
      <c r="AV217" s="13" t="s">
        <v>88</v>
      </c>
      <c r="AW217" s="13" t="s">
        <v>36</v>
      </c>
      <c r="AX217" s="13" t="s">
        <v>80</v>
      </c>
      <c r="AY217" s="219" t="s">
        <v>141</v>
      </c>
    </row>
    <row r="218" spans="1:65" s="14" customFormat="1" ht="11.25">
      <c r="B218" s="220"/>
      <c r="C218" s="221"/>
      <c r="D218" s="204" t="s">
        <v>154</v>
      </c>
      <c r="E218" s="222" t="s">
        <v>1</v>
      </c>
      <c r="F218" s="223" t="s">
        <v>532</v>
      </c>
      <c r="G218" s="221"/>
      <c r="H218" s="224">
        <v>13166.5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154</v>
      </c>
      <c r="AU218" s="230" t="s">
        <v>90</v>
      </c>
      <c r="AV218" s="14" t="s">
        <v>90</v>
      </c>
      <c r="AW218" s="14" t="s">
        <v>36</v>
      </c>
      <c r="AX218" s="14" t="s">
        <v>80</v>
      </c>
      <c r="AY218" s="230" t="s">
        <v>141</v>
      </c>
    </row>
    <row r="219" spans="1:65" s="15" customFormat="1" ht="11.25">
      <c r="B219" s="231"/>
      <c r="C219" s="232"/>
      <c r="D219" s="204" t="s">
        <v>154</v>
      </c>
      <c r="E219" s="233" t="s">
        <v>1</v>
      </c>
      <c r="F219" s="234" t="s">
        <v>173</v>
      </c>
      <c r="G219" s="232"/>
      <c r="H219" s="235">
        <v>19247.900000000001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AT219" s="241" t="s">
        <v>154</v>
      </c>
      <c r="AU219" s="241" t="s">
        <v>90</v>
      </c>
      <c r="AV219" s="15" t="s">
        <v>148</v>
      </c>
      <c r="AW219" s="15" t="s">
        <v>36</v>
      </c>
      <c r="AX219" s="15" t="s">
        <v>88</v>
      </c>
      <c r="AY219" s="241" t="s">
        <v>141</v>
      </c>
    </row>
    <row r="220" spans="1:65" s="2" customFormat="1" ht="24.2" customHeight="1">
      <c r="A220" s="34"/>
      <c r="B220" s="35"/>
      <c r="C220" s="191" t="s">
        <v>284</v>
      </c>
      <c r="D220" s="191" t="s">
        <v>143</v>
      </c>
      <c r="E220" s="192" t="s">
        <v>248</v>
      </c>
      <c r="F220" s="193" t="s">
        <v>249</v>
      </c>
      <c r="G220" s="194" t="s">
        <v>199</v>
      </c>
      <c r="H220" s="195">
        <v>2903.5</v>
      </c>
      <c r="I220" s="196"/>
      <c r="J220" s="197">
        <f>ROUND(I220*H220,2)</f>
        <v>0</v>
      </c>
      <c r="K220" s="193" t="s">
        <v>147</v>
      </c>
      <c r="L220" s="39"/>
      <c r="M220" s="198" t="s">
        <v>1</v>
      </c>
      <c r="N220" s="199" t="s">
        <v>45</v>
      </c>
      <c r="O220" s="71"/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2" t="s">
        <v>148</v>
      </c>
      <c r="AT220" s="202" t="s">
        <v>143</v>
      </c>
      <c r="AU220" s="202" t="s">
        <v>90</v>
      </c>
      <c r="AY220" s="17" t="s">
        <v>141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7" t="s">
        <v>88</v>
      </c>
      <c r="BK220" s="203">
        <f>ROUND(I220*H220,2)</f>
        <v>0</v>
      </c>
      <c r="BL220" s="17" t="s">
        <v>148</v>
      </c>
      <c r="BM220" s="202" t="s">
        <v>533</v>
      </c>
    </row>
    <row r="221" spans="1:65" s="2" customFormat="1" ht="29.25">
      <c r="A221" s="34"/>
      <c r="B221" s="35"/>
      <c r="C221" s="36"/>
      <c r="D221" s="204" t="s">
        <v>150</v>
      </c>
      <c r="E221" s="36"/>
      <c r="F221" s="205" t="s">
        <v>251</v>
      </c>
      <c r="G221" s="36"/>
      <c r="H221" s="36"/>
      <c r="I221" s="206"/>
      <c r="J221" s="36"/>
      <c r="K221" s="36"/>
      <c r="L221" s="39"/>
      <c r="M221" s="207"/>
      <c r="N221" s="208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150</v>
      </c>
      <c r="AU221" s="17" t="s">
        <v>90</v>
      </c>
    </row>
    <row r="222" spans="1:65" s="13" customFormat="1" ht="11.25">
      <c r="B222" s="210"/>
      <c r="C222" s="211"/>
      <c r="D222" s="204" t="s">
        <v>154</v>
      </c>
      <c r="E222" s="212" t="s">
        <v>1</v>
      </c>
      <c r="F222" s="213" t="s">
        <v>528</v>
      </c>
      <c r="G222" s="211"/>
      <c r="H222" s="212" t="s">
        <v>1</v>
      </c>
      <c r="I222" s="214"/>
      <c r="J222" s="211"/>
      <c r="K222" s="211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154</v>
      </c>
      <c r="AU222" s="219" t="s">
        <v>90</v>
      </c>
      <c r="AV222" s="13" t="s">
        <v>88</v>
      </c>
      <c r="AW222" s="13" t="s">
        <v>36</v>
      </c>
      <c r="AX222" s="13" t="s">
        <v>80</v>
      </c>
      <c r="AY222" s="219" t="s">
        <v>141</v>
      </c>
    </row>
    <row r="223" spans="1:65" s="14" customFormat="1" ht="11.25">
      <c r="B223" s="220"/>
      <c r="C223" s="221"/>
      <c r="D223" s="204" t="s">
        <v>154</v>
      </c>
      <c r="E223" s="222" t="s">
        <v>1</v>
      </c>
      <c r="F223" s="223" t="s">
        <v>534</v>
      </c>
      <c r="G223" s="221"/>
      <c r="H223" s="224">
        <v>2903.5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154</v>
      </c>
      <c r="AU223" s="230" t="s">
        <v>90</v>
      </c>
      <c r="AV223" s="14" t="s">
        <v>90</v>
      </c>
      <c r="AW223" s="14" t="s">
        <v>36</v>
      </c>
      <c r="AX223" s="14" t="s">
        <v>88</v>
      </c>
      <c r="AY223" s="230" t="s">
        <v>141</v>
      </c>
    </row>
    <row r="224" spans="1:65" s="2" customFormat="1" ht="16.5" customHeight="1">
      <c r="A224" s="34"/>
      <c r="B224" s="35"/>
      <c r="C224" s="191" t="s">
        <v>289</v>
      </c>
      <c r="D224" s="191" t="s">
        <v>143</v>
      </c>
      <c r="E224" s="192" t="s">
        <v>254</v>
      </c>
      <c r="F224" s="193" t="s">
        <v>255</v>
      </c>
      <c r="G224" s="194" t="s">
        <v>199</v>
      </c>
      <c r="H224" s="195">
        <v>2990</v>
      </c>
      <c r="I224" s="196"/>
      <c r="J224" s="197">
        <f>ROUND(I224*H224,2)</f>
        <v>0</v>
      </c>
      <c r="K224" s="193" t="s">
        <v>147</v>
      </c>
      <c r="L224" s="39"/>
      <c r="M224" s="198" t="s">
        <v>1</v>
      </c>
      <c r="N224" s="199" t="s">
        <v>45</v>
      </c>
      <c r="O224" s="71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2" t="s">
        <v>148</v>
      </c>
      <c r="AT224" s="202" t="s">
        <v>143</v>
      </c>
      <c r="AU224" s="202" t="s">
        <v>90</v>
      </c>
      <c r="AY224" s="17" t="s">
        <v>141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88</v>
      </c>
      <c r="BK224" s="203">
        <f>ROUND(I224*H224,2)</f>
        <v>0</v>
      </c>
      <c r="BL224" s="17" t="s">
        <v>148</v>
      </c>
      <c r="BM224" s="202" t="s">
        <v>535</v>
      </c>
    </row>
    <row r="225" spans="1:65" s="2" customFormat="1" ht="29.25">
      <c r="A225" s="34"/>
      <c r="B225" s="35"/>
      <c r="C225" s="36"/>
      <c r="D225" s="204" t="s">
        <v>150</v>
      </c>
      <c r="E225" s="36"/>
      <c r="F225" s="205" t="s">
        <v>257</v>
      </c>
      <c r="G225" s="36"/>
      <c r="H225" s="36"/>
      <c r="I225" s="206"/>
      <c r="J225" s="36"/>
      <c r="K225" s="36"/>
      <c r="L225" s="39"/>
      <c r="M225" s="207"/>
      <c r="N225" s="208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150</v>
      </c>
      <c r="AU225" s="17" t="s">
        <v>90</v>
      </c>
    </row>
    <row r="226" spans="1:65" s="13" customFormat="1" ht="11.25">
      <c r="B226" s="210"/>
      <c r="C226" s="211"/>
      <c r="D226" s="204" t="s">
        <v>154</v>
      </c>
      <c r="E226" s="212" t="s">
        <v>1</v>
      </c>
      <c r="F226" s="213" t="s">
        <v>528</v>
      </c>
      <c r="G226" s="211"/>
      <c r="H226" s="212" t="s">
        <v>1</v>
      </c>
      <c r="I226" s="214"/>
      <c r="J226" s="211"/>
      <c r="K226" s="211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154</v>
      </c>
      <c r="AU226" s="219" t="s">
        <v>90</v>
      </c>
      <c r="AV226" s="13" t="s">
        <v>88</v>
      </c>
      <c r="AW226" s="13" t="s">
        <v>36</v>
      </c>
      <c r="AX226" s="13" t="s">
        <v>80</v>
      </c>
      <c r="AY226" s="219" t="s">
        <v>141</v>
      </c>
    </row>
    <row r="227" spans="1:65" s="14" customFormat="1" ht="11.25">
      <c r="B227" s="220"/>
      <c r="C227" s="221"/>
      <c r="D227" s="204" t="s">
        <v>154</v>
      </c>
      <c r="E227" s="222" t="s">
        <v>1</v>
      </c>
      <c r="F227" s="223" t="s">
        <v>536</v>
      </c>
      <c r="G227" s="221"/>
      <c r="H227" s="224">
        <v>2990</v>
      </c>
      <c r="I227" s="225"/>
      <c r="J227" s="221"/>
      <c r="K227" s="221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154</v>
      </c>
      <c r="AU227" s="230" t="s">
        <v>90</v>
      </c>
      <c r="AV227" s="14" t="s">
        <v>90</v>
      </c>
      <c r="AW227" s="14" t="s">
        <v>36</v>
      </c>
      <c r="AX227" s="14" t="s">
        <v>88</v>
      </c>
      <c r="AY227" s="230" t="s">
        <v>141</v>
      </c>
    </row>
    <row r="228" spans="1:65" s="2" customFormat="1" ht="24.2" customHeight="1">
      <c r="A228" s="34"/>
      <c r="B228" s="35"/>
      <c r="C228" s="191" t="s">
        <v>295</v>
      </c>
      <c r="D228" s="191" t="s">
        <v>143</v>
      </c>
      <c r="E228" s="192" t="s">
        <v>537</v>
      </c>
      <c r="F228" s="193" t="s">
        <v>538</v>
      </c>
      <c r="G228" s="194" t="s">
        <v>199</v>
      </c>
      <c r="H228" s="195">
        <v>16.5</v>
      </c>
      <c r="I228" s="196"/>
      <c r="J228" s="197">
        <f>ROUND(I228*H228,2)</f>
        <v>0</v>
      </c>
      <c r="K228" s="193" t="s">
        <v>147</v>
      </c>
      <c r="L228" s="39"/>
      <c r="M228" s="198" t="s">
        <v>1</v>
      </c>
      <c r="N228" s="199" t="s">
        <v>45</v>
      </c>
      <c r="O228" s="71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2" t="s">
        <v>148</v>
      </c>
      <c r="AT228" s="202" t="s">
        <v>143</v>
      </c>
      <c r="AU228" s="202" t="s">
        <v>90</v>
      </c>
      <c r="AY228" s="17" t="s">
        <v>141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88</v>
      </c>
      <c r="BK228" s="203">
        <f>ROUND(I228*H228,2)</f>
        <v>0</v>
      </c>
      <c r="BL228" s="17" t="s">
        <v>148</v>
      </c>
      <c r="BM228" s="202" t="s">
        <v>539</v>
      </c>
    </row>
    <row r="229" spans="1:65" s="2" customFormat="1" ht="19.5">
      <c r="A229" s="34"/>
      <c r="B229" s="35"/>
      <c r="C229" s="36"/>
      <c r="D229" s="204" t="s">
        <v>150</v>
      </c>
      <c r="E229" s="36"/>
      <c r="F229" s="205" t="s">
        <v>540</v>
      </c>
      <c r="G229" s="36"/>
      <c r="H229" s="36"/>
      <c r="I229" s="206"/>
      <c r="J229" s="36"/>
      <c r="K229" s="36"/>
      <c r="L229" s="39"/>
      <c r="M229" s="207"/>
      <c r="N229" s="208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150</v>
      </c>
      <c r="AU229" s="17" t="s">
        <v>90</v>
      </c>
    </row>
    <row r="230" spans="1:65" s="13" customFormat="1" ht="11.25">
      <c r="B230" s="210"/>
      <c r="C230" s="211"/>
      <c r="D230" s="204" t="s">
        <v>154</v>
      </c>
      <c r="E230" s="212" t="s">
        <v>1</v>
      </c>
      <c r="F230" s="213" t="s">
        <v>528</v>
      </c>
      <c r="G230" s="211"/>
      <c r="H230" s="212" t="s">
        <v>1</v>
      </c>
      <c r="I230" s="214"/>
      <c r="J230" s="211"/>
      <c r="K230" s="211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154</v>
      </c>
      <c r="AU230" s="219" t="s">
        <v>90</v>
      </c>
      <c r="AV230" s="13" t="s">
        <v>88</v>
      </c>
      <c r="AW230" s="13" t="s">
        <v>36</v>
      </c>
      <c r="AX230" s="13" t="s">
        <v>80</v>
      </c>
      <c r="AY230" s="219" t="s">
        <v>141</v>
      </c>
    </row>
    <row r="231" spans="1:65" s="14" customFormat="1" ht="11.25">
      <c r="B231" s="220"/>
      <c r="C231" s="221"/>
      <c r="D231" s="204" t="s">
        <v>154</v>
      </c>
      <c r="E231" s="222" t="s">
        <v>1</v>
      </c>
      <c r="F231" s="223" t="s">
        <v>541</v>
      </c>
      <c r="G231" s="221"/>
      <c r="H231" s="224">
        <v>16.5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154</v>
      </c>
      <c r="AU231" s="230" t="s">
        <v>90</v>
      </c>
      <c r="AV231" s="14" t="s">
        <v>90</v>
      </c>
      <c r="AW231" s="14" t="s">
        <v>36</v>
      </c>
      <c r="AX231" s="14" t="s">
        <v>88</v>
      </c>
      <c r="AY231" s="230" t="s">
        <v>141</v>
      </c>
    </row>
    <row r="232" spans="1:65" s="2" customFormat="1" ht="24.2" customHeight="1">
      <c r="A232" s="34"/>
      <c r="B232" s="35"/>
      <c r="C232" s="191" t="s">
        <v>7</v>
      </c>
      <c r="D232" s="191" t="s">
        <v>143</v>
      </c>
      <c r="E232" s="192" t="s">
        <v>542</v>
      </c>
      <c r="F232" s="193" t="s">
        <v>543</v>
      </c>
      <c r="G232" s="194" t="s">
        <v>199</v>
      </c>
      <c r="H232" s="195">
        <v>29.4</v>
      </c>
      <c r="I232" s="196"/>
      <c r="J232" s="197">
        <f>ROUND(I232*H232,2)</f>
        <v>0</v>
      </c>
      <c r="K232" s="193" t="s">
        <v>147</v>
      </c>
      <c r="L232" s="39"/>
      <c r="M232" s="198" t="s">
        <v>1</v>
      </c>
      <c r="N232" s="199" t="s">
        <v>45</v>
      </c>
      <c r="O232" s="71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2" t="s">
        <v>148</v>
      </c>
      <c r="AT232" s="202" t="s">
        <v>143</v>
      </c>
      <c r="AU232" s="202" t="s">
        <v>90</v>
      </c>
      <c r="AY232" s="17" t="s">
        <v>141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88</v>
      </c>
      <c r="BK232" s="203">
        <f>ROUND(I232*H232,2)</f>
        <v>0</v>
      </c>
      <c r="BL232" s="17" t="s">
        <v>148</v>
      </c>
      <c r="BM232" s="202" t="s">
        <v>544</v>
      </c>
    </row>
    <row r="233" spans="1:65" s="2" customFormat="1" ht="19.5">
      <c r="A233" s="34"/>
      <c r="B233" s="35"/>
      <c r="C233" s="36"/>
      <c r="D233" s="204" t="s">
        <v>150</v>
      </c>
      <c r="E233" s="36"/>
      <c r="F233" s="205" t="s">
        <v>545</v>
      </c>
      <c r="G233" s="36"/>
      <c r="H233" s="36"/>
      <c r="I233" s="206"/>
      <c r="J233" s="36"/>
      <c r="K233" s="36"/>
      <c r="L233" s="39"/>
      <c r="M233" s="207"/>
      <c r="N233" s="208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150</v>
      </c>
      <c r="AU233" s="17" t="s">
        <v>90</v>
      </c>
    </row>
    <row r="234" spans="1:65" s="13" customFormat="1" ht="11.25">
      <c r="B234" s="210"/>
      <c r="C234" s="211"/>
      <c r="D234" s="204" t="s">
        <v>154</v>
      </c>
      <c r="E234" s="212" t="s">
        <v>1</v>
      </c>
      <c r="F234" s="213" t="s">
        <v>528</v>
      </c>
      <c r="G234" s="211"/>
      <c r="H234" s="212" t="s">
        <v>1</v>
      </c>
      <c r="I234" s="214"/>
      <c r="J234" s="211"/>
      <c r="K234" s="211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154</v>
      </c>
      <c r="AU234" s="219" t="s">
        <v>90</v>
      </c>
      <c r="AV234" s="13" t="s">
        <v>88</v>
      </c>
      <c r="AW234" s="13" t="s">
        <v>36</v>
      </c>
      <c r="AX234" s="13" t="s">
        <v>80</v>
      </c>
      <c r="AY234" s="219" t="s">
        <v>141</v>
      </c>
    </row>
    <row r="235" spans="1:65" s="14" customFormat="1" ht="11.25">
      <c r="B235" s="220"/>
      <c r="C235" s="221"/>
      <c r="D235" s="204" t="s">
        <v>154</v>
      </c>
      <c r="E235" s="222" t="s">
        <v>1</v>
      </c>
      <c r="F235" s="223" t="s">
        <v>546</v>
      </c>
      <c r="G235" s="221"/>
      <c r="H235" s="224">
        <v>29.4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154</v>
      </c>
      <c r="AU235" s="230" t="s">
        <v>90</v>
      </c>
      <c r="AV235" s="14" t="s">
        <v>90</v>
      </c>
      <c r="AW235" s="14" t="s">
        <v>36</v>
      </c>
      <c r="AX235" s="14" t="s">
        <v>88</v>
      </c>
      <c r="AY235" s="230" t="s">
        <v>141</v>
      </c>
    </row>
    <row r="236" spans="1:65" s="2" customFormat="1" ht="24.2" customHeight="1">
      <c r="A236" s="34"/>
      <c r="B236" s="35"/>
      <c r="C236" s="191" t="s">
        <v>305</v>
      </c>
      <c r="D236" s="191" t="s">
        <v>143</v>
      </c>
      <c r="E236" s="192" t="s">
        <v>285</v>
      </c>
      <c r="F236" s="193" t="s">
        <v>286</v>
      </c>
      <c r="G236" s="194" t="s">
        <v>199</v>
      </c>
      <c r="H236" s="195">
        <v>8150.85</v>
      </c>
      <c r="I236" s="196"/>
      <c r="J236" s="197">
        <f>ROUND(I236*H236,2)</f>
        <v>0</v>
      </c>
      <c r="K236" s="193" t="s">
        <v>147</v>
      </c>
      <c r="L236" s="39"/>
      <c r="M236" s="198" t="s">
        <v>1</v>
      </c>
      <c r="N236" s="199" t="s">
        <v>45</v>
      </c>
      <c r="O236" s="71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148</v>
      </c>
      <c r="AT236" s="202" t="s">
        <v>143</v>
      </c>
      <c r="AU236" s="202" t="s">
        <v>90</v>
      </c>
      <c r="AY236" s="17" t="s">
        <v>141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88</v>
      </c>
      <c r="BK236" s="203">
        <f>ROUND(I236*H236,2)</f>
        <v>0</v>
      </c>
      <c r="BL236" s="17" t="s">
        <v>148</v>
      </c>
      <c r="BM236" s="202" t="s">
        <v>547</v>
      </c>
    </row>
    <row r="237" spans="1:65" s="2" customFormat="1" ht="19.5">
      <c r="A237" s="34"/>
      <c r="B237" s="35"/>
      <c r="C237" s="36"/>
      <c r="D237" s="204" t="s">
        <v>150</v>
      </c>
      <c r="E237" s="36"/>
      <c r="F237" s="205" t="s">
        <v>288</v>
      </c>
      <c r="G237" s="36"/>
      <c r="H237" s="36"/>
      <c r="I237" s="206"/>
      <c r="J237" s="36"/>
      <c r="K237" s="36"/>
      <c r="L237" s="39"/>
      <c r="M237" s="207"/>
      <c r="N237" s="208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150</v>
      </c>
      <c r="AU237" s="17" t="s">
        <v>90</v>
      </c>
    </row>
    <row r="238" spans="1:65" s="13" customFormat="1" ht="11.25">
      <c r="B238" s="210"/>
      <c r="C238" s="211"/>
      <c r="D238" s="204" t="s">
        <v>154</v>
      </c>
      <c r="E238" s="212" t="s">
        <v>1</v>
      </c>
      <c r="F238" s="213" t="s">
        <v>548</v>
      </c>
      <c r="G238" s="211"/>
      <c r="H238" s="212" t="s">
        <v>1</v>
      </c>
      <c r="I238" s="214"/>
      <c r="J238" s="211"/>
      <c r="K238" s="211"/>
      <c r="L238" s="215"/>
      <c r="M238" s="216"/>
      <c r="N238" s="217"/>
      <c r="O238" s="217"/>
      <c r="P238" s="217"/>
      <c r="Q238" s="217"/>
      <c r="R238" s="217"/>
      <c r="S238" s="217"/>
      <c r="T238" s="218"/>
      <c r="AT238" s="219" t="s">
        <v>154</v>
      </c>
      <c r="AU238" s="219" t="s">
        <v>90</v>
      </c>
      <c r="AV238" s="13" t="s">
        <v>88</v>
      </c>
      <c r="AW238" s="13" t="s">
        <v>36</v>
      </c>
      <c r="AX238" s="13" t="s">
        <v>80</v>
      </c>
      <c r="AY238" s="219" t="s">
        <v>141</v>
      </c>
    </row>
    <row r="239" spans="1:65" s="14" customFormat="1" ht="11.25">
      <c r="B239" s="220"/>
      <c r="C239" s="221"/>
      <c r="D239" s="204" t="s">
        <v>154</v>
      </c>
      <c r="E239" s="222" t="s">
        <v>1</v>
      </c>
      <c r="F239" s="223" t="s">
        <v>549</v>
      </c>
      <c r="G239" s="221"/>
      <c r="H239" s="224">
        <v>8150.85</v>
      </c>
      <c r="I239" s="225"/>
      <c r="J239" s="221"/>
      <c r="K239" s="221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154</v>
      </c>
      <c r="AU239" s="230" t="s">
        <v>90</v>
      </c>
      <c r="AV239" s="14" t="s">
        <v>90</v>
      </c>
      <c r="AW239" s="14" t="s">
        <v>36</v>
      </c>
      <c r="AX239" s="14" t="s">
        <v>88</v>
      </c>
      <c r="AY239" s="230" t="s">
        <v>141</v>
      </c>
    </row>
    <row r="240" spans="1:65" s="2" customFormat="1" ht="16.5" customHeight="1">
      <c r="A240" s="34"/>
      <c r="B240" s="35"/>
      <c r="C240" s="242" t="s">
        <v>311</v>
      </c>
      <c r="D240" s="242" t="s">
        <v>265</v>
      </c>
      <c r="E240" s="243" t="s">
        <v>290</v>
      </c>
      <c r="F240" s="244" t="s">
        <v>291</v>
      </c>
      <c r="G240" s="245" t="s">
        <v>292</v>
      </c>
      <c r="H240" s="246">
        <v>203.77099999999999</v>
      </c>
      <c r="I240" s="247"/>
      <c r="J240" s="248">
        <f>ROUND(I240*H240,2)</f>
        <v>0</v>
      </c>
      <c r="K240" s="244" t="s">
        <v>147</v>
      </c>
      <c r="L240" s="249"/>
      <c r="M240" s="250" t="s">
        <v>1</v>
      </c>
      <c r="N240" s="251" t="s">
        <v>45</v>
      </c>
      <c r="O240" s="71"/>
      <c r="P240" s="200">
        <f>O240*H240</f>
        <v>0</v>
      </c>
      <c r="Q240" s="200">
        <v>1E-3</v>
      </c>
      <c r="R240" s="200">
        <f>Q240*H240</f>
        <v>0.20377099999999998</v>
      </c>
      <c r="S240" s="200">
        <v>0</v>
      </c>
      <c r="T240" s="201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2" t="s">
        <v>214</v>
      </c>
      <c r="AT240" s="202" t="s">
        <v>265</v>
      </c>
      <c r="AU240" s="202" t="s">
        <v>90</v>
      </c>
      <c r="AY240" s="17" t="s">
        <v>141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7" t="s">
        <v>88</v>
      </c>
      <c r="BK240" s="203">
        <f>ROUND(I240*H240,2)</f>
        <v>0</v>
      </c>
      <c r="BL240" s="17" t="s">
        <v>148</v>
      </c>
      <c r="BM240" s="202" t="s">
        <v>550</v>
      </c>
    </row>
    <row r="241" spans="1:65" s="2" customFormat="1" ht="11.25">
      <c r="A241" s="34"/>
      <c r="B241" s="35"/>
      <c r="C241" s="36"/>
      <c r="D241" s="204" t="s">
        <v>150</v>
      </c>
      <c r="E241" s="36"/>
      <c r="F241" s="205" t="s">
        <v>291</v>
      </c>
      <c r="G241" s="36"/>
      <c r="H241" s="36"/>
      <c r="I241" s="206"/>
      <c r="J241" s="36"/>
      <c r="K241" s="36"/>
      <c r="L241" s="39"/>
      <c r="M241" s="207"/>
      <c r="N241" s="208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150</v>
      </c>
      <c r="AU241" s="17" t="s">
        <v>90</v>
      </c>
    </row>
    <row r="242" spans="1:65" s="14" customFormat="1" ht="11.25">
      <c r="B242" s="220"/>
      <c r="C242" s="221"/>
      <c r="D242" s="204" t="s">
        <v>154</v>
      </c>
      <c r="E242" s="221"/>
      <c r="F242" s="223" t="s">
        <v>551</v>
      </c>
      <c r="G242" s="221"/>
      <c r="H242" s="224">
        <v>203.77099999999999</v>
      </c>
      <c r="I242" s="225"/>
      <c r="J242" s="221"/>
      <c r="K242" s="221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154</v>
      </c>
      <c r="AU242" s="230" t="s">
        <v>90</v>
      </c>
      <c r="AV242" s="14" t="s">
        <v>90</v>
      </c>
      <c r="AW242" s="14" t="s">
        <v>4</v>
      </c>
      <c r="AX242" s="14" t="s">
        <v>88</v>
      </c>
      <c r="AY242" s="230" t="s">
        <v>141</v>
      </c>
    </row>
    <row r="243" spans="1:65" s="12" customFormat="1" ht="22.9" customHeight="1">
      <c r="B243" s="175"/>
      <c r="C243" s="176"/>
      <c r="D243" s="177" t="s">
        <v>79</v>
      </c>
      <c r="E243" s="189" t="s">
        <v>148</v>
      </c>
      <c r="F243" s="189" t="s">
        <v>326</v>
      </c>
      <c r="G243" s="176"/>
      <c r="H243" s="176"/>
      <c r="I243" s="179"/>
      <c r="J243" s="190">
        <f>BK243</f>
        <v>0</v>
      </c>
      <c r="K243" s="176"/>
      <c r="L243" s="181"/>
      <c r="M243" s="182"/>
      <c r="N243" s="183"/>
      <c r="O243" s="183"/>
      <c r="P243" s="184">
        <f>SUM(P244:P280)</f>
        <v>0</v>
      </c>
      <c r="Q243" s="183"/>
      <c r="R243" s="184">
        <f>SUM(R244:R280)</f>
        <v>641.37052274000007</v>
      </c>
      <c r="S243" s="183"/>
      <c r="T243" s="185">
        <f>SUM(T244:T280)</f>
        <v>0</v>
      </c>
      <c r="AR243" s="186" t="s">
        <v>88</v>
      </c>
      <c r="AT243" s="187" t="s">
        <v>79</v>
      </c>
      <c r="AU243" s="187" t="s">
        <v>88</v>
      </c>
      <c r="AY243" s="186" t="s">
        <v>141</v>
      </c>
      <c r="BK243" s="188">
        <f>SUM(BK244:BK280)</f>
        <v>0</v>
      </c>
    </row>
    <row r="244" spans="1:65" s="2" customFormat="1" ht="24.2" customHeight="1">
      <c r="A244" s="34"/>
      <c r="B244" s="35"/>
      <c r="C244" s="191" t="s">
        <v>319</v>
      </c>
      <c r="D244" s="191" t="s">
        <v>143</v>
      </c>
      <c r="E244" s="192" t="s">
        <v>344</v>
      </c>
      <c r="F244" s="193" t="s">
        <v>345</v>
      </c>
      <c r="G244" s="194" t="s">
        <v>199</v>
      </c>
      <c r="H244" s="195">
        <v>430.238</v>
      </c>
      <c r="I244" s="196"/>
      <c r="J244" s="197">
        <f>ROUND(I244*H244,2)</f>
        <v>0</v>
      </c>
      <c r="K244" s="193" t="s">
        <v>147</v>
      </c>
      <c r="L244" s="39"/>
      <c r="M244" s="198" t="s">
        <v>1</v>
      </c>
      <c r="N244" s="199" t="s">
        <v>45</v>
      </c>
      <c r="O244" s="71"/>
      <c r="P244" s="200">
        <f>O244*H244</f>
        <v>0</v>
      </c>
      <c r="Q244" s="200">
        <v>0.31879000000000002</v>
      </c>
      <c r="R244" s="200">
        <f>Q244*H244</f>
        <v>137.15557201999999</v>
      </c>
      <c r="S244" s="200">
        <v>0</v>
      </c>
      <c r="T244" s="20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2" t="s">
        <v>148</v>
      </c>
      <c r="AT244" s="202" t="s">
        <v>143</v>
      </c>
      <c r="AU244" s="202" t="s">
        <v>90</v>
      </c>
      <c r="AY244" s="17" t="s">
        <v>141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7" t="s">
        <v>88</v>
      </c>
      <c r="BK244" s="203">
        <f>ROUND(I244*H244,2)</f>
        <v>0</v>
      </c>
      <c r="BL244" s="17" t="s">
        <v>148</v>
      </c>
      <c r="BM244" s="202" t="s">
        <v>552</v>
      </c>
    </row>
    <row r="245" spans="1:65" s="2" customFormat="1" ht="19.5">
      <c r="A245" s="34"/>
      <c r="B245" s="35"/>
      <c r="C245" s="36"/>
      <c r="D245" s="204" t="s">
        <v>150</v>
      </c>
      <c r="E245" s="36"/>
      <c r="F245" s="205" t="s">
        <v>347</v>
      </c>
      <c r="G245" s="36"/>
      <c r="H245" s="36"/>
      <c r="I245" s="206"/>
      <c r="J245" s="36"/>
      <c r="K245" s="36"/>
      <c r="L245" s="39"/>
      <c r="M245" s="207"/>
      <c r="N245" s="208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150</v>
      </c>
      <c r="AU245" s="17" t="s">
        <v>90</v>
      </c>
    </row>
    <row r="246" spans="1:65" s="2" customFormat="1" ht="19.5">
      <c r="A246" s="34"/>
      <c r="B246" s="35"/>
      <c r="C246" s="36"/>
      <c r="D246" s="204" t="s">
        <v>152</v>
      </c>
      <c r="E246" s="36"/>
      <c r="F246" s="209" t="s">
        <v>553</v>
      </c>
      <c r="G246" s="36"/>
      <c r="H246" s="36"/>
      <c r="I246" s="206"/>
      <c r="J246" s="36"/>
      <c r="K246" s="36"/>
      <c r="L246" s="39"/>
      <c r="M246" s="207"/>
      <c r="N246" s="208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152</v>
      </c>
      <c r="AU246" s="17" t="s">
        <v>90</v>
      </c>
    </row>
    <row r="247" spans="1:65" s="13" customFormat="1" ht="11.25">
      <c r="B247" s="210"/>
      <c r="C247" s="211"/>
      <c r="D247" s="204" t="s">
        <v>154</v>
      </c>
      <c r="E247" s="212" t="s">
        <v>1</v>
      </c>
      <c r="F247" s="213" t="s">
        <v>554</v>
      </c>
      <c r="G247" s="211"/>
      <c r="H247" s="212" t="s">
        <v>1</v>
      </c>
      <c r="I247" s="214"/>
      <c r="J247" s="211"/>
      <c r="K247" s="211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154</v>
      </c>
      <c r="AU247" s="219" t="s">
        <v>90</v>
      </c>
      <c r="AV247" s="13" t="s">
        <v>88</v>
      </c>
      <c r="AW247" s="13" t="s">
        <v>36</v>
      </c>
      <c r="AX247" s="13" t="s">
        <v>80</v>
      </c>
      <c r="AY247" s="219" t="s">
        <v>141</v>
      </c>
    </row>
    <row r="248" spans="1:65" s="13" customFormat="1" ht="11.25">
      <c r="B248" s="210"/>
      <c r="C248" s="211"/>
      <c r="D248" s="204" t="s">
        <v>154</v>
      </c>
      <c r="E248" s="212" t="s">
        <v>1</v>
      </c>
      <c r="F248" s="213" t="s">
        <v>555</v>
      </c>
      <c r="G248" s="211"/>
      <c r="H248" s="212" t="s">
        <v>1</v>
      </c>
      <c r="I248" s="214"/>
      <c r="J248" s="211"/>
      <c r="K248" s="211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154</v>
      </c>
      <c r="AU248" s="219" t="s">
        <v>90</v>
      </c>
      <c r="AV248" s="13" t="s">
        <v>88</v>
      </c>
      <c r="AW248" s="13" t="s">
        <v>36</v>
      </c>
      <c r="AX248" s="13" t="s">
        <v>80</v>
      </c>
      <c r="AY248" s="219" t="s">
        <v>141</v>
      </c>
    </row>
    <row r="249" spans="1:65" s="14" customFormat="1" ht="11.25">
      <c r="B249" s="220"/>
      <c r="C249" s="221"/>
      <c r="D249" s="204" t="s">
        <v>154</v>
      </c>
      <c r="E249" s="222" t="s">
        <v>1</v>
      </c>
      <c r="F249" s="223" t="s">
        <v>556</v>
      </c>
      <c r="G249" s="221"/>
      <c r="H249" s="224">
        <v>47.328000000000003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154</v>
      </c>
      <c r="AU249" s="230" t="s">
        <v>90</v>
      </c>
      <c r="AV249" s="14" t="s">
        <v>90</v>
      </c>
      <c r="AW249" s="14" t="s">
        <v>36</v>
      </c>
      <c r="AX249" s="14" t="s">
        <v>80</v>
      </c>
      <c r="AY249" s="230" t="s">
        <v>141</v>
      </c>
    </row>
    <row r="250" spans="1:65" s="13" customFormat="1" ht="11.25">
      <c r="B250" s="210"/>
      <c r="C250" s="211"/>
      <c r="D250" s="204" t="s">
        <v>154</v>
      </c>
      <c r="E250" s="212" t="s">
        <v>1</v>
      </c>
      <c r="F250" s="213" t="s">
        <v>557</v>
      </c>
      <c r="G250" s="211"/>
      <c r="H250" s="212" t="s">
        <v>1</v>
      </c>
      <c r="I250" s="214"/>
      <c r="J250" s="211"/>
      <c r="K250" s="211"/>
      <c r="L250" s="215"/>
      <c r="M250" s="216"/>
      <c r="N250" s="217"/>
      <c r="O250" s="217"/>
      <c r="P250" s="217"/>
      <c r="Q250" s="217"/>
      <c r="R250" s="217"/>
      <c r="S250" s="217"/>
      <c r="T250" s="218"/>
      <c r="AT250" s="219" t="s">
        <v>154</v>
      </c>
      <c r="AU250" s="219" t="s">
        <v>90</v>
      </c>
      <c r="AV250" s="13" t="s">
        <v>88</v>
      </c>
      <c r="AW250" s="13" t="s">
        <v>36</v>
      </c>
      <c r="AX250" s="13" t="s">
        <v>80</v>
      </c>
      <c r="AY250" s="219" t="s">
        <v>141</v>
      </c>
    </row>
    <row r="251" spans="1:65" s="14" customFormat="1" ht="11.25">
      <c r="B251" s="220"/>
      <c r="C251" s="221"/>
      <c r="D251" s="204" t="s">
        <v>154</v>
      </c>
      <c r="E251" s="222" t="s">
        <v>1</v>
      </c>
      <c r="F251" s="223" t="s">
        <v>558</v>
      </c>
      <c r="G251" s="221"/>
      <c r="H251" s="224">
        <v>28.8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154</v>
      </c>
      <c r="AU251" s="230" t="s">
        <v>90</v>
      </c>
      <c r="AV251" s="14" t="s">
        <v>90</v>
      </c>
      <c r="AW251" s="14" t="s">
        <v>36</v>
      </c>
      <c r="AX251" s="14" t="s">
        <v>80</v>
      </c>
      <c r="AY251" s="230" t="s">
        <v>141</v>
      </c>
    </row>
    <row r="252" spans="1:65" s="13" customFormat="1" ht="11.25">
      <c r="B252" s="210"/>
      <c r="C252" s="211"/>
      <c r="D252" s="204" t="s">
        <v>154</v>
      </c>
      <c r="E252" s="212" t="s">
        <v>1</v>
      </c>
      <c r="F252" s="213" t="s">
        <v>559</v>
      </c>
      <c r="G252" s="211"/>
      <c r="H252" s="212" t="s">
        <v>1</v>
      </c>
      <c r="I252" s="214"/>
      <c r="J252" s="211"/>
      <c r="K252" s="211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154</v>
      </c>
      <c r="AU252" s="219" t="s">
        <v>90</v>
      </c>
      <c r="AV252" s="13" t="s">
        <v>88</v>
      </c>
      <c r="AW252" s="13" t="s">
        <v>36</v>
      </c>
      <c r="AX252" s="13" t="s">
        <v>80</v>
      </c>
      <c r="AY252" s="219" t="s">
        <v>141</v>
      </c>
    </row>
    <row r="253" spans="1:65" s="14" customFormat="1" ht="11.25">
      <c r="B253" s="220"/>
      <c r="C253" s="221"/>
      <c r="D253" s="204" t="s">
        <v>154</v>
      </c>
      <c r="E253" s="222" t="s">
        <v>1</v>
      </c>
      <c r="F253" s="223" t="s">
        <v>560</v>
      </c>
      <c r="G253" s="221"/>
      <c r="H253" s="224">
        <v>3.7549999999999999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154</v>
      </c>
      <c r="AU253" s="230" t="s">
        <v>90</v>
      </c>
      <c r="AV253" s="14" t="s">
        <v>90</v>
      </c>
      <c r="AW253" s="14" t="s">
        <v>36</v>
      </c>
      <c r="AX253" s="14" t="s">
        <v>80</v>
      </c>
      <c r="AY253" s="230" t="s">
        <v>141</v>
      </c>
    </row>
    <row r="254" spans="1:65" s="13" customFormat="1" ht="11.25">
      <c r="B254" s="210"/>
      <c r="C254" s="211"/>
      <c r="D254" s="204" t="s">
        <v>154</v>
      </c>
      <c r="E254" s="212" t="s">
        <v>1</v>
      </c>
      <c r="F254" s="213" t="s">
        <v>561</v>
      </c>
      <c r="G254" s="211"/>
      <c r="H254" s="212" t="s">
        <v>1</v>
      </c>
      <c r="I254" s="214"/>
      <c r="J254" s="211"/>
      <c r="K254" s="211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154</v>
      </c>
      <c r="AU254" s="219" t="s">
        <v>90</v>
      </c>
      <c r="AV254" s="13" t="s">
        <v>88</v>
      </c>
      <c r="AW254" s="13" t="s">
        <v>36</v>
      </c>
      <c r="AX254" s="13" t="s">
        <v>80</v>
      </c>
      <c r="AY254" s="219" t="s">
        <v>141</v>
      </c>
    </row>
    <row r="255" spans="1:65" s="14" customFormat="1" ht="11.25">
      <c r="B255" s="220"/>
      <c r="C255" s="221"/>
      <c r="D255" s="204" t="s">
        <v>154</v>
      </c>
      <c r="E255" s="222" t="s">
        <v>1</v>
      </c>
      <c r="F255" s="223" t="s">
        <v>560</v>
      </c>
      <c r="G255" s="221"/>
      <c r="H255" s="224">
        <v>3.7549999999999999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154</v>
      </c>
      <c r="AU255" s="230" t="s">
        <v>90</v>
      </c>
      <c r="AV255" s="14" t="s">
        <v>90</v>
      </c>
      <c r="AW255" s="14" t="s">
        <v>36</v>
      </c>
      <c r="AX255" s="14" t="s">
        <v>80</v>
      </c>
      <c r="AY255" s="230" t="s">
        <v>141</v>
      </c>
    </row>
    <row r="256" spans="1:65" s="13" customFormat="1" ht="22.5">
      <c r="B256" s="210"/>
      <c r="C256" s="211"/>
      <c r="D256" s="204" t="s">
        <v>154</v>
      </c>
      <c r="E256" s="212" t="s">
        <v>1</v>
      </c>
      <c r="F256" s="213" t="s">
        <v>562</v>
      </c>
      <c r="G256" s="211"/>
      <c r="H256" s="212" t="s">
        <v>1</v>
      </c>
      <c r="I256" s="214"/>
      <c r="J256" s="211"/>
      <c r="K256" s="211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154</v>
      </c>
      <c r="AU256" s="219" t="s">
        <v>90</v>
      </c>
      <c r="AV256" s="13" t="s">
        <v>88</v>
      </c>
      <c r="AW256" s="13" t="s">
        <v>36</v>
      </c>
      <c r="AX256" s="13" t="s">
        <v>80</v>
      </c>
      <c r="AY256" s="219" t="s">
        <v>141</v>
      </c>
    </row>
    <row r="257" spans="1:65" s="13" customFormat="1" ht="11.25">
      <c r="B257" s="210"/>
      <c r="C257" s="211"/>
      <c r="D257" s="204" t="s">
        <v>154</v>
      </c>
      <c r="E257" s="212" t="s">
        <v>1</v>
      </c>
      <c r="F257" s="213" t="s">
        <v>480</v>
      </c>
      <c r="G257" s="211"/>
      <c r="H257" s="212" t="s">
        <v>1</v>
      </c>
      <c r="I257" s="214"/>
      <c r="J257" s="211"/>
      <c r="K257" s="211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154</v>
      </c>
      <c r="AU257" s="219" t="s">
        <v>90</v>
      </c>
      <c r="AV257" s="13" t="s">
        <v>88</v>
      </c>
      <c r="AW257" s="13" t="s">
        <v>36</v>
      </c>
      <c r="AX257" s="13" t="s">
        <v>80</v>
      </c>
      <c r="AY257" s="219" t="s">
        <v>141</v>
      </c>
    </row>
    <row r="258" spans="1:65" s="14" customFormat="1" ht="11.25">
      <c r="B258" s="220"/>
      <c r="C258" s="221"/>
      <c r="D258" s="204" t="s">
        <v>154</v>
      </c>
      <c r="E258" s="222" t="s">
        <v>1</v>
      </c>
      <c r="F258" s="223" t="s">
        <v>563</v>
      </c>
      <c r="G258" s="221"/>
      <c r="H258" s="224">
        <v>346.6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154</v>
      </c>
      <c r="AU258" s="230" t="s">
        <v>90</v>
      </c>
      <c r="AV258" s="14" t="s">
        <v>90</v>
      </c>
      <c r="AW258" s="14" t="s">
        <v>36</v>
      </c>
      <c r="AX258" s="14" t="s">
        <v>80</v>
      </c>
      <c r="AY258" s="230" t="s">
        <v>141</v>
      </c>
    </row>
    <row r="259" spans="1:65" s="15" customFormat="1" ht="11.25">
      <c r="B259" s="231"/>
      <c r="C259" s="232"/>
      <c r="D259" s="204" t="s">
        <v>154</v>
      </c>
      <c r="E259" s="233" t="s">
        <v>1</v>
      </c>
      <c r="F259" s="234" t="s">
        <v>173</v>
      </c>
      <c r="G259" s="232"/>
      <c r="H259" s="235">
        <v>430.238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154</v>
      </c>
      <c r="AU259" s="241" t="s">
        <v>90</v>
      </c>
      <c r="AV259" s="15" t="s">
        <v>148</v>
      </c>
      <c r="AW259" s="15" t="s">
        <v>36</v>
      </c>
      <c r="AX259" s="15" t="s">
        <v>88</v>
      </c>
      <c r="AY259" s="241" t="s">
        <v>141</v>
      </c>
    </row>
    <row r="260" spans="1:65" s="2" customFormat="1" ht="24.2" customHeight="1">
      <c r="A260" s="34"/>
      <c r="B260" s="35"/>
      <c r="C260" s="191" t="s">
        <v>327</v>
      </c>
      <c r="D260" s="191" t="s">
        <v>143</v>
      </c>
      <c r="E260" s="192" t="s">
        <v>564</v>
      </c>
      <c r="F260" s="193" t="s">
        <v>565</v>
      </c>
      <c r="G260" s="194" t="s">
        <v>160</v>
      </c>
      <c r="H260" s="195">
        <v>135.309</v>
      </c>
      <c r="I260" s="196"/>
      <c r="J260" s="197">
        <f>ROUND(I260*H260,2)</f>
        <v>0</v>
      </c>
      <c r="K260" s="193" t="s">
        <v>147</v>
      </c>
      <c r="L260" s="39"/>
      <c r="M260" s="198" t="s">
        <v>1</v>
      </c>
      <c r="N260" s="199" t="s">
        <v>45</v>
      </c>
      <c r="O260" s="71"/>
      <c r="P260" s="200">
        <f>O260*H260</f>
        <v>0</v>
      </c>
      <c r="Q260" s="200">
        <v>2.13408</v>
      </c>
      <c r="R260" s="200">
        <f>Q260*H260</f>
        <v>288.76023071999998</v>
      </c>
      <c r="S260" s="200">
        <v>0</v>
      </c>
      <c r="T260" s="20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2" t="s">
        <v>148</v>
      </c>
      <c r="AT260" s="202" t="s">
        <v>143</v>
      </c>
      <c r="AU260" s="202" t="s">
        <v>90</v>
      </c>
      <c r="AY260" s="17" t="s">
        <v>141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7" t="s">
        <v>88</v>
      </c>
      <c r="BK260" s="203">
        <f>ROUND(I260*H260,2)</f>
        <v>0</v>
      </c>
      <c r="BL260" s="17" t="s">
        <v>148</v>
      </c>
      <c r="BM260" s="202" t="s">
        <v>566</v>
      </c>
    </row>
    <row r="261" spans="1:65" s="2" customFormat="1" ht="29.25">
      <c r="A261" s="34"/>
      <c r="B261" s="35"/>
      <c r="C261" s="36"/>
      <c r="D261" s="204" t="s">
        <v>150</v>
      </c>
      <c r="E261" s="36"/>
      <c r="F261" s="205" t="s">
        <v>567</v>
      </c>
      <c r="G261" s="36"/>
      <c r="H261" s="36"/>
      <c r="I261" s="206"/>
      <c r="J261" s="36"/>
      <c r="K261" s="36"/>
      <c r="L261" s="39"/>
      <c r="M261" s="207"/>
      <c r="N261" s="208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150</v>
      </c>
      <c r="AU261" s="17" t="s">
        <v>90</v>
      </c>
    </row>
    <row r="262" spans="1:65" s="13" customFormat="1" ht="11.25">
      <c r="B262" s="210"/>
      <c r="C262" s="211"/>
      <c r="D262" s="204" t="s">
        <v>154</v>
      </c>
      <c r="E262" s="212" t="s">
        <v>1</v>
      </c>
      <c r="F262" s="213" t="s">
        <v>568</v>
      </c>
      <c r="G262" s="211"/>
      <c r="H262" s="212" t="s">
        <v>1</v>
      </c>
      <c r="I262" s="214"/>
      <c r="J262" s="211"/>
      <c r="K262" s="211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154</v>
      </c>
      <c r="AU262" s="219" t="s">
        <v>90</v>
      </c>
      <c r="AV262" s="13" t="s">
        <v>88</v>
      </c>
      <c r="AW262" s="13" t="s">
        <v>36</v>
      </c>
      <c r="AX262" s="13" t="s">
        <v>80</v>
      </c>
      <c r="AY262" s="219" t="s">
        <v>141</v>
      </c>
    </row>
    <row r="263" spans="1:65" s="13" customFormat="1" ht="11.25">
      <c r="B263" s="210"/>
      <c r="C263" s="211"/>
      <c r="D263" s="204" t="s">
        <v>154</v>
      </c>
      <c r="E263" s="212" t="s">
        <v>1</v>
      </c>
      <c r="F263" s="213" t="s">
        <v>569</v>
      </c>
      <c r="G263" s="211"/>
      <c r="H263" s="212" t="s">
        <v>1</v>
      </c>
      <c r="I263" s="214"/>
      <c r="J263" s="211"/>
      <c r="K263" s="211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154</v>
      </c>
      <c r="AU263" s="219" t="s">
        <v>90</v>
      </c>
      <c r="AV263" s="13" t="s">
        <v>88</v>
      </c>
      <c r="AW263" s="13" t="s">
        <v>36</v>
      </c>
      <c r="AX263" s="13" t="s">
        <v>80</v>
      </c>
      <c r="AY263" s="219" t="s">
        <v>141</v>
      </c>
    </row>
    <row r="264" spans="1:65" s="13" customFormat="1" ht="11.25">
      <c r="B264" s="210"/>
      <c r="C264" s="211"/>
      <c r="D264" s="204" t="s">
        <v>154</v>
      </c>
      <c r="E264" s="212" t="s">
        <v>1</v>
      </c>
      <c r="F264" s="213" t="s">
        <v>555</v>
      </c>
      <c r="G264" s="211"/>
      <c r="H264" s="212" t="s">
        <v>1</v>
      </c>
      <c r="I264" s="214"/>
      <c r="J264" s="211"/>
      <c r="K264" s="211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154</v>
      </c>
      <c r="AU264" s="219" t="s">
        <v>90</v>
      </c>
      <c r="AV264" s="13" t="s">
        <v>88</v>
      </c>
      <c r="AW264" s="13" t="s">
        <v>36</v>
      </c>
      <c r="AX264" s="13" t="s">
        <v>80</v>
      </c>
      <c r="AY264" s="219" t="s">
        <v>141</v>
      </c>
    </row>
    <row r="265" spans="1:65" s="14" customFormat="1" ht="11.25">
      <c r="B265" s="220"/>
      <c r="C265" s="221"/>
      <c r="D265" s="204" t="s">
        <v>154</v>
      </c>
      <c r="E265" s="222" t="s">
        <v>1</v>
      </c>
      <c r="F265" s="223" t="s">
        <v>570</v>
      </c>
      <c r="G265" s="221"/>
      <c r="H265" s="224">
        <v>44.866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154</v>
      </c>
      <c r="AU265" s="230" t="s">
        <v>90</v>
      </c>
      <c r="AV265" s="14" t="s">
        <v>90</v>
      </c>
      <c r="AW265" s="14" t="s">
        <v>36</v>
      </c>
      <c r="AX265" s="14" t="s">
        <v>80</v>
      </c>
      <c r="AY265" s="230" t="s">
        <v>141</v>
      </c>
    </row>
    <row r="266" spans="1:65" s="13" customFormat="1" ht="11.25">
      <c r="B266" s="210"/>
      <c r="C266" s="211"/>
      <c r="D266" s="204" t="s">
        <v>154</v>
      </c>
      <c r="E266" s="212" t="s">
        <v>1</v>
      </c>
      <c r="F266" s="213" t="s">
        <v>557</v>
      </c>
      <c r="G266" s="211"/>
      <c r="H266" s="212" t="s">
        <v>1</v>
      </c>
      <c r="I266" s="214"/>
      <c r="J266" s="211"/>
      <c r="K266" s="211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154</v>
      </c>
      <c r="AU266" s="219" t="s">
        <v>90</v>
      </c>
      <c r="AV266" s="13" t="s">
        <v>88</v>
      </c>
      <c r="AW266" s="13" t="s">
        <v>36</v>
      </c>
      <c r="AX266" s="13" t="s">
        <v>80</v>
      </c>
      <c r="AY266" s="219" t="s">
        <v>141</v>
      </c>
    </row>
    <row r="267" spans="1:65" s="14" customFormat="1" ht="11.25">
      <c r="B267" s="220"/>
      <c r="C267" s="221"/>
      <c r="D267" s="204" t="s">
        <v>154</v>
      </c>
      <c r="E267" s="222" t="s">
        <v>1</v>
      </c>
      <c r="F267" s="223" t="s">
        <v>571</v>
      </c>
      <c r="G267" s="221"/>
      <c r="H267" s="224">
        <v>83.322999999999993</v>
      </c>
      <c r="I267" s="225"/>
      <c r="J267" s="221"/>
      <c r="K267" s="221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154</v>
      </c>
      <c r="AU267" s="230" t="s">
        <v>90</v>
      </c>
      <c r="AV267" s="14" t="s">
        <v>90</v>
      </c>
      <c r="AW267" s="14" t="s">
        <v>36</v>
      </c>
      <c r="AX267" s="14" t="s">
        <v>80</v>
      </c>
      <c r="AY267" s="230" t="s">
        <v>141</v>
      </c>
    </row>
    <row r="268" spans="1:65" s="13" customFormat="1" ht="11.25">
      <c r="B268" s="210"/>
      <c r="C268" s="211"/>
      <c r="D268" s="204" t="s">
        <v>154</v>
      </c>
      <c r="E268" s="212" t="s">
        <v>1</v>
      </c>
      <c r="F268" s="213" t="s">
        <v>559</v>
      </c>
      <c r="G268" s="211"/>
      <c r="H268" s="212" t="s">
        <v>1</v>
      </c>
      <c r="I268" s="214"/>
      <c r="J268" s="211"/>
      <c r="K268" s="211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154</v>
      </c>
      <c r="AU268" s="219" t="s">
        <v>90</v>
      </c>
      <c r="AV268" s="13" t="s">
        <v>88</v>
      </c>
      <c r="AW268" s="13" t="s">
        <v>36</v>
      </c>
      <c r="AX268" s="13" t="s">
        <v>80</v>
      </c>
      <c r="AY268" s="219" t="s">
        <v>141</v>
      </c>
    </row>
    <row r="269" spans="1:65" s="14" customFormat="1" ht="11.25">
      <c r="B269" s="220"/>
      <c r="C269" s="221"/>
      <c r="D269" s="204" t="s">
        <v>154</v>
      </c>
      <c r="E269" s="222" t="s">
        <v>1</v>
      </c>
      <c r="F269" s="223" t="s">
        <v>572</v>
      </c>
      <c r="G269" s="221"/>
      <c r="H269" s="224">
        <v>3.56</v>
      </c>
      <c r="I269" s="225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154</v>
      </c>
      <c r="AU269" s="230" t="s">
        <v>90</v>
      </c>
      <c r="AV269" s="14" t="s">
        <v>90</v>
      </c>
      <c r="AW269" s="14" t="s">
        <v>36</v>
      </c>
      <c r="AX269" s="14" t="s">
        <v>80</v>
      </c>
      <c r="AY269" s="230" t="s">
        <v>141</v>
      </c>
    </row>
    <row r="270" spans="1:65" s="13" customFormat="1" ht="11.25">
      <c r="B270" s="210"/>
      <c r="C270" s="211"/>
      <c r="D270" s="204" t="s">
        <v>154</v>
      </c>
      <c r="E270" s="212" t="s">
        <v>1</v>
      </c>
      <c r="F270" s="213" t="s">
        <v>561</v>
      </c>
      <c r="G270" s="211"/>
      <c r="H270" s="212" t="s">
        <v>1</v>
      </c>
      <c r="I270" s="214"/>
      <c r="J270" s="211"/>
      <c r="K270" s="211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154</v>
      </c>
      <c r="AU270" s="219" t="s">
        <v>90</v>
      </c>
      <c r="AV270" s="13" t="s">
        <v>88</v>
      </c>
      <c r="AW270" s="13" t="s">
        <v>36</v>
      </c>
      <c r="AX270" s="13" t="s">
        <v>80</v>
      </c>
      <c r="AY270" s="219" t="s">
        <v>141</v>
      </c>
    </row>
    <row r="271" spans="1:65" s="14" customFormat="1" ht="11.25">
      <c r="B271" s="220"/>
      <c r="C271" s="221"/>
      <c r="D271" s="204" t="s">
        <v>154</v>
      </c>
      <c r="E271" s="222" t="s">
        <v>1</v>
      </c>
      <c r="F271" s="223" t="s">
        <v>572</v>
      </c>
      <c r="G271" s="221"/>
      <c r="H271" s="224">
        <v>3.56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154</v>
      </c>
      <c r="AU271" s="230" t="s">
        <v>90</v>
      </c>
      <c r="AV271" s="14" t="s">
        <v>90</v>
      </c>
      <c r="AW271" s="14" t="s">
        <v>36</v>
      </c>
      <c r="AX271" s="14" t="s">
        <v>80</v>
      </c>
      <c r="AY271" s="230" t="s">
        <v>141</v>
      </c>
    </row>
    <row r="272" spans="1:65" s="15" customFormat="1" ht="11.25">
      <c r="B272" s="231"/>
      <c r="C272" s="232"/>
      <c r="D272" s="204" t="s">
        <v>154</v>
      </c>
      <c r="E272" s="233" t="s">
        <v>1</v>
      </c>
      <c r="F272" s="234" t="s">
        <v>173</v>
      </c>
      <c r="G272" s="232"/>
      <c r="H272" s="235">
        <v>135.309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154</v>
      </c>
      <c r="AU272" s="241" t="s">
        <v>90</v>
      </c>
      <c r="AV272" s="15" t="s">
        <v>148</v>
      </c>
      <c r="AW272" s="15" t="s">
        <v>36</v>
      </c>
      <c r="AX272" s="15" t="s">
        <v>88</v>
      </c>
      <c r="AY272" s="241" t="s">
        <v>141</v>
      </c>
    </row>
    <row r="273" spans="1:65" s="2" customFormat="1" ht="24.2" customHeight="1">
      <c r="A273" s="34"/>
      <c r="B273" s="35"/>
      <c r="C273" s="191" t="s">
        <v>343</v>
      </c>
      <c r="D273" s="191" t="s">
        <v>143</v>
      </c>
      <c r="E273" s="192" t="s">
        <v>352</v>
      </c>
      <c r="F273" s="193" t="s">
        <v>353</v>
      </c>
      <c r="G273" s="194" t="s">
        <v>160</v>
      </c>
      <c r="H273" s="195">
        <v>107.9</v>
      </c>
      <c r="I273" s="196"/>
      <c r="J273" s="197">
        <f>ROUND(I273*H273,2)</f>
        <v>0</v>
      </c>
      <c r="K273" s="193" t="s">
        <v>147</v>
      </c>
      <c r="L273" s="39"/>
      <c r="M273" s="198" t="s">
        <v>1</v>
      </c>
      <c r="N273" s="199" t="s">
        <v>45</v>
      </c>
      <c r="O273" s="71"/>
      <c r="P273" s="200">
        <f>O273*H273</f>
        <v>0</v>
      </c>
      <c r="Q273" s="200">
        <v>1.9967999999999999</v>
      </c>
      <c r="R273" s="200">
        <f>Q273*H273</f>
        <v>215.45472000000001</v>
      </c>
      <c r="S273" s="200">
        <v>0</v>
      </c>
      <c r="T273" s="201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2" t="s">
        <v>148</v>
      </c>
      <c r="AT273" s="202" t="s">
        <v>143</v>
      </c>
      <c r="AU273" s="202" t="s">
        <v>90</v>
      </c>
      <c r="AY273" s="17" t="s">
        <v>141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7" t="s">
        <v>88</v>
      </c>
      <c r="BK273" s="203">
        <f>ROUND(I273*H273,2)</f>
        <v>0</v>
      </c>
      <c r="BL273" s="17" t="s">
        <v>148</v>
      </c>
      <c r="BM273" s="202" t="s">
        <v>573</v>
      </c>
    </row>
    <row r="274" spans="1:65" s="2" customFormat="1" ht="19.5">
      <c r="A274" s="34"/>
      <c r="B274" s="35"/>
      <c r="C274" s="36"/>
      <c r="D274" s="204" t="s">
        <v>150</v>
      </c>
      <c r="E274" s="36"/>
      <c r="F274" s="205" t="s">
        <v>355</v>
      </c>
      <c r="G274" s="36"/>
      <c r="H274" s="36"/>
      <c r="I274" s="206"/>
      <c r="J274" s="36"/>
      <c r="K274" s="36"/>
      <c r="L274" s="39"/>
      <c r="M274" s="207"/>
      <c r="N274" s="208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150</v>
      </c>
      <c r="AU274" s="17" t="s">
        <v>90</v>
      </c>
    </row>
    <row r="275" spans="1:65" s="13" customFormat="1" ht="11.25">
      <c r="B275" s="210"/>
      <c r="C275" s="211"/>
      <c r="D275" s="204" t="s">
        <v>154</v>
      </c>
      <c r="E275" s="212" t="s">
        <v>1</v>
      </c>
      <c r="F275" s="213" t="s">
        <v>528</v>
      </c>
      <c r="G275" s="211"/>
      <c r="H275" s="212" t="s">
        <v>1</v>
      </c>
      <c r="I275" s="214"/>
      <c r="J275" s="211"/>
      <c r="K275" s="211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154</v>
      </c>
      <c r="AU275" s="219" t="s">
        <v>90</v>
      </c>
      <c r="AV275" s="13" t="s">
        <v>88</v>
      </c>
      <c r="AW275" s="13" t="s">
        <v>36</v>
      </c>
      <c r="AX275" s="13" t="s">
        <v>80</v>
      </c>
      <c r="AY275" s="219" t="s">
        <v>141</v>
      </c>
    </row>
    <row r="276" spans="1:65" s="14" customFormat="1" ht="11.25">
      <c r="B276" s="220"/>
      <c r="C276" s="221"/>
      <c r="D276" s="204" t="s">
        <v>154</v>
      </c>
      <c r="E276" s="222" t="s">
        <v>1</v>
      </c>
      <c r="F276" s="223" t="s">
        <v>574</v>
      </c>
      <c r="G276" s="221"/>
      <c r="H276" s="224">
        <v>107.9</v>
      </c>
      <c r="I276" s="225"/>
      <c r="J276" s="221"/>
      <c r="K276" s="221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154</v>
      </c>
      <c r="AU276" s="230" t="s">
        <v>90</v>
      </c>
      <c r="AV276" s="14" t="s">
        <v>90</v>
      </c>
      <c r="AW276" s="14" t="s">
        <v>36</v>
      </c>
      <c r="AX276" s="14" t="s">
        <v>88</v>
      </c>
      <c r="AY276" s="230" t="s">
        <v>141</v>
      </c>
    </row>
    <row r="277" spans="1:65" s="2" customFormat="1" ht="16.5" customHeight="1">
      <c r="A277" s="34"/>
      <c r="B277" s="35"/>
      <c r="C277" s="191" t="s">
        <v>351</v>
      </c>
      <c r="D277" s="191" t="s">
        <v>143</v>
      </c>
      <c r="E277" s="192" t="s">
        <v>364</v>
      </c>
      <c r="F277" s="193" t="s">
        <v>365</v>
      </c>
      <c r="G277" s="194" t="s">
        <v>199</v>
      </c>
      <c r="H277" s="195">
        <v>359.66699999999997</v>
      </c>
      <c r="I277" s="196"/>
      <c r="J277" s="197">
        <f>ROUND(I277*H277,2)</f>
        <v>0</v>
      </c>
      <c r="K277" s="193" t="s">
        <v>147</v>
      </c>
      <c r="L277" s="39"/>
      <c r="M277" s="198" t="s">
        <v>1</v>
      </c>
      <c r="N277" s="199" t="s">
        <v>45</v>
      </c>
      <c r="O277" s="71"/>
      <c r="P277" s="200">
        <f>O277*H277</f>
        <v>0</v>
      </c>
      <c r="Q277" s="200">
        <v>0</v>
      </c>
      <c r="R277" s="200">
        <f>Q277*H277</f>
        <v>0</v>
      </c>
      <c r="S277" s="200">
        <v>0</v>
      </c>
      <c r="T277" s="201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2" t="s">
        <v>148</v>
      </c>
      <c r="AT277" s="202" t="s">
        <v>143</v>
      </c>
      <c r="AU277" s="202" t="s">
        <v>90</v>
      </c>
      <c r="AY277" s="17" t="s">
        <v>141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17" t="s">
        <v>88</v>
      </c>
      <c r="BK277" s="203">
        <f>ROUND(I277*H277,2)</f>
        <v>0</v>
      </c>
      <c r="BL277" s="17" t="s">
        <v>148</v>
      </c>
      <c r="BM277" s="202" t="s">
        <v>575</v>
      </c>
    </row>
    <row r="278" spans="1:65" s="2" customFormat="1" ht="19.5">
      <c r="A278" s="34"/>
      <c r="B278" s="35"/>
      <c r="C278" s="36"/>
      <c r="D278" s="204" t="s">
        <v>150</v>
      </c>
      <c r="E278" s="36"/>
      <c r="F278" s="205" t="s">
        <v>367</v>
      </c>
      <c r="G278" s="36"/>
      <c r="H278" s="36"/>
      <c r="I278" s="206"/>
      <c r="J278" s="36"/>
      <c r="K278" s="36"/>
      <c r="L278" s="39"/>
      <c r="M278" s="207"/>
      <c r="N278" s="208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150</v>
      </c>
      <c r="AU278" s="17" t="s">
        <v>90</v>
      </c>
    </row>
    <row r="279" spans="1:65" s="13" customFormat="1" ht="11.25">
      <c r="B279" s="210"/>
      <c r="C279" s="211"/>
      <c r="D279" s="204" t="s">
        <v>154</v>
      </c>
      <c r="E279" s="212" t="s">
        <v>1</v>
      </c>
      <c r="F279" s="213" t="s">
        <v>576</v>
      </c>
      <c r="G279" s="211"/>
      <c r="H279" s="212" t="s">
        <v>1</v>
      </c>
      <c r="I279" s="214"/>
      <c r="J279" s="211"/>
      <c r="K279" s="211"/>
      <c r="L279" s="215"/>
      <c r="M279" s="216"/>
      <c r="N279" s="217"/>
      <c r="O279" s="217"/>
      <c r="P279" s="217"/>
      <c r="Q279" s="217"/>
      <c r="R279" s="217"/>
      <c r="S279" s="217"/>
      <c r="T279" s="218"/>
      <c r="AT279" s="219" t="s">
        <v>154</v>
      </c>
      <c r="AU279" s="219" t="s">
        <v>90</v>
      </c>
      <c r="AV279" s="13" t="s">
        <v>88</v>
      </c>
      <c r="AW279" s="13" t="s">
        <v>36</v>
      </c>
      <c r="AX279" s="13" t="s">
        <v>80</v>
      </c>
      <c r="AY279" s="219" t="s">
        <v>141</v>
      </c>
    </row>
    <row r="280" spans="1:65" s="14" customFormat="1" ht="11.25">
      <c r="B280" s="220"/>
      <c r="C280" s="221"/>
      <c r="D280" s="204" t="s">
        <v>154</v>
      </c>
      <c r="E280" s="222" t="s">
        <v>1</v>
      </c>
      <c r="F280" s="223" t="s">
        <v>577</v>
      </c>
      <c r="G280" s="221"/>
      <c r="H280" s="224">
        <v>359.66699999999997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154</v>
      </c>
      <c r="AU280" s="230" t="s">
        <v>90</v>
      </c>
      <c r="AV280" s="14" t="s">
        <v>90</v>
      </c>
      <c r="AW280" s="14" t="s">
        <v>36</v>
      </c>
      <c r="AX280" s="14" t="s">
        <v>88</v>
      </c>
      <c r="AY280" s="230" t="s">
        <v>141</v>
      </c>
    </row>
    <row r="281" spans="1:65" s="12" customFormat="1" ht="22.9" customHeight="1">
      <c r="B281" s="175"/>
      <c r="C281" s="176"/>
      <c r="D281" s="177" t="s">
        <v>79</v>
      </c>
      <c r="E281" s="189" t="s">
        <v>417</v>
      </c>
      <c r="F281" s="189" t="s">
        <v>418</v>
      </c>
      <c r="G281" s="176"/>
      <c r="H281" s="176"/>
      <c r="I281" s="179"/>
      <c r="J281" s="190">
        <f>BK281</f>
        <v>0</v>
      </c>
      <c r="K281" s="176"/>
      <c r="L281" s="181"/>
      <c r="M281" s="182"/>
      <c r="N281" s="183"/>
      <c r="O281" s="183"/>
      <c r="P281" s="184">
        <f>SUM(P282:P283)</f>
        <v>0</v>
      </c>
      <c r="Q281" s="183"/>
      <c r="R281" s="184">
        <f>SUM(R282:R283)</f>
        <v>0</v>
      </c>
      <c r="S281" s="183"/>
      <c r="T281" s="185">
        <f>SUM(T282:T283)</f>
        <v>0</v>
      </c>
      <c r="AR281" s="186" t="s">
        <v>88</v>
      </c>
      <c r="AT281" s="187" t="s">
        <v>79</v>
      </c>
      <c r="AU281" s="187" t="s">
        <v>88</v>
      </c>
      <c r="AY281" s="186" t="s">
        <v>141</v>
      </c>
      <c r="BK281" s="188">
        <f>SUM(BK282:BK283)</f>
        <v>0</v>
      </c>
    </row>
    <row r="282" spans="1:65" s="2" customFormat="1" ht="16.5" customHeight="1">
      <c r="A282" s="34"/>
      <c r="B282" s="35"/>
      <c r="C282" s="191" t="s">
        <v>363</v>
      </c>
      <c r="D282" s="191" t="s">
        <v>143</v>
      </c>
      <c r="E282" s="192" t="s">
        <v>420</v>
      </c>
      <c r="F282" s="193" t="s">
        <v>421</v>
      </c>
      <c r="G282" s="194" t="s">
        <v>395</v>
      </c>
      <c r="H282" s="195">
        <v>641.57399999999996</v>
      </c>
      <c r="I282" s="196"/>
      <c r="J282" s="197">
        <f>ROUND(I282*H282,2)</f>
        <v>0</v>
      </c>
      <c r="K282" s="193" t="s">
        <v>147</v>
      </c>
      <c r="L282" s="39"/>
      <c r="M282" s="198" t="s">
        <v>1</v>
      </c>
      <c r="N282" s="199" t="s">
        <v>45</v>
      </c>
      <c r="O282" s="71"/>
      <c r="P282" s="200">
        <f>O282*H282</f>
        <v>0</v>
      </c>
      <c r="Q282" s="200">
        <v>0</v>
      </c>
      <c r="R282" s="200">
        <f>Q282*H282</f>
        <v>0</v>
      </c>
      <c r="S282" s="200">
        <v>0</v>
      </c>
      <c r="T282" s="20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2" t="s">
        <v>148</v>
      </c>
      <c r="AT282" s="202" t="s">
        <v>143</v>
      </c>
      <c r="AU282" s="202" t="s">
        <v>90</v>
      </c>
      <c r="AY282" s="17" t="s">
        <v>141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7" t="s">
        <v>88</v>
      </c>
      <c r="BK282" s="203">
        <f>ROUND(I282*H282,2)</f>
        <v>0</v>
      </c>
      <c r="BL282" s="17" t="s">
        <v>148</v>
      </c>
      <c r="BM282" s="202" t="s">
        <v>578</v>
      </c>
    </row>
    <row r="283" spans="1:65" s="2" customFormat="1" ht="19.5">
      <c r="A283" s="34"/>
      <c r="B283" s="35"/>
      <c r="C283" s="36"/>
      <c r="D283" s="204" t="s">
        <v>150</v>
      </c>
      <c r="E283" s="36"/>
      <c r="F283" s="205" t="s">
        <v>423</v>
      </c>
      <c r="G283" s="36"/>
      <c r="H283" s="36"/>
      <c r="I283" s="206"/>
      <c r="J283" s="36"/>
      <c r="K283" s="36"/>
      <c r="L283" s="39"/>
      <c r="M283" s="252"/>
      <c r="N283" s="253"/>
      <c r="O283" s="254"/>
      <c r="P283" s="254"/>
      <c r="Q283" s="254"/>
      <c r="R283" s="254"/>
      <c r="S283" s="254"/>
      <c r="T283" s="25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150</v>
      </c>
      <c r="AU283" s="17" t="s">
        <v>90</v>
      </c>
    </row>
    <row r="284" spans="1:65" s="2" customFormat="1" ht="6.95" customHeight="1">
      <c r="A284" s="34"/>
      <c r="B284" s="54"/>
      <c r="C284" s="55"/>
      <c r="D284" s="55"/>
      <c r="E284" s="55"/>
      <c r="F284" s="55"/>
      <c r="G284" s="55"/>
      <c r="H284" s="55"/>
      <c r="I284" s="55"/>
      <c r="J284" s="55"/>
      <c r="K284" s="55"/>
      <c r="L284" s="39"/>
      <c r="M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</row>
  </sheetData>
  <sheetProtection algorithmName="SHA-512" hashValue="pilCIAfV5rScKU5JjtzLeyh2Y5jbi6NI3Ny8js1OJJ53xeHNhA4ktI0/EPcsimv1gG+0SxWEuwm2YbjoOtSUEg==" saltValue="/tgXpz0+z5fiTDlbZRZLVQ7/yJF7WOEh3P8i4EZY+OcDNYaZJxWuPvDBRhO8gYAFqHp18w71XxOW1r80Cejy7g==" spinCount="100000" sheet="1" objects="1" scenarios="1" formatColumns="0" formatRows="0" autoFilter="0"/>
  <autoFilter ref="C123:K283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100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107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1" t="str">
        <f>'Rekapitulace stavby'!K6</f>
        <v>Lutyňka, Bohumín - Nová Ves, řkm 3.071 – 5.717, ochrana obce proti velkým vodám (stavba č. 5725)</v>
      </c>
      <c r="F7" s="302"/>
      <c r="G7" s="302"/>
      <c r="H7" s="302"/>
      <c r="L7" s="20"/>
    </row>
    <row r="8" spans="1:46" s="1" customFormat="1" ht="12" customHeight="1">
      <c r="B8" s="20"/>
      <c r="D8" s="119" t="s">
        <v>108</v>
      </c>
      <c r="L8" s="20"/>
    </row>
    <row r="9" spans="1:46" s="2" customFormat="1" ht="16.5" customHeight="1">
      <c r="A9" s="34"/>
      <c r="B9" s="39"/>
      <c r="C9" s="34"/>
      <c r="D9" s="34"/>
      <c r="E9" s="301" t="s">
        <v>440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441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3" t="s">
        <v>579</v>
      </c>
      <c r="F11" s="304"/>
      <c r="G11" s="304"/>
      <c r="H11" s="30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2. 6. 2022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>70890021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>Povodí Odry, státní podnik</v>
      </c>
      <c r="F17" s="34"/>
      <c r="G17" s="34"/>
      <c r="H17" s="34"/>
      <c r="I17" s="119" t="s">
        <v>28</v>
      </c>
      <c r="J17" s="110" t="str">
        <f>IF('Rekapitulace stavby'!AN11="","",'Rekapitulace stavby'!AN11)</f>
        <v>CZ70890021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5" t="str">
        <f>'Rekapitulace stavby'!E14</f>
        <v>Vyplň údaj</v>
      </c>
      <c r="F20" s="306"/>
      <c r="G20" s="306"/>
      <c r="H20" s="306"/>
      <c r="I20" s="119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19" t="s">
        <v>28</v>
      </c>
      <c r="J23" s="110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38</v>
      </c>
      <c r="F26" s="34"/>
      <c r="G26" s="34"/>
      <c r="H26" s="34"/>
      <c r="I26" s="119" t="s">
        <v>28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39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7" t="s">
        <v>1</v>
      </c>
      <c r="F29" s="307"/>
      <c r="G29" s="307"/>
      <c r="H29" s="307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40</v>
      </c>
      <c r="E32" s="34"/>
      <c r="F32" s="34"/>
      <c r="G32" s="34"/>
      <c r="H32" s="34"/>
      <c r="I32" s="34"/>
      <c r="J32" s="126">
        <f>ROUND(J130,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42</v>
      </c>
      <c r="G34" s="34"/>
      <c r="H34" s="34"/>
      <c r="I34" s="127" t="s">
        <v>41</v>
      </c>
      <c r="J34" s="127" t="s">
        <v>43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44</v>
      </c>
      <c r="E35" s="119" t="s">
        <v>45</v>
      </c>
      <c r="F35" s="129">
        <f>ROUND((SUM(BE130:BE272)),  2)</f>
        <v>0</v>
      </c>
      <c r="G35" s="34"/>
      <c r="H35" s="34"/>
      <c r="I35" s="130">
        <v>0.21</v>
      </c>
      <c r="J35" s="129">
        <f>ROUND(((SUM(BE130:BE272))*I35),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46</v>
      </c>
      <c r="F36" s="129">
        <f>ROUND((SUM(BF130:BF272)),  2)</f>
        <v>0</v>
      </c>
      <c r="G36" s="34"/>
      <c r="H36" s="34"/>
      <c r="I36" s="130">
        <v>0.15</v>
      </c>
      <c r="J36" s="129">
        <f>ROUND(((SUM(BF130:BF272))*I36),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47</v>
      </c>
      <c r="F37" s="129">
        <f>ROUND((SUM(BG130:BG272)),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48</v>
      </c>
      <c r="F38" s="129">
        <f>ROUND((SUM(BH130:BH272)),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49</v>
      </c>
      <c r="F39" s="129">
        <f>ROUND((SUM(BI130:BI272)),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50</v>
      </c>
      <c r="E41" s="133"/>
      <c r="F41" s="133"/>
      <c r="G41" s="134" t="s">
        <v>51</v>
      </c>
      <c r="H41" s="135" t="s">
        <v>52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53</v>
      </c>
      <c r="E50" s="139"/>
      <c r="F50" s="139"/>
      <c r="G50" s="138" t="s">
        <v>54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55</v>
      </c>
      <c r="E61" s="141"/>
      <c r="F61" s="142" t="s">
        <v>56</v>
      </c>
      <c r="G61" s="140" t="s">
        <v>55</v>
      </c>
      <c r="H61" s="141"/>
      <c r="I61" s="141"/>
      <c r="J61" s="143" t="s">
        <v>56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57</v>
      </c>
      <c r="E65" s="144"/>
      <c r="F65" s="144"/>
      <c r="G65" s="138" t="s">
        <v>58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55</v>
      </c>
      <c r="E76" s="141"/>
      <c r="F76" s="142" t="s">
        <v>56</v>
      </c>
      <c r="G76" s="140" t="s">
        <v>55</v>
      </c>
      <c r="H76" s="141"/>
      <c r="I76" s="141"/>
      <c r="J76" s="143" t="s">
        <v>56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08" t="str">
        <f>E7</f>
        <v>Lutyňka, Bohumín - Nová Ves, řkm 3.071 – 5.717, ochrana obce proti velkým vodám (stavba č. 5725)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8" t="s">
        <v>440</v>
      </c>
      <c r="F87" s="310"/>
      <c r="G87" s="310"/>
      <c r="H87" s="31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441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6" t="str">
        <f>E11</f>
        <v>02.2 - Nová PB hráz</v>
      </c>
      <c r="F89" s="310"/>
      <c r="G89" s="310"/>
      <c r="H89" s="31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Dolní Lutyně</v>
      </c>
      <c r="G91" s="36"/>
      <c r="H91" s="36"/>
      <c r="I91" s="29" t="s">
        <v>22</v>
      </c>
      <c r="J91" s="66" t="str">
        <f>IF(J14="","",J14)</f>
        <v>2. 6. 2022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>Povodí Odry, státní podnik</v>
      </c>
      <c r="G93" s="36"/>
      <c r="H93" s="36"/>
      <c r="I93" s="29" t="s">
        <v>32</v>
      </c>
      <c r="J93" s="32" t="str">
        <f>E23</f>
        <v>Lineplan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>Ing. Marek Boháč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111</v>
      </c>
      <c r="D96" s="150"/>
      <c r="E96" s="150"/>
      <c r="F96" s="150"/>
      <c r="G96" s="150"/>
      <c r="H96" s="150"/>
      <c r="I96" s="150"/>
      <c r="J96" s="151" t="s">
        <v>112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113</v>
      </c>
      <c r="D98" s="36"/>
      <c r="E98" s="36"/>
      <c r="F98" s="36"/>
      <c r="G98" s="36"/>
      <c r="H98" s="36"/>
      <c r="I98" s="36"/>
      <c r="J98" s="84">
        <f>J130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114</v>
      </c>
    </row>
    <row r="99" spans="1:47" s="9" customFormat="1" ht="24.95" customHeight="1">
      <c r="B99" s="153"/>
      <c r="C99" s="154"/>
      <c r="D99" s="155" t="s">
        <v>115</v>
      </c>
      <c r="E99" s="156"/>
      <c r="F99" s="156"/>
      <c r="G99" s="156"/>
      <c r="H99" s="156"/>
      <c r="I99" s="156"/>
      <c r="J99" s="157">
        <f>J131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116</v>
      </c>
      <c r="E100" s="161"/>
      <c r="F100" s="161"/>
      <c r="G100" s="161"/>
      <c r="H100" s="161"/>
      <c r="I100" s="161"/>
      <c r="J100" s="162">
        <f>J132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117</v>
      </c>
      <c r="E101" s="161"/>
      <c r="F101" s="161"/>
      <c r="G101" s="161"/>
      <c r="H101" s="161"/>
      <c r="I101" s="161"/>
      <c r="J101" s="162">
        <f>J232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118</v>
      </c>
      <c r="E102" s="161"/>
      <c r="F102" s="161"/>
      <c r="G102" s="161"/>
      <c r="H102" s="161"/>
      <c r="I102" s="161"/>
      <c r="J102" s="162">
        <f>J238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119</v>
      </c>
      <c r="E103" s="161"/>
      <c r="F103" s="161"/>
      <c r="G103" s="161"/>
      <c r="H103" s="161"/>
      <c r="I103" s="161"/>
      <c r="J103" s="162">
        <f>J243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120</v>
      </c>
      <c r="E104" s="161"/>
      <c r="F104" s="161"/>
      <c r="G104" s="161"/>
      <c r="H104" s="161"/>
      <c r="I104" s="161"/>
      <c r="J104" s="162">
        <f>J249</f>
        <v>0</v>
      </c>
      <c r="K104" s="104"/>
      <c r="L104" s="163"/>
    </row>
    <row r="105" spans="1:47" s="10" customFormat="1" ht="19.899999999999999" customHeight="1">
      <c r="B105" s="159"/>
      <c r="C105" s="104"/>
      <c r="D105" s="160" t="s">
        <v>121</v>
      </c>
      <c r="E105" s="161"/>
      <c r="F105" s="161"/>
      <c r="G105" s="161"/>
      <c r="H105" s="161"/>
      <c r="I105" s="161"/>
      <c r="J105" s="162">
        <f>J255</f>
        <v>0</v>
      </c>
      <c r="K105" s="104"/>
      <c r="L105" s="163"/>
    </row>
    <row r="106" spans="1:47" s="10" customFormat="1" ht="19.899999999999999" customHeight="1">
      <c r="B106" s="159"/>
      <c r="C106" s="104"/>
      <c r="D106" s="160" t="s">
        <v>123</v>
      </c>
      <c r="E106" s="161"/>
      <c r="F106" s="161"/>
      <c r="G106" s="161"/>
      <c r="H106" s="161"/>
      <c r="I106" s="161"/>
      <c r="J106" s="162">
        <f>J260</f>
        <v>0</v>
      </c>
      <c r="K106" s="104"/>
      <c r="L106" s="163"/>
    </row>
    <row r="107" spans="1:47" s="9" customFormat="1" ht="24.95" customHeight="1">
      <c r="B107" s="153"/>
      <c r="C107" s="154"/>
      <c r="D107" s="155" t="s">
        <v>124</v>
      </c>
      <c r="E107" s="156"/>
      <c r="F107" s="156"/>
      <c r="G107" s="156"/>
      <c r="H107" s="156"/>
      <c r="I107" s="156"/>
      <c r="J107" s="157">
        <f>J263</f>
        <v>0</v>
      </c>
      <c r="K107" s="154"/>
      <c r="L107" s="158"/>
    </row>
    <row r="108" spans="1:47" s="10" customFormat="1" ht="19.899999999999999" customHeight="1">
      <c r="B108" s="159"/>
      <c r="C108" s="104"/>
      <c r="D108" s="160" t="s">
        <v>125</v>
      </c>
      <c r="E108" s="161"/>
      <c r="F108" s="161"/>
      <c r="G108" s="161"/>
      <c r="H108" s="161"/>
      <c r="I108" s="161"/>
      <c r="J108" s="162">
        <f>J264</f>
        <v>0</v>
      </c>
      <c r="K108" s="104"/>
      <c r="L108" s="163"/>
    </row>
    <row r="109" spans="1:47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31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24.95" customHeight="1">
      <c r="A115" s="34"/>
      <c r="B115" s="35"/>
      <c r="C115" s="23" t="s">
        <v>126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6.25" customHeight="1">
      <c r="A118" s="34"/>
      <c r="B118" s="35"/>
      <c r="C118" s="36"/>
      <c r="D118" s="36"/>
      <c r="E118" s="308" t="str">
        <f>E7</f>
        <v>Lutyňka, Bohumín - Nová Ves, řkm 3.071 – 5.717, ochrana obce proti velkým vodám (stavba č. 5725)</v>
      </c>
      <c r="F118" s="309"/>
      <c r="G118" s="309"/>
      <c r="H118" s="309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1" customFormat="1" ht="12" customHeight="1">
      <c r="B119" s="21"/>
      <c r="C119" s="29" t="s">
        <v>108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pans="1:31" s="2" customFormat="1" ht="16.5" customHeight="1">
      <c r="A120" s="34"/>
      <c r="B120" s="35"/>
      <c r="C120" s="36"/>
      <c r="D120" s="36"/>
      <c r="E120" s="308" t="s">
        <v>440</v>
      </c>
      <c r="F120" s="310"/>
      <c r="G120" s="310"/>
      <c r="H120" s="31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441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56" t="str">
        <f>E11</f>
        <v>02.2 - Nová PB hráz</v>
      </c>
      <c r="F122" s="310"/>
      <c r="G122" s="310"/>
      <c r="H122" s="310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F14</f>
        <v>Dolní Lutyně</v>
      </c>
      <c r="G124" s="36"/>
      <c r="H124" s="36"/>
      <c r="I124" s="29" t="s">
        <v>22</v>
      </c>
      <c r="J124" s="66" t="str">
        <f>IF(J14="","",J14)</f>
        <v>2. 6. 2022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24</v>
      </c>
      <c r="D126" s="36"/>
      <c r="E126" s="36"/>
      <c r="F126" s="27" t="str">
        <f>E17</f>
        <v>Povodí Odry, státní podnik</v>
      </c>
      <c r="G126" s="36"/>
      <c r="H126" s="36"/>
      <c r="I126" s="29" t="s">
        <v>32</v>
      </c>
      <c r="J126" s="32" t="str">
        <f>E23</f>
        <v>Lineplan s.r.o.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30</v>
      </c>
      <c r="D127" s="36"/>
      <c r="E127" s="36"/>
      <c r="F127" s="27" t="str">
        <f>IF(E20="","",E20)</f>
        <v>Vyplň údaj</v>
      </c>
      <c r="G127" s="36"/>
      <c r="H127" s="36"/>
      <c r="I127" s="29" t="s">
        <v>37</v>
      </c>
      <c r="J127" s="32" t="str">
        <f>E26</f>
        <v>Ing. Marek Boháč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64"/>
      <c r="B129" s="165"/>
      <c r="C129" s="166" t="s">
        <v>127</v>
      </c>
      <c r="D129" s="167" t="s">
        <v>65</v>
      </c>
      <c r="E129" s="167" t="s">
        <v>61</v>
      </c>
      <c r="F129" s="167" t="s">
        <v>62</v>
      </c>
      <c r="G129" s="167" t="s">
        <v>128</v>
      </c>
      <c r="H129" s="167" t="s">
        <v>129</v>
      </c>
      <c r="I129" s="167" t="s">
        <v>130</v>
      </c>
      <c r="J129" s="167" t="s">
        <v>112</v>
      </c>
      <c r="K129" s="168" t="s">
        <v>131</v>
      </c>
      <c r="L129" s="169"/>
      <c r="M129" s="75" t="s">
        <v>1</v>
      </c>
      <c r="N129" s="76" t="s">
        <v>44</v>
      </c>
      <c r="O129" s="76" t="s">
        <v>132</v>
      </c>
      <c r="P129" s="76" t="s">
        <v>133</v>
      </c>
      <c r="Q129" s="76" t="s">
        <v>134</v>
      </c>
      <c r="R129" s="76" t="s">
        <v>135</v>
      </c>
      <c r="S129" s="76" t="s">
        <v>136</v>
      </c>
      <c r="T129" s="77" t="s">
        <v>137</v>
      </c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</row>
    <row r="130" spans="1:65" s="2" customFormat="1" ht="22.9" customHeight="1">
      <c r="A130" s="34"/>
      <c r="B130" s="35"/>
      <c r="C130" s="82" t="s">
        <v>138</v>
      </c>
      <c r="D130" s="36"/>
      <c r="E130" s="36"/>
      <c r="F130" s="36"/>
      <c r="G130" s="36"/>
      <c r="H130" s="36"/>
      <c r="I130" s="36"/>
      <c r="J130" s="170">
        <f>BK130</f>
        <v>0</v>
      </c>
      <c r="K130" s="36"/>
      <c r="L130" s="39"/>
      <c r="M130" s="78"/>
      <c r="N130" s="171"/>
      <c r="O130" s="79"/>
      <c r="P130" s="172">
        <f>P131+P263</f>
        <v>0</v>
      </c>
      <c r="Q130" s="79"/>
      <c r="R130" s="172">
        <f>R131+R263</f>
        <v>460.35405952000008</v>
      </c>
      <c r="S130" s="79"/>
      <c r="T130" s="173">
        <f>T131+T263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79</v>
      </c>
      <c r="AU130" s="17" t="s">
        <v>114</v>
      </c>
      <c r="BK130" s="174">
        <f>BK131+BK263</f>
        <v>0</v>
      </c>
    </row>
    <row r="131" spans="1:65" s="12" customFormat="1" ht="25.9" customHeight="1">
      <c r="B131" s="175"/>
      <c r="C131" s="176"/>
      <c r="D131" s="177" t="s">
        <v>79</v>
      </c>
      <c r="E131" s="178" t="s">
        <v>139</v>
      </c>
      <c r="F131" s="178" t="s">
        <v>140</v>
      </c>
      <c r="G131" s="176"/>
      <c r="H131" s="176"/>
      <c r="I131" s="179"/>
      <c r="J131" s="180">
        <f>BK131</f>
        <v>0</v>
      </c>
      <c r="K131" s="176"/>
      <c r="L131" s="181"/>
      <c r="M131" s="182"/>
      <c r="N131" s="183"/>
      <c r="O131" s="183"/>
      <c r="P131" s="184">
        <f>P132+P232+P238+P243+P249+P255+P260</f>
        <v>0</v>
      </c>
      <c r="Q131" s="183"/>
      <c r="R131" s="184">
        <f>R132+R232+R238+R243+R249+R255+R260</f>
        <v>460.34724352000006</v>
      </c>
      <c r="S131" s="183"/>
      <c r="T131" s="185">
        <f>T132+T232+T238+T243+T249+T255+T260</f>
        <v>0</v>
      </c>
      <c r="AR131" s="186" t="s">
        <v>88</v>
      </c>
      <c r="AT131" s="187" t="s">
        <v>79</v>
      </c>
      <c r="AU131" s="187" t="s">
        <v>80</v>
      </c>
      <c r="AY131" s="186" t="s">
        <v>141</v>
      </c>
      <c r="BK131" s="188">
        <f>BK132+BK232+BK238+BK243+BK249+BK255+BK260</f>
        <v>0</v>
      </c>
    </row>
    <row r="132" spans="1:65" s="12" customFormat="1" ht="22.9" customHeight="1">
      <c r="B132" s="175"/>
      <c r="C132" s="176"/>
      <c r="D132" s="177" t="s">
        <v>79</v>
      </c>
      <c r="E132" s="189" t="s">
        <v>88</v>
      </c>
      <c r="F132" s="189" t="s">
        <v>142</v>
      </c>
      <c r="G132" s="176"/>
      <c r="H132" s="176"/>
      <c r="I132" s="179"/>
      <c r="J132" s="190">
        <f>BK132</f>
        <v>0</v>
      </c>
      <c r="K132" s="176"/>
      <c r="L132" s="181"/>
      <c r="M132" s="182"/>
      <c r="N132" s="183"/>
      <c r="O132" s="183"/>
      <c r="P132" s="184">
        <f>SUM(P133:P231)</f>
        <v>0</v>
      </c>
      <c r="Q132" s="183"/>
      <c r="R132" s="184">
        <f>SUM(R133:R231)</f>
        <v>1.6376865999999999</v>
      </c>
      <c r="S132" s="183"/>
      <c r="T132" s="185">
        <f>SUM(T133:T231)</f>
        <v>0</v>
      </c>
      <c r="AR132" s="186" t="s">
        <v>88</v>
      </c>
      <c r="AT132" s="187" t="s">
        <v>79</v>
      </c>
      <c r="AU132" s="187" t="s">
        <v>88</v>
      </c>
      <c r="AY132" s="186" t="s">
        <v>141</v>
      </c>
      <c r="BK132" s="188">
        <f>SUM(BK133:BK231)</f>
        <v>0</v>
      </c>
    </row>
    <row r="133" spans="1:65" s="2" customFormat="1" ht="24.2" customHeight="1">
      <c r="A133" s="34"/>
      <c r="B133" s="35"/>
      <c r="C133" s="191" t="s">
        <v>88</v>
      </c>
      <c r="D133" s="191" t="s">
        <v>143</v>
      </c>
      <c r="E133" s="192" t="s">
        <v>197</v>
      </c>
      <c r="F133" s="193" t="s">
        <v>198</v>
      </c>
      <c r="G133" s="194" t="s">
        <v>199</v>
      </c>
      <c r="H133" s="195">
        <v>13962.767</v>
      </c>
      <c r="I133" s="196"/>
      <c r="J133" s="197">
        <f>ROUND(I133*H133,2)</f>
        <v>0</v>
      </c>
      <c r="K133" s="193" t="s">
        <v>147</v>
      </c>
      <c r="L133" s="39"/>
      <c r="M133" s="198" t="s">
        <v>1</v>
      </c>
      <c r="N133" s="199" t="s">
        <v>45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148</v>
      </c>
      <c r="AT133" s="202" t="s">
        <v>143</v>
      </c>
      <c r="AU133" s="202" t="s">
        <v>90</v>
      </c>
      <c r="AY133" s="17" t="s">
        <v>141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88</v>
      </c>
      <c r="BK133" s="203">
        <f>ROUND(I133*H133,2)</f>
        <v>0</v>
      </c>
      <c r="BL133" s="17" t="s">
        <v>148</v>
      </c>
      <c r="BM133" s="202" t="s">
        <v>580</v>
      </c>
    </row>
    <row r="134" spans="1:65" s="2" customFormat="1" ht="19.5">
      <c r="A134" s="34"/>
      <c r="B134" s="35"/>
      <c r="C134" s="36"/>
      <c r="D134" s="204" t="s">
        <v>150</v>
      </c>
      <c r="E134" s="36"/>
      <c r="F134" s="205" t="s">
        <v>201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150</v>
      </c>
      <c r="AU134" s="17" t="s">
        <v>90</v>
      </c>
    </row>
    <row r="135" spans="1:65" s="13" customFormat="1" ht="22.5">
      <c r="B135" s="210"/>
      <c r="C135" s="211"/>
      <c r="D135" s="204" t="s">
        <v>154</v>
      </c>
      <c r="E135" s="212" t="s">
        <v>1</v>
      </c>
      <c r="F135" s="213" t="s">
        <v>581</v>
      </c>
      <c r="G135" s="211"/>
      <c r="H135" s="212" t="s">
        <v>1</v>
      </c>
      <c r="I135" s="214"/>
      <c r="J135" s="211"/>
      <c r="K135" s="211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154</v>
      </c>
      <c r="AU135" s="219" t="s">
        <v>90</v>
      </c>
      <c r="AV135" s="13" t="s">
        <v>88</v>
      </c>
      <c r="AW135" s="13" t="s">
        <v>36</v>
      </c>
      <c r="AX135" s="13" t="s">
        <v>80</v>
      </c>
      <c r="AY135" s="219" t="s">
        <v>141</v>
      </c>
    </row>
    <row r="136" spans="1:65" s="14" customFormat="1" ht="11.25">
      <c r="B136" s="220"/>
      <c r="C136" s="221"/>
      <c r="D136" s="204" t="s">
        <v>154</v>
      </c>
      <c r="E136" s="222" t="s">
        <v>1</v>
      </c>
      <c r="F136" s="223" t="s">
        <v>582</v>
      </c>
      <c r="G136" s="221"/>
      <c r="H136" s="224">
        <v>13962.767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154</v>
      </c>
      <c r="AU136" s="230" t="s">
        <v>90</v>
      </c>
      <c r="AV136" s="14" t="s">
        <v>90</v>
      </c>
      <c r="AW136" s="14" t="s">
        <v>36</v>
      </c>
      <c r="AX136" s="14" t="s">
        <v>88</v>
      </c>
      <c r="AY136" s="230" t="s">
        <v>141</v>
      </c>
    </row>
    <row r="137" spans="1:65" s="2" customFormat="1" ht="33" customHeight="1">
      <c r="A137" s="34"/>
      <c r="B137" s="35"/>
      <c r="C137" s="191" t="s">
        <v>90</v>
      </c>
      <c r="D137" s="191" t="s">
        <v>143</v>
      </c>
      <c r="E137" s="192" t="s">
        <v>583</v>
      </c>
      <c r="F137" s="193" t="s">
        <v>584</v>
      </c>
      <c r="G137" s="194" t="s">
        <v>160</v>
      </c>
      <c r="H137" s="195">
        <v>527.33000000000004</v>
      </c>
      <c r="I137" s="196"/>
      <c r="J137" s="197">
        <f>ROUND(I137*H137,2)</f>
        <v>0</v>
      </c>
      <c r="K137" s="193" t="s">
        <v>147</v>
      </c>
      <c r="L137" s="39"/>
      <c r="M137" s="198" t="s">
        <v>1</v>
      </c>
      <c r="N137" s="199" t="s">
        <v>45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148</v>
      </c>
      <c r="AT137" s="202" t="s">
        <v>143</v>
      </c>
      <c r="AU137" s="202" t="s">
        <v>90</v>
      </c>
      <c r="AY137" s="17" t="s">
        <v>141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88</v>
      </c>
      <c r="BK137" s="203">
        <f>ROUND(I137*H137,2)</f>
        <v>0</v>
      </c>
      <c r="BL137" s="17" t="s">
        <v>148</v>
      </c>
      <c r="BM137" s="202" t="s">
        <v>585</v>
      </c>
    </row>
    <row r="138" spans="1:65" s="2" customFormat="1" ht="19.5">
      <c r="A138" s="34"/>
      <c r="B138" s="35"/>
      <c r="C138" s="36"/>
      <c r="D138" s="204" t="s">
        <v>150</v>
      </c>
      <c r="E138" s="36"/>
      <c r="F138" s="205" t="s">
        <v>586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150</v>
      </c>
      <c r="AU138" s="17" t="s">
        <v>90</v>
      </c>
    </row>
    <row r="139" spans="1:65" s="13" customFormat="1" ht="11.25">
      <c r="B139" s="210"/>
      <c r="C139" s="211"/>
      <c r="D139" s="204" t="s">
        <v>154</v>
      </c>
      <c r="E139" s="212" t="s">
        <v>1</v>
      </c>
      <c r="F139" s="213" t="s">
        <v>587</v>
      </c>
      <c r="G139" s="211"/>
      <c r="H139" s="212" t="s">
        <v>1</v>
      </c>
      <c r="I139" s="214"/>
      <c r="J139" s="211"/>
      <c r="K139" s="211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154</v>
      </c>
      <c r="AU139" s="219" t="s">
        <v>90</v>
      </c>
      <c r="AV139" s="13" t="s">
        <v>88</v>
      </c>
      <c r="AW139" s="13" t="s">
        <v>36</v>
      </c>
      <c r="AX139" s="13" t="s">
        <v>80</v>
      </c>
      <c r="AY139" s="219" t="s">
        <v>141</v>
      </c>
    </row>
    <row r="140" spans="1:65" s="14" customFormat="1" ht="11.25">
      <c r="B140" s="220"/>
      <c r="C140" s="221"/>
      <c r="D140" s="204" t="s">
        <v>154</v>
      </c>
      <c r="E140" s="222" t="s">
        <v>1</v>
      </c>
      <c r="F140" s="223" t="s">
        <v>588</v>
      </c>
      <c r="G140" s="221"/>
      <c r="H140" s="224">
        <v>527.33000000000004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154</v>
      </c>
      <c r="AU140" s="230" t="s">
        <v>90</v>
      </c>
      <c r="AV140" s="14" t="s">
        <v>90</v>
      </c>
      <c r="AW140" s="14" t="s">
        <v>36</v>
      </c>
      <c r="AX140" s="14" t="s">
        <v>88</v>
      </c>
      <c r="AY140" s="230" t="s">
        <v>141</v>
      </c>
    </row>
    <row r="141" spans="1:65" s="2" customFormat="1" ht="24.2" customHeight="1">
      <c r="A141" s="34"/>
      <c r="B141" s="35"/>
      <c r="C141" s="191" t="s">
        <v>174</v>
      </c>
      <c r="D141" s="191" t="s">
        <v>143</v>
      </c>
      <c r="E141" s="192" t="s">
        <v>239</v>
      </c>
      <c r="F141" s="193" t="s">
        <v>240</v>
      </c>
      <c r="G141" s="194" t="s">
        <v>199</v>
      </c>
      <c r="H141" s="195">
        <v>18744.3</v>
      </c>
      <c r="I141" s="196"/>
      <c r="J141" s="197">
        <f>ROUND(I141*H141,2)</f>
        <v>0</v>
      </c>
      <c r="K141" s="193" t="s">
        <v>147</v>
      </c>
      <c r="L141" s="39"/>
      <c r="M141" s="198" t="s">
        <v>1</v>
      </c>
      <c r="N141" s="199" t="s">
        <v>45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148</v>
      </c>
      <c r="AT141" s="202" t="s">
        <v>143</v>
      </c>
      <c r="AU141" s="202" t="s">
        <v>90</v>
      </c>
      <c r="AY141" s="17" t="s">
        <v>141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88</v>
      </c>
      <c r="BK141" s="203">
        <f>ROUND(I141*H141,2)</f>
        <v>0</v>
      </c>
      <c r="BL141" s="17" t="s">
        <v>148</v>
      </c>
      <c r="BM141" s="202" t="s">
        <v>589</v>
      </c>
    </row>
    <row r="142" spans="1:65" s="2" customFormat="1" ht="19.5">
      <c r="A142" s="34"/>
      <c r="B142" s="35"/>
      <c r="C142" s="36"/>
      <c r="D142" s="204" t="s">
        <v>150</v>
      </c>
      <c r="E142" s="36"/>
      <c r="F142" s="205" t="s">
        <v>242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150</v>
      </c>
      <c r="AU142" s="17" t="s">
        <v>90</v>
      </c>
    </row>
    <row r="143" spans="1:65" s="13" customFormat="1" ht="11.25">
      <c r="B143" s="210"/>
      <c r="C143" s="211"/>
      <c r="D143" s="204" t="s">
        <v>154</v>
      </c>
      <c r="E143" s="212" t="s">
        <v>1</v>
      </c>
      <c r="F143" s="213" t="s">
        <v>590</v>
      </c>
      <c r="G143" s="211"/>
      <c r="H143" s="212" t="s">
        <v>1</v>
      </c>
      <c r="I143" s="214"/>
      <c r="J143" s="211"/>
      <c r="K143" s="211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154</v>
      </c>
      <c r="AU143" s="219" t="s">
        <v>90</v>
      </c>
      <c r="AV143" s="13" t="s">
        <v>88</v>
      </c>
      <c r="AW143" s="13" t="s">
        <v>36</v>
      </c>
      <c r="AX143" s="13" t="s">
        <v>80</v>
      </c>
      <c r="AY143" s="219" t="s">
        <v>141</v>
      </c>
    </row>
    <row r="144" spans="1:65" s="13" customFormat="1" ht="11.25">
      <c r="B144" s="210"/>
      <c r="C144" s="211"/>
      <c r="D144" s="204" t="s">
        <v>154</v>
      </c>
      <c r="E144" s="212" t="s">
        <v>1</v>
      </c>
      <c r="F144" s="213" t="s">
        <v>591</v>
      </c>
      <c r="G144" s="211"/>
      <c r="H144" s="212" t="s">
        <v>1</v>
      </c>
      <c r="I144" s="214"/>
      <c r="J144" s="211"/>
      <c r="K144" s="211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154</v>
      </c>
      <c r="AU144" s="219" t="s">
        <v>90</v>
      </c>
      <c r="AV144" s="13" t="s">
        <v>88</v>
      </c>
      <c r="AW144" s="13" t="s">
        <v>36</v>
      </c>
      <c r="AX144" s="13" t="s">
        <v>80</v>
      </c>
      <c r="AY144" s="219" t="s">
        <v>141</v>
      </c>
    </row>
    <row r="145" spans="1:65" s="14" customFormat="1" ht="11.25">
      <c r="B145" s="220"/>
      <c r="C145" s="221"/>
      <c r="D145" s="204" t="s">
        <v>154</v>
      </c>
      <c r="E145" s="222" t="s">
        <v>1</v>
      </c>
      <c r="F145" s="223" t="s">
        <v>592</v>
      </c>
      <c r="G145" s="221"/>
      <c r="H145" s="224">
        <v>5036.6000000000004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154</v>
      </c>
      <c r="AU145" s="230" t="s">
        <v>90</v>
      </c>
      <c r="AV145" s="14" t="s">
        <v>90</v>
      </c>
      <c r="AW145" s="14" t="s">
        <v>36</v>
      </c>
      <c r="AX145" s="14" t="s">
        <v>80</v>
      </c>
      <c r="AY145" s="230" t="s">
        <v>141</v>
      </c>
    </row>
    <row r="146" spans="1:65" s="13" customFormat="1" ht="11.25">
      <c r="B146" s="210"/>
      <c r="C146" s="211"/>
      <c r="D146" s="204" t="s">
        <v>154</v>
      </c>
      <c r="E146" s="212" t="s">
        <v>1</v>
      </c>
      <c r="F146" s="213" t="s">
        <v>593</v>
      </c>
      <c r="G146" s="211"/>
      <c r="H146" s="212" t="s">
        <v>1</v>
      </c>
      <c r="I146" s="214"/>
      <c r="J146" s="211"/>
      <c r="K146" s="211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154</v>
      </c>
      <c r="AU146" s="219" t="s">
        <v>90</v>
      </c>
      <c r="AV146" s="13" t="s">
        <v>88</v>
      </c>
      <c r="AW146" s="13" t="s">
        <v>36</v>
      </c>
      <c r="AX146" s="13" t="s">
        <v>80</v>
      </c>
      <c r="AY146" s="219" t="s">
        <v>141</v>
      </c>
    </row>
    <row r="147" spans="1:65" s="14" customFormat="1" ht="11.25">
      <c r="B147" s="220"/>
      <c r="C147" s="221"/>
      <c r="D147" s="204" t="s">
        <v>154</v>
      </c>
      <c r="E147" s="222" t="s">
        <v>1</v>
      </c>
      <c r="F147" s="223" t="s">
        <v>594</v>
      </c>
      <c r="G147" s="221"/>
      <c r="H147" s="224">
        <v>13707.7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154</v>
      </c>
      <c r="AU147" s="230" t="s">
        <v>90</v>
      </c>
      <c r="AV147" s="14" t="s">
        <v>90</v>
      </c>
      <c r="AW147" s="14" t="s">
        <v>36</v>
      </c>
      <c r="AX147" s="14" t="s">
        <v>80</v>
      </c>
      <c r="AY147" s="230" t="s">
        <v>141</v>
      </c>
    </row>
    <row r="148" spans="1:65" s="15" customFormat="1" ht="11.25">
      <c r="B148" s="231"/>
      <c r="C148" s="232"/>
      <c r="D148" s="204" t="s">
        <v>154</v>
      </c>
      <c r="E148" s="233" t="s">
        <v>1</v>
      </c>
      <c r="F148" s="234" t="s">
        <v>173</v>
      </c>
      <c r="G148" s="232"/>
      <c r="H148" s="235">
        <v>18744.300000000003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154</v>
      </c>
      <c r="AU148" s="241" t="s">
        <v>90</v>
      </c>
      <c r="AV148" s="15" t="s">
        <v>148</v>
      </c>
      <c r="AW148" s="15" t="s">
        <v>36</v>
      </c>
      <c r="AX148" s="15" t="s">
        <v>88</v>
      </c>
      <c r="AY148" s="241" t="s">
        <v>141</v>
      </c>
    </row>
    <row r="149" spans="1:65" s="2" customFormat="1" ht="24.2" customHeight="1">
      <c r="A149" s="34"/>
      <c r="B149" s="35"/>
      <c r="C149" s="191" t="s">
        <v>148</v>
      </c>
      <c r="D149" s="191" t="s">
        <v>143</v>
      </c>
      <c r="E149" s="192" t="s">
        <v>272</v>
      </c>
      <c r="F149" s="193" t="s">
        <v>273</v>
      </c>
      <c r="G149" s="194" t="s">
        <v>160</v>
      </c>
      <c r="H149" s="195">
        <v>972.54</v>
      </c>
      <c r="I149" s="196"/>
      <c r="J149" s="197">
        <f>ROUND(I149*H149,2)</f>
        <v>0</v>
      </c>
      <c r="K149" s="193" t="s">
        <v>147</v>
      </c>
      <c r="L149" s="39"/>
      <c r="M149" s="198" t="s">
        <v>1</v>
      </c>
      <c r="N149" s="199" t="s">
        <v>45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148</v>
      </c>
      <c r="AT149" s="202" t="s">
        <v>143</v>
      </c>
      <c r="AU149" s="202" t="s">
        <v>90</v>
      </c>
      <c r="AY149" s="17" t="s">
        <v>141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88</v>
      </c>
      <c r="BK149" s="203">
        <f>ROUND(I149*H149,2)</f>
        <v>0</v>
      </c>
      <c r="BL149" s="17" t="s">
        <v>148</v>
      </c>
      <c r="BM149" s="202" t="s">
        <v>595</v>
      </c>
    </row>
    <row r="150" spans="1:65" s="2" customFormat="1" ht="29.25">
      <c r="A150" s="34"/>
      <c r="B150" s="35"/>
      <c r="C150" s="36"/>
      <c r="D150" s="204" t="s">
        <v>150</v>
      </c>
      <c r="E150" s="36"/>
      <c r="F150" s="205" t="s">
        <v>275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150</v>
      </c>
      <c r="AU150" s="17" t="s">
        <v>90</v>
      </c>
    </row>
    <row r="151" spans="1:65" s="13" customFormat="1" ht="22.5">
      <c r="B151" s="210"/>
      <c r="C151" s="211"/>
      <c r="D151" s="204" t="s">
        <v>154</v>
      </c>
      <c r="E151" s="212" t="s">
        <v>1</v>
      </c>
      <c r="F151" s="213" t="s">
        <v>596</v>
      </c>
      <c r="G151" s="211"/>
      <c r="H151" s="212" t="s">
        <v>1</v>
      </c>
      <c r="I151" s="214"/>
      <c r="J151" s="211"/>
      <c r="K151" s="211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154</v>
      </c>
      <c r="AU151" s="219" t="s">
        <v>90</v>
      </c>
      <c r="AV151" s="13" t="s">
        <v>88</v>
      </c>
      <c r="AW151" s="13" t="s">
        <v>36</v>
      </c>
      <c r="AX151" s="13" t="s">
        <v>80</v>
      </c>
      <c r="AY151" s="219" t="s">
        <v>141</v>
      </c>
    </row>
    <row r="152" spans="1:65" s="13" customFormat="1" ht="11.25">
      <c r="B152" s="210"/>
      <c r="C152" s="211"/>
      <c r="D152" s="204" t="s">
        <v>154</v>
      </c>
      <c r="E152" s="212" t="s">
        <v>1</v>
      </c>
      <c r="F152" s="213" t="s">
        <v>597</v>
      </c>
      <c r="G152" s="211"/>
      <c r="H152" s="212" t="s">
        <v>1</v>
      </c>
      <c r="I152" s="214"/>
      <c r="J152" s="211"/>
      <c r="K152" s="211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154</v>
      </c>
      <c r="AU152" s="219" t="s">
        <v>90</v>
      </c>
      <c r="AV152" s="13" t="s">
        <v>88</v>
      </c>
      <c r="AW152" s="13" t="s">
        <v>36</v>
      </c>
      <c r="AX152" s="13" t="s">
        <v>80</v>
      </c>
      <c r="AY152" s="219" t="s">
        <v>141</v>
      </c>
    </row>
    <row r="153" spans="1:65" s="14" customFormat="1" ht="11.25">
      <c r="B153" s="220"/>
      <c r="C153" s="221"/>
      <c r="D153" s="204" t="s">
        <v>154</v>
      </c>
      <c r="E153" s="222" t="s">
        <v>1</v>
      </c>
      <c r="F153" s="223" t="s">
        <v>598</v>
      </c>
      <c r="G153" s="221"/>
      <c r="H153" s="224">
        <v>972.54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154</v>
      </c>
      <c r="AU153" s="230" t="s">
        <v>90</v>
      </c>
      <c r="AV153" s="14" t="s">
        <v>90</v>
      </c>
      <c r="AW153" s="14" t="s">
        <v>36</v>
      </c>
      <c r="AX153" s="14" t="s">
        <v>88</v>
      </c>
      <c r="AY153" s="230" t="s">
        <v>141</v>
      </c>
    </row>
    <row r="154" spans="1:65" s="2" customFormat="1" ht="37.9" customHeight="1">
      <c r="A154" s="34"/>
      <c r="B154" s="35"/>
      <c r="C154" s="191" t="s">
        <v>171</v>
      </c>
      <c r="D154" s="191" t="s">
        <v>143</v>
      </c>
      <c r="E154" s="192" t="s">
        <v>221</v>
      </c>
      <c r="F154" s="193" t="s">
        <v>222</v>
      </c>
      <c r="G154" s="194" t="s">
        <v>160</v>
      </c>
      <c r="H154" s="195">
        <v>21758.81</v>
      </c>
      <c r="I154" s="196"/>
      <c r="J154" s="197">
        <f>ROUND(I154*H154,2)</f>
        <v>0</v>
      </c>
      <c r="K154" s="193" t="s">
        <v>147</v>
      </c>
      <c r="L154" s="39"/>
      <c r="M154" s="198" t="s">
        <v>1</v>
      </c>
      <c r="N154" s="199" t="s">
        <v>45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148</v>
      </c>
      <c r="AT154" s="202" t="s">
        <v>143</v>
      </c>
      <c r="AU154" s="202" t="s">
        <v>90</v>
      </c>
      <c r="AY154" s="17" t="s">
        <v>141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88</v>
      </c>
      <c r="BK154" s="203">
        <f>ROUND(I154*H154,2)</f>
        <v>0</v>
      </c>
      <c r="BL154" s="17" t="s">
        <v>148</v>
      </c>
      <c r="BM154" s="202" t="s">
        <v>599</v>
      </c>
    </row>
    <row r="155" spans="1:65" s="2" customFormat="1" ht="39">
      <c r="A155" s="34"/>
      <c r="B155" s="35"/>
      <c r="C155" s="36"/>
      <c r="D155" s="204" t="s">
        <v>150</v>
      </c>
      <c r="E155" s="36"/>
      <c r="F155" s="205" t="s">
        <v>224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150</v>
      </c>
      <c r="AU155" s="17" t="s">
        <v>90</v>
      </c>
    </row>
    <row r="156" spans="1:65" s="13" customFormat="1" ht="11.25">
      <c r="B156" s="210"/>
      <c r="C156" s="211"/>
      <c r="D156" s="204" t="s">
        <v>154</v>
      </c>
      <c r="E156" s="212" t="s">
        <v>1</v>
      </c>
      <c r="F156" s="213" t="s">
        <v>225</v>
      </c>
      <c r="G156" s="211"/>
      <c r="H156" s="212" t="s">
        <v>1</v>
      </c>
      <c r="I156" s="214"/>
      <c r="J156" s="211"/>
      <c r="K156" s="211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154</v>
      </c>
      <c r="AU156" s="219" t="s">
        <v>90</v>
      </c>
      <c r="AV156" s="13" t="s">
        <v>88</v>
      </c>
      <c r="AW156" s="13" t="s">
        <v>36</v>
      </c>
      <c r="AX156" s="13" t="s">
        <v>80</v>
      </c>
      <c r="AY156" s="219" t="s">
        <v>141</v>
      </c>
    </row>
    <row r="157" spans="1:65" s="13" customFormat="1" ht="11.25">
      <c r="B157" s="210"/>
      <c r="C157" s="211"/>
      <c r="D157" s="204" t="s">
        <v>154</v>
      </c>
      <c r="E157" s="212" t="s">
        <v>1</v>
      </c>
      <c r="F157" s="213" t="s">
        <v>600</v>
      </c>
      <c r="G157" s="211"/>
      <c r="H157" s="212" t="s">
        <v>1</v>
      </c>
      <c r="I157" s="214"/>
      <c r="J157" s="211"/>
      <c r="K157" s="211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154</v>
      </c>
      <c r="AU157" s="219" t="s">
        <v>90</v>
      </c>
      <c r="AV157" s="13" t="s">
        <v>88</v>
      </c>
      <c r="AW157" s="13" t="s">
        <v>36</v>
      </c>
      <c r="AX157" s="13" t="s">
        <v>80</v>
      </c>
      <c r="AY157" s="219" t="s">
        <v>141</v>
      </c>
    </row>
    <row r="158" spans="1:65" s="14" customFormat="1" ht="11.25">
      <c r="B158" s="220"/>
      <c r="C158" s="221"/>
      <c r="D158" s="204" t="s">
        <v>154</v>
      </c>
      <c r="E158" s="222" t="s">
        <v>1</v>
      </c>
      <c r="F158" s="223" t="s">
        <v>496</v>
      </c>
      <c r="G158" s="221"/>
      <c r="H158" s="224">
        <v>16070.11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154</v>
      </c>
      <c r="AU158" s="230" t="s">
        <v>90</v>
      </c>
      <c r="AV158" s="14" t="s">
        <v>90</v>
      </c>
      <c r="AW158" s="14" t="s">
        <v>36</v>
      </c>
      <c r="AX158" s="14" t="s">
        <v>80</v>
      </c>
      <c r="AY158" s="230" t="s">
        <v>141</v>
      </c>
    </row>
    <row r="159" spans="1:65" s="13" customFormat="1" ht="22.5">
      <c r="B159" s="210"/>
      <c r="C159" s="211"/>
      <c r="D159" s="204" t="s">
        <v>154</v>
      </c>
      <c r="E159" s="212" t="s">
        <v>1</v>
      </c>
      <c r="F159" s="213" t="s">
        <v>601</v>
      </c>
      <c r="G159" s="211"/>
      <c r="H159" s="212" t="s">
        <v>1</v>
      </c>
      <c r="I159" s="214"/>
      <c r="J159" s="211"/>
      <c r="K159" s="211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154</v>
      </c>
      <c r="AU159" s="219" t="s">
        <v>90</v>
      </c>
      <c r="AV159" s="13" t="s">
        <v>88</v>
      </c>
      <c r="AW159" s="13" t="s">
        <v>36</v>
      </c>
      <c r="AX159" s="13" t="s">
        <v>80</v>
      </c>
      <c r="AY159" s="219" t="s">
        <v>141</v>
      </c>
    </row>
    <row r="160" spans="1:65" s="13" customFormat="1" ht="11.25">
      <c r="B160" s="210"/>
      <c r="C160" s="211"/>
      <c r="D160" s="204" t="s">
        <v>154</v>
      </c>
      <c r="E160" s="212" t="s">
        <v>1</v>
      </c>
      <c r="F160" s="213" t="s">
        <v>600</v>
      </c>
      <c r="G160" s="211"/>
      <c r="H160" s="212" t="s">
        <v>1</v>
      </c>
      <c r="I160" s="214"/>
      <c r="J160" s="211"/>
      <c r="K160" s="211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154</v>
      </c>
      <c r="AU160" s="219" t="s">
        <v>90</v>
      </c>
      <c r="AV160" s="13" t="s">
        <v>88</v>
      </c>
      <c r="AW160" s="13" t="s">
        <v>36</v>
      </c>
      <c r="AX160" s="13" t="s">
        <v>80</v>
      </c>
      <c r="AY160" s="219" t="s">
        <v>141</v>
      </c>
    </row>
    <row r="161" spans="1:65" s="14" customFormat="1" ht="11.25">
      <c r="B161" s="220"/>
      <c r="C161" s="221"/>
      <c r="D161" s="204" t="s">
        <v>154</v>
      </c>
      <c r="E161" s="222" t="s">
        <v>1</v>
      </c>
      <c r="F161" s="223" t="s">
        <v>588</v>
      </c>
      <c r="G161" s="221"/>
      <c r="H161" s="224">
        <v>527.33000000000004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154</v>
      </c>
      <c r="AU161" s="230" t="s">
        <v>90</v>
      </c>
      <c r="AV161" s="14" t="s">
        <v>90</v>
      </c>
      <c r="AW161" s="14" t="s">
        <v>36</v>
      </c>
      <c r="AX161" s="14" t="s">
        <v>80</v>
      </c>
      <c r="AY161" s="230" t="s">
        <v>141</v>
      </c>
    </row>
    <row r="162" spans="1:65" s="13" customFormat="1" ht="11.25">
      <c r="B162" s="210"/>
      <c r="C162" s="211"/>
      <c r="D162" s="204" t="s">
        <v>154</v>
      </c>
      <c r="E162" s="212" t="s">
        <v>1</v>
      </c>
      <c r="F162" s="213" t="s">
        <v>602</v>
      </c>
      <c r="G162" s="211"/>
      <c r="H162" s="212" t="s">
        <v>1</v>
      </c>
      <c r="I162" s="214"/>
      <c r="J162" s="211"/>
      <c r="K162" s="211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154</v>
      </c>
      <c r="AU162" s="219" t="s">
        <v>90</v>
      </c>
      <c r="AV162" s="13" t="s">
        <v>88</v>
      </c>
      <c r="AW162" s="13" t="s">
        <v>36</v>
      </c>
      <c r="AX162" s="13" t="s">
        <v>80</v>
      </c>
      <c r="AY162" s="219" t="s">
        <v>141</v>
      </c>
    </row>
    <row r="163" spans="1:65" s="14" customFormat="1" ht="11.25">
      <c r="B163" s="220"/>
      <c r="C163" s="221"/>
      <c r="D163" s="204" t="s">
        <v>154</v>
      </c>
      <c r="E163" s="222" t="s">
        <v>1</v>
      </c>
      <c r="F163" s="223" t="s">
        <v>603</v>
      </c>
      <c r="G163" s="221"/>
      <c r="H163" s="224">
        <v>4188.83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154</v>
      </c>
      <c r="AU163" s="230" t="s">
        <v>90</v>
      </c>
      <c r="AV163" s="14" t="s">
        <v>90</v>
      </c>
      <c r="AW163" s="14" t="s">
        <v>36</v>
      </c>
      <c r="AX163" s="14" t="s">
        <v>80</v>
      </c>
      <c r="AY163" s="230" t="s">
        <v>141</v>
      </c>
    </row>
    <row r="164" spans="1:65" s="13" customFormat="1" ht="11.25">
      <c r="B164" s="210"/>
      <c r="C164" s="211"/>
      <c r="D164" s="204" t="s">
        <v>154</v>
      </c>
      <c r="E164" s="212" t="s">
        <v>1</v>
      </c>
      <c r="F164" s="213" t="s">
        <v>604</v>
      </c>
      <c r="G164" s="211"/>
      <c r="H164" s="212" t="s">
        <v>1</v>
      </c>
      <c r="I164" s="214"/>
      <c r="J164" s="211"/>
      <c r="K164" s="211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154</v>
      </c>
      <c r="AU164" s="219" t="s">
        <v>90</v>
      </c>
      <c r="AV164" s="13" t="s">
        <v>88</v>
      </c>
      <c r="AW164" s="13" t="s">
        <v>36</v>
      </c>
      <c r="AX164" s="13" t="s">
        <v>80</v>
      </c>
      <c r="AY164" s="219" t="s">
        <v>141</v>
      </c>
    </row>
    <row r="165" spans="1:65" s="14" customFormat="1" ht="11.25">
      <c r="B165" s="220"/>
      <c r="C165" s="221"/>
      <c r="D165" s="204" t="s">
        <v>154</v>
      </c>
      <c r="E165" s="222" t="s">
        <v>1</v>
      </c>
      <c r="F165" s="223" t="s">
        <v>605</v>
      </c>
      <c r="G165" s="221"/>
      <c r="H165" s="224">
        <v>972.54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154</v>
      </c>
      <c r="AU165" s="230" t="s">
        <v>90</v>
      </c>
      <c r="AV165" s="14" t="s">
        <v>90</v>
      </c>
      <c r="AW165" s="14" t="s">
        <v>36</v>
      </c>
      <c r="AX165" s="14" t="s">
        <v>80</v>
      </c>
      <c r="AY165" s="230" t="s">
        <v>141</v>
      </c>
    </row>
    <row r="166" spans="1:65" s="15" customFormat="1" ht="11.25">
      <c r="B166" s="231"/>
      <c r="C166" s="232"/>
      <c r="D166" s="204" t="s">
        <v>154</v>
      </c>
      <c r="E166" s="233" t="s">
        <v>1</v>
      </c>
      <c r="F166" s="234" t="s">
        <v>173</v>
      </c>
      <c r="G166" s="232"/>
      <c r="H166" s="235">
        <v>21758.810000000005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154</v>
      </c>
      <c r="AU166" s="241" t="s">
        <v>90</v>
      </c>
      <c r="AV166" s="15" t="s">
        <v>148</v>
      </c>
      <c r="AW166" s="15" t="s">
        <v>36</v>
      </c>
      <c r="AX166" s="15" t="s">
        <v>88</v>
      </c>
      <c r="AY166" s="241" t="s">
        <v>141</v>
      </c>
    </row>
    <row r="167" spans="1:65" s="2" customFormat="1" ht="37.9" customHeight="1">
      <c r="A167" s="34"/>
      <c r="B167" s="35"/>
      <c r="C167" s="191" t="s">
        <v>196</v>
      </c>
      <c r="D167" s="191" t="s">
        <v>143</v>
      </c>
      <c r="E167" s="192" t="s">
        <v>606</v>
      </c>
      <c r="F167" s="193" t="s">
        <v>607</v>
      </c>
      <c r="G167" s="194" t="s">
        <v>160</v>
      </c>
      <c r="H167" s="195">
        <v>8242.42</v>
      </c>
      <c r="I167" s="196"/>
      <c r="J167" s="197">
        <f>ROUND(I167*H167,2)</f>
        <v>0</v>
      </c>
      <c r="K167" s="193" t="s">
        <v>147</v>
      </c>
      <c r="L167" s="39"/>
      <c r="M167" s="198" t="s">
        <v>1</v>
      </c>
      <c r="N167" s="199" t="s">
        <v>45</v>
      </c>
      <c r="O167" s="7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148</v>
      </c>
      <c r="AT167" s="202" t="s">
        <v>143</v>
      </c>
      <c r="AU167" s="202" t="s">
        <v>90</v>
      </c>
      <c r="AY167" s="17" t="s">
        <v>141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88</v>
      </c>
      <c r="BK167" s="203">
        <f>ROUND(I167*H167,2)</f>
        <v>0</v>
      </c>
      <c r="BL167" s="17" t="s">
        <v>148</v>
      </c>
      <c r="BM167" s="202" t="s">
        <v>608</v>
      </c>
    </row>
    <row r="168" spans="1:65" s="2" customFormat="1" ht="39">
      <c r="A168" s="34"/>
      <c r="B168" s="35"/>
      <c r="C168" s="36"/>
      <c r="D168" s="204" t="s">
        <v>150</v>
      </c>
      <c r="E168" s="36"/>
      <c r="F168" s="205" t="s">
        <v>609</v>
      </c>
      <c r="G168" s="36"/>
      <c r="H168" s="36"/>
      <c r="I168" s="206"/>
      <c r="J168" s="36"/>
      <c r="K168" s="36"/>
      <c r="L168" s="39"/>
      <c r="M168" s="207"/>
      <c r="N168" s="208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150</v>
      </c>
      <c r="AU168" s="17" t="s">
        <v>90</v>
      </c>
    </row>
    <row r="169" spans="1:65" s="13" customFormat="1" ht="11.25">
      <c r="B169" s="210"/>
      <c r="C169" s="211"/>
      <c r="D169" s="204" t="s">
        <v>154</v>
      </c>
      <c r="E169" s="212" t="s">
        <v>1</v>
      </c>
      <c r="F169" s="213" t="s">
        <v>610</v>
      </c>
      <c r="G169" s="211"/>
      <c r="H169" s="212" t="s">
        <v>1</v>
      </c>
      <c r="I169" s="214"/>
      <c r="J169" s="211"/>
      <c r="K169" s="211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154</v>
      </c>
      <c r="AU169" s="219" t="s">
        <v>90</v>
      </c>
      <c r="AV169" s="13" t="s">
        <v>88</v>
      </c>
      <c r="AW169" s="13" t="s">
        <v>36</v>
      </c>
      <c r="AX169" s="13" t="s">
        <v>80</v>
      </c>
      <c r="AY169" s="219" t="s">
        <v>141</v>
      </c>
    </row>
    <row r="170" spans="1:65" s="13" customFormat="1" ht="11.25">
      <c r="B170" s="210"/>
      <c r="C170" s="211"/>
      <c r="D170" s="204" t="s">
        <v>154</v>
      </c>
      <c r="E170" s="212" t="s">
        <v>1</v>
      </c>
      <c r="F170" s="213" t="s">
        <v>611</v>
      </c>
      <c r="G170" s="211"/>
      <c r="H170" s="212" t="s">
        <v>1</v>
      </c>
      <c r="I170" s="214"/>
      <c r="J170" s="211"/>
      <c r="K170" s="211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154</v>
      </c>
      <c r="AU170" s="219" t="s">
        <v>90</v>
      </c>
      <c r="AV170" s="13" t="s">
        <v>88</v>
      </c>
      <c r="AW170" s="13" t="s">
        <v>36</v>
      </c>
      <c r="AX170" s="13" t="s">
        <v>80</v>
      </c>
      <c r="AY170" s="219" t="s">
        <v>141</v>
      </c>
    </row>
    <row r="171" spans="1:65" s="14" customFormat="1" ht="11.25">
      <c r="B171" s="220"/>
      <c r="C171" s="221"/>
      <c r="D171" s="204" t="s">
        <v>154</v>
      </c>
      <c r="E171" s="222" t="s">
        <v>1</v>
      </c>
      <c r="F171" s="223" t="s">
        <v>612</v>
      </c>
      <c r="G171" s="221"/>
      <c r="H171" s="224">
        <v>8242.42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154</v>
      </c>
      <c r="AU171" s="230" t="s">
        <v>90</v>
      </c>
      <c r="AV171" s="14" t="s">
        <v>90</v>
      </c>
      <c r="AW171" s="14" t="s">
        <v>36</v>
      </c>
      <c r="AX171" s="14" t="s">
        <v>88</v>
      </c>
      <c r="AY171" s="230" t="s">
        <v>141</v>
      </c>
    </row>
    <row r="172" spans="1:65" s="2" customFormat="1" ht="37.9" customHeight="1">
      <c r="A172" s="34"/>
      <c r="B172" s="35"/>
      <c r="C172" s="191" t="s">
        <v>205</v>
      </c>
      <c r="D172" s="191" t="s">
        <v>143</v>
      </c>
      <c r="E172" s="192" t="s">
        <v>234</v>
      </c>
      <c r="F172" s="193" t="s">
        <v>235</v>
      </c>
      <c r="G172" s="194" t="s">
        <v>160</v>
      </c>
      <c r="H172" s="195">
        <v>16070.11</v>
      </c>
      <c r="I172" s="196"/>
      <c r="J172" s="197">
        <f>ROUND(I172*H172,2)</f>
        <v>0</v>
      </c>
      <c r="K172" s="193" t="s">
        <v>147</v>
      </c>
      <c r="L172" s="39"/>
      <c r="M172" s="198" t="s">
        <v>1</v>
      </c>
      <c r="N172" s="199" t="s">
        <v>45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148</v>
      </c>
      <c r="AT172" s="202" t="s">
        <v>143</v>
      </c>
      <c r="AU172" s="202" t="s">
        <v>90</v>
      </c>
      <c r="AY172" s="17" t="s">
        <v>141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88</v>
      </c>
      <c r="BK172" s="203">
        <f>ROUND(I172*H172,2)</f>
        <v>0</v>
      </c>
      <c r="BL172" s="17" t="s">
        <v>148</v>
      </c>
      <c r="BM172" s="202" t="s">
        <v>613</v>
      </c>
    </row>
    <row r="173" spans="1:65" s="2" customFormat="1" ht="39">
      <c r="A173" s="34"/>
      <c r="B173" s="35"/>
      <c r="C173" s="36"/>
      <c r="D173" s="204" t="s">
        <v>150</v>
      </c>
      <c r="E173" s="36"/>
      <c r="F173" s="205" t="s">
        <v>237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150</v>
      </c>
      <c r="AU173" s="17" t="s">
        <v>90</v>
      </c>
    </row>
    <row r="174" spans="1:65" s="13" customFormat="1" ht="11.25">
      <c r="B174" s="210"/>
      <c r="C174" s="211"/>
      <c r="D174" s="204" t="s">
        <v>154</v>
      </c>
      <c r="E174" s="212" t="s">
        <v>1</v>
      </c>
      <c r="F174" s="213" t="s">
        <v>614</v>
      </c>
      <c r="G174" s="211"/>
      <c r="H174" s="212" t="s">
        <v>1</v>
      </c>
      <c r="I174" s="214"/>
      <c r="J174" s="211"/>
      <c r="K174" s="211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154</v>
      </c>
      <c r="AU174" s="219" t="s">
        <v>90</v>
      </c>
      <c r="AV174" s="13" t="s">
        <v>88</v>
      </c>
      <c r="AW174" s="13" t="s">
        <v>36</v>
      </c>
      <c r="AX174" s="13" t="s">
        <v>80</v>
      </c>
      <c r="AY174" s="219" t="s">
        <v>141</v>
      </c>
    </row>
    <row r="175" spans="1:65" s="14" customFormat="1" ht="11.25">
      <c r="B175" s="220"/>
      <c r="C175" s="221"/>
      <c r="D175" s="204" t="s">
        <v>154</v>
      </c>
      <c r="E175" s="222" t="s">
        <v>1</v>
      </c>
      <c r="F175" s="223" t="s">
        <v>496</v>
      </c>
      <c r="G175" s="221"/>
      <c r="H175" s="224">
        <v>16070.11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154</v>
      </c>
      <c r="AU175" s="230" t="s">
        <v>90</v>
      </c>
      <c r="AV175" s="14" t="s">
        <v>90</v>
      </c>
      <c r="AW175" s="14" t="s">
        <v>36</v>
      </c>
      <c r="AX175" s="14" t="s">
        <v>88</v>
      </c>
      <c r="AY175" s="230" t="s">
        <v>141</v>
      </c>
    </row>
    <row r="176" spans="1:65" s="2" customFormat="1" ht="24.2" customHeight="1">
      <c r="A176" s="34"/>
      <c r="B176" s="35"/>
      <c r="C176" s="191" t="s">
        <v>214</v>
      </c>
      <c r="D176" s="191" t="s">
        <v>143</v>
      </c>
      <c r="E176" s="192" t="s">
        <v>615</v>
      </c>
      <c r="F176" s="193" t="s">
        <v>616</v>
      </c>
      <c r="G176" s="194" t="s">
        <v>199</v>
      </c>
      <c r="H176" s="195">
        <v>2596.9299999999998</v>
      </c>
      <c r="I176" s="196"/>
      <c r="J176" s="197">
        <f>ROUND(I176*H176,2)</f>
        <v>0</v>
      </c>
      <c r="K176" s="193" t="s">
        <v>147</v>
      </c>
      <c r="L176" s="39"/>
      <c r="M176" s="198" t="s">
        <v>1</v>
      </c>
      <c r="N176" s="199" t="s">
        <v>45</v>
      </c>
      <c r="O176" s="71"/>
      <c r="P176" s="200">
        <f>O176*H176</f>
        <v>0</v>
      </c>
      <c r="Q176" s="200">
        <v>1E-4</v>
      </c>
      <c r="R176" s="200">
        <f>Q176*H176</f>
        <v>0.25969300000000001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148</v>
      </c>
      <c r="AT176" s="202" t="s">
        <v>143</v>
      </c>
      <c r="AU176" s="202" t="s">
        <v>90</v>
      </c>
      <c r="AY176" s="17" t="s">
        <v>141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88</v>
      </c>
      <c r="BK176" s="203">
        <f>ROUND(I176*H176,2)</f>
        <v>0</v>
      </c>
      <c r="BL176" s="17" t="s">
        <v>148</v>
      </c>
      <c r="BM176" s="202" t="s">
        <v>617</v>
      </c>
    </row>
    <row r="177" spans="1:65" s="2" customFormat="1" ht="19.5">
      <c r="A177" s="34"/>
      <c r="B177" s="35"/>
      <c r="C177" s="36"/>
      <c r="D177" s="204" t="s">
        <v>150</v>
      </c>
      <c r="E177" s="36"/>
      <c r="F177" s="205" t="s">
        <v>618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150</v>
      </c>
      <c r="AU177" s="17" t="s">
        <v>90</v>
      </c>
    </row>
    <row r="178" spans="1:65" s="13" customFormat="1" ht="11.25">
      <c r="B178" s="210"/>
      <c r="C178" s="211"/>
      <c r="D178" s="204" t="s">
        <v>154</v>
      </c>
      <c r="E178" s="212" t="s">
        <v>1</v>
      </c>
      <c r="F178" s="213" t="s">
        <v>590</v>
      </c>
      <c r="G178" s="211"/>
      <c r="H178" s="212" t="s">
        <v>1</v>
      </c>
      <c r="I178" s="214"/>
      <c r="J178" s="211"/>
      <c r="K178" s="211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154</v>
      </c>
      <c r="AU178" s="219" t="s">
        <v>90</v>
      </c>
      <c r="AV178" s="13" t="s">
        <v>88</v>
      </c>
      <c r="AW178" s="13" t="s">
        <v>36</v>
      </c>
      <c r="AX178" s="13" t="s">
        <v>80</v>
      </c>
      <c r="AY178" s="219" t="s">
        <v>141</v>
      </c>
    </row>
    <row r="179" spans="1:65" s="14" customFormat="1" ht="11.25">
      <c r="B179" s="220"/>
      <c r="C179" s="221"/>
      <c r="D179" s="204" t="s">
        <v>154</v>
      </c>
      <c r="E179" s="222" t="s">
        <v>1</v>
      </c>
      <c r="F179" s="223" t="s">
        <v>619</v>
      </c>
      <c r="G179" s="221"/>
      <c r="H179" s="224">
        <v>2596.9299999999998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154</v>
      </c>
      <c r="AU179" s="230" t="s">
        <v>90</v>
      </c>
      <c r="AV179" s="14" t="s">
        <v>90</v>
      </c>
      <c r="AW179" s="14" t="s">
        <v>36</v>
      </c>
      <c r="AX179" s="14" t="s">
        <v>88</v>
      </c>
      <c r="AY179" s="230" t="s">
        <v>141</v>
      </c>
    </row>
    <row r="180" spans="1:65" s="2" customFormat="1" ht="16.5" customHeight="1">
      <c r="A180" s="34"/>
      <c r="B180" s="35"/>
      <c r="C180" s="242" t="s">
        <v>220</v>
      </c>
      <c r="D180" s="242" t="s">
        <v>265</v>
      </c>
      <c r="E180" s="243" t="s">
        <v>620</v>
      </c>
      <c r="F180" s="244" t="s">
        <v>621</v>
      </c>
      <c r="G180" s="245" t="s">
        <v>199</v>
      </c>
      <c r="H180" s="246">
        <v>2986.47</v>
      </c>
      <c r="I180" s="247"/>
      <c r="J180" s="248">
        <f>ROUND(I180*H180,2)</f>
        <v>0</v>
      </c>
      <c r="K180" s="244" t="s">
        <v>178</v>
      </c>
      <c r="L180" s="249"/>
      <c r="M180" s="250" t="s">
        <v>1</v>
      </c>
      <c r="N180" s="251" t="s">
        <v>45</v>
      </c>
      <c r="O180" s="71"/>
      <c r="P180" s="200">
        <f>O180*H180</f>
        <v>0</v>
      </c>
      <c r="Q180" s="200">
        <v>3.8000000000000002E-4</v>
      </c>
      <c r="R180" s="200">
        <f>Q180*H180</f>
        <v>1.1348586000000001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214</v>
      </c>
      <c r="AT180" s="202" t="s">
        <v>265</v>
      </c>
      <c r="AU180" s="202" t="s">
        <v>90</v>
      </c>
      <c r="AY180" s="17" t="s">
        <v>141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88</v>
      </c>
      <c r="BK180" s="203">
        <f>ROUND(I180*H180,2)</f>
        <v>0</v>
      </c>
      <c r="BL180" s="17" t="s">
        <v>148</v>
      </c>
      <c r="BM180" s="202" t="s">
        <v>622</v>
      </c>
    </row>
    <row r="181" spans="1:65" s="2" customFormat="1" ht="11.25">
      <c r="A181" s="34"/>
      <c r="B181" s="35"/>
      <c r="C181" s="36"/>
      <c r="D181" s="204" t="s">
        <v>150</v>
      </c>
      <c r="E181" s="36"/>
      <c r="F181" s="205" t="s">
        <v>621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150</v>
      </c>
      <c r="AU181" s="17" t="s">
        <v>90</v>
      </c>
    </row>
    <row r="182" spans="1:65" s="2" customFormat="1" ht="39">
      <c r="A182" s="34"/>
      <c r="B182" s="35"/>
      <c r="C182" s="36"/>
      <c r="D182" s="204" t="s">
        <v>152</v>
      </c>
      <c r="E182" s="36"/>
      <c r="F182" s="209" t="s">
        <v>623</v>
      </c>
      <c r="G182" s="36"/>
      <c r="H182" s="36"/>
      <c r="I182" s="206"/>
      <c r="J182" s="36"/>
      <c r="K182" s="36"/>
      <c r="L182" s="39"/>
      <c r="M182" s="207"/>
      <c r="N182" s="208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152</v>
      </c>
      <c r="AU182" s="17" t="s">
        <v>90</v>
      </c>
    </row>
    <row r="183" spans="1:65" s="14" customFormat="1" ht="11.25">
      <c r="B183" s="220"/>
      <c r="C183" s="221"/>
      <c r="D183" s="204" t="s">
        <v>154</v>
      </c>
      <c r="E183" s="221"/>
      <c r="F183" s="223" t="s">
        <v>624</v>
      </c>
      <c r="G183" s="221"/>
      <c r="H183" s="224">
        <v>2986.47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154</v>
      </c>
      <c r="AU183" s="230" t="s">
        <v>90</v>
      </c>
      <c r="AV183" s="14" t="s">
        <v>90</v>
      </c>
      <c r="AW183" s="14" t="s">
        <v>4</v>
      </c>
      <c r="AX183" s="14" t="s">
        <v>88</v>
      </c>
      <c r="AY183" s="230" t="s">
        <v>141</v>
      </c>
    </row>
    <row r="184" spans="1:65" s="2" customFormat="1" ht="24.2" customHeight="1">
      <c r="A184" s="34"/>
      <c r="B184" s="35"/>
      <c r="C184" s="191" t="s">
        <v>213</v>
      </c>
      <c r="D184" s="191" t="s">
        <v>143</v>
      </c>
      <c r="E184" s="192" t="s">
        <v>248</v>
      </c>
      <c r="F184" s="193" t="s">
        <v>249</v>
      </c>
      <c r="G184" s="194" t="s">
        <v>199</v>
      </c>
      <c r="H184" s="195">
        <v>1113.5</v>
      </c>
      <c r="I184" s="196"/>
      <c r="J184" s="197">
        <f>ROUND(I184*H184,2)</f>
        <v>0</v>
      </c>
      <c r="K184" s="193" t="s">
        <v>147</v>
      </c>
      <c r="L184" s="39"/>
      <c r="M184" s="198" t="s">
        <v>1</v>
      </c>
      <c r="N184" s="199" t="s">
        <v>45</v>
      </c>
      <c r="O184" s="71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148</v>
      </c>
      <c r="AT184" s="202" t="s">
        <v>143</v>
      </c>
      <c r="AU184" s="202" t="s">
        <v>90</v>
      </c>
      <c r="AY184" s="17" t="s">
        <v>141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7" t="s">
        <v>88</v>
      </c>
      <c r="BK184" s="203">
        <f>ROUND(I184*H184,2)</f>
        <v>0</v>
      </c>
      <c r="BL184" s="17" t="s">
        <v>148</v>
      </c>
      <c r="BM184" s="202" t="s">
        <v>625</v>
      </c>
    </row>
    <row r="185" spans="1:65" s="2" customFormat="1" ht="29.25">
      <c r="A185" s="34"/>
      <c r="B185" s="35"/>
      <c r="C185" s="36"/>
      <c r="D185" s="204" t="s">
        <v>150</v>
      </c>
      <c r="E185" s="36"/>
      <c r="F185" s="205" t="s">
        <v>251</v>
      </c>
      <c r="G185" s="36"/>
      <c r="H185" s="36"/>
      <c r="I185" s="206"/>
      <c r="J185" s="36"/>
      <c r="K185" s="36"/>
      <c r="L185" s="39"/>
      <c r="M185" s="207"/>
      <c r="N185" s="208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150</v>
      </c>
      <c r="AU185" s="17" t="s">
        <v>90</v>
      </c>
    </row>
    <row r="186" spans="1:65" s="13" customFormat="1" ht="11.25">
      <c r="B186" s="210"/>
      <c r="C186" s="211"/>
      <c r="D186" s="204" t="s">
        <v>154</v>
      </c>
      <c r="E186" s="212" t="s">
        <v>1</v>
      </c>
      <c r="F186" s="213" t="s">
        <v>590</v>
      </c>
      <c r="G186" s="211"/>
      <c r="H186" s="212" t="s">
        <v>1</v>
      </c>
      <c r="I186" s="214"/>
      <c r="J186" s="211"/>
      <c r="K186" s="211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154</v>
      </c>
      <c r="AU186" s="219" t="s">
        <v>90</v>
      </c>
      <c r="AV186" s="13" t="s">
        <v>88</v>
      </c>
      <c r="AW186" s="13" t="s">
        <v>36</v>
      </c>
      <c r="AX186" s="13" t="s">
        <v>80</v>
      </c>
      <c r="AY186" s="219" t="s">
        <v>141</v>
      </c>
    </row>
    <row r="187" spans="1:65" s="14" customFormat="1" ht="11.25">
      <c r="B187" s="220"/>
      <c r="C187" s="221"/>
      <c r="D187" s="204" t="s">
        <v>154</v>
      </c>
      <c r="E187" s="222" t="s">
        <v>1</v>
      </c>
      <c r="F187" s="223" t="s">
        <v>626</v>
      </c>
      <c r="G187" s="221"/>
      <c r="H187" s="224">
        <v>1113.5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154</v>
      </c>
      <c r="AU187" s="230" t="s">
        <v>90</v>
      </c>
      <c r="AV187" s="14" t="s">
        <v>90</v>
      </c>
      <c r="AW187" s="14" t="s">
        <v>36</v>
      </c>
      <c r="AX187" s="14" t="s">
        <v>88</v>
      </c>
      <c r="AY187" s="230" t="s">
        <v>141</v>
      </c>
    </row>
    <row r="188" spans="1:65" s="2" customFormat="1" ht="16.5" customHeight="1">
      <c r="A188" s="34"/>
      <c r="B188" s="35"/>
      <c r="C188" s="191" t="s">
        <v>238</v>
      </c>
      <c r="D188" s="191" t="s">
        <v>143</v>
      </c>
      <c r="E188" s="192" t="s">
        <v>254</v>
      </c>
      <c r="F188" s="193" t="s">
        <v>255</v>
      </c>
      <c r="G188" s="194" t="s">
        <v>199</v>
      </c>
      <c r="H188" s="195">
        <v>9435.6</v>
      </c>
      <c r="I188" s="196"/>
      <c r="J188" s="197">
        <f>ROUND(I188*H188,2)</f>
        <v>0</v>
      </c>
      <c r="K188" s="193" t="s">
        <v>147</v>
      </c>
      <c r="L188" s="39"/>
      <c r="M188" s="198" t="s">
        <v>1</v>
      </c>
      <c r="N188" s="199" t="s">
        <v>45</v>
      </c>
      <c r="O188" s="71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2" t="s">
        <v>148</v>
      </c>
      <c r="AT188" s="202" t="s">
        <v>143</v>
      </c>
      <c r="AU188" s="202" t="s">
        <v>90</v>
      </c>
      <c r="AY188" s="17" t="s">
        <v>141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88</v>
      </c>
      <c r="BK188" s="203">
        <f>ROUND(I188*H188,2)</f>
        <v>0</v>
      </c>
      <c r="BL188" s="17" t="s">
        <v>148</v>
      </c>
      <c r="BM188" s="202" t="s">
        <v>627</v>
      </c>
    </row>
    <row r="189" spans="1:65" s="2" customFormat="1" ht="29.25">
      <c r="A189" s="34"/>
      <c r="B189" s="35"/>
      <c r="C189" s="36"/>
      <c r="D189" s="204" t="s">
        <v>150</v>
      </c>
      <c r="E189" s="36"/>
      <c r="F189" s="205" t="s">
        <v>257</v>
      </c>
      <c r="G189" s="36"/>
      <c r="H189" s="36"/>
      <c r="I189" s="206"/>
      <c r="J189" s="36"/>
      <c r="K189" s="36"/>
      <c r="L189" s="39"/>
      <c r="M189" s="207"/>
      <c r="N189" s="208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150</v>
      </c>
      <c r="AU189" s="17" t="s">
        <v>90</v>
      </c>
    </row>
    <row r="190" spans="1:65" s="13" customFormat="1" ht="11.25">
      <c r="B190" s="210"/>
      <c r="C190" s="211"/>
      <c r="D190" s="204" t="s">
        <v>154</v>
      </c>
      <c r="E190" s="212" t="s">
        <v>1</v>
      </c>
      <c r="F190" s="213" t="s">
        <v>590</v>
      </c>
      <c r="G190" s="211"/>
      <c r="H190" s="212" t="s">
        <v>1</v>
      </c>
      <c r="I190" s="214"/>
      <c r="J190" s="211"/>
      <c r="K190" s="211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154</v>
      </c>
      <c r="AU190" s="219" t="s">
        <v>90</v>
      </c>
      <c r="AV190" s="13" t="s">
        <v>88</v>
      </c>
      <c r="AW190" s="13" t="s">
        <v>36</v>
      </c>
      <c r="AX190" s="13" t="s">
        <v>80</v>
      </c>
      <c r="AY190" s="219" t="s">
        <v>141</v>
      </c>
    </row>
    <row r="191" spans="1:65" s="14" customFormat="1" ht="11.25">
      <c r="B191" s="220"/>
      <c r="C191" s="221"/>
      <c r="D191" s="204" t="s">
        <v>154</v>
      </c>
      <c r="E191" s="222" t="s">
        <v>1</v>
      </c>
      <c r="F191" s="223" t="s">
        <v>628</v>
      </c>
      <c r="G191" s="221"/>
      <c r="H191" s="224">
        <v>9435.6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154</v>
      </c>
      <c r="AU191" s="230" t="s">
        <v>90</v>
      </c>
      <c r="AV191" s="14" t="s">
        <v>90</v>
      </c>
      <c r="AW191" s="14" t="s">
        <v>36</v>
      </c>
      <c r="AX191" s="14" t="s">
        <v>88</v>
      </c>
      <c r="AY191" s="230" t="s">
        <v>141</v>
      </c>
    </row>
    <row r="192" spans="1:65" s="2" customFormat="1" ht="33" customHeight="1">
      <c r="A192" s="34"/>
      <c r="B192" s="35"/>
      <c r="C192" s="191" t="s">
        <v>247</v>
      </c>
      <c r="D192" s="191" t="s">
        <v>143</v>
      </c>
      <c r="E192" s="192" t="s">
        <v>629</v>
      </c>
      <c r="F192" s="193" t="s">
        <v>630</v>
      </c>
      <c r="G192" s="194" t="s">
        <v>199</v>
      </c>
      <c r="H192" s="195">
        <v>85303.6</v>
      </c>
      <c r="I192" s="196"/>
      <c r="J192" s="197">
        <f>ROUND(I192*H192,2)</f>
        <v>0</v>
      </c>
      <c r="K192" s="193" t="s">
        <v>147</v>
      </c>
      <c r="L192" s="39"/>
      <c r="M192" s="198" t="s">
        <v>1</v>
      </c>
      <c r="N192" s="199" t="s">
        <v>45</v>
      </c>
      <c r="O192" s="71"/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2" t="s">
        <v>148</v>
      </c>
      <c r="AT192" s="202" t="s">
        <v>143</v>
      </c>
      <c r="AU192" s="202" t="s">
        <v>90</v>
      </c>
      <c r="AY192" s="17" t="s">
        <v>141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88</v>
      </c>
      <c r="BK192" s="203">
        <f>ROUND(I192*H192,2)</f>
        <v>0</v>
      </c>
      <c r="BL192" s="17" t="s">
        <v>148</v>
      </c>
      <c r="BM192" s="202" t="s">
        <v>631</v>
      </c>
    </row>
    <row r="193" spans="1:65" s="2" customFormat="1" ht="19.5">
      <c r="A193" s="34"/>
      <c r="B193" s="35"/>
      <c r="C193" s="36"/>
      <c r="D193" s="204" t="s">
        <v>150</v>
      </c>
      <c r="E193" s="36"/>
      <c r="F193" s="205" t="s">
        <v>632</v>
      </c>
      <c r="G193" s="36"/>
      <c r="H193" s="36"/>
      <c r="I193" s="206"/>
      <c r="J193" s="36"/>
      <c r="K193" s="36"/>
      <c r="L193" s="39"/>
      <c r="M193" s="207"/>
      <c r="N193" s="208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150</v>
      </c>
      <c r="AU193" s="17" t="s">
        <v>90</v>
      </c>
    </row>
    <row r="194" spans="1:65" s="13" customFormat="1" ht="11.25">
      <c r="B194" s="210"/>
      <c r="C194" s="211"/>
      <c r="D194" s="204" t="s">
        <v>154</v>
      </c>
      <c r="E194" s="212" t="s">
        <v>1</v>
      </c>
      <c r="F194" s="213" t="s">
        <v>633</v>
      </c>
      <c r="G194" s="211"/>
      <c r="H194" s="212" t="s">
        <v>1</v>
      </c>
      <c r="I194" s="214"/>
      <c r="J194" s="211"/>
      <c r="K194" s="211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154</v>
      </c>
      <c r="AU194" s="219" t="s">
        <v>90</v>
      </c>
      <c r="AV194" s="13" t="s">
        <v>88</v>
      </c>
      <c r="AW194" s="13" t="s">
        <v>36</v>
      </c>
      <c r="AX194" s="13" t="s">
        <v>80</v>
      </c>
      <c r="AY194" s="219" t="s">
        <v>141</v>
      </c>
    </row>
    <row r="195" spans="1:65" s="14" customFormat="1" ht="11.25">
      <c r="B195" s="220"/>
      <c r="C195" s="221"/>
      <c r="D195" s="204" t="s">
        <v>154</v>
      </c>
      <c r="E195" s="222" t="s">
        <v>1</v>
      </c>
      <c r="F195" s="223" t="s">
        <v>634</v>
      </c>
      <c r="G195" s="221"/>
      <c r="H195" s="224">
        <v>2879.4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154</v>
      </c>
      <c r="AU195" s="230" t="s">
        <v>90</v>
      </c>
      <c r="AV195" s="14" t="s">
        <v>90</v>
      </c>
      <c r="AW195" s="14" t="s">
        <v>36</v>
      </c>
      <c r="AX195" s="14" t="s">
        <v>80</v>
      </c>
      <c r="AY195" s="230" t="s">
        <v>141</v>
      </c>
    </row>
    <row r="196" spans="1:65" s="13" customFormat="1" ht="11.25">
      <c r="B196" s="210"/>
      <c r="C196" s="211"/>
      <c r="D196" s="204" t="s">
        <v>154</v>
      </c>
      <c r="E196" s="212" t="s">
        <v>1</v>
      </c>
      <c r="F196" s="213" t="s">
        <v>635</v>
      </c>
      <c r="G196" s="211"/>
      <c r="H196" s="212" t="s">
        <v>1</v>
      </c>
      <c r="I196" s="214"/>
      <c r="J196" s="211"/>
      <c r="K196" s="211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154</v>
      </c>
      <c r="AU196" s="219" t="s">
        <v>90</v>
      </c>
      <c r="AV196" s="13" t="s">
        <v>88</v>
      </c>
      <c r="AW196" s="13" t="s">
        <v>36</v>
      </c>
      <c r="AX196" s="13" t="s">
        <v>80</v>
      </c>
      <c r="AY196" s="219" t="s">
        <v>141</v>
      </c>
    </row>
    <row r="197" spans="1:65" s="14" customFormat="1" ht="11.25">
      <c r="B197" s="220"/>
      <c r="C197" s="221"/>
      <c r="D197" s="204" t="s">
        <v>154</v>
      </c>
      <c r="E197" s="222" t="s">
        <v>1</v>
      </c>
      <c r="F197" s="223" t="s">
        <v>636</v>
      </c>
      <c r="G197" s="221"/>
      <c r="H197" s="224">
        <v>82424.2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154</v>
      </c>
      <c r="AU197" s="230" t="s">
        <v>90</v>
      </c>
      <c r="AV197" s="14" t="s">
        <v>90</v>
      </c>
      <c r="AW197" s="14" t="s">
        <v>36</v>
      </c>
      <c r="AX197" s="14" t="s">
        <v>80</v>
      </c>
      <c r="AY197" s="230" t="s">
        <v>141</v>
      </c>
    </row>
    <row r="198" spans="1:65" s="15" customFormat="1" ht="11.25">
      <c r="B198" s="231"/>
      <c r="C198" s="232"/>
      <c r="D198" s="204" t="s">
        <v>154</v>
      </c>
      <c r="E198" s="233" t="s">
        <v>1</v>
      </c>
      <c r="F198" s="234" t="s">
        <v>173</v>
      </c>
      <c r="G198" s="232"/>
      <c r="H198" s="235">
        <v>85303.599999999991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154</v>
      </c>
      <c r="AU198" s="241" t="s">
        <v>90</v>
      </c>
      <c r="AV198" s="15" t="s">
        <v>148</v>
      </c>
      <c r="AW198" s="15" t="s">
        <v>36</v>
      </c>
      <c r="AX198" s="15" t="s">
        <v>88</v>
      </c>
      <c r="AY198" s="241" t="s">
        <v>141</v>
      </c>
    </row>
    <row r="199" spans="1:65" s="2" customFormat="1" ht="24.2" customHeight="1">
      <c r="A199" s="34"/>
      <c r="B199" s="35"/>
      <c r="C199" s="191" t="s">
        <v>253</v>
      </c>
      <c r="D199" s="191" t="s">
        <v>143</v>
      </c>
      <c r="E199" s="192" t="s">
        <v>296</v>
      </c>
      <c r="F199" s="193" t="s">
        <v>297</v>
      </c>
      <c r="G199" s="194" t="s">
        <v>199</v>
      </c>
      <c r="H199" s="195">
        <v>6846</v>
      </c>
      <c r="I199" s="196"/>
      <c r="J199" s="197">
        <f>ROUND(I199*H199,2)</f>
        <v>0</v>
      </c>
      <c r="K199" s="193" t="s">
        <v>147</v>
      </c>
      <c r="L199" s="39"/>
      <c r="M199" s="198" t="s">
        <v>1</v>
      </c>
      <c r="N199" s="199" t="s">
        <v>45</v>
      </c>
      <c r="O199" s="71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2" t="s">
        <v>148</v>
      </c>
      <c r="AT199" s="202" t="s">
        <v>143</v>
      </c>
      <c r="AU199" s="202" t="s">
        <v>90</v>
      </c>
      <c r="AY199" s="17" t="s">
        <v>141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88</v>
      </c>
      <c r="BK199" s="203">
        <f>ROUND(I199*H199,2)</f>
        <v>0</v>
      </c>
      <c r="BL199" s="17" t="s">
        <v>148</v>
      </c>
      <c r="BM199" s="202" t="s">
        <v>637</v>
      </c>
    </row>
    <row r="200" spans="1:65" s="2" customFormat="1" ht="19.5">
      <c r="A200" s="34"/>
      <c r="B200" s="35"/>
      <c r="C200" s="36"/>
      <c r="D200" s="204" t="s">
        <v>150</v>
      </c>
      <c r="E200" s="36"/>
      <c r="F200" s="205" t="s">
        <v>299</v>
      </c>
      <c r="G200" s="36"/>
      <c r="H200" s="36"/>
      <c r="I200" s="206"/>
      <c r="J200" s="36"/>
      <c r="K200" s="36"/>
      <c r="L200" s="39"/>
      <c r="M200" s="207"/>
      <c r="N200" s="208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150</v>
      </c>
      <c r="AU200" s="17" t="s">
        <v>90</v>
      </c>
    </row>
    <row r="201" spans="1:65" s="13" customFormat="1" ht="11.25">
      <c r="B201" s="210"/>
      <c r="C201" s="211"/>
      <c r="D201" s="204" t="s">
        <v>154</v>
      </c>
      <c r="E201" s="212" t="s">
        <v>1</v>
      </c>
      <c r="F201" s="213" t="s">
        <v>590</v>
      </c>
      <c r="G201" s="211"/>
      <c r="H201" s="212" t="s">
        <v>1</v>
      </c>
      <c r="I201" s="214"/>
      <c r="J201" s="211"/>
      <c r="K201" s="211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154</v>
      </c>
      <c r="AU201" s="219" t="s">
        <v>90</v>
      </c>
      <c r="AV201" s="13" t="s">
        <v>88</v>
      </c>
      <c r="AW201" s="13" t="s">
        <v>36</v>
      </c>
      <c r="AX201" s="13" t="s">
        <v>80</v>
      </c>
      <c r="AY201" s="219" t="s">
        <v>141</v>
      </c>
    </row>
    <row r="202" spans="1:65" s="14" customFormat="1" ht="11.25">
      <c r="B202" s="220"/>
      <c r="C202" s="221"/>
      <c r="D202" s="204" t="s">
        <v>154</v>
      </c>
      <c r="E202" s="222" t="s">
        <v>1</v>
      </c>
      <c r="F202" s="223" t="s">
        <v>638</v>
      </c>
      <c r="G202" s="221"/>
      <c r="H202" s="224">
        <v>6846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154</v>
      </c>
      <c r="AU202" s="230" t="s">
        <v>90</v>
      </c>
      <c r="AV202" s="14" t="s">
        <v>90</v>
      </c>
      <c r="AW202" s="14" t="s">
        <v>36</v>
      </c>
      <c r="AX202" s="14" t="s">
        <v>88</v>
      </c>
      <c r="AY202" s="230" t="s">
        <v>141</v>
      </c>
    </row>
    <row r="203" spans="1:65" s="2" customFormat="1" ht="24.2" customHeight="1">
      <c r="A203" s="34"/>
      <c r="B203" s="35"/>
      <c r="C203" s="191" t="s">
        <v>259</v>
      </c>
      <c r="D203" s="191" t="s">
        <v>143</v>
      </c>
      <c r="E203" s="192" t="s">
        <v>285</v>
      </c>
      <c r="F203" s="193" t="s">
        <v>286</v>
      </c>
      <c r="G203" s="194" t="s">
        <v>199</v>
      </c>
      <c r="H203" s="195">
        <v>85303.6</v>
      </c>
      <c r="I203" s="196"/>
      <c r="J203" s="197">
        <f>ROUND(I203*H203,2)</f>
        <v>0</v>
      </c>
      <c r="K203" s="193" t="s">
        <v>147</v>
      </c>
      <c r="L203" s="39"/>
      <c r="M203" s="198" t="s">
        <v>1</v>
      </c>
      <c r="N203" s="199" t="s">
        <v>45</v>
      </c>
      <c r="O203" s="71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148</v>
      </c>
      <c r="AT203" s="202" t="s">
        <v>143</v>
      </c>
      <c r="AU203" s="202" t="s">
        <v>90</v>
      </c>
      <c r="AY203" s="17" t="s">
        <v>141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88</v>
      </c>
      <c r="BK203" s="203">
        <f>ROUND(I203*H203,2)</f>
        <v>0</v>
      </c>
      <c r="BL203" s="17" t="s">
        <v>148</v>
      </c>
      <c r="BM203" s="202" t="s">
        <v>639</v>
      </c>
    </row>
    <row r="204" spans="1:65" s="2" customFormat="1" ht="19.5">
      <c r="A204" s="34"/>
      <c r="B204" s="35"/>
      <c r="C204" s="36"/>
      <c r="D204" s="204" t="s">
        <v>150</v>
      </c>
      <c r="E204" s="36"/>
      <c r="F204" s="205" t="s">
        <v>288</v>
      </c>
      <c r="G204" s="36"/>
      <c r="H204" s="36"/>
      <c r="I204" s="206"/>
      <c r="J204" s="36"/>
      <c r="K204" s="36"/>
      <c r="L204" s="39"/>
      <c r="M204" s="207"/>
      <c r="N204" s="208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150</v>
      </c>
      <c r="AU204" s="17" t="s">
        <v>90</v>
      </c>
    </row>
    <row r="205" spans="1:65" s="2" customFormat="1" ht="29.25">
      <c r="A205" s="34"/>
      <c r="B205" s="35"/>
      <c r="C205" s="36"/>
      <c r="D205" s="204" t="s">
        <v>152</v>
      </c>
      <c r="E205" s="36"/>
      <c r="F205" s="209" t="s">
        <v>640</v>
      </c>
      <c r="G205" s="36"/>
      <c r="H205" s="36"/>
      <c r="I205" s="206"/>
      <c r="J205" s="36"/>
      <c r="K205" s="36"/>
      <c r="L205" s="39"/>
      <c r="M205" s="207"/>
      <c r="N205" s="208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152</v>
      </c>
      <c r="AU205" s="17" t="s">
        <v>90</v>
      </c>
    </row>
    <row r="206" spans="1:65" s="13" customFormat="1" ht="11.25">
      <c r="B206" s="210"/>
      <c r="C206" s="211"/>
      <c r="D206" s="204" t="s">
        <v>154</v>
      </c>
      <c r="E206" s="212" t="s">
        <v>1</v>
      </c>
      <c r="F206" s="213" t="s">
        <v>590</v>
      </c>
      <c r="G206" s="211"/>
      <c r="H206" s="212" t="s">
        <v>1</v>
      </c>
      <c r="I206" s="214"/>
      <c r="J206" s="211"/>
      <c r="K206" s="211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154</v>
      </c>
      <c r="AU206" s="219" t="s">
        <v>90</v>
      </c>
      <c r="AV206" s="13" t="s">
        <v>88</v>
      </c>
      <c r="AW206" s="13" t="s">
        <v>36</v>
      </c>
      <c r="AX206" s="13" t="s">
        <v>80</v>
      </c>
      <c r="AY206" s="219" t="s">
        <v>141</v>
      </c>
    </row>
    <row r="207" spans="1:65" s="14" customFormat="1" ht="11.25">
      <c r="B207" s="220"/>
      <c r="C207" s="221"/>
      <c r="D207" s="204" t="s">
        <v>154</v>
      </c>
      <c r="E207" s="222" t="s">
        <v>1</v>
      </c>
      <c r="F207" s="223" t="s">
        <v>634</v>
      </c>
      <c r="G207" s="221"/>
      <c r="H207" s="224">
        <v>2879.4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154</v>
      </c>
      <c r="AU207" s="230" t="s">
        <v>90</v>
      </c>
      <c r="AV207" s="14" t="s">
        <v>90</v>
      </c>
      <c r="AW207" s="14" t="s">
        <v>36</v>
      </c>
      <c r="AX207" s="14" t="s">
        <v>80</v>
      </c>
      <c r="AY207" s="230" t="s">
        <v>141</v>
      </c>
    </row>
    <row r="208" spans="1:65" s="13" customFormat="1" ht="11.25">
      <c r="B208" s="210"/>
      <c r="C208" s="211"/>
      <c r="D208" s="204" t="s">
        <v>154</v>
      </c>
      <c r="E208" s="212" t="s">
        <v>1</v>
      </c>
      <c r="F208" s="213" t="s">
        <v>641</v>
      </c>
      <c r="G208" s="211"/>
      <c r="H208" s="212" t="s">
        <v>1</v>
      </c>
      <c r="I208" s="214"/>
      <c r="J208" s="211"/>
      <c r="K208" s="211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154</v>
      </c>
      <c r="AU208" s="219" t="s">
        <v>90</v>
      </c>
      <c r="AV208" s="13" t="s">
        <v>88</v>
      </c>
      <c r="AW208" s="13" t="s">
        <v>36</v>
      </c>
      <c r="AX208" s="13" t="s">
        <v>80</v>
      </c>
      <c r="AY208" s="219" t="s">
        <v>141</v>
      </c>
    </row>
    <row r="209" spans="1:65" s="14" customFormat="1" ht="11.25">
      <c r="B209" s="220"/>
      <c r="C209" s="221"/>
      <c r="D209" s="204" t="s">
        <v>154</v>
      </c>
      <c r="E209" s="222" t="s">
        <v>1</v>
      </c>
      <c r="F209" s="223" t="s">
        <v>636</v>
      </c>
      <c r="G209" s="221"/>
      <c r="H209" s="224">
        <v>82424.2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154</v>
      </c>
      <c r="AU209" s="230" t="s">
        <v>90</v>
      </c>
      <c r="AV209" s="14" t="s">
        <v>90</v>
      </c>
      <c r="AW209" s="14" t="s">
        <v>36</v>
      </c>
      <c r="AX209" s="14" t="s">
        <v>80</v>
      </c>
      <c r="AY209" s="230" t="s">
        <v>141</v>
      </c>
    </row>
    <row r="210" spans="1:65" s="15" customFormat="1" ht="11.25">
      <c r="B210" s="231"/>
      <c r="C210" s="232"/>
      <c r="D210" s="204" t="s">
        <v>154</v>
      </c>
      <c r="E210" s="233" t="s">
        <v>1</v>
      </c>
      <c r="F210" s="234" t="s">
        <v>173</v>
      </c>
      <c r="G210" s="232"/>
      <c r="H210" s="235">
        <v>85303.599999999991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154</v>
      </c>
      <c r="AU210" s="241" t="s">
        <v>90</v>
      </c>
      <c r="AV210" s="15" t="s">
        <v>148</v>
      </c>
      <c r="AW210" s="15" t="s">
        <v>36</v>
      </c>
      <c r="AX210" s="15" t="s">
        <v>88</v>
      </c>
      <c r="AY210" s="241" t="s">
        <v>141</v>
      </c>
    </row>
    <row r="211" spans="1:65" s="2" customFormat="1" ht="16.5" customHeight="1">
      <c r="A211" s="34"/>
      <c r="B211" s="35"/>
      <c r="C211" s="242" t="s">
        <v>8</v>
      </c>
      <c r="D211" s="242" t="s">
        <v>265</v>
      </c>
      <c r="E211" s="243" t="s">
        <v>290</v>
      </c>
      <c r="F211" s="244" t="s">
        <v>291</v>
      </c>
      <c r="G211" s="245" t="s">
        <v>292</v>
      </c>
      <c r="H211" s="246">
        <v>71.984999999999999</v>
      </c>
      <c r="I211" s="247"/>
      <c r="J211" s="248">
        <f>ROUND(I211*H211,2)</f>
        <v>0</v>
      </c>
      <c r="K211" s="244" t="s">
        <v>147</v>
      </c>
      <c r="L211" s="249"/>
      <c r="M211" s="250" t="s">
        <v>1</v>
      </c>
      <c r="N211" s="251" t="s">
        <v>45</v>
      </c>
      <c r="O211" s="71"/>
      <c r="P211" s="200">
        <f>O211*H211</f>
        <v>0</v>
      </c>
      <c r="Q211" s="200">
        <v>1E-3</v>
      </c>
      <c r="R211" s="200">
        <f>Q211*H211</f>
        <v>7.1985000000000007E-2</v>
      </c>
      <c r="S211" s="200">
        <v>0</v>
      </c>
      <c r="T211" s="20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2" t="s">
        <v>214</v>
      </c>
      <c r="AT211" s="202" t="s">
        <v>265</v>
      </c>
      <c r="AU211" s="202" t="s">
        <v>90</v>
      </c>
      <c r="AY211" s="17" t="s">
        <v>141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88</v>
      </c>
      <c r="BK211" s="203">
        <f>ROUND(I211*H211,2)</f>
        <v>0</v>
      </c>
      <c r="BL211" s="17" t="s">
        <v>148</v>
      </c>
      <c r="BM211" s="202" t="s">
        <v>642</v>
      </c>
    </row>
    <row r="212" spans="1:65" s="2" customFormat="1" ht="11.25">
      <c r="A212" s="34"/>
      <c r="B212" s="35"/>
      <c r="C212" s="36"/>
      <c r="D212" s="204" t="s">
        <v>150</v>
      </c>
      <c r="E212" s="36"/>
      <c r="F212" s="205" t="s">
        <v>291</v>
      </c>
      <c r="G212" s="36"/>
      <c r="H212" s="36"/>
      <c r="I212" s="206"/>
      <c r="J212" s="36"/>
      <c r="K212" s="36"/>
      <c r="L212" s="39"/>
      <c r="M212" s="207"/>
      <c r="N212" s="208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150</v>
      </c>
      <c r="AU212" s="17" t="s">
        <v>90</v>
      </c>
    </row>
    <row r="213" spans="1:65" s="13" customFormat="1" ht="11.25">
      <c r="B213" s="210"/>
      <c r="C213" s="211"/>
      <c r="D213" s="204" t="s">
        <v>154</v>
      </c>
      <c r="E213" s="212" t="s">
        <v>1</v>
      </c>
      <c r="F213" s="213" t="s">
        <v>590</v>
      </c>
      <c r="G213" s="211"/>
      <c r="H213" s="212" t="s">
        <v>1</v>
      </c>
      <c r="I213" s="214"/>
      <c r="J213" s="211"/>
      <c r="K213" s="211"/>
      <c r="L213" s="215"/>
      <c r="M213" s="216"/>
      <c r="N213" s="217"/>
      <c r="O213" s="217"/>
      <c r="P213" s="217"/>
      <c r="Q213" s="217"/>
      <c r="R213" s="217"/>
      <c r="S213" s="217"/>
      <c r="T213" s="218"/>
      <c r="AT213" s="219" t="s">
        <v>154</v>
      </c>
      <c r="AU213" s="219" t="s">
        <v>90</v>
      </c>
      <c r="AV213" s="13" t="s">
        <v>88</v>
      </c>
      <c r="AW213" s="13" t="s">
        <v>36</v>
      </c>
      <c r="AX213" s="13" t="s">
        <v>80</v>
      </c>
      <c r="AY213" s="219" t="s">
        <v>141</v>
      </c>
    </row>
    <row r="214" spans="1:65" s="14" customFormat="1" ht="11.25">
      <c r="B214" s="220"/>
      <c r="C214" s="221"/>
      <c r="D214" s="204" t="s">
        <v>154</v>
      </c>
      <c r="E214" s="222" t="s">
        <v>1</v>
      </c>
      <c r="F214" s="223" t="s">
        <v>634</v>
      </c>
      <c r="G214" s="221"/>
      <c r="H214" s="224">
        <v>2879.4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154</v>
      </c>
      <c r="AU214" s="230" t="s">
        <v>90</v>
      </c>
      <c r="AV214" s="14" t="s">
        <v>90</v>
      </c>
      <c r="AW214" s="14" t="s">
        <v>36</v>
      </c>
      <c r="AX214" s="14" t="s">
        <v>88</v>
      </c>
      <c r="AY214" s="230" t="s">
        <v>141</v>
      </c>
    </row>
    <row r="215" spans="1:65" s="14" customFormat="1" ht="11.25">
      <c r="B215" s="220"/>
      <c r="C215" s="221"/>
      <c r="D215" s="204" t="s">
        <v>154</v>
      </c>
      <c r="E215" s="221"/>
      <c r="F215" s="223" t="s">
        <v>643</v>
      </c>
      <c r="G215" s="221"/>
      <c r="H215" s="224">
        <v>71.984999999999999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154</v>
      </c>
      <c r="AU215" s="230" t="s">
        <v>90</v>
      </c>
      <c r="AV215" s="14" t="s">
        <v>90</v>
      </c>
      <c r="AW215" s="14" t="s">
        <v>4</v>
      </c>
      <c r="AX215" s="14" t="s">
        <v>88</v>
      </c>
      <c r="AY215" s="230" t="s">
        <v>141</v>
      </c>
    </row>
    <row r="216" spans="1:65" s="2" customFormat="1" ht="24.2" customHeight="1">
      <c r="A216" s="34"/>
      <c r="B216" s="35"/>
      <c r="C216" s="191" t="s">
        <v>271</v>
      </c>
      <c r="D216" s="191" t="s">
        <v>143</v>
      </c>
      <c r="E216" s="192" t="s">
        <v>301</v>
      </c>
      <c r="F216" s="193" t="s">
        <v>302</v>
      </c>
      <c r="G216" s="194" t="s">
        <v>199</v>
      </c>
      <c r="H216" s="195">
        <v>6846</v>
      </c>
      <c r="I216" s="196"/>
      <c r="J216" s="197">
        <f>ROUND(I216*H216,2)</f>
        <v>0</v>
      </c>
      <c r="K216" s="193" t="s">
        <v>147</v>
      </c>
      <c r="L216" s="39"/>
      <c r="M216" s="198" t="s">
        <v>1</v>
      </c>
      <c r="N216" s="199" t="s">
        <v>45</v>
      </c>
      <c r="O216" s="71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2" t="s">
        <v>148</v>
      </c>
      <c r="AT216" s="202" t="s">
        <v>143</v>
      </c>
      <c r="AU216" s="202" t="s">
        <v>90</v>
      </c>
      <c r="AY216" s="17" t="s">
        <v>141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88</v>
      </c>
      <c r="BK216" s="203">
        <f>ROUND(I216*H216,2)</f>
        <v>0</v>
      </c>
      <c r="BL216" s="17" t="s">
        <v>148</v>
      </c>
      <c r="BM216" s="202" t="s">
        <v>644</v>
      </c>
    </row>
    <row r="217" spans="1:65" s="2" customFormat="1" ht="19.5">
      <c r="A217" s="34"/>
      <c r="B217" s="35"/>
      <c r="C217" s="36"/>
      <c r="D217" s="204" t="s">
        <v>150</v>
      </c>
      <c r="E217" s="36"/>
      <c r="F217" s="205" t="s">
        <v>304</v>
      </c>
      <c r="G217" s="36"/>
      <c r="H217" s="36"/>
      <c r="I217" s="206"/>
      <c r="J217" s="36"/>
      <c r="K217" s="36"/>
      <c r="L217" s="39"/>
      <c r="M217" s="207"/>
      <c r="N217" s="208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150</v>
      </c>
      <c r="AU217" s="17" t="s">
        <v>90</v>
      </c>
    </row>
    <row r="218" spans="1:65" s="13" customFormat="1" ht="11.25">
      <c r="B218" s="210"/>
      <c r="C218" s="211"/>
      <c r="D218" s="204" t="s">
        <v>154</v>
      </c>
      <c r="E218" s="212" t="s">
        <v>1</v>
      </c>
      <c r="F218" s="213" t="s">
        <v>590</v>
      </c>
      <c r="G218" s="211"/>
      <c r="H218" s="212" t="s">
        <v>1</v>
      </c>
      <c r="I218" s="214"/>
      <c r="J218" s="211"/>
      <c r="K218" s="211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154</v>
      </c>
      <c r="AU218" s="219" t="s">
        <v>90</v>
      </c>
      <c r="AV218" s="13" t="s">
        <v>88</v>
      </c>
      <c r="AW218" s="13" t="s">
        <v>36</v>
      </c>
      <c r="AX218" s="13" t="s">
        <v>80</v>
      </c>
      <c r="AY218" s="219" t="s">
        <v>141</v>
      </c>
    </row>
    <row r="219" spans="1:65" s="14" customFormat="1" ht="11.25">
      <c r="B219" s="220"/>
      <c r="C219" s="221"/>
      <c r="D219" s="204" t="s">
        <v>154</v>
      </c>
      <c r="E219" s="222" t="s">
        <v>1</v>
      </c>
      <c r="F219" s="223" t="s">
        <v>638</v>
      </c>
      <c r="G219" s="221"/>
      <c r="H219" s="224">
        <v>6846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154</v>
      </c>
      <c r="AU219" s="230" t="s">
        <v>90</v>
      </c>
      <c r="AV219" s="14" t="s">
        <v>90</v>
      </c>
      <c r="AW219" s="14" t="s">
        <v>36</v>
      </c>
      <c r="AX219" s="14" t="s">
        <v>88</v>
      </c>
      <c r="AY219" s="230" t="s">
        <v>141</v>
      </c>
    </row>
    <row r="220" spans="1:65" s="2" customFormat="1" ht="16.5" customHeight="1">
      <c r="A220" s="34"/>
      <c r="B220" s="35"/>
      <c r="C220" s="242" t="s">
        <v>278</v>
      </c>
      <c r="D220" s="242" t="s">
        <v>265</v>
      </c>
      <c r="E220" s="243" t="s">
        <v>306</v>
      </c>
      <c r="F220" s="244" t="s">
        <v>307</v>
      </c>
      <c r="G220" s="245" t="s">
        <v>292</v>
      </c>
      <c r="H220" s="246">
        <v>171.15</v>
      </c>
      <c r="I220" s="247"/>
      <c r="J220" s="248">
        <f>ROUND(I220*H220,2)</f>
        <v>0</v>
      </c>
      <c r="K220" s="244" t="s">
        <v>147</v>
      </c>
      <c r="L220" s="249"/>
      <c r="M220" s="250" t="s">
        <v>1</v>
      </c>
      <c r="N220" s="251" t="s">
        <v>45</v>
      </c>
      <c r="O220" s="71"/>
      <c r="P220" s="200">
        <f>O220*H220</f>
        <v>0</v>
      </c>
      <c r="Q220" s="200">
        <v>1E-3</v>
      </c>
      <c r="R220" s="200">
        <f>Q220*H220</f>
        <v>0.17115</v>
      </c>
      <c r="S220" s="200">
        <v>0</v>
      </c>
      <c r="T220" s="20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2" t="s">
        <v>214</v>
      </c>
      <c r="AT220" s="202" t="s">
        <v>265</v>
      </c>
      <c r="AU220" s="202" t="s">
        <v>90</v>
      </c>
      <c r="AY220" s="17" t="s">
        <v>141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7" t="s">
        <v>88</v>
      </c>
      <c r="BK220" s="203">
        <f>ROUND(I220*H220,2)</f>
        <v>0</v>
      </c>
      <c r="BL220" s="17" t="s">
        <v>148</v>
      </c>
      <c r="BM220" s="202" t="s">
        <v>645</v>
      </c>
    </row>
    <row r="221" spans="1:65" s="2" customFormat="1" ht="11.25">
      <c r="A221" s="34"/>
      <c r="B221" s="35"/>
      <c r="C221" s="36"/>
      <c r="D221" s="204" t="s">
        <v>150</v>
      </c>
      <c r="E221" s="36"/>
      <c r="F221" s="205" t="s">
        <v>307</v>
      </c>
      <c r="G221" s="36"/>
      <c r="H221" s="36"/>
      <c r="I221" s="206"/>
      <c r="J221" s="36"/>
      <c r="K221" s="36"/>
      <c r="L221" s="39"/>
      <c r="M221" s="207"/>
      <c r="N221" s="208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150</v>
      </c>
      <c r="AU221" s="17" t="s">
        <v>90</v>
      </c>
    </row>
    <row r="222" spans="1:65" s="14" customFormat="1" ht="11.25">
      <c r="B222" s="220"/>
      <c r="C222" s="221"/>
      <c r="D222" s="204" t="s">
        <v>154</v>
      </c>
      <c r="E222" s="221"/>
      <c r="F222" s="223" t="s">
        <v>646</v>
      </c>
      <c r="G222" s="221"/>
      <c r="H222" s="224">
        <v>171.15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154</v>
      </c>
      <c r="AU222" s="230" t="s">
        <v>90</v>
      </c>
      <c r="AV222" s="14" t="s">
        <v>90</v>
      </c>
      <c r="AW222" s="14" t="s">
        <v>4</v>
      </c>
      <c r="AX222" s="14" t="s">
        <v>88</v>
      </c>
      <c r="AY222" s="230" t="s">
        <v>141</v>
      </c>
    </row>
    <row r="223" spans="1:65" s="2" customFormat="1" ht="24.2" customHeight="1">
      <c r="A223" s="34"/>
      <c r="B223" s="35"/>
      <c r="C223" s="191" t="s">
        <v>284</v>
      </c>
      <c r="D223" s="191" t="s">
        <v>143</v>
      </c>
      <c r="E223" s="192" t="s">
        <v>647</v>
      </c>
      <c r="F223" s="193" t="s">
        <v>648</v>
      </c>
      <c r="G223" s="194" t="s">
        <v>649</v>
      </c>
      <c r="H223" s="195">
        <v>8.2420000000000009</v>
      </c>
      <c r="I223" s="196"/>
      <c r="J223" s="197">
        <f>ROUND(I223*H223,2)</f>
        <v>0</v>
      </c>
      <c r="K223" s="193" t="s">
        <v>147</v>
      </c>
      <c r="L223" s="39"/>
      <c r="M223" s="198" t="s">
        <v>1</v>
      </c>
      <c r="N223" s="199" t="s">
        <v>45</v>
      </c>
      <c r="O223" s="71"/>
      <c r="P223" s="200">
        <f>O223*H223</f>
        <v>0</v>
      </c>
      <c r="Q223" s="200">
        <v>0</v>
      </c>
      <c r="R223" s="200">
        <f>Q223*H223</f>
        <v>0</v>
      </c>
      <c r="S223" s="200">
        <v>0</v>
      </c>
      <c r="T223" s="20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2" t="s">
        <v>148</v>
      </c>
      <c r="AT223" s="202" t="s">
        <v>143</v>
      </c>
      <c r="AU223" s="202" t="s">
        <v>90</v>
      </c>
      <c r="AY223" s="17" t="s">
        <v>141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88</v>
      </c>
      <c r="BK223" s="203">
        <f>ROUND(I223*H223,2)</f>
        <v>0</v>
      </c>
      <c r="BL223" s="17" t="s">
        <v>148</v>
      </c>
      <c r="BM223" s="202" t="s">
        <v>650</v>
      </c>
    </row>
    <row r="224" spans="1:65" s="2" customFormat="1" ht="19.5">
      <c r="A224" s="34"/>
      <c r="B224" s="35"/>
      <c r="C224" s="36"/>
      <c r="D224" s="204" t="s">
        <v>150</v>
      </c>
      <c r="E224" s="36"/>
      <c r="F224" s="205" t="s">
        <v>651</v>
      </c>
      <c r="G224" s="36"/>
      <c r="H224" s="36"/>
      <c r="I224" s="206"/>
      <c r="J224" s="36"/>
      <c r="K224" s="36"/>
      <c r="L224" s="39"/>
      <c r="M224" s="207"/>
      <c r="N224" s="208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150</v>
      </c>
      <c r="AU224" s="17" t="s">
        <v>90</v>
      </c>
    </row>
    <row r="225" spans="1:65" s="14" customFormat="1" ht="11.25">
      <c r="B225" s="220"/>
      <c r="C225" s="221"/>
      <c r="D225" s="204" t="s">
        <v>154</v>
      </c>
      <c r="E225" s="222" t="s">
        <v>1</v>
      </c>
      <c r="F225" s="223" t="s">
        <v>652</v>
      </c>
      <c r="G225" s="221"/>
      <c r="H225" s="224">
        <v>8.2420000000000009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154</v>
      </c>
      <c r="AU225" s="230" t="s">
        <v>90</v>
      </c>
      <c r="AV225" s="14" t="s">
        <v>90</v>
      </c>
      <c r="AW225" s="14" t="s">
        <v>36</v>
      </c>
      <c r="AX225" s="14" t="s">
        <v>88</v>
      </c>
      <c r="AY225" s="230" t="s">
        <v>141</v>
      </c>
    </row>
    <row r="226" spans="1:65" s="2" customFormat="1" ht="21.75" customHeight="1">
      <c r="A226" s="34"/>
      <c r="B226" s="35"/>
      <c r="C226" s="191" t="s">
        <v>289</v>
      </c>
      <c r="D226" s="191" t="s">
        <v>143</v>
      </c>
      <c r="E226" s="192" t="s">
        <v>653</v>
      </c>
      <c r="F226" s="193" t="s">
        <v>654</v>
      </c>
      <c r="G226" s="194" t="s">
        <v>649</v>
      </c>
      <c r="H226" s="195">
        <v>8.2420000000000009</v>
      </c>
      <c r="I226" s="196"/>
      <c r="J226" s="197">
        <f>ROUND(I226*H226,2)</f>
        <v>0</v>
      </c>
      <c r="K226" s="193" t="s">
        <v>147</v>
      </c>
      <c r="L226" s="39"/>
      <c r="M226" s="198" t="s">
        <v>1</v>
      </c>
      <c r="N226" s="199" t="s">
        <v>45</v>
      </c>
      <c r="O226" s="71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2" t="s">
        <v>148</v>
      </c>
      <c r="AT226" s="202" t="s">
        <v>143</v>
      </c>
      <c r="AU226" s="202" t="s">
        <v>90</v>
      </c>
      <c r="AY226" s="17" t="s">
        <v>141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7" t="s">
        <v>88</v>
      </c>
      <c r="BK226" s="203">
        <f>ROUND(I226*H226,2)</f>
        <v>0</v>
      </c>
      <c r="BL226" s="17" t="s">
        <v>148</v>
      </c>
      <c r="BM226" s="202" t="s">
        <v>655</v>
      </c>
    </row>
    <row r="227" spans="1:65" s="2" customFormat="1" ht="19.5">
      <c r="A227" s="34"/>
      <c r="B227" s="35"/>
      <c r="C227" s="36"/>
      <c r="D227" s="204" t="s">
        <v>150</v>
      </c>
      <c r="E227" s="36"/>
      <c r="F227" s="205" t="s">
        <v>656</v>
      </c>
      <c r="G227" s="36"/>
      <c r="H227" s="36"/>
      <c r="I227" s="206"/>
      <c r="J227" s="36"/>
      <c r="K227" s="36"/>
      <c r="L227" s="39"/>
      <c r="M227" s="207"/>
      <c r="N227" s="208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150</v>
      </c>
      <c r="AU227" s="17" t="s">
        <v>90</v>
      </c>
    </row>
    <row r="228" spans="1:65" s="2" customFormat="1" ht="19.5">
      <c r="A228" s="34"/>
      <c r="B228" s="35"/>
      <c r="C228" s="36"/>
      <c r="D228" s="204" t="s">
        <v>152</v>
      </c>
      <c r="E228" s="36"/>
      <c r="F228" s="209" t="s">
        <v>657</v>
      </c>
      <c r="G228" s="36"/>
      <c r="H228" s="36"/>
      <c r="I228" s="206"/>
      <c r="J228" s="36"/>
      <c r="K228" s="36"/>
      <c r="L228" s="39"/>
      <c r="M228" s="207"/>
      <c r="N228" s="208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152</v>
      </c>
      <c r="AU228" s="17" t="s">
        <v>90</v>
      </c>
    </row>
    <row r="229" spans="1:65" s="2" customFormat="1" ht="16.5" customHeight="1">
      <c r="A229" s="34"/>
      <c r="B229" s="35"/>
      <c r="C229" s="191" t="s">
        <v>295</v>
      </c>
      <c r="D229" s="191" t="s">
        <v>143</v>
      </c>
      <c r="E229" s="192" t="s">
        <v>175</v>
      </c>
      <c r="F229" s="193" t="s">
        <v>658</v>
      </c>
      <c r="G229" s="194" t="s">
        <v>649</v>
      </c>
      <c r="H229" s="195">
        <v>8.2420000000000009</v>
      </c>
      <c r="I229" s="196"/>
      <c r="J229" s="197">
        <f>ROUND(I229*H229,2)</f>
        <v>0</v>
      </c>
      <c r="K229" s="193" t="s">
        <v>178</v>
      </c>
      <c r="L229" s="39"/>
      <c r="M229" s="198" t="s">
        <v>1</v>
      </c>
      <c r="N229" s="199" t="s">
        <v>45</v>
      </c>
      <c r="O229" s="71"/>
      <c r="P229" s="200">
        <f>O229*H229</f>
        <v>0</v>
      </c>
      <c r="Q229" s="200">
        <v>0</v>
      </c>
      <c r="R229" s="200">
        <f>Q229*H229</f>
        <v>0</v>
      </c>
      <c r="S229" s="200">
        <v>0</v>
      </c>
      <c r="T229" s="201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2" t="s">
        <v>659</v>
      </c>
      <c r="AT229" s="202" t="s">
        <v>143</v>
      </c>
      <c r="AU229" s="202" t="s">
        <v>90</v>
      </c>
      <c r="AY229" s="17" t="s">
        <v>141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7" t="s">
        <v>88</v>
      </c>
      <c r="BK229" s="203">
        <f>ROUND(I229*H229,2)</f>
        <v>0</v>
      </c>
      <c r="BL229" s="17" t="s">
        <v>659</v>
      </c>
      <c r="BM229" s="202" t="s">
        <v>660</v>
      </c>
    </row>
    <row r="230" spans="1:65" s="2" customFormat="1" ht="11.25">
      <c r="A230" s="34"/>
      <c r="B230" s="35"/>
      <c r="C230" s="36"/>
      <c r="D230" s="204" t="s">
        <v>150</v>
      </c>
      <c r="E230" s="36"/>
      <c r="F230" s="205" t="s">
        <v>658</v>
      </c>
      <c r="G230" s="36"/>
      <c r="H230" s="36"/>
      <c r="I230" s="206"/>
      <c r="J230" s="36"/>
      <c r="K230" s="36"/>
      <c r="L230" s="39"/>
      <c r="M230" s="207"/>
      <c r="N230" s="208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150</v>
      </c>
      <c r="AU230" s="17" t="s">
        <v>90</v>
      </c>
    </row>
    <row r="231" spans="1:65" s="14" customFormat="1" ht="11.25">
      <c r="B231" s="220"/>
      <c r="C231" s="221"/>
      <c r="D231" s="204" t="s">
        <v>154</v>
      </c>
      <c r="E231" s="222" t="s">
        <v>1</v>
      </c>
      <c r="F231" s="223" t="s">
        <v>652</v>
      </c>
      <c r="G231" s="221"/>
      <c r="H231" s="224">
        <v>8.2420000000000009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154</v>
      </c>
      <c r="AU231" s="230" t="s">
        <v>90</v>
      </c>
      <c r="AV231" s="14" t="s">
        <v>90</v>
      </c>
      <c r="AW231" s="14" t="s">
        <v>36</v>
      </c>
      <c r="AX231" s="14" t="s">
        <v>88</v>
      </c>
      <c r="AY231" s="230" t="s">
        <v>141</v>
      </c>
    </row>
    <row r="232" spans="1:65" s="12" customFormat="1" ht="22.9" customHeight="1">
      <c r="B232" s="175"/>
      <c r="C232" s="176"/>
      <c r="D232" s="177" t="s">
        <v>79</v>
      </c>
      <c r="E232" s="189" t="s">
        <v>90</v>
      </c>
      <c r="F232" s="189" t="s">
        <v>310</v>
      </c>
      <c r="G232" s="176"/>
      <c r="H232" s="176"/>
      <c r="I232" s="179"/>
      <c r="J232" s="190">
        <f>BK232</f>
        <v>0</v>
      </c>
      <c r="K232" s="176"/>
      <c r="L232" s="181"/>
      <c r="M232" s="182"/>
      <c r="N232" s="183"/>
      <c r="O232" s="183"/>
      <c r="P232" s="184">
        <f>SUM(P233:P237)</f>
        <v>0</v>
      </c>
      <c r="Q232" s="183"/>
      <c r="R232" s="184">
        <f>SUM(R233:R237)</f>
        <v>7.5329999999999999E-5</v>
      </c>
      <c r="S232" s="183"/>
      <c r="T232" s="185">
        <f>SUM(T233:T237)</f>
        <v>0</v>
      </c>
      <c r="AR232" s="186" t="s">
        <v>88</v>
      </c>
      <c r="AT232" s="187" t="s">
        <v>79</v>
      </c>
      <c r="AU232" s="187" t="s">
        <v>88</v>
      </c>
      <c r="AY232" s="186" t="s">
        <v>141</v>
      </c>
      <c r="BK232" s="188">
        <f>SUM(BK233:BK237)</f>
        <v>0</v>
      </c>
    </row>
    <row r="233" spans="1:65" s="2" customFormat="1" ht="24.2" customHeight="1">
      <c r="A233" s="34"/>
      <c r="B233" s="35"/>
      <c r="C233" s="191" t="s">
        <v>7</v>
      </c>
      <c r="D233" s="191" t="s">
        <v>143</v>
      </c>
      <c r="E233" s="192" t="s">
        <v>312</v>
      </c>
      <c r="F233" s="193" t="s">
        <v>313</v>
      </c>
      <c r="G233" s="194" t="s">
        <v>146</v>
      </c>
      <c r="H233" s="195">
        <v>0.83699999999999997</v>
      </c>
      <c r="I233" s="196"/>
      <c r="J233" s="197">
        <f>ROUND(I233*H233,2)</f>
        <v>0</v>
      </c>
      <c r="K233" s="193" t="s">
        <v>147</v>
      </c>
      <c r="L233" s="39"/>
      <c r="M233" s="198" t="s">
        <v>1</v>
      </c>
      <c r="N233" s="199" t="s">
        <v>45</v>
      </c>
      <c r="O233" s="71"/>
      <c r="P233" s="200">
        <f>O233*H233</f>
        <v>0</v>
      </c>
      <c r="Q233" s="200">
        <v>9.0000000000000006E-5</v>
      </c>
      <c r="R233" s="200">
        <f>Q233*H233</f>
        <v>7.5329999999999999E-5</v>
      </c>
      <c r="S233" s="200">
        <v>0</v>
      </c>
      <c r="T233" s="20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2" t="s">
        <v>148</v>
      </c>
      <c r="AT233" s="202" t="s">
        <v>143</v>
      </c>
      <c r="AU233" s="202" t="s">
        <v>90</v>
      </c>
      <c r="AY233" s="17" t="s">
        <v>141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7" t="s">
        <v>88</v>
      </c>
      <c r="BK233" s="203">
        <f>ROUND(I233*H233,2)</f>
        <v>0</v>
      </c>
      <c r="BL233" s="17" t="s">
        <v>148</v>
      </c>
      <c r="BM233" s="202" t="s">
        <v>661</v>
      </c>
    </row>
    <row r="234" spans="1:65" s="2" customFormat="1" ht="29.25">
      <c r="A234" s="34"/>
      <c r="B234" s="35"/>
      <c r="C234" s="36"/>
      <c r="D234" s="204" t="s">
        <v>150</v>
      </c>
      <c r="E234" s="36"/>
      <c r="F234" s="205" t="s">
        <v>315</v>
      </c>
      <c r="G234" s="36"/>
      <c r="H234" s="36"/>
      <c r="I234" s="206"/>
      <c r="J234" s="36"/>
      <c r="K234" s="36"/>
      <c r="L234" s="39"/>
      <c r="M234" s="207"/>
      <c r="N234" s="208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150</v>
      </c>
      <c r="AU234" s="17" t="s">
        <v>90</v>
      </c>
    </row>
    <row r="235" spans="1:65" s="2" customFormat="1" ht="19.5">
      <c r="A235" s="34"/>
      <c r="B235" s="35"/>
      <c r="C235" s="36"/>
      <c r="D235" s="204" t="s">
        <v>152</v>
      </c>
      <c r="E235" s="36"/>
      <c r="F235" s="209" t="s">
        <v>662</v>
      </c>
      <c r="G235" s="36"/>
      <c r="H235" s="36"/>
      <c r="I235" s="206"/>
      <c r="J235" s="36"/>
      <c r="K235" s="36"/>
      <c r="L235" s="39"/>
      <c r="M235" s="207"/>
      <c r="N235" s="208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152</v>
      </c>
      <c r="AU235" s="17" t="s">
        <v>90</v>
      </c>
    </row>
    <row r="236" spans="1:65" s="13" customFormat="1" ht="11.25">
      <c r="B236" s="210"/>
      <c r="C236" s="211"/>
      <c r="D236" s="204" t="s">
        <v>154</v>
      </c>
      <c r="E236" s="212" t="s">
        <v>1</v>
      </c>
      <c r="F236" s="213" t="s">
        <v>316</v>
      </c>
      <c r="G236" s="211"/>
      <c r="H236" s="212" t="s">
        <v>1</v>
      </c>
      <c r="I236" s="214"/>
      <c r="J236" s="211"/>
      <c r="K236" s="211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154</v>
      </c>
      <c r="AU236" s="219" t="s">
        <v>90</v>
      </c>
      <c r="AV236" s="13" t="s">
        <v>88</v>
      </c>
      <c r="AW236" s="13" t="s">
        <v>36</v>
      </c>
      <c r="AX236" s="13" t="s">
        <v>80</v>
      </c>
      <c r="AY236" s="219" t="s">
        <v>141</v>
      </c>
    </row>
    <row r="237" spans="1:65" s="14" customFormat="1" ht="11.25">
      <c r="B237" s="220"/>
      <c r="C237" s="221"/>
      <c r="D237" s="204" t="s">
        <v>154</v>
      </c>
      <c r="E237" s="222" t="s">
        <v>1</v>
      </c>
      <c r="F237" s="223" t="s">
        <v>317</v>
      </c>
      <c r="G237" s="221"/>
      <c r="H237" s="224">
        <v>0.83699999999999997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154</v>
      </c>
      <c r="AU237" s="230" t="s">
        <v>90</v>
      </c>
      <c r="AV237" s="14" t="s">
        <v>90</v>
      </c>
      <c r="AW237" s="14" t="s">
        <v>36</v>
      </c>
      <c r="AX237" s="14" t="s">
        <v>88</v>
      </c>
      <c r="AY237" s="230" t="s">
        <v>141</v>
      </c>
    </row>
    <row r="238" spans="1:65" s="12" customFormat="1" ht="22.9" customHeight="1">
      <c r="B238" s="175"/>
      <c r="C238" s="176"/>
      <c r="D238" s="177" t="s">
        <v>79</v>
      </c>
      <c r="E238" s="189" t="s">
        <v>174</v>
      </c>
      <c r="F238" s="189" t="s">
        <v>318</v>
      </c>
      <c r="G238" s="176"/>
      <c r="H238" s="176"/>
      <c r="I238" s="179"/>
      <c r="J238" s="190">
        <f>BK238</f>
        <v>0</v>
      </c>
      <c r="K238" s="176"/>
      <c r="L238" s="181"/>
      <c r="M238" s="182"/>
      <c r="N238" s="183"/>
      <c r="O238" s="183"/>
      <c r="P238" s="184">
        <f>SUM(P239:P242)</f>
        <v>0</v>
      </c>
      <c r="Q238" s="183"/>
      <c r="R238" s="184">
        <f>SUM(R239:R242)</f>
        <v>0</v>
      </c>
      <c r="S238" s="183"/>
      <c r="T238" s="185">
        <f>SUM(T239:T242)</f>
        <v>0</v>
      </c>
      <c r="AR238" s="186" t="s">
        <v>88</v>
      </c>
      <c r="AT238" s="187" t="s">
        <v>79</v>
      </c>
      <c r="AU238" s="187" t="s">
        <v>88</v>
      </c>
      <c r="AY238" s="186" t="s">
        <v>141</v>
      </c>
      <c r="BK238" s="188">
        <f>SUM(BK239:BK242)</f>
        <v>0</v>
      </c>
    </row>
    <row r="239" spans="1:65" s="2" customFormat="1" ht="24.2" customHeight="1">
      <c r="A239" s="34"/>
      <c r="B239" s="35"/>
      <c r="C239" s="191" t="s">
        <v>305</v>
      </c>
      <c r="D239" s="191" t="s">
        <v>143</v>
      </c>
      <c r="E239" s="192" t="s">
        <v>320</v>
      </c>
      <c r="F239" s="193" t="s">
        <v>321</v>
      </c>
      <c r="G239" s="194" t="s">
        <v>160</v>
      </c>
      <c r="H239" s="195">
        <v>0.314</v>
      </c>
      <c r="I239" s="196"/>
      <c r="J239" s="197">
        <f>ROUND(I239*H239,2)</f>
        <v>0</v>
      </c>
      <c r="K239" s="193" t="s">
        <v>147</v>
      </c>
      <c r="L239" s="39"/>
      <c r="M239" s="198" t="s">
        <v>1</v>
      </c>
      <c r="N239" s="199" t="s">
        <v>45</v>
      </c>
      <c r="O239" s="71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148</v>
      </c>
      <c r="AT239" s="202" t="s">
        <v>143</v>
      </c>
      <c r="AU239" s="202" t="s">
        <v>90</v>
      </c>
      <c r="AY239" s="17" t="s">
        <v>141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88</v>
      </c>
      <c r="BK239" s="203">
        <f>ROUND(I239*H239,2)</f>
        <v>0</v>
      </c>
      <c r="BL239" s="17" t="s">
        <v>148</v>
      </c>
      <c r="BM239" s="202" t="s">
        <v>663</v>
      </c>
    </row>
    <row r="240" spans="1:65" s="2" customFormat="1" ht="48.75">
      <c r="A240" s="34"/>
      <c r="B240" s="35"/>
      <c r="C240" s="36"/>
      <c r="D240" s="204" t="s">
        <v>150</v>
      </c>
      <c r="E240" s="36"/>
      <c r="F240" s="205" t="s">
        <v>323</v>
      </c>
      <c r="G240" s="36"/>
      <c r="H240" s="36"/>
      <c r="I240" s="206"/>
      <c r="J240" s="36"/>
      <c r="K240" s="36"/>
      <c r="L240" s="39"/>
      <c r="M240" s="207"/>
      <c r="N240" s="208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150</v>
      </c>
      <c r="AU240" s="17" t="s">
        <v>90</v>
      </c>
    </row>
    <row r="241" spans="1:65" s="13" customFormat="1" ht="11.25">
      <c r="B241" s="210"/>
      <c r="C241" s="211"/>
      <c r="D241" s="204" t="s">
        <v>154</v>
      </c>
      <c r="E241" s="212" t="s">
        <v>1</v>
      </c>
      <c r="F241" s="213" t="s">
        <v>324</v>
      </c>
      <c r="G241" s="211"/>
      <c r="H241" s="212" t="s">
        <v>1</v>
      </c>
      <c r="I241" s="214"/>
      <c r="J241" s="211"/>
      <c r="K241" s="211"/>
      <c r="L241" s="215"/>
      <c r="M241" s="216"/>
      <c r="N241" s="217"/>
      <c r="O241" s="217"/>
      <c r="P241" s="217"/>
      <c r="Q241" s="217"/>
      <c r="R241" s="217"/>
      <c r="S241" s="217"/>
      <c r="T241" s="218"/>
      <c r="AT241" s="219" t="s">
        <v>154</v>
      </c>
      <c r="AU241" s="219" t="s">
        <v>90</v>
      </c>
      <c r="AV241" s="13" t="s">
        <v>88</v>
      </c>
      <c r="AW241" s="13" t="s">
        <v>36</v>
      </c>
      <c r="AX241" s="13" t="s">
        <v>80</v>
      </c>
      <c r="AY241" s="219" t="s">
        <v>141</v>
      </c>
    </row>
    <row r="242" spans="1:65" s="14" customFormat="1" ht="11.25">
      <c r="B242" s="220"/>
      <c r="C242" s="221"/>
      <c r="D242" s="204" t="s">
        <v>154</v>
      </c>
      <c r="E242" s="222" t="s">
        <v>1</v>
      </c>
      <c r="F242" s="223" t="s">
        <v>325</v>
      </c>
      <c r="G242" s="221"/>
      <c r="H242" s="224">
        <v>0.314</v>
      </c>
      <c r="I242" s="225"/>
      <c r="J242" s="221"/>
      <c r="K242" s="221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154</v>
      </c>
      <c r="AU242" s="230" t="s">
        <v>90</v>
      </c>
      <c r="AV242" s="14" t="s">
        <v>90</v>
      </c>
      <c r="AW242" s="14" t="s">
        <v>36</v>
      </c>
      <c r="AX242" s="14" t="s">
        <v>88</v>
      </c>
      <c r="AY242" s="230" t="s">
        <v>141</v>
      </c>
    </row>
    <row r="243" spans="1:65" s="12" customFormat="1" ht="22.9" customHeight="1">
      <c r="B243" s="175"/>
      <c r="C243" s="176"/>
      <c r="D243" s="177" t="s">
        <v>79</v>
      </c>
      <c r="E243" s="189" t="s">
        <v>148</v>
      </c>
      <c r="F243" s="189" t="s">
        <v>326</v>
      </c>
      <c r="G243" s="176"/>
      <c r="H243" s="176"/>
      <c r="I243" s="179"/>
      <c r="J243" s="190">
        <f>BK243</f>
        <v>0</v>
      </c>
      <c r="K243" s="176"/>
      <c r="L243" s="181"/>
      <c r="M243" s="182"/>
      <c r="N243" s="183"/>
      <c r="O243" s="183"/>
      <c r="P243" s="184">
        <f>SUM(P244:P248)</f>
        <v>0</v>
      </c>
      <c r="Q243" s="183"/>
      <c r="R243" s="184">
        <f>SUM(R244:R248)</f>
        <v>457.20072000000005</v>
      </c>
      <c r="S243" s="183"/>
      <c r="T243" s="185">
        <f>SUM(T244:T248)</f>
        <v>0</v>
      </c>
      <c r="AR243" s="186" t="s">
        <v>88</v>
      </c>
      <c r="AT243" s="187" t="s">
        <v>79</v>
      </c>
      <c r="AU243" s="187" t="s">
        <v>88</v>
      </c>
      <c r="AY243" s="186" t="s">
        <v>141</v>
      </c>
      <c r="BK243" s="188">
        <f>SUM(BK244:BK248)</f>
        <v>0</v>
      </c>
    </row>
    <row r="244" spans="1:65" s="2" customFormat="1" ht="24.2" customHeight="1">
      <c r="A244" s="34"/>
      <c r="B244" s="35"/>
      <c r="C244" s="191" t="s">
        <v>311</v>
      </c>
      <c r="D244" s="191" t="s">
        <v>143</v>
      </c>
      <c r="E244" s="192" t="s">
        <v>664</v>
      </c>
      <c r="F244" s="193" t="s">
        <v>665</v>
      </c>
      <c r="G244" s="194" t="s">
        <v>160</v>
      </c>
      <c r="H244" s="195">
        <v>211.667</v>
      </c>
      <c r="I244" s="196"/>
      <c r="J244" s="197">
        <f>ROUND(I244*H244,2)</f>
        <v>0</v>
      </c>
      <c r="K244" s="193" t="s">
        <v>147</v>
      </c>
      <c r="L244" s="39"/>
      <c r="M244" s="198" t="s">
        <v>1</v>
      </c>
      <c r="N244" s="199" t="s">
        <v>45</v>
      </c>
      <c r="O244" s="71"/>
      <c r="P244" s="200">
        <f>O244*H244</f>
        <v>0</v>
      </c>
      <c r="Q244" s="200">
        <v>2.16</v>
      </c>
      <c r="R244" s="200">
        <f>Q244*H244</f>
        <v>457.20072000000005</v>
      </c>
      <c r="S244" s="200">
        <v>0</v>
      </c>
      <c r="T244" s="20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2" t="s">
        <v>148</v>
      </c>
      <c r="AT244" s="202" t="s">
        <v>143</v>
      </c>
      <c r="AU244" s="202" t="s">
        <v>90</v>
      </c>
      <c r="AY244" s="17" t="s">
        <v>141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7" t="s">
        <v>88</v>
      </c>
      <c r="BK244" s="203">
        <f>ROUND(I244*H244,2)</f>
        <v>0</v>
      </c>
      <c r="BL244" s="17" t="s">
        <v>148</v>
      </c>
      <c r="BM244" s="202" t="s">
        <v>666</v>
      </c>
    </row>
    <row r="245" spans="1:65" s="2" customFormat="1" ht="19.5">
      <c r="A245" s="34"/>
      <c r="B245" s="35"/>
      <c r="C245" s="36"/>
      <c r="D245" s="204" t="s">
        <v>150</v>
      </c>
      <c r="E245" s="36"/>
      <c r="F245" s="205" t="s">
        <v>667</v>
      </c>
      <c r="G245" s="36"/>
      <c r="H245" s="36"/>
      <c r="I245" s="206"/>
      <c r="J245" s="36"/>
      <c r="K245" s="36"/>
      <c r="L245" s="39"/>
      <c r="M245" s="207"/>
      <c r="N245" s="208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150</v>
      </c>
      <c r="AU245" s="17" t="s">
        <v>90</v>
      </c>
    </row>
    <row r="246" spans="1:65" s="2" customFormat="1" ht="19.5">
      <c r="A246" s="34"/>
      <c r="B246" s="35"/>
      <c r="C246" s="36"/>
      <c r="D246" s="204" t="s">
        <v>152</v>
      </c>
      <c r="E246" s="36"/>
      <c r="F246" s="209" t="s">
        <v>668</v>
      </c>
      <c r="G246" s="36"/>
      <c r="H246" s="36"/>
      <c r="I246" s="206"/>
      <c r="J246" s="36"/>
      <c r="K246" s="36"/>
      <c r="L246" s="39"/>
      <c r="M246" s="207"/>
      <c r="N246" s="208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152</v>
      </c>
      <c r="AU246" s="17" t="s">
        <v>90</v>
      </c>
    </row>
    <row r="247" spans="1:65" s="13" customFormat="1" ht="22.5">
      <c r="B247" s="210"/>
      <c r="C247" s="211"/>
      <c r="D247" s="204" t="s">
        <v>154</v>
      </c>
      <c r="E247" s="212" t="s">
        <v>1</v>
      </c>
      <c r="F247" s="213" t="s">
        <v>669</v>
      </c>
      <c r="G247" s="211"/>
      <c r="H247" s="212" t="s">
        <v>1</v>
      </c>
      <c r="I247" s="214"/>
      <c r="J247" s="211"/>
      <c r="K247" s="211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154</v>
      </c>
      <c r="AU247" s="219" t="s">
        <v>90</v>
      </c>
      <c r="AV247" s="13" t="s">
        <v>88</v>
      </c>
      <c r="AW247" s="13" t="s">
        <v>36</v>
      </c>
      <c r="AX247" s="13" t="s">
        <v>80</v>
      </c>
      <c r="AY247" s="219" t="s">
        <v>141</v>
      </c>
    </row>
    <row r="248" spans="1:65" s="14" customFormat="1" ht="11.25">
      <c r="B248" s="220"/>
      <c r="C248" s="221"/>
      <c r="D248" s="204" t="s">
        <v>154</v>
      </c>
      <c r="E248" s="222" t="s">
        <v>1</v>
      </c>
      <c r="F248" s="223" t="s">
        <v>670</v>
      </c>
      <c r="G248" s="221"/>
      <c r="H248" s="224">
        <v>211.667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154</v>
      </c>
      <c r="AU248" s="230" t="s">
        <v>90</v>
      </c>
      <c r="AV248" s="14" t="s">
        <v>90</v>
      </c>
      <c r="AW248" s="14" t="s">
        <v>36</v>
      </c>
      <c r="AX248" s="14" t="s">
        <v>88</v>
      </c>
      <c r="AY248" s="230" t="s">
        <v>141</v>
      </c>
    </row>
    <row r="249" spans="1:65" s="12" customFormat="1" ht="22.9" customHeight="1">
      <c r="B249" s="175"/>
      <c r="C249" s="176"/>
      <c r="D249" s="177" t="s">
        <v>79</v>
      </c>
      <c r="E249" s="189" t="s">
        <v>171</v>
      </c>
      <c r="F249" s="189" t="s">
        <v>369</v>
      </c>
      <c r="G249" s="176"/>
      <c r="H249" s="176"/>
      <c r="I249" s="179"/>
      <c r="J249" s="190">
        <f>BK249</f>
        <v>0</v>
      </c>
      <c r="K249" s="176"/>
      <c r="L249" s="181"/>
      <c r="M249" s="182"/>
      <c r="N249" s="183"/>
      <c r="O249" s="183"/>
      <c r="P249" s="184">
        <f>SUM(P250:P254)</f>
        <v>0</v>
      </c>
      <c r="Q249" s="183"/>
      <c r="R249" s="184">
        <f>SUM(R250:R254)</f>
        <v>0</v>
      </c>
      <c r="S249" s="183"/>
      <c r="T249" s="185">
        <f>SUM(T250:T254)</f>
        <v>0</v>
      </c>
      <c r="AR249" s="186" t="s">
        <v>88</v>
      </c>
      <c r="AT249" s="187" t="s">
        <v>79</v>
      </c>
      <c r="AU249" s="187" t="s">
        <v>88</v>
      </c>
      <c r="AY249" s="186" t="s">
        <v>141</v>
      </c>
      <c r="BK249" s="188">
        <f>SUM(BK250:BK254)</f>
        <v>0</v>
      </c>
    </row>
    <row r="250" spans="1:65" s="2" customFormat="1" ht="24.2" customHeight="1">
      <c r="A250" s="34"/>
      <c r="B250" s="35"/>
      <c r="C250" s="191" t="s">
        <v>319</v>
      </c>
      <c r="D250" s="191" t="s">
        <v>143</v>
      </c>
      <c r="E250" s="192" t="s">
        <v>371</v>
      </c>
      <c r="F250" s="193" t="s">
        <v>372</v>
      </c>
      <c r="G250" s="194" t="s">
        <v>199</v>
      </c>
      <c r="H250" s="195">
        <v>2186.6109999999999</v>
      </c>
      <c r="I250" s="196"/>
      <c r="J250" s="197">
        <f>ROUND(I250*H250,2)</f>
        <v>0</v>
      </c>
      <c r="K250" s="193" t="s">
        <v>147</v>
      </c>
      <c r="L250" s="39"/>
      <c r="M250" s="198" t="s">
        <v>1</v>
      </c>
      <c r="N250" s="199" t="s">
        <v>45</v>
      </c>
      <c r="O250" s="71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2" t="s">
        <v>148</v>
      </c>
      <c r="AT250" s="202" t="s">
        <v>143</v>
      </c>
      <c r="AU250" s="202" t="s">
        <v>90</v>
      </c>
      <c r="AY250" s="17" t="s">
        <v>141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7" t="s">
        <v>88</v>
      </c>
      <c r="BK250" s="203">
        <f>ROUND(I250*H250,2)</f>
        <v>0</v>
      </c>
      <c r="BL250" s="17" t="s">
        <v>148</v>
      </c>
      <c r="BM250" s="202" t="s">
        <v>671</v>
      </c>
    </row>
    <row r="251" spans="1:65" s="2" customFormat="1" ht="29.25">
      <c r="A251" s="34"/>
      <c r="B251" s="35"/>
      <c r="C251" s="36"/>
      <c r="D251" s="204" t="s">
        <v>150</v>
      </c>
      <c r="E251" s="36"/>
      <c r="F251" s="205" t="s">
        <v>374</v>
      </c>
      <c r="G251" s="36"/>
      <c r="H251" s="36"/>
      <c r="I251" s="206"/>
      <c r="J251" s="36"/>
      <c r="K251" s="36"/>
      <c r="L251" s="39"/>
      <c r="M251" s="207"/>
      <c r="N251" s="208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150</v>
      </c>
      <c r="AU251" s="17" t="s">
        <v>90</v>
      </c>
    </row>
    <row r="252" spans="1:65" s="2" customFormat="1" ht="19.5">
      <c r="A252" s="34"/>
      <c r="B252" s="35"/>
      <c r="C252" s="36"/>
      <c r="D252" s="204" t="s">
        <v>152</v>
      </c>
      <c r="E252" s="36"/>
      <c r="F252" s="209" t="s">
        <v>375</v>
      </c>
      <c r="G252" s="36"/>
      <c r="H252" s="36"/>
      <c r="I252" s="206"/>
      <c r="J252" s="36"/>
      <c r="K252" s="36"/>
      <c r="L252" s="39"/>
      <c r="M252" s="207"/>
      <c r="N252" s="208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152</v>
      </c>
      <c r="AU252" s="17" t="s">
        <v>90</v>
      </c>
    </row>
    <row r="253" spans="1:65" s="13" customFormat="1" ht="11.25">
      <c r="B253" s="210"/>
      <c r="C253" s="211"/>
      <c r="D253" s="204" t="s">
        <v>154</v>
      </c>
      <c r="E253" s="212" t="s">
        <v>1</v>
      </c>
      <c r="F253" s="213" t="s">
        <v>376</v>
      </c>
      <c r="G253" s="211"/>
      <c r="H253" s="212" t="s">
        <v>1</v>
      </c>
      <c r="I253" s="214"/>
      <c r="J253" s="211"/>
      <c r="K253" s="211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154</v>
      </c>
      <c r="AU253" s="219" t="s">
        <v>90</v>
      </c>
      <c r="AV253" s="13" t="s">
        <v>88</v>
      </c>
      <c r="AW253" s="13" t="s">
        <v>36</v>
      </c>
      <c r="AX253" s="13" t="s">
        <v>80</v>
      </c>
      <c r="AY253" s="219" t="s">
        <v>141</v>
      </c>
    </row>
    <row r="254" spans="1:65" s="14" customFormat="1" ht="11.25">
      <c r="B254" s="220"/>
      <c r="C254" s="221"/>
      <c r="D254" s="204" t="s">
        <v>154</v>
      </c>
      <c r="E254" s="222" t="s">
        <v>1</v>
      </c>
      <c r="F254" s="223" t="s">
        <v>672</v>
      </c>
      <c r="G254" s="221"/>
      <c r="H254" s="224">
        <v>2186.6109999999999</v>
      </c>
      <c r="I254" s="225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154</v>
      </c>
      <c r="AU254" s="230" t="s">
        <v>90</v>
      </c>
      <c r="AV254" s="14" t="s">
        <v>90</v>
      </c>
      <c r="AW254" s="14" t="s">
        <v>36</v>
      </c>
      <c r="AX254" s="14" t="s">
        <v>88</v>
      </c>
      <c r="AY254" s="230" t="s">
        <v>141</v>
      </c>
    </row>
    <row r="255" spans="1:65" s="12" customFormat="1" ht="22.9" customHeight="1">
      <c r="B255" s="175"/>
      <c r="C255" s="176"/>
      <c r="D255" s="177" t="s">
        <v>79</v>
      </c>
      <c r="E255" s="189" t="s">
        <v>220</v>
      </c>
      <c r="F255" s="189" t="s">
        <v>378</v>
      </c>
      <c r="G255" s="176"/>
      <c r="H255" s="176"/>
      <c r="I255" s="179"/>
      <c r="J255" s="190">
        <f>BK255</f>
        <v>0</v>
      </c>
      <c r="K255" s="176"/>
      <c r="L255" s="181"/>
      <c r="M255" s="182"/>
      <c r="N255" s="183"/>
      <c r="O255" s="183"/>
      <c r="P255" s="184">
        <f>SUM(P256:P259)</f>
        <v>0</v>
      </c>
      <c r="Q255" s="183"/>
      <c r="R255" s="184">
        <f>SUM(R256:R259)</f>
        <v>1.5087615899999998</v>
      </c>
      <c r="S255" s="183"/>
      <c r="T255" s="185">
        <f>SUM(T256:T259)</f>
        <v>0</v>
      </c>
      <c r="AR255" s="186" t="s">
        <v>88</v>
      </c>
      <c r="AT255" s="187" t="s">
        <v>79</v>
      </c>
      <c r="AU255" s="187" t="s">
        <v>88</v>
      </c>
      <c r="AY255" s="186" t="s">
        <v>141</v>
      </c>
      <c r="BK255" s="188">
        <f>SUM(BK256:BK259)</f>
        <v>0</v>
      </c>
    </row>
    <row r="256" spans="1:65" s="2" customFormat="1" ht="24.2" customHeight="1">
      <c r="A256" s="34"/>
      <c r="B256" s="35"/>
      <c r="C256" s="191" t="s">
        <v>327</v>
      </c>
      <c r="D256" s="191" t="s">
        <v>143</v>
      </c>
      <c r="E256" s="192" t="s">
        <v>380</v>
      </c>
      <c r="F256" s="193" t="s">
        <v>381</v>
      </c>
      <c r="G256" s="194" t="s">
        <v>199</v>
      </c>
      <c r="H256" s="195">
        <v>2186.6109999999999</v>
      </c>
      <c r="I256" s="196"/>
      <c r="J256" s="197">
        <f>ROUND(I256*H256,2)</f>
        <v>0</v>
      </c>
      <c r="K256" s="193" t="s">
        <v>147</v>
      </c>
      <c r="L256" s="39"/>
      <c r="M256" s="198" t="s">
        <v>1</v>
      </c>
      <c r="N256" s="199" t="s">
        <v>45</v>
      </c>
      <c r="O256" s="71"/>
      <c r="P256" s="200">
        <f>O256*H256</f>
        <v>0</v>
      </c>
      <c r="Q256" s="200">
        <v>6.8999999999999997E-4</v>
      </c>
      <c r="R256" s="200">
        <f>Q256*H256</f>
        <v>1.5087615899999998</v>
      </c>
      <c r="S256" s="200">
        <v>0</v>
      </c>
      <c r="T256" s="20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2" t="s">
        <v>148</v>
      </c>
      <c r="AT256" s="202" t="s">
        <v>143</v>
      </c>
      <c r="AU256" s="202" t="s">
        <v>90</v>
      </c>
      <c r="AY256" s="17" t="s">
        <v>141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17" t="s">
        <v>88</v>
      </c>
      <c r="BK256" s="203">
        <f>ROUND(I256*H256,2)</f>
        <v>0</v>
      </c>
      <c r="BL256" s="17" t="s">
        <v>148</v>
      </c>
      <c r="BM256" s="202" t="s">
        <v>673</v>
      </c>
    </row>
    <row r="257" spans="1:65" s="2" customFormat="1" ht="19.5">
      <c r="A257" s="34"/>
      <c r="B257" s="35"/>
      <c r="C257" s="36"/>
      <c r="D257" s="204" t="s">
        <v>150</v>
      </c>
      <c r="E257" s="36"/>
      <c r="F257" s="205" t="s">
        <v>383</v>
      </c>
      <c r="G257" s="36"/>
      <c r="H257" s="36"/>
      <c r="I257" s="206"/>
      <c r="J257" s="36"/>
      <c r="K257" s="36"/>
      <c r="L257" s="39"/>
      <c r="M257" s="207"/>
      <c r="N257" s="208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150</v>
      </c>
      <c r="AU257" s="17" t="s">
        <v>90</v>
      </c>
    </row>
    <row r="258" spans="1:65" s="13" customFormat="1" ht="22.5">
      <c r="B258" s="210"/>
      <c r="C258" s="211"/>
      <c r="D258" s="204" t="s">
        <v>154</v>
      </c>
      <c r="E258" s="212" t="s">
        <v>1</v>
      </c>
      <c r="F258" s="213" t="s">
        <v>384</v>
      </c>
      <c r="G258" s="211"/>
      <c r="H258" s="212" t="s">
        <v>1</v>
      </c>
      <c r="I258" s="214"/>
      <c r="J258" s="211"/>
      <c r="K258" s="211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154</v>
      </c>
      <c r="AU258" s="219" t="s">
        <v>90</v>
      </c>
      <c r="AV258" s="13" t="s">
        <v>88</v>
      </c>
      <c r="AW258" s="13" t="s">
        <v>36</v>
      </c>
      <c r="AX258" s="13" t="s">
        <v>80</v>
      </c>
      <c r="AY258" s="219" t="s">
        <v>141</v>
      </c>
    </row>
    <row r="259" spans="1:65" s="14" customFormat="1" ht="11.25">
      <c r="B259" s="220"/>
      <c r="C259" s="221"/>
      <c r="D259" s="204" t="s">
        <v>154</v>
      </c>
      <c r="E259" s="222" t="s">
        <v>1</v>
      </c>
      <c r="F259" s="223" t="s">
        <v>674</v>
      </c>
      <c r="G259" s="221"/>
      <c r="H259" s="224">
        <v>2186.6109999999999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154</v>
      </c>
      <c r="AU259" s="230" t="s">
        <v>90</v>
      </c>
      <c r="AV259" s="14" t="s">
        <v>90</v>
      </c>
      <c r="AW259" s="14" t="s">
        <v>36</v>
      </c>
      <c r="AX259" s="14" t="s">
        <v>88</v>
      </c>
      <c r="AY259" s="230" t="s">
        <v>141</v>
      </c>
    </row>
    <row r="260" spans="1:65" s="12" customFormat="1" ht="22.9" customHeight="1">
      <c r="B260" s="175"/>
      <c r="C260" s="176"/>
      <c r="D260" s="177" t="s">
        <v>79</v>
      </c>
      <c r="E260" s="189" t="s">
        <v>417</v>
      </c>
      <c r="F260" s="189" t="s">
        <v>418</v>
      </c>
      <c r="G260" s="176"/>
      <c r="H260" s="176"/>
      <c r="I260" s="179"/>
      <c r="J260" s="190">
        <f>BK260</f>
        <v>0</v>
      </c>
      <c r="K260" s="176"/>
      <c r="L260" s="181"/>
      <c r="M260" s="182"/>
      <c r="N260" s="183"/>
      <c r="O260" s="183"/>
      <c r="P260" s="184">
        <f>SUM(P261:P262)</f>
        <v>0</v>
      </c>
      <c r="Q260" s="183"/>
      <c r="R260" s="184">
        <f>SUM(R261:R262)</f>
        <v>0</v>
      </c>
      <c r="S260" s="183"/>
      <c r="T260" s="185">
        <f>SUM(T261:T262)</f>
        <v>0</v>
      </c>
      <c r="AR260" s="186" t="s">
        <v>88</v>
      </c>
      <c r="AT260" s="187" t="s">
        <v>79</v>
      </c>
      <c r="AU260" s="187" t="s">
        <v>88</v>
      </c>
      <c r="AY260" s="186" t="s">
        <v>141</v>
      </c>
      <c r="BK260" s="188">
        <f>SUM(BK261:BK262)</f>
        <v>0</v>
      </c>
    </row>
    <row r="261" spans="1:65" s="2" customFormat="1" ht="16.5" customHeight="1">
      <c r="A261" s="34"/>
      <c r="B261" s="35"/>
      <c r="C261" s="191" t="s">
        <v>343</v>
      </c>
      <c r="D261" s="191" t="s">
        <v>143</v>
      </c>
      <c r="E261" s="192" t="s">
        <v>420</v>
      </c>
      <c r="F261" s="193" t="s">
        <v>421</v>
      </c>
      <c r="G261" s="194" t="s">
        <v>395</v>
      </c>
      <c r="H261" s="195">
        <v>460.34699999999998</v>
      </c>
      <c r="I261" s="196"/>
      <c r="J261" s="197">
        <f>ROUND(I261*H261,2)</f>
        <v>0</v>
      </c>
      <c r="K261" s="193" t="s">
        <v>147</v>
      </c>
      <c r="L261" s="39"/>
      <c r="M261" s="198" t="s">
        <v>1</v>
      </c>
      <c r="N261" s="199" t="s">
        <v>45</v>
      </c>
      <c r="O261" s="71"/>
      <c r="P261" s="200">
        <f>O261*H261</f>
        <v>0</v>
      </c>
      <c r="Q261" s="200">
        <v>0</v>
      </c>
      <c r="R261" s="200">
        <f>Q261*H261</f>
        <v>0</v>
      </c>
      <c r="S261" s="200">
        <v>0</v>
      </c>
      <c r="T261" s="201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2" t="s">
        <v>148</v>
      </c>
      <c r="AT261" s="202" t="s">
        <v>143</v>
      </c>
      <c r="AU261" s="202" t="s">
        <v>90</v>
      </c>
      <c r="AY261" s="17" t="s">
        <v>141</v>
      </c>
      <c r="BE261" s="203">
        <f>IF(N261="základní",J261,0)</f>
        <v>0</v>
      </c>
      <c r="BF261" s="203">
        <f>IF(N261="snížená",J261,0)</f>
        <v>0</v>
      </c>
      <c r="BG261" s="203">
        <f>IF(N261="zákl. přenesená",J261,0)</f>
        <v>0</v>
      </c>
      <c r="BH261" s="203">
        <f>IF(N261="sníž. přenesená",J261,0)</f>
        <v>0</v>
      </c>
      <c r="BI261" s="203">
        <f>IF(N261="nulová",J261,0)</f>
        <v>0</v>
      </c>
      <c r="BJ261" s="17" t="s">
        <v>88</v>
      </c>
      <c r="BK261" s="203">
        <f>ROUND(I261*H261,2)</f>
        <v>0</v>
      </c>
      <c r="BL261" s="17" t="s">
        <v>148</v>
      </c>
      <c r="BM261" s="202" t="s">
        <v>675</v>
      </c>
    </row>
    <row r="262" spans="1:65" s="2" customFormat="1" ht="19.5">
      <c r="A262" s="34"/>
      <c r="B262" s="35"/>
      <c r="C262" s="36"/>
      <c r="D262" s="204" t="s">
        <v>150</v>
      </c>
      <c r="E262" s="36"/>
      <c r="F262" s="205" t="s">
        <v>423</v>
      </c>
      <c r="G262" s="36"/>
      <c r="H262" s="36"/>
      <c r="I262" s="206"/>
      <c r="J262" s="36"/>
      <c r="K262" s="36"/>
      <c r="L262" s="39"/>
      <c r="M262" s="207"/>
      <c r="N262" s="208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150</v>
      </c>
      <c r="AU262" s="17" t="s">
        <v>90</v>
      </c>
    </row>
    <row r="263" spans="1:65" s="12" customFormat="1" ht="25.9" customHeight="1">
      <c r="B263" s="175"/>
      <c r="C263" s="176"/>
      <c r="D263" s="177" t="s">
        <v>79</v>
      </c>
      <c r="E263" s="178" t="s">
        <v>424</v>
      </c>
      <c r="F263" s="178" t="s">
        <v>425</v>
      </c>
      <c r="G263" s="176"/>
      <c r="H263" s="176"/>
      <c r="I263" s="179"/>
      <c r="J263" s="180">
        <f>BK263</f>
        <v>0</v>
      </c>
      <c r="K263" s="176"/>
      <c r="L263" s="181"/>
      <c r="M263" s="182"/>
      <c r="N263" s="183"/>
      <c r="O263" s="183"/>
      <c r="P263" s="184">
        <f>P264</f>
        <v>0</v>
      </c>
      <c r="Q263" s="183"/>
      <c r="R263" s="184">
        <f>R264</f>
        <v>6.816E-3</v>
      </c>
      <c r="S263" s="183"/>
      <c r="T263" s="185">
        <f>T264</f>
        <v>0</v>
      </c>
      <c r="AR263" s="186" t="s">
        <v>90</v>
      </c>
      <c r="AT263" s="187" t="s">
        <v>79</v>
      </c>
      <c r="AU263" s="187" t="s">
        <v>80</v>
      </c>
      <c r="AY263" s="186" t="s">
        <v>141</v>
      </c>
      <c r="BK263" s="188">
        <f>BK264</f>
        <v>0</v>
      </c>
    </row>
    <row r="264" spans="1:65" s="12" customFormat="1" ht="22.9" customHeight="1">
      <c r="B264" s="175"/>
      <c r="C264" s="176"/>
      <c r="D264" s="177" t="s">
        <v>79</v>
      </c>
      <c r="E264" s="189" t="s">
        <v>426</v>
      </c>
      <c r="F264" s="189" t="s">
        <v>427</v>
      </c>
      <c r="G264" s="176"/>
      <c r="H264" s="176"/>
      <c r="I264" s="179"/>
      <c r="J264" s="190">
        <f>BK264</f>
        <v>0</v>
      </c>
      <c r="K264" s="176"/>
      <c r="L264" s="181"/>
      <c r="M264" s="182"/>
      <c r="N264" s="183"/>
      <c r="O264" s="183"/>
      <c r="P264" s="184">
        <f>SUM(P265:P272)</f>
        <v>0</v>
      </c>
      <c r="Q264" s="183"/>
      <c r="R264" s="184">
        <f>SUM(R265:R272)</f>
        <v>6.816E-3</v>
      </c>
      <c r="S264" s="183"/>
      <c r="T264" s="185">
        <f>SUM(T265:T272)</f>
        <v>0</v>
      </c>
      <c r="AR264" s="186" t="s">
        <v>90</v>
      </c>
      <c r="AT264" s="187" t="s">
        <v>79</v>
      </c>
      <c r="AU264" s="187" t="s">
        <v>88</v>
      </c>
      <c r="AY264" s="186" t="s">
        <v>141</v>
      </c>
      <c r="BK264" s="188">
        <f>SUM(BK265:BK272)</f>
        <v>0</v>
      </c>
    </row>
    <row r="265" spans="1:65" s="2" customFormat="1" ht="24.2" customHeight="1">
      <c r="A265" s="34"/>
      <c r="B265" s="35"/>
      <c r="C265" s="191" t="s">
        <v>351</v>
      </c>
      <c r="D265" s="191" t="s">
        <v>143</v>
      </c>
      <c r="E265" s="192" t="s">
        <v>429</v>
      </c>
      <c r="F265" s="193" t="s">
        <v>430</v>
      </c>
      <c r="G265" s="194" t="s">
        <v>292</v>
      </c>
      <c r="H265" s="195">
        <v>136.32</v>
      </c>
      <c r="I265" s="196"/>
      <c r="J265" s="197">
        <f>ROUND(I265*H265,2)</f>
        <v>0</v>
      </c>
      <c r="K265" s="193" t="s">
        <v>147</v>
      </c>
      <c r="L265" s="39"/>
      <c r="M265" s="198" t="s">
        <v>1</v>
      </c>
      <c r="N265" s="199" t="s">
        <v>45</v>
      </c>
      <c r="O265" s="71"/>
      <c r="P265" s="200">
        <f>O265*H265</f>
        <v>0</v>
      </c>
      <c r="Q265" s="200">
        <v>5.0000000000000002E-5</v>
      </c>
      <c r="R265" s="200">
        <f>Q265*H265</f>
        <v>6.816E-3</v>
      </c>
      <c r="S265" s="200">
        <v>0</v>
      </c>
      <c r="T265" s="201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2" t="s">
        <v>271</v>
      </c>
      <c r="AT265" s="202" t="s">
        <v>143</v>
      </c>
      <c r="AU265" s="202" t="s">
        <v>90</v>
      </c>
      <c r="AY265" s="17" t="s">
        <v>141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7" t="s">
        <v>88</v>
      </c>
      <c r="BK265" s="203">
        <f>ROUND(I265*H265,2)</f>
        <v>0</v>
      </c>
      <c r="BL265" s="17" t="s">
        <v>271</v>
      </c>
      <c r="BM265" s="202" t="s">
        <v>676</v>
      </c>
    </row>
    <row r="266" spans="1:65" s="2" customFormat="1" ht="11.25">
      <c r="A266" s="34"/>
      <c r="B266" s="35"/>
      <c r="C266" s="36"/>
      <c r="D266" s="204" t="s">
        <v>150</v>
      </c>
      <c r="E266" s="36"/>
      <c r="F266" s="205" t="s">
        <v>430</v>
      </c>
      <c r="G266" s="36"/>
      <c r="H266" s="36"/>
      <c r="I266" s="206"/>
      <c r="J266" s="36"/>
      <c r="K266" s="36"/>
      <c r="L266" s="39"/>
      <c r="M266" s="207"/>
      <c r="N266" s="208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150</v>
      </c>
      <c r="AU266" s="17" t="s">
        <v>90</v>
      </c>
    </row>
    <row r="267" spans="1:65" s="2" customFormat="1" ht="19.5">
      <c r="A267" s="34"/>
      <c r="B267" s="35"/>
      <c r="C267" s="36"/>
      <c r="D267" s="204" t="s">
        <v>152</v>
      </c>
      <c r="E267" s="36"/>
      <c r="F267" s="209" t="s">
        <v>677</v>
      </c>
      <c r="G267" s="36"/>
      <c r="H267" s="36"/>
      <c r="I267" s="206"/>
      <c r="J267" s="36"/>
      <c r="K267" s="36"/>
      <c r="L267" s="39"/>
      <c r="M267" s="207"/>
      <c r="N267" s="208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152</v>
      </c>
      <c r="AU267" s="17" t="s">
        <v>90</v>
      </c>
    </row>
    <row r="268" spans="1:65" s="13" customFormat="1" ht="11.25">
      <c r="B268" s="210"/>
      <c r="C268" s="211"/>
      <c r="D268" s="204" t="s">
        <v>154</v>
      </c>
      <c r="E268" s="212" t="s">
        <v>1</v>
      </c>
      <c r="F268" s="213" t="s">
        <v>433</v>
      </c>
      <c r="G268" s="211"/>
      <c r="H268" s="212" t="s">
        <v>1</v>
      </c>
      <c r="I268" s="214"/>
      <c r="J268" s="211"/>
      <c r="K268" s="211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154</v>
      </c>
      <c r="AU268" s="219" t="s">
        <v>90</v>
      </c>
      <c r="AV268" s="13" t="s">
        <v>88</v>
      </c>
      <c r="AW268" s="13" t="s">
        <v>36</v>
      </c>
      <c r="AX268" s="13" t="s">
        <v>80</v>
      </c>
      <c r="AY268" s="219" t="s">
        <v>141</v>
      </c>
    </row>
    <row r="269" spans="1:65" s="14" customFormat="1" ht="11.25">
      <c r="B269" s="220"/>
      <c r="C269" s="221"/>
      <c r="D269" s="204" t="s">
        <v>154</v>
      </c>
      <c r="E269" s="222" t="s">
        <v>1</v>
      </c>
      <c r="F269" s="223" t="s">
        <v>434</v>
      </c>
      <c r="G269" s="221"/>
      <c r="H269" s="224">
        <v>136.32</v>
      </c>
      <c r="I269" s="225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154</v>
      </c>
      <c r="AU269" s="230" t="s">
        <v>90</v>
      </c>
      <c r="AV269" s="14" t="s">
        <v>90</v>
      </c>
      <c r="AW269" s="14" t="s">
        <v>36</v>
      </c>
      <c r="AX269" s="14" t="s">
        <v>88</v>
      </c>
      <c r="AY269" s="230" t="s">
        <v>141</v>
      </c>
    </row>
    <row r="270" spans="1:65" s="2" customFormat="1" ht="16.5" customHeight="1">
      <c r="A270" s="34"/>
      <c r="B270" s="35"/>
      <c r="C270" s="242" t="s">
        <v>363</v>
      </c>
      <c r="D270" s="242" t="s">
        <v>265</v>
      </c>
      <c r="E270" s="243" t="s">
        <v>436</v>
      </c>
      <c r="F270" s="244" t="s">
        <v>437</v>
      </c>
      <c r="G270" s="245" t="s">
        <v>292</v>
      </c>
      <c r="H270" s="246">
        <v>136.32</v>
      </c>
      <c r="I270" s="247"/>
      <c r="J270" s="248">
        <f>ROUND(I270*H270,2)</f>
        <v>0</v>
      </c>
      <c r="K270" s="244" t="s">
        <v>178</v>
      </c>
      <c r="L270" s="249"/>
      <c r="M270" s="250" t="s">
        <v>1</v>
      </c>
      <c r="N270" s="251" t="s">
        <v>45</v>
      </c>
      <c r="O270" s="71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2" t="s">
        <v>428</v>
      </c>
      <c r="AT270" s="202" t="s">
        <v>265</v>
      </c>
      <c r="AU270" s="202" t="s">
        <v>90</v>
      </c>
      <c r="AY270" s="17" t="s">
        <v>141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7" t="s">
        <v>88</v>
      </c>
      <c r="BK270" s="203">
        <f>ROUND(I270*H270,2)</f>
        <v>0</v>
      </c>
      <c r="BL270" s="17" t="s">
        <v>271</v>
      </c>
      <c r="BM270" s="202" t="s">
        <v>678</v>
      </c>
    </row>
    <row r="271" spans="1:65" s="2" customFormat="1" ht="11.25">
      <c r="A271" s="34"/>
      <c r="B271" s="35"/>
      <c r="C271" s="36"/>
      <c r="D271" s="204" t="s">
        <v>150</v>
      </c>
      <c r="E271" s="36"/>
      <c r="F271" s="205" t="s">
        <v>437</v>
      </c>
      <c r="G271" s="36"/>
      <c r="H271" s="36"/>
      <c r="I271" s="206"/>
      <c r="J271" s="36"/>
      <c r="K271" s="36"/>
      <c r="L271" s="39"/>
      <c r="M271" s="207"/>
      <c r="N271" s="208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150</v>
      </c>
      <c r="AU271" s="17" t="s">
        <v>90</v>
      </c>
    </row>
    <row r="272" spans="1:65" s="2" customFormat="1" ht="48.75">
      <c r="A272" s="34"/>
      <c r="B272" s="35"/>
      <c r="C272" s="36"/>
      <c r="D272" s="204" t="s">
        <v>152</v>
      </c>
      <c r="E272" s="36"/>
      <c r="F272" s="209" t="s">
        <v>679</v>
      </c>
      <c r="G272" s="36"/>
      <c r="H272" s="36"/>
      <c r="I272" s="206"/>
      <c r="J272" s="36"/>
      <c r="K272" s="36"/>
      <c r="L272" s="39"/>
      <c r="M272" s="252"/>
      <c r="N272" s="253"/>
      <c r="O272" s="254"/>
      <c r="P272" s="254"/>
      <c r="Q272" s="254"/>
      <c r="R272" s="254"/>
      <c r="S272" s="254"/>
      <c r="T272" s="25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152</v>
      </c>
      <c r="AU272" s="17" t="s">
        <v>90</v>
      </c>
    </row>
    <row r="273" spans="1:31" s="2" customFormat="1" ht="6.95" customHeight="1">
      <c r="A273" s="34"/>
      <c r="B273" s="54"/>
      <c r="C273" s="55"/>
      <c r="D273" s="55"/>
      <c r="E273" s="55"/>
      <c r="F273" s="55"/>
      <c r="G273" s="55"/>
      <c r="H273" s="55"/>
      <c r="I273" s="55"/>
      <c r="J273" s="55"/>
      <c r="K273" s="55"/>
      <c r="L273" s="39"/>
      <c r="M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</row>
  </sheetData>
  <sheetProtection algorithmName="SHA-512" hashValue="seMrJl4jMzVBk+2StSNesPHhqFqDdwJhGHFYQkNWbEpasrHSuxhwFP+GcUr5VBN5iFtG6sNvUNdtRTJsUhxUFw==" saltValue="WbxQjSd7NUiaW3r/0Ltz4gLKTc19GpZt/AXai7s/fEvq/JMep1oWbyAyhct9dEYw6pGBMCWl8va8lppRvW2C+g==" spinCount="100000" sheet="1" objects="1" scenarios="1" formatColumns="0" formatRows="0" autoFilter="0"/>
  <autoFilter ref="C129:K272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103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107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1" t="str">
        <f>'Rekapitulace stavby'!K6</f>
        <v>Lutyňka, Bohumín - Nová Ves, řkm 3.071 – 5.717, ochrana obce proti velkým vodám (stavba č. 5725)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9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3" t="s">
        <v>680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2. 6. 2022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>70890021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>Povodí Odry, státní podnik</v>
      </c>
      <c r="F15" s="34"/>
      <c r="G15" s="34"/>
      <c r="H15" s="34"/>
      <c r="I15" s="119" t="s">
        <v>28</v>
      </c>
      <c r="J15" s="110" t="str">
        <f>IF('Rekapitulace stavby'!AN11="","",'Rekapitulace stavby'!AN11)</f>
        <v>CZ70890021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30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9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32</v>
      </c>
      <c r="E20" s="34"/>
      <c r="F20" s="34"/>
      <c r="G20" s="34"/>
      <c r="H20" s="34"/>
      <c r="I20" s="119" t="s">
        <v>25</v>
      </c>
      <c r="J20" s="110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34</v>
      </c>
      <c r="F21" s="34"/>
      <c r="G21" s="34"/>
      <c r="H21" s="34"/>
      <c r="I21" s="119" t="s">
        <v>28</v>
      </c>
      <c r="J21" s="110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37</v>
      </c>
      <c r="E23" s="34"/>
      <c r="F23" s="34"/>
      <c r="G23" s="34"/>
      <c r="H23" s="34"/>
      <c r="I23" s="119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38</v>
      </c>
      <c r="F24" s="34"/>
      <c r="G24" s="34"/>
      <c r="H24" s="34"/>
      <c r="I24" s="119" t="s">
        <v>28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07" t="s">
        <v>1</v>
      </c>
      <c r="F27" s="307"/>
      <c r="G27" s="307"/>
      <c r="H27" s="307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40</v>
      </c>
      <c r="E30" s="34"/>
      <c r="F30" s="34"/>
      <c r="G30" s="34"/>
      <c r="H30" s="34"/>
      <c r="I30" s="34"/>
      <c r="J30" s="126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42</v>
      </c>
      <c r="G32" s="34"/>
      <c r="H32" s="34"/>
      <c r="I32" s="127" t="s">
        <v>41</v>
      </c>
      <c r="J32" s="127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44</v>
      </c>
      <c r="E33" s="119" t="s">
        <v>45</v>
      </c>
      <c r="F33" s="129">
        <f>ROUND((SUM(BE120:BE166)),  2)</f>
        <v>0</v>
      </c>
      <c r="G33" s="34"/>
      <c r="H33" s="34"/>
      <c r="I33" s="130">
        <v>0.21</v>
      </c>
      <c r="J33" s="129">
        <f>ROUND(((SUM(BE120:BE166))*I33),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46</v>
      </c>
      <c r="F34" s="129">
        <f>ROUND((SUM(BF120:BF166)),  2)</f>
        <v>0</v>
      </c>
      <c r="G34" s="34"/>
      <c r="H34" s="34"/>
      <c r="I34" s="130">
        <v>0.15</v>
      </c>
      <c r="J34" s="129">
        <f>ROUND(((SUM(BF120:BF166))*I34),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47</v>
      </c>
      <c r="F35" s="129">
        <f>ROUND((SUM(BG120:BG166)),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48</v>
      </c>
      <c r="F36" s="129">
        <f>ROUND((SUM(BH120:BH166)),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49</v>
      </c>
      <c r="F37" s="129">
        <f>ROUND((SUM(BI120:BI166)),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50</v>
      </c>
      <c r="E39" s="133"/>
      <c r="F39" s="133"/>
      <c r="G39" s="134" t="s">
        <v>51</v>
      </c>
      <c r="H39" s="135" t="s">
        <v>52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53</v>
      </c>
      <c r="E50" s="139"/>
      <c r="F50" s="139"/>
      <c r="G50" s="138" t="s">
        <v>54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55</v>
      </c>
      <c r="E61" s="141"/>
      <c r="F61" s="142" t="s">
        <v>56</v>
      </c>
      <c r="G61" s="140" t="s">
        <v>55</v>
      </c>
      <c r="H61" s="141"/>
      <c r="I61" s="141"/>
      <c r="J61" s="143" t="s">
        <v>56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57</v>
      </c>
      <c r="E65" s="144"/>
      <c r="F65" s="144"/>
      <c r="G65" s="138" t="s">
        <v>58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55</v>
      </c>
      <c r="E76" s="141"/>
      <c r="F76" s="142" t="s">
        <v>56</v>
      </c>
      <c r="G76" s="140" t="s">
        <v>55</v>
      </c>
      <c r="H76" s="141"/>
      <c r="I76" s="141"/>
      <c r="J76" s="143" t="s">
        <v>56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8" t="str">
        <f>E7</f>
        <v>Lutyňka, Bohumín - Nová Ves, řkm 3.071 – 5.717, ochrana obce proti velkým vodám (stavba č. 5725)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6" t="str">
        <f>E9</f>
        <v>03 - Odstranění stavby Úprava Lutyňky</v>
      </c>
      <c r="F87" s="310"/>
      <c r="G87" s="310"/>
      <c r="H87" s="31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Dolní Lutyně</v>
      </c>
      <c r="G89" s="36"/>
      <c r="H89" s="36"/>
      <c r="I89" s="29" t="s">
        <v>22</v>
      </c>
      <c r="J89" s="66" t="str">
        <f>IF(J12="","",J12)</f>
        <v>2. 6. 2022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Povodí Odry, státní podnik</v>
      </c>
      <c r="G91" s="36"/>
      <c r="H91" s="36"/>
      <c r="I91" s="29" t="s">
        <v>32</v>
      </c>
      <c r="J91" s="32" t="str">
        <f>E21</f>
        <v>Lineplan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Ing. Marek Boháč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111</v>
      </c>
      <c r="D94" s="150"/>
      <c r="E94" s="150"/>
      <c r="F94" s="150"/>
      <c r="G94" s="150"/>
      <c r="H94" s="150"/>
      <c r="I94" s="150"/>
      <c r="J94" s="151" t="s">
        <v>112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113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114</v>
      </c>
    </row>
    <row r="97" spans="1:31" s="9" customFormat="1" ht="24.95" customHeight="1">
      <c r="B97" s="153"/>
      <c r="C97" s="154"/>
      <c r="D97" s="155" t="s">
        <v>115</v>
      </c>
      <c r="E97" s="156"/>
      <c r="F97" s="156"/>
      <c r="G97" s="156"/>
      <c r="H97" s="156"/>
      <c r="I97" s="156"/>
      <c r="J97" s="157">
        <f>J121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122</v>
      </c>
      <c r="E98" s="161"/>
      <c r="F98" s="161"/>
      <c r="G98" s="161"/>
      <c r="H98" s="161"/>
      <c r="I98" s="161"/>
      <c r="J98" s="162">
        <f>J122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116</v>
      </c>
      <c r="E99" s="161"/>
      <c r="F99" s="161"/>
      <c r="G99" s="161"/>
      <c r="H99" s="161"/>
      <c r="I99" s="161"/>
      <c r="J99" s="162">
        <f>J123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121</v>
      </c>
      <c r="E100" s="161"/>
      <c r="F100" s="161"/>
      <c r="G100" s="161"/>
      <c r="H100" s="161"/>
      <c r="I100" s="161"/>
      <c r="J100" s="162">
        <f>J151</f>
        <v>0</v>
      </c>
      <c r="K100" s="104"/>
      <c r="L100" s="163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126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08" t="str">
        <f>E7</f>
        <v>Lutyňka, Bohumín - Nová Ves, řkm 3.071 – 5.717, ochrana obce proti velkým vodám (stavba č. 5725)</v>
      </c>
      <c r="F110" s="309"/>
      <c r="G110" s="309"/>
      <c r="H110" s="309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108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56" t="str">
        <f>E9</f>
        <v>03 - Odstranění stavby Úprava Lutyňky</v>
      </c>
      <c r="F112" s="310"/>
      <c r="G112" s="310"/>
      <c r="H112" s="310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Dolní Lutyně</v>
      </c>
      <c r="G114" s="36"/>
      <c r="H114" s="36"/>
      <c r="I114" s="29" t="s">
        <v>22</v>
      </c>
      <c r="J114" s="66" t="str">
        <f>IF(J12="","",J12)</f>
        <v>2. 6. 2022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>Povodí Odry, státní podnik</v>
      </c>
      <c r="G116" s="36"/>
      <c r="H116" s="36"/>
      <c r="I116" s="29" t="s">
        <v>32</v>
      </c>
      <c r="J116" s="32" t="str">
        <f>E21</f>
        <v>Lineplan s.r.o.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30</v>
      </c>
      <c r="D117" s="36"/>
      <c r="E117" s="36"/>
      <c r="F117" s="27" t="str">
        <f>IF(E18="","",E18)</f>
        <v>Vyplň údaj</v>
      </c>
      <c r="G117" s="36"/>
      <c r="H117" s="36"/>
      <c r="I117" s="29" t="s">
        <v>37</v>
      </c>
      <c r="J117" s="32" t="str">
        <f>E24</f>
        <v>Ing. Marek Boháč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4"/>
      <c r="B119" s="165"/>
      <c r="C119" s="166" t="s">
        <v>127</v>
      </c>
      <c r="D119" s="167" t="s">
        <v>65</v>
      </c>
      <c r="E119" s="167" t="s">
        <v>61</v>
      </c>
      <c r="F119" s="167" t="s">
        <v>62</v>
      </c>
      <c r="G119" s="167" t="s">
        <v>128</v>
      </c>
      <c r="H119" s="167" t="s">
        <v>129</v>
      </c>
      <c r="I119" s="167" t="s">
        <v>130</v>
      </c>
      <c r="J119" s="167" t="s">
        <v>112</v>
      </c>
      <c r="K119" s="168" t="s">
        <v>131</v>
      </c>
      <c r="L119" s="169"/>
      <c r="M119" s="75" t="s">
        <v>1</v>
      </c>
      <c r="N119" s="76" t="s">
        <v>44</v>
      </c>
      <c r="O119" s="76" t="s">
        <v>132</v>
      </c>
      <c r="P119" s="76" t="s">
        <v>133</v>
      </c>
      <c r="Q119" s="76" t="s">
        <v>134</v>
      </c>
      <c r="R119" s="76" t="s">
        <v>135</v>
      </c>
      <c r="S119" s="76" t="s">
        <v>136</v>
      </c>
      <c r="T119" s="77" t="s">
        <v>137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pans="1:65" s="2" customFormat="1" ht="22.9" customHeight="1">
      <c r="A120" s="34"/>
      <c r="B120" s="35"/>
      <c r="C120" s="82" t="s">
        <v>138</v>
      </c>
      <c r="D120" s="36"/>
      <c r="E120" s="36"/>
      <c r="F120" s="36"/>
      <c r="G120" s="36"/>
      <c r="H120" s="36"/>
      <c r="I120" s="36"/>
      <c r="J120" s="170">
        <f>BK120</f>
        <v>0</v>
      </c>
      <c r="K120" s="36"/>
      <c r="L120" s="39"/>
      <c r="M120" s="78"/>
      <c r="N120" s="171"/>
      <c r="O120" s="79"/>
      <c r="P120" s="172">
        <f>P121</f>
        <v>0</v>
      </c>
      <c r="Q120" s="79"/>
      <c r="R120" s="172">
        <f>R121</f>
        <v>0</v>
      </c>
      <c r="S120" s="79"/>
      <c r="T120" s="173">
        <f>T121</f>
        <v>519.20000000000005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79</v>
      </c>
      <c r="AU120" s="17" t="s">
        <v>114</v>
      </c>
      <c r="BK120" s="174">
        <f>BK121</f>
        <v>0</v>
      </c>
    </row>
    <row r="121" spans="1:65" s="12" customFormat="1" ht="25.9" customHeight="1">
      <c r="B121" s="175"/>
      <c r="C121" s="176"/>
      <c r="D121" s="177" t="s">
        <v>79</v>
      </c>
      <c r="E121" s="178" t="s">
        <v>139</v>
      </c>
      <c r="F121" s="178" t="s">
        <v>140</v>
      </c>
      <c r="G121" s="176"/>
      <c r="H121" s="176"/>
      <c r="I121" s="179"/>
      <c r="J121" s="180">
        <f>BK121</f>
        <v>0</v>
      </c>
      <c r="K121" s="176"/>
      <c r="L121" s="181"/>
      <c r="M121" s="182"/>
      <c r="N121" s="183"/>
      <c r="O121" s="183"/>
      <c r="P121" s="184">
        <f>P122+P123+P151</f>
        <v>0</v>
      </c>
      <c r="Q121" s="183"/>
      <c r="R121" s="184">
        <f>R122+R123+R151</f>
        <v>0</v>
      </c>
      <c r="S121" s="183"/>
      <c r="T121" s="185">
        <f>T122+T123+T151</f>
        <v>519.20000000000005</v>
      </c>
      <c r="AR121" s="186" t="s">
        <v>88</v>
      </c>
      <c r="AT121" s="187" t="s">
        <v>79</v>
      </c>
      <c r="AU121" s="187" t="s">
        <v>80</v>
      </c>
      <c r="AY121" s="186" t="s">
        <v>141</v>
      </c>
      <c r="BK121" s="188">
        <f>BK122+BK123+BK151</f>
        <v>0</v>
      </c>
    </row>
    <row r="122" spans="1:65" s="12" customFormat="1" ht="22.9" customHeight="1">
      <c r="B122" s="175"/>
      <c r="C122" s="176"/>
      <c r="D122" s="177" t="s">
        <v>79</v>
      </c>
      <c r="E122" s="189" t="s">
        <v>410</v>
      </c>
      <c r="F122" s="189" t="s">
        <v>411</v>
      </c>
      <c r="G122" s="176"/>
      <c r="H122" s="176"/>
      <c r="I122" s="179"/>
      <c r="J122" s="190">
        <f>BK122</f>
        <v>0</v>
      </c>
      <c r="K122" s="176"/>
      <c r="L122" s="181"/>
      <c r="M122" s="182"/>
      <c r="N122" s="183"/>
      <c r="O122" s="183"/>
      <c r="P122" s="184">
        <v>0</v>
      </c>
      <c r="Q122" s="183"/>
      <c r="R122" s="184">
        <v>0</v>
      </c>
      <c r="S122" s="183"/>
      <c r="T122" s="185">
        <v>0</v>
      </c>
      <c r="AR122" s="186" t="s">
        <v>88</v>
      </c>
      <c r="AT122" s="187" t="s">
        <v>79</v>
      </c>
      <c r="AU122" s="187" t="s">
        <v>88</v>
      </c>
      <c r="AY122" s="186" t="s">
        <v>141</v>
      </c>
      <c r="BK122" s="188">
        <v>0</v>
      </c>
    </row>
    <row r="123" spans="1:65" s="12" customFormat="1" ht="22.9" customHeight="1">
      <c r="B123" s="175"/>
      <c r="C123" s="176"/>
      <c r="D123" s="177" t="s">
        <v>79</v>
      </c>
      <c r="E123" s="189" t="s">
        <v>88</v>
      </c>
      <c r="F123" s="189" t="s">
        <v>142</v>
      </c>
      <c r="G123" s="176"/>
      <c r="H123" s="176"/>
      <c r="I123" s="179"/>
      <c r="J123" s="190">
        <f>BK123</f>
        <v>0</v>
      </c>
      <c r="K123" s="176"/>
      <c r="L123" s="181"/>
      <c r="M123" s="182"/>
      <c r="N123" s="183"/>
      <c r="O123" s="183"/>
      <c r="P123" s="184">
        <f>SUM(P124:P150)</f>
        <v>0</v>
      </c>
      <c r="Q123" s="183"/>
      <c r="R123" s="184">
        <f>SUM(R124:R150)</f>
        <v>0</v>
      </c>
      <c r="S123" s="183"/>
      <c r="T123" s="185">
        <f>SUM(T124:T150)</f>
        <v>495</v>
      </c>
      <c r="AR123" s="186" t="s">
        <v>88</v>
      </c>
      <c r="AT123" s="187" t="s">
        <v>79</v>
      </c>
      <c r="AU123" s="187" t="s">
        <v>88</v>
      </c>
      <c r="AY123" s="186" t="s">
        <v>141</v>
      </c>
      <c r="BK123" s="188">
        <f>SUM(BK124:BK150)</f>
        <v>0</v>
      </c>
    </row>
    <row r="124" spans="1:65" s="2" customFormat="1" ht="24.2" customHeight="1">
      <c r="A124" s="34"/>
      <c r="B124" s="35"/>
      <c r="C124" s="191" t="s">
        <v>88</v>
      </c>
      <c r="D124" s="191" t="s">
        <v>143</v>
      </c>
      <c r="E124" s="192" t="s">
        <v>158</v>
      </c>
      <c r="F124" s="193" t="s">
        <v>159</v>
      </c>
      <c r="G124" s="194" t="s">
        <v>160</v>
      </c>
      <c r="H124" s="195">
        <v>275</v>
      </c>
      <c r="I124" s="196"/>
      <c r="J124" s="197">
        <f>ROUND(I124*H124,2)</f>
        <v>0</v>
      </c>
      <c r="K124" s="193" t="s">
        <v>147</v>
      </c>
      <c r="L124" s="39"/>
      <c r="M124" s="198" t="s">
        <v>1</v>
      </c>
      <c r="N124" s="199" t="s">
        <v>45</v>
      </c>
      <c r="O124" s="71"/>
      <c r="P124" s="200">
        <f>O124*H124</f>
        <v>0</v>
      </c>
      <c r="Q124" s="200">
        <v>0</v>
      </c>
      <c r="R124" s="200">
        <f>Q124*H124</f>
        <v>0</v>
      </c>
      <c r="S124" s="200">
        <v>1.8</v>
      </c>
      <c r="T124" s="201">
        <f>S124*H124</f>
        <v>495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2" t="s">
        <v>148</v>
      </c>
      <c r="AT124" s="202" t="s">
        <v>143</v>
      </c>
      <c r="AU124" s="202" t="s">
        <v>90</v>
      </c>
      <c r="AY124" s="17" t="s">
        <v>141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88</v>
      </c>
      <c r="BK124" s="203">
        <f>ROUND(I124*H124,2)</f>
        <v>0</v>
      </c>
      <c r="BL124" s="17" t="s">
        <v>148</v>
      </c>
      <c r="BM124" s="202" t="s">
        <v>681</v>
      </c>
    </row>
    <row r="125" spans="1:65" s="2" customFormat="1" ht="29.25">
      <c r="A125" s="34"/>
      <c r="B125" s="35"/>
      <c r="C125" s="36"/>
      <c r="D125" s="204" t="s">
        <v>150</v>
      </c>
      <c r="E125" s="36"/>
      <c r="F125" s="205" t="s">
        <v>162</v>
      </c>
      <c r="G125" s="36"/>
      <c r="H125" s="36"/>
      <c r="I125" s="206"/>
      <c r="J125" s="36"/>
      <c r="K125" s="36"/>
      <c r="L125" s="39"/>
      <c r="M125" s="207"/>
      <c r="N125" s="208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150</v>
      </c>
      <c r="AU125" s="17" t="s">
        <v>90</v>
      </c>
    </row>
    <row r="126" spans="1:65" s="13" customFormat="1" ht="11.25">
      <c r="B126" s="210"/>
      <c r="C126" s="211"/>
      <c r="D126" s="204" t="s">
        <v>154</v>
      </c>
      <c r="E126" s="212" t="s">
        <v>1</v>
      </c>
      <c r="F126" s="213" t="s">
        <v>682</v>
      </c>
      <c r="G126" s="211"/>
      <c r="H126" s="212" t="s">
        <v>1</v>
      </c>
      <c r="I126" s="214"/>
      <c r="J126" s="211"/>
      <c r="K126" s="211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154</v>
      </c>
      <c r="AU126" s="219" t="s">
        <v>90</v>
      </c>
      <c r="AV126" s="13" t="s">
        <v>88</v>
      </c>
      <c r="AW126" s="13" t="s">
        <v>36</v>
      </c>
      <c r="AX126" s="13" t="s">
        <v>80</v>
      </c>
      <c r="AY126" s="219" t="s">
        <v>141</v>
      </c>
    </row>
    <row r="127" spans="1:65" s="13" customFormat="1" ht="11.25">
      <c r="B127" s="210"/>
      <c r="C127" s="211"/>
      <c r="D127" s="204" t="s">
        <v>154</v>
      </c>
      <c r="E127" s="212" t="s">
        <v>1</v>
      </c>
      <c r="F127" s="213" t="s">
        <v>163</v>
      </c>
      <c r="G127" s="211"/>
      <c r="H127" s="212" t="s">
        <v>1</v>
      </c>
      <c r="I127" s="214"/>
      <c r="J127" s="211"/>
      <c r="K127" s="211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154</v>
      </c>
      <c r="AU127" s="219" t="s">
        <v>90</v>
      </c>
      <c r="AV127" s="13" t="s">
        <v>88</v>
      </c>
      <c r="AW127" s="13" t="s">
        <v>36</v>
      </c>
      <c r="AX127" s="13" t="s">
        <v>80</v>
      </c>
      <c r="AY127" s="219" t="s">
        <v>141</v>
      </c>
    </row>
    <row r="128" spans="1:65" s="14" customFormat="1" ht="11.25">
      <c r="B128" s="220"/>
      <c r="C128" s="221"/>
      <c r="D128" s="204" t="s">
        <v>154</v>
      </c>
      <c r="E128" s="222" t="s">
        <v>1</v>
      </c>
      <c r="F128" s="223" t="s">
        <v>683</v>
      </c>
      <c r="G128" s="221"/>
      <c r="H128" s="224">
        <v>275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154</v>
      </c>
      <c r="AU128" s="230" t="s">
        <v>90</v>
      </c>
      <c r="AV128" s="14" t="s">
        <v>90</v>
      </c>
      <c r="AW128" s="14" t="s">
        <v>36</v>
      </c>
      <c r="AX128" s="14" t="s">
        <v>88</v>
      </c>
      <c r="AY128" s="230" t="s">
        <v>141</v>
      </c>
    </row>
    <row r="129" spans="1:65" s="2" customFormat="1" ht="33" customHeight="1">
      <c r="A129" s="34"/>
      <c r="B129" s="35"/>
      <c r="C129" s="191" t="s">
        <v>90</v>
      </c>
      <c r="D129" s="191" t="s">
        <v>143</v>
      </c>
      <c r="E129" s="192" t="s">
        <v>206</v>
      </c>
      <c r="F129" s="193" t="s">
        <v>207</v>
      </c>
      <c r="G129" s="194" t="s">
        <v>160</v>
      </c>
      <c r="H129" s="195">
        <v>1557.93</v>
      </c>
      <c r="I129" s="196"/>
      <c r="J129" s="197">
        <f>ROUND(I129*H129,2)</f>
        <v>0</v>
      </c>
      <c r="K129" s="193" t="s">
        <v>147</v>
      </c>
      <c r="L129" s="39"/>
      <c r="M129" s="198" t="s">
        <v>1</v>
      </c>
      <c r="N129" s="199" t="s">
        <v>45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148</v>
      </c>
      <c r="AT129" s="202" t="s">
        <v>143</v>
      </c>
      <c r="AU129" s="202" t="s">
        <v>90</v>
      </c>
      <c r="AY129" s="17" t="s">
        <v>141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88</v>
      </c>
      <c r="BK129" s="203">
        <f>ROUND(I129*H129,2)</f>
        <v>0</v>
      </c>
      <c r="BL129" s="17" t="s">
        <v>148</v>
      </c>
      <c r="BM129" s="202" t="s">
        <v>684</v>
      </c>
    </row>
    <row r="130" spans="1:65" s="2" customFormat="1" ht="19.5">
      <c r="A130" s="34"/>
      <c r="B130" s="35"/>
      <c r="C130" s="36"/>
      <c r="D130" s="204" t="s">
        <v>150</v>
      </c>
      <c r="E130" s="36"/>
      <c r="F130" s="205" t="s">
        <v>209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150</v>
      </c>
      <c r="AU130" s="17" t="s">
        <v>90</v>
      </c>
    </row>
    <row r="131" spans="1:65" s="13" customFormat="1" ht="11.25">
      <c r="B131" s="210"/>
      <c r="C131" s="211"/>
      <c r="D131" s="204" t="s">
        <v>154</v>
      </c>
      <c r="E131" s="212" t="s">
        <v>1</v>
      </c>
      <c r="F131" s="213" t="s">
        <v>685</v>
      </c>
      <c r="G131" s="211"/>
      <c r="H131" s="212" t="s">
        <v>1</v>
      </c>
      <c r="I131" s="214"/>
      <c r="J131" s="211"/>
      <c r="K131" s="211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154</v>
      </c>
      <c r="AU131" s="219" t="s">
        <v>90</v>
      </c>
      <c r="AV131" s="13" t="s">
        <v>88</v>
      </c>
      <c r="AW131" s="13" t="s">
        <v>36</v>
      </c>
      <c r="AX131" s="13" t="s">
        <v>80</v>
      </c>
      <c r="AY131" s="219" t="s">
        <v>141</v>
      </c>
    </row>
    <row r="132" spans="1:65" s="13" customFormat="1" ht="11.25">
      <c r="B132" s="210"/>
      <c r="C132" s="211"/>
      <c r="D132" s="204" t="s">
        <v>154</v>
      </c>
      <c r="E132" s="212" t="s">
        <v>1</v>
      </c>
      <c r="F132" s="213" t="s">
        <v>686</v>
      </c>
      <c r="G132" s="211"/>
      <c r="H132" s="212" t="s">
        <v>1</v>
      </c>
      <c r="I132" s="214"/>
      <c r="J132" s="211"/>
      <c r="K132" s="211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154</v>
      </c>
      <c r="AU132" s="219" t="s">
        <v>90</v>
      </c>
      <c r="AV132" s="13" t="s">
        <v>88</v>
      </c>
      <c r="AW132" s="13" t="s">
        <v>36</v>
      </c>
      <c r="AX132" s="13" t="s">
        <v>80</v>
      </c>
      <c r="AY132" s="219" t="s">
        <v>141</v>
      </c>
    </row>
    <row r="133" spans="1:65" s="14" customFormat="1" ht="11.25">
      <c r="B133" s="220"/>
      <c r="C133" s="221"/>
      <c r="D133" s="204" t="s">
        <v>154</v>
      </c>
      <c r="E133" s="222" t="s">
        <v>1</v>
      </c>
      <c r="F133" s="223" t="s">
        <v>687</v>
      </c>
      <c r="G133" s="221"/>
      <c r="H133" s="224">
        <v>1557.93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154</v>
      </c>
      <c r="AU133" s="230" t="s">
        <v>90</v>
      </c>
      <c r="AV133" s="14" t="s">
        <v>90</v>
      </c>
      <c r="AW133" s="14" t="s">
        <v>36</v>
      </c>
      <c r="AX133" s="14" t="s">
        <v>88</v>
      </c>
      <c r="AY133" s="230" t="s">
        <v>141</v>
      </c>
    </row>
    <row r="134" spans="1:65" s="2" customFormat="1" ht="37.9" customHeight="1">
      <c r="A134" s="34"/>
      <c r="B134" s="35"/>
      <c r="C134" s="191" t="s">
        <v>174</v>
      </c>
      <c r="D134" s="191" t="s">
        <v>143</v>
      </c>
      <c r="E134" s="192" t="s">
        <v>221</v>
      </c>
      <c r="F134" s="193" t="s">
        <v>222</v>
      </c>
      <c r="G134" s="194" t="s">
        <v>160</v>
      </c>
      <c r="H134" s="195">
        <v>1449.4</v>
      </c>
      <c r="I134" s="196"/>
      <c r="J134" s="197">
        <f>ROUND(I134*H134,2)</f>
        <v>0</v>
      </c>
      <c r="K134" s="193" t="s">
        <v>147</v>
      </c>
      <c r="L134" s="39"/>
      <c r="M134" s="198" t="s">
        <v>1</v>
      </c>
      <c r="N134" s="199" t="s">
        <v>45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148</v>
      </c>
      <c r="AT134" s="202" t="s">
        <v>143</v>
      </c>
      <c r="AU134" s="202" t="s">
        <v>90</v>
      </c>
      <c r="AY134" s="17" t="s">
        <v>141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88</v>
      </c>
      <c r="BK134" s="203">
        <f>ROUND(I134*H134,2)</f>
        <v>0</v>
      </c>
      <c r="BL134" s="17" t="s">
        <v>148</v>
      </c>
      <c r="BM134" s="202" t="s">
        <v>688</v>
      </c>
    </row>
    <row r="135" spans="1:65" s="2" customFormat="1" ht="39">
      <c r="A135" s="34"/>
      <c r="B135" s="35"/>
      <c r="C135" s="36"/>
      <c r="D135" s="204" t="s">
        <v>150</v>
      </c>
      <c r="E135" s="36"/>
      <c r="F135" s="205" t="s">
        <v>224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150</v>
      </c>
      <c r="AU135" s="17" t="s">
        <v>90</v>
      </c>
    </row>
    <row r="136" spans="1:65" s="13" customFormat="1" ht="11.25">
      <c r="B136" s="210"/>
      <c r="C136" s="211"/>
      <c r="D136" s="204" t="s">
        <v>154</v>
      </c>
      <c r="E136" s="212" t="s">
        <v>1</v>
      </c>
      <c r="F136" s="213" t="s">
        <v>689</v>
      </c>
      <c r="G136" s="211"/>
      <c r="H136" s="212" t="s">
        <v>1</v>
      </c>
      <c r="I136" s="214"/>
      <c r="J136" s="211"/>
      <c r="K136" s="211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154</v>
      </c>
      <c r="AU136" s="219" t="s">
        <v>90</v>
      </c>
      <c r="AV136" s="13" t="s">
        <v>88</v>
      </c>
      <c r="AW136" s="13" t="s">
        <v>36</v>
      </c>
      <c r="AX136" s="13" t="s">
        <v>80</v>
      </c>
      <c r="AY136" s="219" t="s">
        <v>141</v>
      </c>
    </row>
    <row r="137" spans="1:65" s="14" customFormat="1" ht="11.25">
      <c r="B137" s="220"/>
      <c r="C137" s="221"/>
      <c r="D137" s="204" t="s">
        <v>154</v>
      </c>
      <c r="E137" s="222" t="s">
        <v>1</v>
      </c>
      <c r="F137" s="223" t="s">
        <v>690</v>
      </c>
      <c r="G137" s="221"/>
      <c r="H137" s="224">
        <v>1449.4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154</v>
      </c>
      <c r="AU137" s="230" t="s">
        <v>90</v>
      </c>
      <c r="AV137" s="14" t="s">
        <v>90</v>
      </c>
      <c r="AW137" s="14" t="s">
        <v>36</v>
      </c>
      <c r="AX137" s="14" t="s">
        <v>88</v>
      </c>
      <c r="AY137" s="230" t="s">
        <v>141</v>
      </c>
    </row>
    <row r="138" spans="1:65" s="2" customFormat="1" ht="24.2" customHeight="1">
      <c r="A138" s="34"/>
      <c r="B138" s="35"/>
      <c r="C138" s="191" t="s">
        <v>148</v>
      </c>
      <c r="D138" s="191" t="s">
        <v>143</v>
      </c>
      <c r="E138" s="192" t="s">
        <v>691</v>
      </c>
      <c r="F138" s="193" t="s">
        <v>692</v>
      </c>
      <c r="G138" s="194" t="s">
        <v>160</v>
      </c>
      <c r="H138" s="195">
        <v>108.53</v>
      </c>
      <c r="I138" s="196"/>
      <c r="J138" s="197">
        <f>ROUND(I138*H138,2)</f>
        <v>0</v>
      </c>
      <c r="K138" s="193" t="s">
        <v>147</v>
      </c>
      <c r="L138" s="39"/>
      <c r="M138" s="198" t="s">
        <v>1</v>
      </c>
      <c r="N138" s="199" t="s">
        <v>45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148</v>
      </c>
      <c r="AT138" s="202" t="s">
        <v>143</v>
      </c>
      <c r="AU138" s="202" t="s">
        <v>90</v>
      </c>
      <c r="AY138" s="17" t="s">
        <v>141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88</v>
      </c>
      <c r="BK138" s="203">
        <f>ROUND(I138*H138,2)</f>
        <v>0</v>
      </c>
      <c r="BL138" s="17" t="s">
        <v>148</v>
      </c>
      <c r="BM138" s="202" t="s">
        <v>693</v>
      </c>
    </row>
    <row r="139" spans="1:65" s="2" customFormat="1" ht="29.25">
      <c r="A139" s="34"/>
      <c r="B139" s="35"/>
      <c r="C139" s="36"/>
      <c r="D139" s="204" t="s">
        <v>150</v>
      </c>
      <c r="E139" s="36"/>
      <c r="F139" s="205" t="s">
        <v>694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150</v>
      </c>
      <c r="AU139" s="17" t="s">
        <v>90</v>
      </c>
    </row>
    <row r="140" spans="1:65" s="13" customFormat="1" ht="11.25">
      <c r="B140" s="210"/>
      <c r="C140" s="211"/>
      <c r="D140" s="204" t="s">
        <v>154</v>
      </c>
      <c r="E140" s="212" t="s">
        <v>1</v>
      </c>
      <c r="F140" s="213" t="s">
        <v>682</v>
      </c>
      <c r="G140" s="211"/>
      <c r="H140" s="212" t="s">
        <v>1</v>
      </c>
      <c r="I140" s="214"/>
      <c r="J140" s="211"/>
      <c r="K140" s="211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154</v>
      </c>
      <c r="AU140" s="219" t="s">
        <v>90</v>
      </c>
      <c r="AV140" s="13" t="s">
        <v>88</v>
      </c>
      <c r="AW140" s="13" t="s">
        <v>36</v>
      </c>
      <c r="AX140" s="13" t="s">
        <v>80</v>
      </c>
      <c r="AY140" s="219" t="s">
        <v>141</v>
      </c>
    </row>
    <row r="141" spans="1:65" s="13" customFormat="1" ht="11.25">
      <c r="B141" s="210"/>
      <c r="C141" s="211"/>
      <c r="D141" s="204" t="s">
        <v>154</v>
      </c>
      <c r="E141" s="212" t="s">
        <v>1</v>
      </c>
      <c r="F141" s="213" t="s">
        <v>695</v>
      </c>
      <c r="G141" s="211"/>
      <c r="H141" s="212" t="s">
        <v>1</v>
      </c>
      <c r="I141" s="214"/>
      <c r="J141" s="211"/>
      <c r="K141" s="211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154</v>
      </c>
      <c r="AU141" s="219" t="s">
        <v>90</v>
      </c>
      <c r="AV141" s="13" t="s">
        <v>88</v>
      </c>
      <c r="AW141" s="13" t="s">
        <v>36</v>
      </c>
      <c r="AX141" s="13" t="s">
        <v>80</v>
      </c>
      <c r="AY141" s="219" t="s">
        <v>141</v>
      </c>
    </row>
    <row r="142" spans="1:65" s="14" customFormat="1" ht="11.25">
      <c r="B142" s="220"/>
      <c r="C142" s="221"/>
      <c r="D142" s="204" t="s">
        <v>154</v>
      </c>
      <c r="E142" s="222" t="s">
        <v>1</v>
      </c>
      <c r="F142" s="223" t="s">
        <v>696</v>
      </c>
      <c r="G142" s="221"/>
      <c r="H142" s="224">
        <v>108.53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154</v>
      </c>
      <c r="AU142" s="230" t="s">
        <v>90</v>
      </c>
      <c r="AV142" s="14" t="s">
        <v>90</v>
      </c>
      <c r="AW142" s="14" t="s">
        <v>36</v>
      </c>
      <c r="AX142" s="14" t="s">
        <v>88</v>
      </c>
      <c r="AY142" s="230" t="s">
        <v>141</v>
      </c>
    </row>
    <row r="143" spans="1:65" s="2" customFormat="1" ht="37.9" customHeight="1">
      <c r="A143" s="34"/>
      <c r="B143" s="35"/>
      <c r="C143" s="191" t="s">
        <v>171</v>
      </c>
      <c r="D143" s="191" t="s">
        <v>143</v>
      </c>
      <c r="E143" s="192" t="s">
        <v>175</v>
      </c>
      <c r="F143" s="193" t="s">
        <v>697</v>
      </c>
      <c r="G143" s="194" t="s">
        <v>160</v>
      </c>
      <c r="H143" s="195">
        <v>286.03300000000002</v>
      </c>
      <c r="I143" s="196"/>
      <c r="J143" s="197">
        <f>ROUND(I143*H143,2)</f>
        <v>0</v>
      </c>
      <c r="K143" s="193" t="s">
        <v>178</v>
      </c>
      <c r="L143" s="39"/>
      <c r="M143" s="198" t="s">
        <v>1</v>
      </c>
      <c r="N143" s="199" t="s">
        <v>45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148</v>
      </c>
      <c r="AT143" s="202" t="s">
        <v>143</v>
      </c>
      <c r="AU143" s="202" t="s">
        <v>90</v>
      </c>
      <c r="AY143" s="17" t="s">
        <v>141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88</v>
      </c>
      <c r="BK143" s="203">
        <f>ROUND(I143*H143,2)</f>
        <v>0</v>
      </c>
      <c r="BL143" s="17" t="s">
        <v>148</v>
      </c>
      <c r="BM143" s="202" t="s">
        <v>698</v>
      </c>
    </row>
    <row r="144" spans="1:65" s="2" customFormat="1" ht="19.5">
      <c r="A144" s="34"/>
      <c r="B144" s="35"/>
      <c r="C144" s="36"/>
      <c r="D144" s="204" t="s">
        <v>150</v>
      </c>
      <c r="E144" s="36"/>
      <c r="F144" s="205" t="s">
        <v>697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150</v>
      </c>
      <c r="AU144" s="17" t="s">
        <v>90</v>
      </c>
    </row>
    <row r="145" spans="1:65" s="13" customFormat="1" ht="11.25">
      <c r="B145" s="210"/>
      <c r="C145" s="211"/>
      <c r="D145" s="204" t="s">
        <v>154</v>
      </c>
      <c r="E145" s="212" t="s">
        <v>1</v>
      </c>
      <c r="F145" s="213" t="s">
        <v>682</v>
      </c>
      <c r="G145" s="211"/>
      <c r="H145" s="212" t="s">
        <v>1</v>
      </c>
      <c r="I145" s="214"/>
      <c r="J145" s="211"/>
      <c r="K145" s="211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154</v>
      </c>
      <c r="AU145" s="219" t="s">
        <v>90</v>
      </c>
      <c r="AV145" s="13" t="s">
        <v>88</v>
      </c>
      <c r="AW145" s="13" t="s">
        <v>36</v>
      </c>
      <c r="AX145" s="13" t="s">
        <v>80</v>
      </c>
      <c r="AY145" s="219" t="s">
        <v>141</v>
      </c>
    </row>
    <row r="146" spans="1:65" s="13" customFormat="1" ht="11.25">
      <c r="B146" s="210"/>
      <c r="C146" s="211"/>
      <c r="D146" s="204" t="s">
        <v>154</v>
      </c>
      <c r="E146" s="212" t="s">
        <v>1</v>
      </c>
      <c r="F146" s="213" t="s">
        <v>163</v>
      </c>
      <c r="G146" s="211"/>
      <c r="H146" s="212" t="s">
        <v>1</v>
      </c>
      <c r="I146" s="214"/>
      <c r="J146" s="211"/>
      <c r="K146" s="211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154</v>
      </c>
      <c r="AU146" s="219" t="s">
        <v>90</v>
      </c>
      <c r="AV146" s="13" t="s">
        <v>88</v>
      </c>
      <c r="AW146" s="13" t="s">
        <v>36</v>
      </c>
      <c r="AX146" s="13" t="s">
        <v>80</v>
      </c>
      <c r="AY146" s="219" t="s">
        <v>141</v>
      </c>
    </row>
    <row r="147" spans="1:65" s="14" customFormat="1" ht="11.25">
      <c r="B147" s="220"/>
      <c r="C147" s="221"/>
      <c r="D147" s="204" t="s">
        <v>154</v>
      </c>
      <c r="E147" s="222" t="s">
        <v>1</v>
      </c>
      <c r="F147" s="223" t="s">
        <v>683</v>
      </c>
      <c r="G147" s="221"/>
      <c r="H147" s="224">
        <v>275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154</v>
      </c>
      <c r="AU147" s="230" t="s">
        <v>90</v>
      </c>
      <c r="AV147" s="14" t="s">
        <v>90</v>
      </c>
      <c r="AW147" s="14" t="s">
        <v>36</v>
      </c>
      <c r="AX147" s="14" t="s">
        <v>80</v>
      </c>
      <c r="AY147" s="230" t="s">
        <v>141</v>
      </c>
    </row>
    <row r="148" spans="1:65" s="13" customFormat="1" ht="11.25">
      <c r="B148" s="210"/>
      <c r="C148" s="211"/>
      <c r="D148" s="204" t="s">
        <v>154</v>
      </c>
      <c r="E148" s="212" t="s">
        <v>1</v>
      </c>
      <c r="F148" s="213" t="s">
        <v>699</v>
      </c>
      <c r="G148" s="211"/>
      <c r="H148" s="212" t="s">
        <v>1</v>
      </c>
      <c r="I148" s="214"/>
      <c r="J148" s="211"/>
      <c r="K148" s="211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154</v>
      </c>
      <c r="AU148" s="219" t="s">
        <v>90</v>
      </c>
      <c r="AV148" s="13" t="s">
        <v>88</v>
      </c>
      <c r="AW148" s="13" t="s">
        <v>36</v>
      </c>
      <c r="AX148" s="13" t="s">
        <v>80</v>
      </c>
      <c r="AY148" s="219" t="s">
        <v>141</v>
      </c>
    </row>
    <row r="149" spans="1:65" s="14" customFormat="1" ht="11.25">
      <c r="B149" s="220"/>
      <c r="C149" s="221"/>
      <c r="D149" s="204" t="s">
        <v>154</v>
      </c>
      <c r="E149" s="222" t="s">
        <v>1</v>
      </c>
      <c r="F149" s="223" t="s">
        <v>700</v>
      </c>
      <c r="G149" s="221"/>
      <c r="H149" s="224">
        <v>11.032999999999999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154</v>
      </c>
      <c r="AU149" s="230" t="s">
        <v>90</v>
      </c>
      <c r="AV149" s="14" t="s">
        <v>90</v>
      </c>
      <c r="AW149" s="14" t="s">
        <v>36</v>
      </c>
      <c r="AX149" s="14" t="s">
        <v>80</v>
      </c>
      <c r="AY149" s="230" t="s">
        <v>141</v>
      </c>
    </row>
    <row r="150" spans="1:65" s="15" customFormat="1" ht="11.25">
      <c r="B150" s="231"/>
      <c r="C150" s="232"/>
      <c r="D150" s="204" t="s">
        <v>154</v>
      </c>
      <c r="E150" s="233" t="s">
        <v>1</v>
      </c>
      <c r="F150" s="234" t="s">
        <v>173</v>
      </c>
      <c r="G150" s="232"/>
      <c r="H150" s="235">
        <v>286.03300000000002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154</v>
      </c>
      <c r="AU150" s="241" t="s">
        <v>90</v>
      </c>
      <c r="AV150" s="15" t="s">
        <v>148</v>
      </c>
      <c r="AW150" s="15" t="s">
        <v>36</v>
      </c>
      <c r="AX150" s="15" t="s">
        <v>88</v>
      </c>
      <c r="AY150" s="241" t="s">
        <v>141</v>
      </c>
    </row>
    <row r="151" spans="1:65" s="12" customFormat="1" ht="22.9" customHeight="1">
      <c r="B151" s="175"/>
      <c r="C151" s="176"/>
      <c r="D151" s="177" t="s">
        <v>79</v>
      </c>
      <c r="E151" s="189" t="s">
        <v>220</v>
      </c>
      <c r="F151" s="189" t="s">
        <v>378</v>
      </c>
      <c r="G151" s="176"/>
      <c r="H151" s="176"/>
      <c r="I151" s="179"/>
      <c r="J151" s="190">
        <f>BK151</f>
        <v>0</v>
      </c>
      <c r="K151" s="176"/>
      <c r="L151" s="181"/>
      <c r="M151" s="182"/>
      <c r="N151" s="183"/>
      <c r="O151" s="183"/>
      <c r="P151" s="184">
        <f>SUM(P152:P166)</f>
        <v>0</v>
      </c>
      <c r="Q151" s="183"/>
      <c r="R151" s="184">
        <f>SUM(R152:R166)</f>
        <v>0</v>
      </c>
      <c r="S151" s="183"/>
      <c r="T151" s="185">
        <f>SUM(T152:T166)</f>
        <v>24.200000000000003</v>
      </c>
      <c r="AR151" s="186" t="s">
        <v>88</v>
      </c>
      <c r="AT151" s="187" t="s">
        <v>79</v>
      </c>
      <c r="AU151" s="187" t="s">
        <v>88</v>
      </c>
      <c r="AY151" s="186" t="s">
        <v>141</v>
      </c>
      <c r="BK151" s="188">
        <f>SUM(BK152:BK166)</f>
        <v>0</v>
      </c>
    </row>
    <row r="152" spans="1:65" s="2" customFormat="1" ht="24.2" customHeight="1">
      <c r="A152" s="34"/>
      <c r="B152" s="35"/>
      <c r="C152" s="191" t="s">
        <v>196</v>
      </c>
      <c r="D152" s="191" t="s">
        <v>143</v>
      </c>
      <c r="E152" s="192" t="s">
        <v>386</v>
      </c>
      <c r="F152" s="193" t="s">
        <v>387</v>
      </c>
      <c r="G152" s="194" t="s">
        <v>160</v>
      </c>
      <c r="H152" s="195">
        <v>11</v>
      </c>
      <c r="I152" s="196"/>
      <c r="J152" s="197">
        <f>ROUND(I152*H152,2)</f>
        <v>0</v>
      </c>
      <c r="K152" s="193" t="s">
        <v>147</v>
      </c>
      <c r="L152" s="39"/>
      <c r="M152" s="198" t="s">
        <v>1</v>
      </c>
      <c r="N152" s="199" t="s">
        <v>45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2.2000000000000002</v>
      </c>
      <c r="T152" s="201">
        <f>S152*H152</f>
        <v>24.200000000000003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148</v>
      </c>
      <c r="AT152" s="202" t="s">
        <v>143</v>
      </c>
      <c r="AU152" s="202" t="s">
        <v>90</v>
      </c>
      <c r="AY152" s="17" t="s">
        <v>141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88</v>
      </c>
      <c r="BK152" s="203">
        <f>ROUND(I152*H152,2)</f>
        <v>0</v>
      </c>
      <c r="BL152" s="17" t="s">
        <v>148</v>
      </c>
      <c r="BM152" s="202" t="s">
        <v>701</v>
      </c>
    </row>
    <row r="153" spans="1:65" s="2" customFormat="1" ht="29.25">
      <c r="A153" s="34"/>
      <c r="B153" s="35"/>
      <c r="C153" s="36"/>
      <c r="D153" s="204" t="s">
        <v>150</v>
      </c>
      <c r="E153" s="36"/>
      <c r="F153" s="205" t="s">
        <v>389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150</v>
      </c>
      <c r="AU153" s="17" t="s">
        <v>90</v>
      </c>
    </row>
    <row r="154" spans="1:65" s="13" customFormat="1" ht="11.25">
      <c r="B154" s="210"/>
      <c r="C154" s="211"/>
      <c r="D154" s="204" t="s">
        <v>154</v>
      </c>
      <c r="E154" s="212" t="s">
        <v>1</v>
      </c>
      <c r="F154" s="213" t="s">
        <v>682</v>
      </c>
      <c r="G154" s="211"/>
      <c r="H154" s="212" t="s">
        <v>1</v>
      </c>
      <c r="I154" s="214"/>
      <c r="J154" s="211"/>
      <c r="K154" s="211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154</v>
      </c>
      <c r="AU154" s="219" t="s">
        <v>90</v>
      </c>
      <c r="AV154" s="13" t="s">
        <v>88</v>
      </c>
      <c r="AW154" s="13" t="s">
        <v>36</v>
      </c>
      <c r="AX154" s="13" t="s">
        <v>80</v>
      </c>
      <c r="AY154" s="219" t="s">
        <v>141</v>
      </c>
    </row>
    <row r="155" spans="1:65" s="13" customFormat="1" ht="11.25">
      <c r="B155" s="210"/>
      <c r="C155" s="211"/>
      <c r="D155" s="204" t="s">
        <v>154</v>
      </c>
      <c r="E155" s="212" t="s">
        <v>1</v>
      </c>
      <c r="F155" s="213" t="s">
        <v>390</v>
      </c>
      <c r="G155" s="211"/>
      <c r="H155" s="212" t="s">
        <v>1</v>
      </c>
      <c r="I155" s="214"/>
      <c r="J155" s="211"/>
      <c r="K155" s="211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154</v>
      </c>
      <c r="AU155" s="219" t="s">
        <v>90</v>
      </c>
      <c r="AV155" s="13" t="s">
        <v>88</v>
      </c>
      <c r="AW155" s="13" t="s">
        <v>36</v>
      </c>
      <c r="AX155" s="13" t="s">
        <v>80</v>
      </c>
      <c r="AY155" s="219" t="s">
        <v>141</v>
      </c>
    </row>
    <row r="156" spans="1:65" s="14" customFormat="1" ht="11.25">
      <c r="B156" s="220"/>
      <c r="C156" s="221"/>
      <c r="D156" s="204" t="s">
        <v>154</v>
      </c>
      <c r="E156" s="222" t="s">
        <v>1</v>
      </c>
      <c r="F156" s="223" t="s">
        <v>702</v>
      </c>
      <c r="G156" s="221"/>
      <c r="H156" s="224">
        <v>11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154</v>
      </c>
      <c r="AU156" s="230" t="s">
        <v>90</v>
      </c>
      <c r="AV156" s="14" t="s">
        <v>90</v>
      </c>
      <c r="AW156" s="14" t="s">
        <v>36</v>
      </c>
      <c r="AX156" s="14" t="s">
        <v>88</v>
      </c>
      <c r="AY156" s="230" t="s">
        <v>141</v>
      </c>
    </row>
    <row r="157" spans="1:65" s="2" customFormat="1" ht="21.75" customHeight="1">
      <c r="A157" s="34"/>
      <c r="B157" s="35"/>
      <c r="C157" s="191" t="s">
        <v>205</v>
      </c>
      <c r="D157" s="191" t="s">
        <v>143</v>
      </c>
      <c r="E157" s="192" t="s">
        <v>413</v>
      </c>
      <c r="F157" s="193" t="s">
        <v>414</v>
      </c>
      <c r="G157" s="194" t="s">
        <v>395</v>
      </c>
      <c r="H157" s="195">
        <v>519.20000000000005</v>
      </c>
      <c r="I157" s="196"/>
      <c r="J157" s="197">
        <f>ROUND(I157*H157,2)</f>
        <v>0</v>
      </c>
      <c r="K157" s="193" t="s">
        <v>147</v>
      </c>
      <c r="L157" s="39"/>
      <c r="M157" s="198" t="s">
        <v>1</v>
      </c>
      <c r="N157" s="199" t="s">
        <v>45</v>
      </c>
      <c r="O157" s="7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148</v>
      </c>
      <c r="AT157" s="202" t="s">
        <v>143</v>
      </c>
      <c r="AU157" s="202" t="s">
        <v>90</v>
      </c>
      <c r="AY157" s="17" t="s">
        <v>141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88</v>
      </c>
      <c r="BK157" s="203">
        <f>ROUND(I157*H157,2)</f>
        <v>0</v>
      </c>
      <c r="BL157" s="17" t="s">
        <v>148</v>
      </c>
      <c r="BM157" s="202" t="s">
        <v>703</v>
      </c>
    </row>
    <row r="158" spans="1:65" s="2" customFormat="1" ht="29.25">
      <c r="A158" s="34"/>
      <c r="B158" s="35"/>
      <c r="C158" s="36"/>
      <c r="D158" s="204" t="s">
        <v>150</v>
      </c>
      <c r="E158" s="36"/>
      <c r="F158" s="205" t="s">
        <v>416</v>
      </c>
      <c r="G158" s="36"/>
      <c r="H158" s="36"/>
      <c r="I158" s="206"/>
      <c r="J158" s="36"/>
      <c r="K158" s="36"/>
      <c r="L158" s="39"/>
      <c r="M158" s="207"/>
      <c r="N158" s="208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150</v>
      </c>
      <c r="AU158" s="17" t="s">
        <v>90</v>
      </c>
    </row>
    <row r="159" spans="1:65" s="2" customFormat="1" ht="24.2" customHeight="1">
      <c r="A159" s="34"/>
      <c r="B159" s="35"/>
      <c r="C159" s="191" t="s">
        <v>214</v>
      </c>
      <c r="D159" s="191" t="s">
        <v>143</v>
      </c>
      <c r="E159" s="192" t="s">
        <v>393</v>
      </c>
      <c r="F159" s="193" t="s">
        <v>394</v>
      </c>
      <c r="G159" s="194" t="s">
        <v>395</v>
      </c>
      <c r="H159" s="195">
        <v>519.20000000000005</v>
      </c>
      <c r="I159" s="196"/>
      <c r="J159" s="197">
        <f>ROUND(I159*H159,2)</f>
        <v>0</v>
      </c>
      <c r="K159" s="193" t="s">
        <v>147</v>
      </c>
      <c r="L159" s="39"/>
      <c r="M159" s="198" t="s">
        <v>1</v>
      </c>
      <c r="N159" s="199" t="s">
        <v>45</v>
      </c>
      <c r="O159" s="7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148</v>
      </c>
      <c r="AT159" s="202" t="s">
        <v>143</v>
      </c>
      <c r="AU159" s="202" t="s">
        <v>90</v>
      </c>
      <c r="AY159" s="17" t="s">
        <v>141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88</v>
      </c>
      <c r="BK159" s="203">
        <f>ROUND(I159*H159,2)</f>
        <v>0</v>
      </c>
      <c r="BL159" s="17" t="s">
        <v>148</v>
      </c>
      <c r="BM159" s="202" t="s">
        <v>704</v>
      </c>
    </row>
    <row r="160" spans="1:65" s="2" customFormat="1" ht="19.5">
      <c r="A160" s="34"/>
      <c r="B160" s="35"/>
      <c r="C160" s="36"/>
      <c r="D160" s="204" t="s">
        <v>150</v>
      </c>
      <c r="E160" s="36"/>
      <c r="F160" s="205" t="s">
        <v>397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150</v>
      </c>
      <c r="AU160" s="17" t="s">
        <v>90</v>
      </c>
    </row>
    <row r="161" spans="1:65" s="2" customFormat="1" ht="24.2" customHeight="1">
      <c r="A161" s="34"/>
      <c r="B161" s="35"/>
      <c r="C161" s="191" t="s">
        <v>220</v>
      </c>
      <c r="D161" s="191" t="s">
        <v>143</v>
      </c>
      <c r="E161" s="192" t="s">
        <v>399</v>
      </c>
      <c r="F161" s="193" t="s">
        <v>400</v>
      </c>
      <c r="G161" s="194" t="s">
        <v>395</v>
      </c>
      <c r="H161" s="195">
        <v>4672.8</v>
      </c>
      <c r="I161" s="196"/>
      <c r="J161" s="197">
        <f>ROUND(I161*H161,2)</f>
        <v>0</v>
      </c>
      <c r="K161" s="193" t="s">
        <v>147</v>
      </c>
      <c r="L161" s="39"/>
      <c r="M161" s="198" t="s">
        <v>1</v>
      </c>
      <c r="N161" s="199" t="s">
        <v>45</v>
      </c>
      <c r="O161" s="71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148</v>
      </c>
      <c r="AT161" s="202" t="s">
        <v>143</v>
      </c>
      <c r="AU161" s="202" t="s">
        <v>90</v>
      </c>
      <c r="AY161" s="17" t="s">
        <v>141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88</v>
      </c>
      <c r="BK161" s="203">
        <f>ROUND(I161*H161,2)</f>
        <v>0</v>
      </c>
      <c r="BL161" s="17" t="s">
        <v>148</v>
      </c>
      <c r="BM161" s="202" t="s">
        <v>705</v>
      </c>
    </row>
    <row r="162" spans="1:65" s="2" customFormat="1" ht="29.25">
      <c r="A162" s="34"/>
      <c r="B162" s="35"/>
      <c r="C162" s="36"/>
      <c r="D162" s="204" t="s">
        <v>150</v>
      </c>
      <c r="E162" s="36"/>
      <c r="F162" s="205" t="s">
        <v>402</v>
      </c>
      <c r="G162" s="36"/>
      <c r="H162" s="36"/>
      <c r="I162" s="206"/>
      <c r="J162" s="36"/>
      <c r="K162" s="36"/>
      <c r="L162" s="39"/>
      <c r="M162" s="207"/>
      <c r="N162" s="208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150</v>
      </c>
      <c r="AU162" s="17" t="s">
        <v>90</v>
      </c>
    </row>
    <row r="163" spans="1:65" s="2" customFormat="1" ht="19.5">
      <c r="A163" s="34"/>
      <c r="B163" s="35"/>
      <c r="C163" s="36"/>
      <c r="D163" s="204" t="s">
        <v>152</v>
      </c>
      <c r="E163" s="36"/>
      <c r="F163" s="209" t="s">
        <v>403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152</v>
      </c>
      <c r="AU163" s="17" t="s">
        <v>90</v>
      </c>
    </row>
    <row r="164" spans="1:65" s="14" customFormat="1" ht="11.25">
      <c r="B164" s="220"/>
      <c r="C164" s="221"/>
      <c r="D164" s="204" t="s">
        <v>154</v>
      </c>
      <c r="E164" s="221"/>
      <c r="F164" s="223" t="s">
        <v>706</v>
      </c>
      <c r="G164" s="221"/>
      <c r="H164" s="224">
        <v>4672.8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154</v>
      </c>
      <c r="AU164" s="230" t="s">
        <v>90</v>
      </c>
      <c r="AV164" s="14" t="s">
        <v>90</v>
      </c>
      <c r="AW164" s="14" t="s">
        <v>4</v>
      </c>
      <c r="AX164" s="14" t="s">
        <v>88</v>
      </c>
      <c r="AY164" s="230" t="s">
        <v>141</v>
      </c>
    </row>
    <row r="165" spans="1:65" s="2" customFormat="1" ht="24.2" customHeight="1">
      <c r="A165" s="34"/>
      <c r="B165" s="35"/>
      <c r="C165" s="191" t="s">
        <v>213</v>
      </c>
      <c r="D165" s="191" t="s">
        <v>143</v>
      </c>
      <c r="E165" s="192" t="s">
        <v>406</v>
      </c>
      <c r="F165" s="193" t="s">
        <v>407</v>
      </c>
      <c r="G165" s="194" t="s">
        <v>395</v>
      </c>
      <c r="H165" s="195">
        <v>519.20000000000005</v>
      </c>
      <c r="I165" s="196"/>
      <c r="J165" s="197">
        <f>ROUND(I165*H165,2)</f>
        <v>0</v>
      </c>
      <c r="K165" s="193" t="s">
        <v>178</v>
      </c>
      <c r="L165" s="39"/>
      <c r="M165" s="198" t="s">
        <v>1</v>
      </c>
      <c r="N165" s="199" t="s">
        <v>45</v>
      </c>
      <c r="O165" s="71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148</v>
      </c>
      <c r="AT165" s="202" t="s">
        <v>143</v>
      </c>
      <c r="AU165" s="202" t="s">
        <v>90</v>
      </c>
      <c r="AY165" s="17" t="s">
        <v>141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7" t="s">
        <v>88</v>
      </c>
      <c r="BK165" s="203">
        <f>ROUND(I165*H165,2)</f>
        <v>0</v>
      </c>
      <c r="BL165" s="17" t="s">
        <v>148</v>
      </c>
      <c r="BM165" s="202" t="s">
        <v>707</v>
      </c>
    </row>
    <row r="166" spans="1:65" s="2" customFormat="1" ht="11.25">
      <c r="A166" s="34"/>
      <c r="B166" s="35"/>
      <c r="C166" s="36"/>
      <c r="D166" s="204" t="s">
        <v>150</v>
      </c>
      <c r="E166" s="36"/>
      <c r="F166" s="205" t="s">
        <v>409</v>
      </c>
      <c r="G166" s="36"/>
      <c r="H166" s="36"/>
      <c r="I166" s="206"/>
      <c r="J166" s="36"/>
      <c r="K166" s="36"/>
      <c r="L166" s="39"/>
      <c r="M166" s="252"/>
      <c r="N166" s="253"/>
      <c r="O166" s="254"/>
      <c r="P166" s="254"/>
      <c r="Q166" s="254"/>
      <c r="R166" s="254"/>
      <c r="S166" s="254"/>
      <c r="T166" s="25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150</v>
      </c>
      <c r="AU166" s="17" t="s">
        <v>90</v>
      </c>
    </row>
    <row r="167" spans="1:65" s="2" customFormat="1" ht="6.95" customHeight="1">
      <c r="A167" s="34"/>
      <c r="B167" s="54"/>
      <c r="C167" s="55"/>
      <c r="D167" s="55"/>
      <c r="E167" s="55"/>
      <c r="F167" s="55"/>
      <c r="G167" s="55"/>
      <c r="H167" s="55"/>
      <c r="I167" s="55"/>
      <c r="J167" s="55"/>
      <c r="K167" s="55"/>
      <c r="L167" s="39"/>
      <c r="M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</sheetData>
  <sheetProtection algorithmName="SHA-512" hashValue="6xtG160LXM4Y6Xv6IVZqJrWTPHKj4CAogOUNy97hWKxaE8YT7T8va1NqKVKL+AHB67RMrBJ/OdGkaAUhIAtryg==" saltValue="06GCiTLNeMZEp4sksVxIK0a1Ae6Dk01q1DUD6vGVZjtQPiLl0tzur1OaO28t9QuWz+OYViAYfXFijReSWYYruQ==" spinCount="100000" sheet="1" objects="1" scenarios="1" formatColumns="0" formatRows="0" autoFilter="0"/>
  <autoFilter ref="C119:K16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106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107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1" t="str">
        <f>'Rekapitulace stavby'!K6</f>
        <v>Lutyňka, Bohumín - Nová Ves, řkm 3.071 – 5.717, ochrana obce proti velkým vodám (stavba č. 5725)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9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3" t="s">
        <v>708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2. 6. 2022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>70890021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>Povodí Odry, státní podnik</v>
      </c>
      <c r="F15" s="34"/>
      <c r="G15" s="34"/>
      <c r="H15" s="34"/>
      <c r="I15" s="119" t="s">
        <v>28</v>
      </c>
      <c r="J15" s="110" t="str">
        <f>IF('Rekapitulace stavby'!AN11="","",'Rekapitulace stavby'!AN11)</f>
        <v>CZ70890021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30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9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32</v>
      </c>
      <c r="E20" s="34"/>
      <c r="F20" s="34"/>
      <c r="G20" s="34"/>
      <c r="H20" s="34"/>
      <c r="I20" s="119" t="s">
        <v>25</v>
      </c>
      <c r="J20" s="110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34</v>
      </c>
      <c r="F21" s="34"/>
      <c r="G21" s="34"/>
      <c r="H21" s="34"/>
      <c r="I21" s="119" t="s">
        <v>28</v>
      </c>
      <c r="J21" s="110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37</v>
      </c>
      <c r="E23" s="34"/>
      <c r="F23" s="34"/>
      <c r="G23" s="34"/>
      <c r="H23" s="34"/>
      <c r="I23" s="119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38</v>
      </c>
      <c r="F24" s="34"/>
      <c r="G24" s="34"/>
      <c r="H24" s="34"/>
      <c r="I24" s="119" t="s">
        <v>28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07" t="s">
        <v>1</v>
      </c>
      <c r="F27" s="307"/>
      <c r="G27" s="307"/>
      <c r="H27" s="307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40</v>
      </c>
      <c r="E30" s="34"/>
      <c r="F30" s="34"/>
      <c r="G30" s="34"/>
      <c r="H30" s="34"/>
      <c r="I30" s="34"/>
      <c r="J30" s="126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42</v>
      </c>
      <c r="G32" s="34"/>
      <c r="H32" s="34"/>
      <c r="I32" s="127" t="s">
        <v>41</v>
      </c>
      <c r="J32" s="127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44</v>
      </c>
      <c r="E33" s="119" t="s">
        <v>45</v>
      </c>
      <c r="F33" s="129">
        <f>ROUND((SUM(BE117:BE176)),  2)</f>
        <v>0</v>
      </c>
      <c r="G33" s="34"/>
      <c r="H33" s="34"/>
      <c r="I33" s="130">
        <v>0.21</v>
      </c>
      <c r="J33" s="129">
        <f>ROUND(((SUM(BE117:BE176))*I33),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46</v>
      </c>
      <c r="F34" s="129">
        <f>ROUND((SUM(BF117:BF176)),  2)</f>
        <v>0</v>
      </c>
      <c r="G34" s="34"/>
      <c r="H34" s="34"/>
      <c r="I34" s="130">
        <v>0.15</v>
      </c>
      <c r="J34" s="129">
        <f>ROUND(((SUM(BF117:BF176))*I34),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47</v>
      </c>
      <c r="F35" s="129">
        <f>ROUND((SUM(BG117:BG176)),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48</v>
      </c>
      <c r="F36" s="129">
        <f>ROUND((SUM(BH117:BH176)),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49</v>
      </c>
      <c r="F37" s="129">
        <f>ROUND((SUM(BI117:BI176)),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50</v>
      </c>
      <c r="E39" s="133"/>
      <c r="F39" s="133"/>
      <c r="G39" s="134" t="s">
        <v>51</v>
      </c>
      <c r="H39" s="135" t="s">
        <v>52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53</v>
      </c>
      <c r="E50" s="139"/>
      <c r="F50" s="139"/>
      <c r="G50" s="138" t="s">
        <v>54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55</v>
      </c>
      <c r="E61" s="141"/>
      <c r="F61" s="142" t="s">
        <v>56</v>
      </c>
      <c r="G61" s="140" t="s">
        <v>55</v>
      </c>
      <c r="H61" s="141"/>
      <c r="I61" s="141"/>
      <c r="J61" s="143" t="s">
        <v>56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57</v>
      </c>
      <c r="E65" s="144"/>
      <c r="F65" s="144"/>
      <c r="G65" s="138" t="s">
        <v>58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55</v>
      </c>
      <c r="E76" s="141"/>
      <c r="F76" s="142" t="s">
        <v>56</v>
      </c>
      <c r="G76" s="140" t="s">
        <v>55</v>
      </c>
      <c r="H76" s="141"/>
      <c r="I76" s="141"/>
      <c r="J76" s="143" t="s">
        <v>56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8" t="str">
        <f>E7</f>
        <v>Lutyňka, Bohumín - Nová Ves, řkm 3.071 – 5.717, ochrana obce proti velkým vodám (stavba č. 5725)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6" t="str">
        <f>E9</f>
        <v>VON - Vedlejší a ostatní náklady</v>
      </c>
      <c r="F87" s="310"/>
      <c r="G87" s="310"/>
      <c r="H87" s="31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Dolní Lutyně</v>
      </c>
      <c r="G89" s="36"/>
      <c r="H89" s="36"/>
      <c r="I89" s="29" t="s">
        <v>22</v>
      </c>
      <c r="J89" s="66" t="str">
        <f>IF(J12="","",J12)</f>
        <v>2. 6. 2022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Povodí Odry, státní podnik</v>
      </c>
      <c r="G91" s="36"/>
      <c r="H91" s="36"/>
      <c r="I91" s="29" t="s">
        <v>32</v>
      </c>
      <c r="J91" s="32" t="str">
        <f>E21</f>
        <v>Lineplan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Ing. Marek Boháč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111</v>
      </c>
      <c r="D94" s="150"/>
      <c r="E94" s="150"/>
      <c r="F94" s="150"/>
      <c r="G94" s="150"/>
      <c r="H94" s="150"/>
      <c r="I94" s="150"/>
      <c r="J94" s="151" t="s">
        <v>112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113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114</v>
      </c>
    </row>
    <row r="97" spans="1:31" s="9" customFormat="1" ht="24.95" customHeight="1">
      <c r="B97" s="153"/>
      <c r="C97" s="154"/>
      <c r="D97" s="155" t="s">
        <v>709</v>
      </c>
      <c r="E97" s="156"/>
      <c r="F97" s="156"/>
      <c r="G97" s="156"/>
      <c r="H97" s="156"/>
      <c r="I97" s="156"/>
      <c r="J97" s="157">
        <f>J118</f>
        <v>0</v>
      </c>
      <c r="K97" s="154"/>
      <c r="L97" s="158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126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6.25" customHeight="1">
      <c r="A107" s="34"/>
      <c r="B107" s="35"/>
      <c r="C107" s="36"/>
      <c r="D107" s="36"/>
      <c r="E107" s="308" t="str">
        <f>E7</f>
        <v>Lutyňka, Bohumín - Nová Ves, řkm 3.071 – 5.717, ochrana obce proti velkým vodám (stavba č. 5725)</v>
      </c>
      <c r="F107" s="309"/>
      <c r="G107" s="309"/>
      <c r="H107" s="309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108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56" t="str">
        <f>E9</f>
        <v>VON - Vedlejší a ostatní náklady</v>
      </c>
      <c r="F109" s="310"/>
      <c r="G109" s="310"/>
      <c r="H109" s="310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>Dolní Lutyně</v>
      </c>
      <c r="G111" s="36"/>
      <c r="H111" s="36"/>
      <c r="I111" s="29" t="s">
        <v>22</v>
      </c>
      <c r="J111" s="66" t="str">
        <f>IF(J12="","",J12)</f>
        <v>2. 6. 2022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24</v>
      </c>
      <c r="D113" s="36"/>
      <c r="E113" s="36"/>
      <c r="F113" s="27" t="str">
        <f>E15</f>
        <v>Povodí Odry, státní podnik</v>
      </c>
      <c r="G113" s="36"/>
      <c r="H113" s="36"/>
      <c r="I113" s="29" t="s">
        <v>32</v>
      </c>
      <c r="J113" s="32" t="str">
        <f>E21</f>
        <v>Lineplan s.r.o.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30</v>
      </c>
      <c r="D114" s="36"/>
      <c r="E114" s="36"/>
      <c r="F114" s="27" t="str">
        <f>IF(E18="","",E18)</f>
        <v>Vyplň údaj</v>
      </c>
      <c r="G114" s="36"/>
      <c r="H114" s="36"/>
      <c r="I114" s="29" t="s">
        <v>37</v>
      </c>
      <c r="J114" s="32" t="str">
        <f>E24</f>
        <v>Ing. Marek Boháč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64"/>
      <c r="B116" s="165"/>
      <c r="C116" s="166" t="s">
        <v>127</v>
      </c>
      <c r="D116" s="167" t="s">
        <v>65</v>
      </c>
      <c r="E116" s="167" t="s">
        <v>61</v>
      </c>
      <c r="F116" s="167" t="s">
        <v>62</v>
      </c>
      <c r="G116" s="167" t="s">
        <v>128</v>
      </c>
      <c r="H116" s="167" t="s">
        <v>129</v>
      </c>
      <c r="I116" s="167" t="s">
        <v>130</v>
      </c>
      <c r="J116" s="167" t="s">
        <v>112</v>
      </c>
      <c r="K116" s="168" t="s">
        <v>131</v>
      </c>
      <c r="L116" s="169"/>
      <c r="M116" s="75" t="s">
        <v>1</v>
      </c>
      <c r="N116" s="76" t="s">
        <v>44</v>
      </c>
      <c r="O116" s="76" t="s">
        <v>132</v>
      </c>
      <c r="P116" s="76" t="s">
        <v>133</v>
      </c>
      <c r="Q116" s="76" t="s">
        <v>134</v>
      </c>
      <c r="R116" s="76" t="s">
        <v>135</v>
      </c>
      <c r="S116" s="76" t="s">
        <v>136</v>
      </c>
      <c r="T116" s="77" t="s">
        <v>137</v>
      </c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</row>
    <row r="117" spans="1:65" s="2" customFormat="1" ht="22.9" customHeight="1">
      <c r="A117" s="34"/>
      <c r="B117" s="35"/>
      <c r="C117" s="82" t="s">
        <v>138</v>
      </c>
      <c r="D117" s="36"/>
      <c r="E117" s="36"/>
      <c r="F117" s="36"/>
      <c r="G117" s="36"/>
      <c r="H117" s="36"/>
      <c r="I117" s="36"/>
      <c r="J117" s="170">
        <f>BK117</f>
        <v>0</v>
      </c>
      <c r="K117" s="36"/>
      <c r="L117" s="39"/>
      <c r="M117" s="78"/>
      <c r="N117" s="171"/>
      <c r="O117" s="79"/>
      <c r="P117" s="172">
        <f>P118</f>
        <v>0</v>
      </c>
      <c r="Q117" s="79"/>
      <c r="R117" s="172">
        <f>R118</f>
        <v>0</v>
      </c>
      <c r="S117" s="79"/>
      <c r="T117" s="173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79</v>
      </c>
      <c r="AU117" s="17" t="s">
        <v>114</v>
      </c>
      <c r="BK117" s="174">
        <f>BK118</f>
        <v>0</v>
      </c>
    </row>
    <row r="118" spans="1:65" s="12" customFormat="1" ht="25.9" customHeight="1">
      <c r="B118" s="175"/>
      <c r="C118" s="176"/>
      <c r="D118" s="177" t="s">
        <v>79</v>
      </c>
      <c r="E118" s="178" t="s">
        <v>710</v>
      </c>
      <c r="F118" s="178" t="s">
        <v>711</v>
      </c>
      <c r="G118" s="176"/>
      <c r="H118" s="176"/>
      <c r="I118" s="179"/>
      <c r="J118" s="180">
        <f>BK118</f>
        <v>0</v>
      </c>
      <c r="K118" s="176"/>
      <c r="L118" s="181"/>
      <c r="M118" s="182"/>
      <c r="N118" s="183"/>
      <c r="O118" s="183"/>
      <c r="P118" s="184">
        <f>SUM(P119:P176)</f>
        <v>0</v>
      </c>
      <c r="Q118" s="183"/>
      <c r="R118" s="184">
        <f>SUM(R119:R176)</f>
        <v>0</v>
      </c>
      <c r="S118" s="183"/>
      <c r="T118" s="185">
        <f>SUM(T119:T176)</f>
        <v>0</v>
      </c>
      <c r="AR118" s="186" t="s">
        <v>171</v>
      </c>
      <c r="AT118" s="187" t="s">
        <v>79</v>
      </c>
      <c r="AU118" s="187" t="s">
        <v>80</v>
      </c>
      <c r="AY118" s="186" t="s">
        <v>141</v>
      </c>
      <c r="BK118" s="188">
        <f>SUM(BK119:BK176)</f>
        <v>0</v>
      </c>
    </row>
    <row r="119" spans="1:65" s="2" customFormat="1" ht="24.2" customHeight="1">
      <c r="A119" s="34"/>
      <c r="B119" s="35"/>
      <c r="C119" s="191" t="s">
        <v>88</v>
      </c>
      <c r="D119" s="191" t="s">
        <v>143</v>
      </c>
      <c r="E119" s="192" t="s">
        <v>712</v>
      </c>
      <c r="F119" s="193" t="s">
        <v>713</v>
      </c>
      <c r="G119" s="194" t="s">
        <v>714</v>
      </c>
      <c r="H119" s="195">
        <v>1</v>
      </c>
      <c r="I119" s="196"/>
      <c r="J119" s="197">
        <f>ROUND(I119*H119,2)</f>
        <v>0</v>
      </c>
      <c r="K119" s="193" t="s">
        <v>1</v>
      </c>
      <c r="L119" s="39"/>
      <c r="M119" s="198" t="s">
        <v>1</v>
      </c>
      <c r="N119" s="199" t="s">
        <v>45</v>
      </c>
      <c r="O119" s="71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2" t="s">
        <v>715</v>
      </c>
      <c r="AT119" s="202" t="s">
        <v>143</v>
      </c>
      <c r="AU119" s="202" t="s">
        <v>88</v>
      </c>
      <c r="AY119" s="17" t="s">
        <v>141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7" t="s">
        <v>88</v>
      </c>
      <c r="BK119" s="203">
        <f>ROUND(I119*H119,2)</f>
        <v>0</v>
      </c>
      <c r="BL119" s="17" t="s">
        <v>715</v>
      </c>
      <c r="BM119" s="202" t="s">
        <v>716</v>
      </c>
    </row>
    <row r="120" spans="1:65" s="2" customFormat="1" ht="29.25">
      <c r="A120" s="34"/>
      <c r="B120" s="35"/>
      <c r="C120" s="36"/>
      <c r="D120" s="204" t="s">
        <v>150</v>
      </c>
      <c r="E120" s="36"/>
      <c r="F120" s="205" t="s">
        <v>717</v>
      </c>
      <c r="G120" s="36"/>
      <c r="H120" s="36"/>
      <c r="I120" s="206"/>
      <c r="J120" s="36"/>
      <c r="K120" s="36"/>
      <c r="L120" s="39"/>
      <c r="M120" s="207"/>
      <c r="N120" s="208"/>
      <c r="O120" s="71"/>
      <c r="P120" s="71"/>
      <c r="Q120" s="71"/>
      <c r="R120" s="71"/>
      <c r="S120" s="71"/>
      <c r="T120" s="72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150</v>
      </c>
      <c r="AU120" s="17" t="s">
        <v>88</v>
      </c>
    </row>
    <row r="121" spans="1:65" s="2" customFormat="1" ht="16.5" customHeight="1">
      <c r="A121" s="34"/>
      <c r="B121" s="35"/>
      <c r="C121" s="191" t="s">
        <v>90</v>
      </c>
      <c r="D121" s="191" t="s">
        <v>143</v>
      </c>
      <c r="E121" s="192" t="s">
        <v>718</v>
      </c>
      <c r="F121" s="193" t="s">
        <v>719</v>
      </c>
      <c r="G121" s="194" t="s">
        <v>714</v>
      </c>
      <c r="H121" s="195">
        <v>1</v>
      </c>
      <c r="I121" s="196"/>
      <c r="J121" s="197">
        <f>ROUND(I121*H121,2)</f>
        <v>0</v>
      </c>
      <c r="K121" s="193" t="s">
        <v>1</v>
      </c>
      <c r="L121" s="39"/>
      <c r="M121" s="198" t="s">
        <v>1</v>
      </c>
      <c r="N121" s="199" t="s">
        <v>45</v>
      </c>
      <c r="O121" s="71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2" t="s">
        <v>715</v>
      </c>
      <c r="AT121" s="202" t="s">
        <v>143</v>
      </c>
      <c r="AU121" s="202" t="s">
        <v>88</v>
      </c>
      <c r="AY121" s="17" t="s">
        <v>141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7" t="s">
        <v>88</v>
      </c>
      <c r="BK121" s="203">
        <f>ROUND(I121*H121,2)</f>
        <v>0</v>
      </c>
      <c r="BL121" s="17" t="s">
        <v>715</v>
      </c>
      <c r="BM121" s="202" t="s">
        <v>720</v>
      </c>
    </row>
    <row r="122" spans="1:65" s="2" customFormat="1" ht="39">
      <c r="A122" s="34"/>
      <c r="B122" s="35"/>
      <c r="C122" s="36"/>
      <c r="D122" s="204" t="s">
        <v>150</v>
      </c>
      <c r="E122" s="36"/>
      <c r="F122" s="205" t="s">
        <v>721</v>
      </c>
      <c r="G122" s="36"/>
      <c r="H122" s="36"/>
      <c r="I122" s="206"/>
      <c r="J122" s="36"/>
      <c r="K122" s="36"/>
      <c r="L122" s="39"/>
      <c r="M122" s="207"/>
      <c r="N122" s="208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150</v>
      </c>
      <c r="AU122" s="17" t="s">
        <v>88</v>
      </c>
    </row>
    <row r="123" spans="1:65" s="2" customFormat="1" ht="16.5" customHeight="1">
      <c r="A123" s="34"/>
      <c r="B123" s="35"/>
      <c r="C123" s="191" t="s">
        <v>174</v>
      </c>
      <c r="D123" s="191" t="s">
        <v>143</v>
      </c>
      <c r="E123" s="192" t="s">
        <v>722</v>
      </c>
      <c r="F123" s="193" t="s">
        <v>723</v>
      </c>
      <c r="G123" s="194" t="s">
        <v>714</v>
      </c>
      <c r="H123" s="195">
        <v>1</v>
      </c>
      <c r="I123" s="196"/>
      <c r="J123" s="197">
        <f>ROUND(I123*H123,2)</f>
        <v>0</v>
      </c>
      <c r="K123" s="193" t="s">
        <v>1</v>
      </c>
      <c r="L123" s="39"/>
      <c r="M123" s="198" t="s">
        <v>1</v>
      </c>
      <c r="N123" s="199" t="s">
        <v>45</v>
      </c>
      <c r="O123" s="71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2" t="s">
        <v>715</v>
      </c>
      <c r="AT123" s="202" t="s">
        <v>143</v>
      </c>
      <c r="AU123" s="202" t="s">
        <v>88</v>
      </c>
      <c r="AY123" s="17" t="s">
        <v>141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88</v>
      </c>
      <c r="BK123" s="203">
        <f>ROUND(I123*H123,2)</f>
        <v>0</v>
      </c>
      <c r="BL123" s="17" t="s">
        <v>715</v>
      </c>
      <c r="BM123" s="202" t="s">
        <v>724</v>
      </c>
    </row>
    <row r="124" spans="1:65" s="2" customFormat="1" ht="48.75">
      <c r="A124" s="34"/>
      <c r="B124" s="35"/>
      <c r="C124" s="36"/>
      <c r="D124" s="204" t="s">
        <v>150</v>
      </c>
      <c r="E124" s="36"/>
      <c r="F124" s="205" t="s">
        <v>725</v>
      </c>
      <c r="G124" s="36"/>
      <c r="H124" s="36"/>
      <c r="I124" s="206"/>
      <c r="J124" s="36"/>
      <c r="K124" s="36"/>
      <c r="L124" s="39"/>
      <c r="M124" s="207"/>
      <c r="N124" s="208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150</v>
      </c>
      <c r="AU124" s="17" t="s">
        <v>88</v>
      </c>
    </row>
    <row r="125" spans="1:65" s="2" customFormat="1" ht="16.5" customHeight="1">
      <c r="A125" s="34"/>
      <c r="B125" s="35"/>
      <c r="C125" s="191" t="s">
        <v>148</v>
      </c>
      <c r="D125" s="191" t="s">
        <v>143</v>
      </c>
      <c r="E125" s="192" t="s">
        <v>726</v>
      </c>
      <c r="F125" s="193" t="s">
        <v>727</v>
      </c>
      <c r="G125" s="194" t="s">
        <v>714</v>
      </c>
      <c r="H125" s="195">
        <v>1</v>
      </c>
      <c r="I125" s="196"/>
      <c r="J125" s="197">
        <f>ROUND(I125*H125,2)</f>
        <v>0</v>
      </c>
      <c r="K125" s="193" t="s">
        <v>1</v>
      </c>
      <c r="L125" s="39"/>
      <c r="M125" s="198" t="s">
        <v>1</v>
      </c>
      <c r="N125" s="199" t="s">
        <v>45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715</v>
      </c>
      <c r="AT125" s="202" t="s">
        <v>143</v>
      </c>
      <c r="AU125" s="202" t="s">
        <v>88</v>
      </c>
      <c r="AY125" s="17" t="s">
        <v>141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88</v>
      </c>
      <c r="BK125" s="203">
        <f>ROUND(I125*H125,2)</f>
        <v>0</v>
      </c>
      <c r="BL125" s="17" t="s">
        <v>715</v>
      </c>
      <c r="BM125" s="202" t="s">
        <v>728</v>
      </c>
    </row>
    <row r="126" spans="1:65" s="2" customFormat="1" ht="19.5">
      <c r="A126" s="34"/>
      <c r="B126" s="35"/>
      <c r="C126" s="36"/>
      <c r="D126" s="204" t="s">
        <v>150</v>
      </c>
      <c r="E126" s="36"/>
      <c r="F126" s="205" t="s">
        <v>729</v>
      </c>
      <c r="G126" s="36"/>
      <c r="H126" s="36"/>
      <c r="I126" s="206"/>
      <c r="J126" s="36"/>
      <c r="K126" s="36"/>
      <c r="L126" s="39"/>
      <c r="M126" s="207"/>
      <c r="N126" s="208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150</v>
      </c>
      <c r="AU126" s="17" t="s">
        <v>88</v>
      </c>
    </row>
    <row r="127" spans="1:65" s="2" customFormat="1" ht="37.9" customHeight="1">
      <c r="A127" s="34"/>
      <c r="B127" s="35"/>
      <c r="C127" s="191" t="s">
        <v>171</v>
      </c>
      <c r="D127" s="191" t="s">
        <v>143</v>
      </c>
      <c r="E127" s="192" t="s">
        <v>730</v>
      </c>
      <c r="F127" s="193" t="s">
        <v>731</v>
      </c>
      <c r="G127" s="194" t="s">
        <v>714</v>
      </c>
      <c r="H127" s="195">
        <v>1</v>
      </c>
      <c r="I127" s="196"/>
      <c r="J127" s="197">
        <f>ROUND(I127*H127,2)</f>
        <v>0</v>
      </c>
      <c r="K127" s="193" t="s">
        <v>1</v>
      </c>
      <c r="L127" s="39"/>
      <c r="M127" s="198" t="s">
        <v>1</v>
      </c>
      <c r="N127" s="199" t="s">
        <v>45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715</v>
      </c>
      <c r="AT127" s="202" t="s">
        <v>143</v>
      </c>
      <c r="AU127" s="202" t="s">
        <v>88</v>
      </c>
      <c r="AY127" s="17" t="s">
        <v>141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88</v>
      </c>
      <c r="BK127" s="203">
        <f>ROUND(I127*H127,2)</f>
        <v>0</v>
      </c>
      <c r="BL127" s="17" t="s">
        <v>715</v>
      </c>
      <c r="BM127" s="202" t="s">
        <v>732</v>
      </c>
    </row>
    <row r="128" spans="1:65" s="2" customFormat="1" ht="19.5">
      <c r="A128" s="34"/>
      <c r="B128" s="35"/>
      <c r="C128" s="36"/>
      <c r="D128" s="204" t="s">
        <v>150</v>
      </c>
      <c r="E128" s="36"/>
      <c r="F128" s="205" t="s">
        <v>731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150</v>
      </c>
      <c r="AU128" s="17" t="s">
        <v>88</v>
      </c>
    </row>
    <row r="129" spans="1:65" s="2" customFormat="1" ht="48.75">
      <c r="A129" s="34"/>
      <c r="B129" s="35"/>
      <c r="C129" s="36"/>
      <c r="D129" s="204" t="s">
        <v>152</v>
      </c>
      <c r="E129" s="36"/>
      <c r="F129" s="209" t="s">
        <v>733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152</v>
      </c>
      <c r="AU129" s="17" t="s">
        <v>88</v>
      </c>
    </row>
    <row r="130" spans="1:65" s="2" customFormat="1" ht="49.15" customHeight="1">
      <c r="A130" s="34"/>
      <c r="B130" s="35"/>
      <c r="C130" s="191" t="s">
        <v>196</v>
      </c>
      <c r="D130" s="191" t="s">
        <v>143</v>
      </c>
      <c r="E130" s="192" t="s">
        <v>734</v>
      </c>
      <c r="F130" s="193" t="s">
        <v>735</v>
      </c>
      <c r="G130" s="194" t="s">
        <v>714</v>
      </c>
      <c r="H130" s="195">
        <v>3</v>
      </c>
      <c r="I130" s="196"/>
      <c r="J130" s="197">
        <f>ROUND(I130*H130,2)</f>
        <v>0</v>
      </c>
      <c r="K130" s="193" t="s">
        <v>1</v>
      </c>
      <c r="L130" s="39"/>
      <c r="M130" s="198" t="s">
        <v>1</v>
      </c>
      <c r="N130" s="199" t="s">
        <v>45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715</v>
      </c>
      <c r="AT130" s="202" t="s">
        <v>143</v>
      </c>
      <c r="AU130" s="202" t="s">
        <v>88</v>
      </c>
      <c r="AY130" s="17" t="s">
        <v>141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88</v>
      </c>
      <c r="BK130" s="203">
        <f>ROUND(I130*H130,2)</f>
        <v>0</v>
      </c>
      <c r="BL130" s="17" t="s">
        <v>715</v>
      </c>
      <c r="BM130" s="202" t="s">
        <v>736</v>
      </c>
    </row>
    <row r="131" spans="1:65" s="2" customFormat="1" ht="29.25">
      <c r="A131" s="34"/>
      <c r="B131" s="35"/>
      <c r="C131" s="36"/>
      <c r="D131" s="204" t="s">
        <v>150</v>
      </c>
      <c r="E131" s="36"/>
      <c r="F131" s="205" t="s">
        <v>735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150</v>
      </c>
      <c r="AU131" s="17" t="s">
        <v>88</v>
      </c>
    </row>
    <row r="132" spans="1:65" s="2" customFormat="1" ht="39">
      <c r="A132" s="34"/>
      <c r="B132" s="35"/>
      <c r="C132" s="36"/>
      <c r="D132" s="204" t="s">
        <v>152</v>
      </c>
      <c r="E132" s="36"/>
      <c r="F132" s="209" t="s">
        <v>737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152</v>
      </c>
      <c r="AU132" s="17" t="s">
        <v>88</v>
      </c>
    </row>
    <row r="133" spans="1:65" s="2" customFormat="1" ht="37.9" customHeight="1">
      <c r="A133" s="34"/>
      <c r="B133" s="35"/>
      <c r="C133" s="191" t="s">
        <v>205</v>
      </c>
      <c r="D133" s="191" t="s">
        <v>143</v>
      </c>
      <c r="E133" s="192" t="s">
        <v>738</v>
      </c>
      <c r="F133" s="193" t="s">
        <v>739</v>
      </c>
      <c r="G133" s="194" t="s">
        <v>714</v>
      </c>
      <c r="H133" s="195">
        <v>1</v>
      </c>
      <c r="I133" s="196"/>
      <c r="J133" s="197">
        <f>ROUND(I133*H133,2)</f>
        <v>0</v>
      </c>
      <c r="K133" s="193" t="s">
        <v>1</v>
      </c>
      <c r="L133" s="39"/>
      <c r="M133" s="198" t="s">
        <v>1</v>
      </c>
      <c r="N133" s="199" t="s">
        <v>45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715</v>
      </c>
      <c r="AT133" s="202" t="s">
        <v>143</v>
      </c>
      <c r="AU133" s="202" t="s">
        <v>88</v>
      </c>
      <c r="AY133" s="17" t="s">
        <v>141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88</v>
      </c>
      <c r="BK133" s="203">
        <f>ROUND(I133*H133,2)</f>
        <v>0</v>
      </c>
      <c r="BL133" s="17" t="s">
        <v>715</v>
      </c>
      <c r="BM133" s="202" t="s">
        <v>740</v>
      </c>
    </row>
    <row r="134" spans="1:65" s="2" customFormat="1" ht="39">
      <c r="A134" s="34"/>
      <c r="B134" s="35"/>
      <c r="C134" s="36"/>
      <c r="D134" s="204" t="s">
        <v>150</v>
      </c>
      <c r="E134" s="36"/>
      <c r="F134" s="205" t="s">
        <v>741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150</v>
      </c>
      <c r="AU134" s="17" t="s">
        <v>88</v>
      </c>
    </row>
    <row r="135" spans="1:65" s="2" customFormat="1" ht="48.75">
      <c r="A135" s="34"/>
      <c r="B135" s="35"/>
      <c r="C135" s="36"/>
      <c r="D135" s="204" t="s">
        <v>152</v>
      </c>
      <c r="E135" s="36"/>
      <c r="F135" s="209" t="s">
        <v>742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152</v>
      </c>
      <c r="AU135" s="17" t="s">
        <v>88</v>
      </c>
    </row>
    <row r="136" spans="1:65" s="2" customFormat="1" ht="37.9" customHeight="1">
      <c r="A136" s="34"/>
      <c r="B136" s="35"/>
      <c r="C136" s="191" t="s">
        <v>214</v>
      </c>
      <c r="D136" s="191" t="s">
        <v>143</v>
      </c>
      <c r="E136" s="192" t="s">
        <v>743</v>
      </c>
      <c r="F136" s="193" t="s">
        <v>744</v>
      </c>
      <c r="G136" s="194" t="s">
        <v>714</v>
      </c>
      <c r="H136" s="195">
        <v>1</v>
      </c>
      <c r="I136" s="196"/>
      <c r="J136" s="197">
        <f>ROUND(I136*H136,2)</f>
        <v>0</v>
      </c>
      <c r="K136" s="193" t="s">
        <v>1</v>
      </c>
      <c r="L136" s="39"/>
      <c r="M136" s="198" t="s">
        <v>1</v>
      </c>
      <c r="N136" s="199" t="s">
        <v>45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715</v>
      </c>
      <c r="AT136" s="202" t="s">
        <v>143</v>
      </c>
      <c r="AU136" s="202" t="s">
        <v>88</v>
      </c>
      <c r="AY136" s="17" t="s">
        <v>141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88</v>
      </c>
      <c r="BK136" s="203">
        <f>ROUND(I136*H136,2)</f>
        <v>0</v>
      </c>
      <c r="BL136" s="17" t="s">
        <v>715</v>
      </c>
      <c r="BM136" s="202" t="s">
        <v>745</v>
      </c>
    </row>
    <row r="137" spans="1:65" s="2" customFormat="1" ht="29.25">
      <c r="A137" s="34"/>
      <c r="B137" s="35"/>
      <c r="C137" s="36"/>
      <c r="D137" s="204" t="s">
        <v>150</v>
      </c>
      <c r="E137" s="36"/>
      <c r="F137" s="205" t="s">
        <v>746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150</v>
      </c>
      <c r="AU137" s="17" t="s">
        <v>88</v>
      </c>
    </row>
    <row r="138" spans="1:65" s="2" customFormat="1" ht="29.25">
      <c r="A138" s="34"/>
      <c r="B138" s="35"/>
      <c r="C138" s="36"/>
      <c r="D138" s="204" t="s">
        <v>152</v>
      </c>
      <c r="E138" s="36"/>
      <c r="F138" s="209" t="s">
        <v>747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152</v>
      </c>
      <c r="AU138" s="17" t="s">
        <v>88</v>
      </c>
    </row>
    <row r="139" spans="1:65" s="2" customFormat="1" ht="21.75" customHeight="1">
      <c r="A139" s="34"/>
      <c r="B139" s="35"/>
      <c r="C139" s="191" t="s">
        <v>220</v>
      </c>
      <c r="D139" s="191" t="s">
        <v>143</v>
      </c>
      <c r="E139" s="192" t="s">
        <v>748</v>
      </c>
      <c r="F139" s="193" t="s">
        <v>749</v>
      </c>
      <c r="G139" s="194" t="s">
        <v>714</v>
      </c>
      <c r="H139" s="195">
        <v>1</v>
      </c>
      <c r="I139" s="196"/>
      <c r="J139" s="197">
        <f>ROUND(I139*H139,2)</f>
        <v>0</v>
      </c>
      <c r="K139" s="193" t="s">
        <v>1</v>
      </c>
      <c r="L139" s="39"/>
      <c r="M139" s="198" t="s">
        <v>1</v>
      </c>
      <c r="N139" s="199" t="s">
        <v>45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715</v>
      </c>
      <c r="AT139" s="202" t="s">
        <v>143</v>
      </c>
      <c r="AU139" s="202" t="s">
        <v>88</v>
      </c>
      <c r="AY139" s="17" t="s">
        <v>141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88</v>
      </c>
      <c r="BK139" s="203">
        <f>ROUND(I139*H139,2)</f>
        <v>0</v>
      </c>
      <c r="BL139" s="17" t="s">
        <v>715</v>
      </c>
      <c r="BM139" s="202" t="s">
        <v>750</v>
      </c>
    </row>
    <row r="140" spans="1:65" s="2" customFormat="1" ht="29.25">
      <c r="A140" s="34"/>
      <c r="B140" s="35"/>
      <c r="C140" s="36"/>
      <c r="D140" s="204" t="s">
        <v>150</v>
      </c>
      <c r="E140" s="36"/>
      <c r="F140" s="205" t="s">
        <v>751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150</v>
      </c>
      <c r="AU140" s="17" t="s">
        <v>88</v>
      </c>
    </row>
    <row r="141" spans="1:65" s="2" customFormat="1" ht="24.2" customHeight="1">
      <c r="A141" s="34"/>
      <c r="B141" s="35"/>
      <c r="C141" s="191" t="s">
        <v>213</v>
      </c>
      <c r="D141" s="191" t="s">
        <v>143</v>
      </c>
      <c r="E141" s="192" t="s">
        <v>752</v>
      </c>
      <c r="F141" s="193" t="s">
        <v>753</v>
      </c>
      <c r="G141" s="194" t="s">
        <v>714</v>
      </c>
      <c r="H141" s="195">
        <v>1</v>
      </c>
      <c r="I141" s="196"/>
      <c r="J141" s="197">
        <f>ROUND(I141*H141,2)</f>
        <v>0</v>
      </c>
      <c r="K141" s="193" t="s">
        <v>1</v>
      </c>
      <c r="L141" s="39"/>
      <c r="M141" s="198" t="s">
        <v>1</v>
      </c>
      <c r="N141" s="199" t="s">
        <v>45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715</v>
      </c>
      <c r="AT141" s="202" t="s">
        <v>143</v>
      </c>
      <c r="AU141" s="202" t="s">
        <v>88</v>
      </c>
      <c r="AY141" s="17" t="s">
        <v>141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88</v>
      </c>
      <c r="BK141" s="203">
        <f>ROUND(I141*H141,2)</f>
        <v>0</v>
      </c>
      <c r="BL141" s="17" t="s">
        <v>715</v>
      </c>
      <c r="BM141" s="202" t="s">
        <v>754</v>
      </c>
    </row>
    <row r="142" spans="1:65" s="2" customFormat="1" ht="19.5">
      <c r="A142" s="34"/>
      <c r="B142" s="35"/>
      <c r="C142" s="36"/>
      <c r="D142" s="204" t="s">
        <v>150</v>
      </c>
      <c r="E142" s="36"/>
      <c r="F142" s="205" t="s">
        <v>753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150</v>
      </c>
      <c r="AU142" s="17" t="s">
        <v>88</v>
      </c>
    </row>
    <row r="143" spans="1:65" s="2" customFormat="1" ht="48.75">
      <c r="A143" s="34"/>
      <c r="B143" s="35"/>
      <c r="C143" s="36"/>
      <c r="D143" s="204" t="s">
        <v>152</v>
      </c>
      <c r="E143" s="36"/>
      <c r="F143" s="209" t="s">
        <v>755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152</v>
      </c>
      <c r="AU143" s="17" t="s">
        <v>88</v>
      </c>
    </row>
    <row r="144" spans="1:65" s="2" customFormat="1" ht="16.5" customHeight="1">
      <c r="A144" s="34"/>
      <c r="B144" s="35"/>
      <c r="C144" s="191" t="s">
        <v>238</v>
      </c>
      <c r="D144" s="191" t="s">
        <v>143</v>
      </c>
      <c r="E144" s="192" t="s">
        <v>756</v>
      </c>
      <c r="F144" s="193" t="s">
        <v>757</v>
      </c>
      <c r="G144" s="194" t="s">
        <v>714</v>
      </c>
      <c r="H144" s="195">
        <v>1</v>
      </c>
      <c r="I144" s="196"/>
      <c r="J144" s="197">
        <f>ROUND(I144*H144,2)</f>
        <v>0</v>
      </c>
      <c r="K144" s="193" t="s">
        <v>1</v>
      </c>
      <c r="L144" s="39"/>
      <c r="M144" s="198" t="s">
        <v>1</v>
      </c>
      <c r="N144" s="199" t="s">
        <v>45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715</v>
      </c>
      <c r="AT144" s="202" t="s">
        <v>143</v>
      </c>
      <c r="AU144" s="202" t="s">
        <v>88</v>
      </c>
      <c r="AY144" s="17" t="s">
        <v>141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88</v>
      </c>
      <c r="BK144" s="203">
        <f>ROUND(I144*H144,2)</f>
        <v>0</v>
      </c>
      <c r="BL144" s="17" t="s">
        <v>715</v>
      </c>
      <c r="BM144" s="202" t="s">
        <v>758</v>
      </c>
    </row>
    <row r="145" spans="1:65" s="2" customFormat="1" ht="11.25">
      <c r="A145" s="34"/>
      <c r="B145" s="35"/>
      <c r="C145" s="36"/>
      <c r="D145" s="204" t="s">
        <v>150</v>
      </c>
      <c r="E145" s="36"/>
      <c r="F145" s="205" t="s">
        <v>757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150</v>
      </c>
      <c r="AU145" s="17" t="s">
        <v>88</v>
      </c>
    </row>
    <row r="146" spans="1:65" s="2" customFormat="1" ht="24.2" customHeight="1">
      <c r="A146" s="34"/>
      <c r="B146" s="35"/>
      <c r="C146" s="191" t="s">
        <v>247</v>
      </c>
      <c r="D146" s="191" t="s">
        <v>143</v>
      </c>
      <c r="E146" s="192" t="s">
        <v>759</v>
      </c>
      <c r="F146" s="193" t="s">
        <v>760</v>
      </c>
      <c r="G146" s="194" t="s">
        <v>714</v>
      </c>
      <c r="H146" s="195">
        <v>1</v>
      </c>
      <c r="I146" s="196"/>
      <c r="J146" s="197">
        <f>ROUND(I146*H146,2)</f>
        <v>0</v>
      </c>
      <c r="K146" s="193" t="s">
        <v>1</v>
      </c>
      <c r="L146" s="39"/>
      <c r="M146" s="198" t="s">
        <v>1</v>
      </c>
      <c r="N146" s="199" t="s">
        <v>45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715</v>
      </c>
      <c r="AT146" s="202" t="s">
        <v>143</v>
      </c>
      <c r="AU146" s="202" t="s">
        <v>88</v>
      </c>
      <c r="AY146" s="17" t="s">
        <v>141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88</v>
      </c>
      <c r="BK146" s="203">
        <f>ROUND(I146*H146,2)</f>
        <v>0</v>
      </c>
      <c r="BL146" s="17" t="s">
        <v>715</v>
      </c>
      <c r="BM146" s="202" t="s">
        <v>761</v>
      </c>
    </row>
    <row r="147" spans="1:65" s="2" customFormat="1" ht="29.25">
      <c r="A147" s="34"/>
      <c r="B147" s="35"/>
      <c r="C147" s="36"/>
      <c r="D147" s="204" t="s">
        <v>150</v>
      </c>
      <c r="E147" s="36"/>
      <c r="F147" s="205" t="s">
        <v>762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150</v>
      </c>
      <c r="AU147" s="17" t="s">
        <v>88</v>
      </c>
    </row>
    <row r="148" spans="1:65" s="2" customFormat="1" ht="24.2" customHeight="1">
      <c r="A148" s="34"/>
      <c r="B148" s="35"/>
      <c r="C148" s="191" t="s">
        <v>253</v>
      </c>
      <c r="D148" s="191" t="s">
        <v>143</v>
      </c>
      <c r="E148" s="192" t="s">
        <v>763</v>
      </c>
      <c r="F148" s="193" t="s">
        <v>764</v>
      </c>
      <c r="G148" s="194" t="s">
        <v>714</v>
      </c>
      <c r="H148" s="195">
        <v>1</v>
      </c>
      <c r="I148" s="196"/>
      <c r="J148" s="197">
        <f>ROUND(I148*H148,2)</f>
        <v>0</v>
      </c>
      <c r="K148" s="193" t="s">
        <v>1</v>
      </c>
      <c r="L148" s="39"/>
      <c r="M148" s="198" t="s">
        <v>1</v>
      </c>
      <c r="N148" s="199" t="s">
        <v>45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715</v>
      </c>
      <c r="AT148" s="202" t="s">
        <v>143</v>
      </c>
      <c r="AU148" s="202" t="s">
        <v>88</v>
      </c>
      <c r="AY148" s="17" t="s">
        <v>141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88</v>
      </c>
      <c r="BK148" s="203">
        <f>ROUND(I148*H148,2)</f>
        <v>0</v>
      </c>
      <c r="BL148" s="17" t="s">
        <v>715</v>
      </c>
      <c r="BM148" s="202" t="s">
        <v>765</v>
      </c>
    </row>
    <row r="149" spans="1:65" s="2" customFormat="1" ht="19.5">
      <c r="A149" s="34"/>
      <c r="B149" s="35"/>
      <c r="C149" s="36"/>
      <c r="D149" s="204" t="s">
        <v>150</v>
      </c>
      <c r="E149" s="36"/>
      <c r="F149" s="205" t="s">
        <v>766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150</v>
      </c>
      <c r="AU149" s="17" t="s">
        <v>88</v>
      </c>
    </row>
    <row r="150" spans="1:65" s="2" customFormat="1" ht="37.9" customHeight="1">
      <c r="A150" s="34"/>
      <c r="B150" s="35"/>
      <c r="C150" s="191" t="s">
        <v>259</v>
      </c>
      <c r="D150" s="191" t="s">
        <v>143</v>
      </c>
      <c r="E150" s="192" t="s">
        <v>767</v>
      </c>
      <c r="F150" s="193" t="s">
        <v>768</v>
      </c>
      <c r="G150" s="194" t="s">
        <v>714</v>
      </c>
      <c r="H150" s="195">
        <v>1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45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715</v>
      </c>
      <c r="AT150" s="202" t="s">
        <v>143</v>
      </c>
      <c r="AU150" s="202" t="s">
        <v>88</v>
      </c>
      <c r="AY150" s="17" t="s">
        <v>141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88</v>
      </c>
      <c r="BK150" s="203">
        <f>ROUND(I150*H150,2)</f>
        <v>0</v>
      </c>
      <c r="BL150" s="17" t="s">
        <v>715</v>
      </c>
      <c r="BM150" s="202" t="s">
        <v>769</v>
      </c>
    </row>
    <row r="151" spans="1:65" s="2" customFormat="1" ht="39">
      <c r="A151" s="34"/>
      <c r="B151" s="35"/>
      <c r="C151" s="36"/>
      <c r="D151" s="204" t="s">
        <v>150</v>
      </c>
      <c r="E151" s="36"/>
      <c r="F151" s="205" t="s">
        <v>770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150</v>
      </c>
      <c r="AU151" s="17" t="s">
        <v>88</v>
      </c>
    </row>
    <row r="152" spans="1:65" s="2" customFormat="1" ht="24.2" customHeight="1">
      <c r="A152" s="34"/>
      <c r="B152" s="35"/>
      <c r="C152" s="191" t="s">
        <v>8</v>
      </c>
      <c r="D152" s="191" t="s">
        <v>143</v>
      </c>
      <c r="E152" s="192" t="s">
        <v>771</v>
      </c>
      <c r="F152" s="193" t="s">
        <v>772</v>
      </c>
      <c r="G152" s="194" t="s">
        <v>714</v>
      </c>
      <c r="H152" s="195">
        <v>1</v>
      </c>
      <c r="I152" s="196"/>
      <c r="J152" s="197">
        <f>ROUND(I152*H152,2)</f>
        <v>0</v>
      </c>
      <c r="K152" s="193" t="s">
        <v>1</v>
      </c>
      <c r="L152" s="39"/>
      <c r="M152" s="198" t="s">
        <v>1</v>
      </c>
      <c r="N152" s="199" t="s">
        <v>45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715</v>
      </c>
      <c r="AT152" s="202" t="s">
        <v>143</v>
      </c>
      <c r="AU152" s="202" t="s">
        <v>88</v>
      </c>
      <c r="AY152" s="17" t="s">
        <v>141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88</v>
      </c>
      <c r="BK152" s="203">
        <f>ROUND(I152*H152,2)</f>
        <v>0</v>
      </c>
      <c r="BL152" s="17" t="s">
        <v>715</v>
      </c>
      <c r="BM152" s="202" t="s">
        <v>773</v>
      </c>
    </row>
    <row r="153" spans="1:65" s="2" customFormat="1" ht="19.5">
      <c r="A153" s="34"/>
      <c r="B153" s="35"/>
      <c r="C153" s="36"/>
      <c r="D153" s="204" t="s">
        <v>150</v>
      </c>
      <c r="E153" s="36"/>
      <c r="F153" s="205" t="s">
        <v>774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150</v>
      </c>
      <c r="AU153" s="17" t="s">
        <v>88</v>
      </c>
    </row>
    <row r="154" spans="1:65" s="2" customFormat="1" ht="16.5" customHeight="1">
      <c r="A154" s="34"/>
      <c r="B154" s="35"/>
      <c r="C154" s="191" t="s">
        <v>271</v>
      </c>
      <c r="D154" s="191" t="s">
        <v>143</v>
      </c>
      <c r="E154" s="192" t="s">
        <v>775</v>
      </c>
      <c r="F154" s="193" t="s">
        <v>776</v>
      </c>
      <c r="G154" s="194" t="s">
        <v>714</v>
      </c>
      <c r="H154" s="195">
        <v>1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45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715</v>
      </c>
      <c r="AT154" s="202" t="s">
        <v>143</v>
      </c>
      <c r="AU154" s="202" t="s">
        <v>88</v>
      </c>
      <c r="AY154" s="17" t="s">
        <v>141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88</v>
      </c>
      <c r="BK154" s="203">
        <f>ROUND(I154*H154,2)</f>
        <v>0</v>
      </c>
      <c r="BL154" s="17" t="s">
        <v>715</v>
      </c>
      <c r="BM154" s="202" t="s">
        <v>777</v>
      </c>
    </row>
    <row r="155" spans="1:65" s="2" customFormat="1" ht="39">
      <c r="A155" s="34"/>
      <c r="B155" s="35"/>
      <c r="C155" s="36"/>
      <c r="D155" s="204" t="s">
        <v>150</v>
      </c>
      <c r="E155" s="36"/>
      <c r="F155" s="205" t="s">
        <v>778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150</v>
      </c>
      <c r="AU155" s="17" t="s">
        <v>88</v>
      </c>
    </row>
    <row r="156" spans="1:65" s="2" customFormat="1" ht="24.2" customHeight="1">
      <c r="A156" s="34"/>
      <c r="B156" s="35"/>
      <c r="C156" s="191" t="s">
        <v>278</v>
      </c>
      <c r="D156" s="191" t="s">
        <v>143</v>
      </c>
      <c r="E156" s="192" t="s">
        <v>779</v>
      </c>
      <c r="F156" s="193" t="s">
        <v>780</v>
      </c>
      <c r="G156" s="194" t="s">
        <v>714</v>
      </c>
      <c r="H156" s="195">
        <v>1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45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715</v>
      </c>
      <c r="AT156" s="202" t="s">
        <v>143</v>
      </c>
      <c r="AU156" s="202" t="s">
        <v>88</v>
      </c>
      <c r="AY156" s="17" t="s">
        <v>141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88</v>
      </c>
      <c r="BK156" s="203">
        <f>ROUND(I156*H156,2)</f>
        <v>0</v>
      </c>
      <c r="BL156" s="17" t="s">
        <v>715</v>
      </c>
      <c r="BM156" s="202" t="s">
        <v>781</v>
      </c>
    </row>
    <row r="157" spans="1:65" s="2" customFormat="1" ht="29.25">
      <c r="A157" s="34"/>
      <c r="B157" s="35"/>
      <c r="C157" s="36"/>
      <c r="D157" s="204" t="s">
        <v>150</v>
      </c>
      <c r="E157" s="36"/>
      <c r="F157" s="205" t="s">
        <v>782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150</v>
      </c>
      <c r="AU157" s="17" t="s">
        <v>88</v>
      </c>
    </row>
    <row r="158" spans="1:65" s="2" customFormat="1" ht="16.5" customHeight="1">
      <c r="A158" s="34"/>
      <c r="B158" s="35"/>
      <c r="C158" s="191" t="s">
        <v>284</v>
      </c>
      <c r="D158" s="191" t="s">
        <v>143</v>
      </c>
      <c r="E158" s="192" t="s">
        <v>783</v>
      </c>
      <c r="F158" s="193" t="s">
        <v>784</v>
      </c>
      <c r="G158" s="194" t="s">
        <v>714</v>
      </c>
      <c r="H158" s="195">
        <v>1</v>
      </c>
      <c r="I158" s="196"/>
      <c r="J158" s="197">
        <f>ROUND(I158*H158,2)</f>
        <v>0</v>
      </c>
      <c r="K158" s="193" t="s">
        <v>1</v>
      </c>
      <c r="L158" s="39"/>
      <c r="M158" s="198" t="s">
        <v>1</v>
      </c>
      <c r="N158" s="199" t="s">
        <v>45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715</v>
      </c>
      <c r="AT158" s="202" t="s">
        <v>143</v>
      </c>
      <c r="AU158" s="202" t="s">
        <v>88</v>
      </c>
      <c r="AY158" s="17" t="s">
        <v>141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88</v>
      </c>
      <c r="BK158" s="203">
        <f>ROUND(I158*H158,2)</f>
        <v>0</v>
      </c>
      <c r="BL158" s="17" t="s">
        <v>715</v>
      </c>
      <c r="BM158" s="202" t="s">
        <v>785</v>
      </c>
    </row>
    <row r="159" spans="1:65" s="2" customFormat="1" ht="68.25">
      <c r="A159" s="34"/>
      <c r="B159" s="35"/>
      <c r="C159" s="36"/>
      <c r="D159" s="204" t="s">
        <v>150</v>
      </c>
      <c r="E159" s="36"/>
      <c r="F159" s="205" t="s">
        <v>786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150</v>
      </c>
      <c r="AU159" s="17" t="s">
        <v>88</v>
      </c>
    </row>
    <row r="160" spans="1:65" s="2" customFormat="1" ht="16.5" customHeight="1">
      <c r="A160" s="34"/>
      <c r="B160" s="35"/>
      <c r="C160" s="191" t="s">
        <v>289</v>
      </c>
      <c r="D160" s="191" t="s">
        <v>143</v>
      </c>
      <c r="E160" s="192" t="s">
        <v>787</v>
      </c>
      <c r="F160" s="193" t="s">
        <v>788</v>
      </c>
      <c r="G160" s="194" t="s">
        <v>445</v>
      </c>
      <c r="H160" s="195">
        <v>39</v>
      </c>
      <c r="I160" s="196"/>
      <c r="J160" s="197">
        <f>ROUND(I160*H160,2)</f>
        <v>0</v>
      </c>
      <c r="K160" s="193" t="s">
        <v>1</v>
      </c>
      <c r="L160" s="39"/>
      <c r="M160" s="198" t="s">
        <v>1</v>
      </c>
      <c r="N160" s="199" t="s">
        <v>45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715</v>
      </c>
      <c r="AT160" s="202" t="s">
        <v>143</v>
      </c>
      <c r="AU160" s="202" t="s">
        <v>88</v>
      </c>
      <c r="AY160" s="17" t="s">
        <v>141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88</v>
      </c>
      <c r="BK160" s="203">
        <f>ROUND(I160*H160,2)</f>
        <v>0</v>
      </c>
      <c r="BL160" s="17" t="s">
        <v>715</v>
      </c>
      <c r="BM160" s="202" t="s">
        <v>789</v>
      </c>
    </row>
    <row r="161" spans="1:65" s="2" customFormat="1" ht="19.5">
      <c r="A161" s="34"/>
      <c r="B161" s="35"/>
      <c r="C161" s="36"/>
      <c r="D161" s="204" t="s">
        <v>150</v>
      </c>
      <c r="E161" s="36"/>
      <c r="F161" s="205" t="s">
        <v>790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150</v>
      </c>
      <c r="AU161" s="17" t="s">
        <v>88</v>
      </c>
    </row>
    <row r="162" spans="1:65" s="13" customFormat="1" ht="11.25">
      <c r="B162" s="210"/>
      <c r="C162" s="211"/>
      <c r="D162" s="204" t="s">
        <v>154</v>
      </c>
      <c r="E162" s="212" t="s">
        <v>1</v>
      </c>
      <c r="F162" s="213" t="s">
        <v>791</v>
      </c>
      <c r="G162" s="211"/>
      <c r="H162" s="212" t="s">
        <v>1</v>
      </c>
      <c r="I162" s="214"/>
      <c r="J162" s="211"/>
      <c r="K162" s="211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154</v>
      </c>
      <c r="AU162" s="219" t="s">
        <v>88</v>
      </c>
      <c r="AV162" s="13" t="s">
        <v>88</v>
      </c>
      <c r="AW162" s="13" t="s">
        <v>36</v>
      </c>
      <c r="AX162" s="13" t="s">
        <v>80</v>
      </c>
      <c r="AY162" s="219" t="s">
        <v>141</v>
      </c>
    </row>
    <row r="163" spans="1:65" s="14" customFormat="1" ht="11.25">
      <c r="B163" s="220"/>
      <c r="C163" s="221"/>
      <c r="D163" s="204" t="s">
        <v>154</v>
      </c>
      <c r="E163" s="222" t="s">
        <v>1</v>
      </c>
      <c r="F163" s="223" t="s">
        <v>385</v>
      </c>
      <c r="G163" s="221"/>
      <c r="H163" s="224">
        <v>35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154</v>
      </c>
      <c r="AU163" s="230" t="s">
        <v>88</v>
      </c>
      <c r="AV163" s="14" t="s">
        <v>90</v>
      </c>
      <c r="AW163" s="14" t="s">
        <v>36</v>
      </c>
      <c r="AX163" s="14" t="s">
        <v>80</v>
      </c>
      <c r="AY163" s="230" t="s">
        <v>141</v>
      </c>
    </row>
    <row r="164" spans="1:65" s="13" customFormat="1" ht="11.25">
      <c r="B164" s="210"/>
      <c r="C164" s="211"/>
      <c r="D164" s="204" t="s">
        <v>154</v>
      </c>
      <c r="E164" s="212" t="s">
        <v>1</v>
      </c>
      <c r="F164" s="213" t="s">
        <v>792</v>
      </c>
      <c r="G164" s="211"/>
      <c r="H164" s="212" t="s">
        <v>1</v>
      </c>
      <c r="I164" s="214"/>
      <c r="J164" s="211"/>
      <c r="K164" s="211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154</v>
      </c>
      <c r="AU164" s="219" t="s">
        <v>88</v>
      </c>
      <c r="AV164" s="13" t="s">
        <v>88</v>
      </c>
      <c r="AW164" s="13" t="s">
        <v>36</v>
      </c>
      <c r="AX164" s="13" t="s">
        <v>80</v>
      </c>
      <c r="AY164" s="219" t="s">
        <v>141</v>
      </c>
    </row>
    <row r="165" spans="1:65" s="14" customFormat="1" ht="11.25">
      <c r="B165" s="220"/>
      <c r="C165" s="221"/>
      <c r="D165" s="204" t="s">
        <v>154</v>
      </c>
      <c r="E165" s="222" t="s">
        <v>1</v>
      </c>
      <c r="F165" s="223" t="s">
        <v>148</v>
      </c>
      <c r="G165" s="221"/>
      <c r="H165" s="224">
        <v>4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154</v>
      </c>
      <c r="AU165" s="230" t="s">
        <v>88</v>
      </c>
      <c r="AV165" s="14" t="s">
        <v>90</v>
      </c>
      <c r="AW165" s="14" t="s">
        <v>36</v>
      </c>
      <c r="AX165" s="14" t="s">
        <v>80</v>
      </c>
      <c r="AY165" s="230" t="s">
        <v>141</v>
      </c>
    </row>
    <row r="166" spans="1:65" s="15" customFormat="1" ht="11.25">
      <c r="B166" s="231"/>
      <c r="C166" s="232"/>
      <c r="D166" s="204" t="s">
        <v>154</v>
      </c>
      <c r="E166" s="233" t="s">
        <v>1</v>
      </c>
      <c r="F166" s="234" t="s">
        <v>173</v>
      </c>
      <c r="G166" s="232"/>
      <c r="H166" s="235">
        <v>39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154</v>
      </c>
      <c r="AU166" s="241" t="s">
        <v>88</v>
      </c>
      <c r="AV166" s="15" t="s">
        <v>148</v>
      </c>
      <c r="AW166" s="15" t="s">
        <v>36</v>
      </c>
      <c r="AX166" s="15" t="s">
        <v>88</v>
      </c>
      <c r="AY166" s="241" t="s">
        <v>141</v>
      </c>
    </row>
    <row r="167" spans="1:65" s="2" customFormat="1" ht="16.5" customHeight="1">
      <c r="A167" s="34"/>
      <c r="B167" s="35"/>
      <c r="C167" s="191" t="s">
        <v>295</v>
      </c>
      <c r="D167" s="191" t="s">
        <v>143</v>
      </c>
      <c r="E167" s="192" t="s">
        <v>793</v>
      </c>
      <c r="F167" s="193" t="s">
        <v>794</v>
      </c>
      <c r="G167" s="194" t="s">
        <v>714</v>
      </c>
      <c r="H167" s="195">
        <v>1</v>
      </c>
      <c r="I167" s="196"/>
      <c r="J167" s="197">
        <f>ROUND(I167*H167,2)</f>
        <v>0</v>
      </c>
      <c r="K167" s="193" t="s">
        <v>1</v>
      </c>
      <c r="L167" s="39"/>
      <c r="M167" s="198" t="s">
        <v>1</v>
      </c>
      <c r="N167" s="199" t="s">
        <v>45</v>
      </c>
      <c r="O167" s="7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715</v>
      </c>
      <c r="AT167" s="202" t="s">
        <v>143</v>
      </c>
      <c r="AU167" s="202" t="s">
        <v>88</v>
      </c>
      <c r="AY167" s="17" t="s">
        <v>141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88</v>
      </c>
      <c r="BK167" s="203">
        <f>ROUND(I167*H167,2)</f>
        <v>0</v>
      </c>
      <c r="BL167" s="17" t="s">
        <v>715</v>
      </c>
      <c r="BM167" s="202" t="s">
        <v>795</v>
      </c>
    </row>
    <row r="168" spans="1:65" s="2" customFormat="1" ht="19.5">
      <c r="A168" s="34"/>
      <c r="B168" s="35"/>
      <c r="C168" s="36"/>
      <c r="D168" s="204" t="s">
        <v>150</v>
      </c>
      <c r="E168" s="36"/>
      <c r="F168" s="205" t="s">
        <v>796</v>
      </c>
      <c r="G168" s="36"/>
      <c r="H168" s="36"/>
      <c r="I168" s="206"/>
      <c r="J168" s="36"/>
      <c r="K168" s="36"/>
      <c r="L168" s="39"/>
      <c r="M168" s="207"/>
      <c r="N168" s="208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150</v>
      </c>
      <c r="AU168" s="17" t="s">
        <v>88</v>
      </c>
    </row>
    <row r="169" spans="1:65" s="2" customFormat="1" ht="16.5" customHeight="1">
      <c r="A169" s="34"/>
      <c r="B169" s="35"/>
      <c r="C169" s="191" t="s">
        <v>7</v>
      </c>
      <c r="D169" s="191" t="s">
        <v>143</v>
      </c>
      <c r="E169" s="192" t="s">
        <v>797</v>
      </c>
      <c r="F169" s="193" t="s">
        <v>798</v>
      </c>
      <c r="G169" s="194" t="s">
        <v>714</v>
      </c>
      <c r="H169" s="195">
        <v>1</v>
      </c>
      <c r="I169" s="196"/>
      <c r="J169" s="197">
        <f>ROUND(I169*H169,2)</f>
        <v>0</v>
      </c>
      <c r="K169" s="193" t="s">
        <v>1</v>
      </c>
      <c r="L169" s="39"/>
      <c r="M169" s="198" t="s">
        <v>1</v>
      </c>
      <c r="N169" s="199" t="s">
        <v>45</v>
      </c>
      <c r="O169" s="71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715</v>
      </c>
      <c r="AT169" s="202" t="s">
        <v>143</v>
      </c>
      <c r="AU169" s="202" t="s">
        <v>88</v>
      </c>
      <c r="AY169" s="17" t="s">
        <v>141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88</v>
      </c>
      <c r="BK169" s="203">
        <f>ROUND(I169*H169,2)</f>
        <v>0</v>
      </c>
      <c r="BL169" s="17" t="s">
        <v>715</v>
      </c>
      <c r="BM169" s="202" t="s">
        <v>799</v>
      </c>
    </row>
    <row r="170" spans="1:65" s="2" customFormat="1" ht="11.25">
      <c r="A170" s="34"/>
      <c r="B170" s="35"/>
      <c r="C170" s="36"/>
      <c r="D170" s="204" t="s">
        <v>150</v>
      </c>
      <c r="E170" s="36"/>
      <c r="F170" s="205" t="s">
        <v>798</v>
      </c>
      <c r="G170" s="36"/>
      <c r="H170" s="36"/>
      <c r="I170" s="206"/>
      <c r="J170" s="36"/>
      <c r="K170" s="36"/>
      <c r="L170" s="39"/>
      <c r="M170" s="207"/>
      <c r="N170" s="208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150</v>
      </c>
      <c r="AU170" s="17" t="s">
        <v>88</v>
      </c>
    </row>
    <row r="171" spans="1:65" s="2" customFormat="1" ht="16.5" customHeight="1">
      <c r="A171" s="34"/>
      <c r="B171" s="35"/>
      <c r="C171" s="191" t="s">
        <v>305</v>
      </c>
      <c r="D171" s="191" t="s">
        <v>143</v>
      </c>
      <c r="E171" s="192" t="s">
        <v>800</v>
      </c>
      <c r="F171" s="193" t="s">
        <v>801</v>
      </c>
      <c r="G171" s="194" t="s">
        <v>714</v>
      </c>
      <c r="H171" s="195">
        <v>1</v>
      </c>
      <c r="I171" s="196"/>
      <c r="J171" s="197">
        <f>ROUND(I171*H171,2)</f>
        <v>0</v>
      </c>
      <c r="K171" s="193" t="s">
        <v>1</v>
      </c>
      <c r="L171" s="39"/>
      <c r="M171" s="198" t="s">
        <v>1</v>
      </c>
      <c r="N171" s="199" t="s">
        <v>45</v>
      </c>
      <c r="O171" s="71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715</v>
      </c>
      <c r="AT171" s="202" t="s">
        <v>143</v>
      </c>
      <c r="AU171" s="202" t="s">
        <v>88</v>
      </c>
      <c r="AY171" s="17" t="s">
        <v>141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88</v>
      </c>
      <c r="BK171" s="203">
        <f>ROUND(I171*H171,2)</f>
        <v>0</v>
      </c>
      <c r="BL171" s="17" t="s">
        <v>715</v>
      </c>
      <c r="BM171" s="202" t="s">
        <v>802</v>
      </c>
    </row>
    <row r="172" spans="1:65" s="2" customFormat="1" ht="19.5">
      <c r="A172" s="34"/>
      <c r="B172" s="35"/>
      <c r="C172" s="36"/>
      <c r="D172" s="204" t="s">
        <v>150</v>
      </c>
      <c r="E172" s="36"/>
      <c r="F172" s="205" t="s">
        <v>803</v>
      </c>
      <c r="G172" s="36"/>
      <c r="H172" s="36"/>
      <c r="I172" s="206"/>
      <c r="J172" s="36"/>
      <c r="K172" s="36"/>
      <c r="L172" s="39"/>
      <c r="M172" s="207"/>
      <c r="N172" s="208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150</v>
      </c>
      <c r="AU172" s="17" t="s">
        <v>88</v>
      </c>
    </row>
    <row r="173" spans="1:65" s="2" customFormat="1" ht="21.75" customHeight="1">
      <c r="A173" s="34"/>
      <c r="B173" s="35"/>
      <c r="C173" s="191" t="s">
        <v>311</v>
      </c>
      <c r="D173" s="191" t="s">
        <v>143</v>
      </c>
      <c r="E173" s="192" t="s">
        <v>804</v>
      </c>
      <c r="F173" s="193" t="s">
        <v>805</v>
      </c>
      <c r="G173" s="194" t="s">
        <v>714</v>
      </c>
      <c r="H173" s="195">
        <v>1</v>
      </c>
      <c r="I173" s="196"/>
      <c r="J173" s="197">
        <f>ROUND(I173*H173,2)</f>
        <v>0</v>
      </c>
      <c r="K173" s="193" t="s">
        <v>1</v>
      </c>
      <c r="L173" s="39"/>
      <c r="M173" s="198" t="s">
        <v>1</v>
      </c>
      <c r="N173" s="199" t="s">
        <v>45</v>
      </c>
      <c r="O173" s="71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715</v>
      </c>
      <c r="AT173" s="202" t="s">
        <v>143</v>
      </c>
      <c r="AU173" s="202" t="s">
        <v>88</v>
      </c>
      <c r="AY173" s="17" t="s">
        <v>141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88</v>
      </c>
      <c r="BK173" s="203">
        <f>ROUND(I173*H173,2)</f>
        <v>0</v>
      </c>
      <c r="BL173" s="17" t="s">
        <v>715</v>
      </c>
      <c r="BM173" s="202" t="s">
        <v>806</v>
      </c>
    </row>
    <row r="174" spans="1:65" s="2" customFormat="1" ht="19.5">
      <c r="A174" s="34"/>
      <c r="B174" s="35"/>
      <c r="C174" s="36"/>
      <c r="D174" s="204" t="s">
        <v>150</v>
      </c>
      <c r="E174" s="36"/>
      <c r="F174" s="205" t="s">
        <v>807</v>
      </c>
      <c r="G174" s="36"/>
      <c r="H174" s="36"/>
      <c r="I174" s="206"/>
      <c r="J174" s="36"/>
      <c r="K174" s="36"/>
      <c r="L174" s="39"/>
      <c r="M174" s="207"/>
      <c r="N174" s="208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150</v>
      </c>
      <c r="AU174" s="17" t="s">
        <v>88</v>
      </c>
    </row>
    <row r="175" spans="1:65" s="2" customFormat="1" ht="21.75" customHeight="1">
      <c r="A175" s="34"/>
      <c r="B175" s="35"/>
      <c r="C175" s="191" t="s">
        <v>319</v>
      </c>
      <c r="D175" s="191" t="s">
        <v>143</v>
      </c>
      <c r="E175" s="192" t="s">
        <v>808</v>
      </c>
      <c r="F175" s="193" t="s">
        <v>809</v>
      </c>
      <c r="G175" s="194" t="s">
        <v>177</v>
      </c>
      <c r="H175" s="195">
        <v>1</v>
      </c>
      <c r="I175" s="196"/>
      <c r="J175" s="197">
        <f>ROUND(I175*H175,2)</f>
        <v>0</v>
      </c>
      <c r="K175" s="193" t="s">
        <v>1</v>
      </c>
      <c r="L175" s="39"/>
      <c r="M175" s="198" t="s">
        <v>1</v>
      </c>
      <c r="N175" s="199" t="s">
        <v>45</v>
      </c>
      <c r="O175" s="71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715</v>
      </c>
      <c r="AT175" s="202" t="s">
        <v>143</v>
      </c>
      <c r="AU175" s="202" t="s">
        <v>88</v>
      </c>
      <c r="AY175" s="17" t="s">
        <v>141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88</v>
      </c>
      <c r="BK175" s="203">
        <f>ROUND(I175*H175,2)</f>
        <v>0</v>
      </c>
      <c r="BL175" s="17" t="s">
        <v>715</v>
      </c>
      <c r="BM175" s="202" t="s">
        <v>810</v>
      </c>
    </row>
    <row r="176" spans="1:65" s="2" customFormat="1" ht="19.5">
      <c r="A176" s="34"/>
      <c r="B176" s="35"/>
      <c r="C176" s="36"/>
      <c r="D176" s="204" t="s">
        <v>150</v>
      </c>
      <c r="E176" s="36"/>
      <c r="F176" s="205" t="s">
        <v>811</v>
      </c>
      <c r="G176" s="36"/>
      <c r="H176" s="36"/>
      <c r="I176" s="206"/>
      <c r="J176" s="36"/>
      <c r="K176" s="36"/>
      <c r="L176" s="39"/>
      <c r="M176" s="252"/>
      <c r="N176" s="253"/>
      <c r="O176" s="254"/>
      <c r="P176" s="254"/>
      <c r="Q176" s="254"/>
      <c r="R176" s="254"/>
      <c r="S176" s="254"/>
      <c r="T176" s="25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150</v>
      </c>
      <c r="AU176" s="17" t="s">
        <v>88</v>
      </c>
    </row>
    <row r="177" spans="1:31" s="2" customFormat="1" ht="6.95" customHeight="1">
      <c r="A177" s="34"/>
      <c r="B177" s="54"/>
      <c r="C177" s="55"/>
      <c r="D177" s="55"/>
      <c r="E177" s="55"/>
      <c r="F177" s="55"/>
      <c r="G177" s="55"/>
      <c r="H177" s="55"/>
      <c r="I177" s="55"/>
      <c r="J177" s="55"/>
      <c r="K177" s="55"/>
      <c r="L177" s="39"/>
      <c r="M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</sheetData>
  <sheetProtection algorithmName="SHA-512" hashValue="IqFUanHL1Ym6L7CoPq8vesHrbQf3yaZFW2a5iuTk2I836Bw9v5oZB0q9nEFEqEjS3KdGduFS9McppTKzEg768g==" saltValue="or7JSknVnWW5j+QD5EqM1fQJmEFPeAQqkrsRLFIJCSq25+IuKf+0/elKxi21F/+qxAyWtTC77+NxSEHksQuAcQ==" spinCount="100000" sheet="1" objects="1" scenarios="1" formatColumns="0" formatRows="0" autoFilter="0"/>
  <autoFilter ref="C116:K176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Rekonstrukce a dopln...</vt:lpstr>
      <vt:lpstr>02.1 - Revitalizace Lutyňky</vt:lpstr>
      <vt:lpstr>02.2 - Nová PB hráz</vt:lpstr>
      <vt:lpstr>03 - Odstranění stavby Úp...</vt:lpstr>
      <vt:lpstr>VON - Vedlejší a ostatní ...</vt:lpstr>
      <vt:lpstr>'01 - Rekonstrukce a dopln...'!Názvy_tisku</vt:lpstr>
      <vt:lpstr>'02.1 - Revitalizace Lutyňky'!Názvy_tisku</vt:lpstr>
      <vt:lpstr>'02.2 - Nová PB hráz'!Názvy_tisku</vt:lpstr>
      <vt:lpstr>'03 - Odstranění stavby Úp...'!Názvy_tisku</vt:lpstr>
      <vt:lpstr>'Rekapitulace stavby'!Názvy_tisku</vt:lpstr>
      <vt:lpstr>'VON - Vedlejší a ostatní ...'!Názvy_tisku</vt:lpstr>
      <vt:lpstr>'01 - Rekonstrukce a dopln...'!Oblast_tisku</vt:lpstr>
      <vt:lpstr>'02.1 - Revitalizace Lutyňky'!Oblast_tisku</vt:lpstr>
      <vt:lpstr>'02.2 - Nová PB hráz'!Oblast_tisku</vt:lpstr>
      <vt:lpstr>'03 - Odstranění stavby Úp...'!Oblast_tisku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Boháč</dc:creator>
  <cp:lastModifiedBy>Mojzisek</cp:lastModifiedBy>
  <dcterms:created xsi:type="dcterms:W3CDTF">2025-03-27T11:17:44Z</dcterms:created>
  <dcterms:modified xsi:type="dcterms:W3CDTF">2025-03-28T07:24:30Z</dcterms:modified>
</cp:coreProperties>
</file>