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hana_kasalova_mze_gov_cz/Documents/Dokumenty/Rakovník/VZ - oprava fasády/Konečná verze/"/>
    </mc:Choice>
  </mc:AlternateContent>
  <xr:revisionPtr revIDLastSave="0" documentId="8_{34754BC6-D80D-4D25-AA99-AC0AB13F8D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kapitulace stavby" sheetId="1" r:id="rId1"/>
    <sheet name="MZe - OPRAVA FASÁDY" sheetId="2" r:id="rId2"/>
  </sheets>
  <definedNames>
    <definedName name="_xlnm._FilterDatabase" localSheetId="1" hidden="1">'MZe - OPRAVA FASÁDY'!$C$123:$K$373</definedName>
    <definedName name="_xlnm.Print_Titles" localSheetId="1">'MZe - OPRAVA FASÁDY'!$123:$123</definedName>
    <definedName name="_xlnm.Print_Titles" localSheetId="0">'Rekapitulace stavby'!$92:$92</definedName>
    <definedName name="_xlnm.Print_Area" localSheetId="1">'MZe - OPRAVA FASÁDY'!$C$4:$J$76,'MZe - OPRAVA FASÁDY'!$C$82:$J$107,'MZe - OPRAVA FASÁDY'!$C$113:$J$373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95" i="1" l="1"/>
  <c r="J35" i="2"/>
  <c r="J34" i="2"/>
  <c r="AY95" i="1" s="1"/>
  <c r="J33" i="2"/>
  <c r="BI373" i="2"/>
  <c r="BH373" i="2"/>
  <c r="BG373" i="2"/>
  <c r="BF373" i="2"/>
  <c r="T373" i="2"/>
  <c r="T372" i="2"/>
  <c r="T371" i="2" s="1"/>
  <c r="R373" i="2"/>
  <c r="R372" i="2"/>
  <c r="R371" i="2" s="1"/>
  <c r="P373" i="2"/>
  <c r="P372" i="2"/>
  <c r="P371" i="2" s="1"/>
  <c r="BI370" i="2"/>
  <c r="BH370" i="2"/>
  <c r="BG370" i="2"/>
  <c r="BF370" i="2"/>
  <c r="T370" i="2"/>
  <c r="R370" i="2"/>
  <c r="P370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7" i="2"/>
  <c r="BH357" i="2"/>
  <c r="BG357" i="2"/>
  <c r="BF357" i="2"/>
  <c r="T357" i="2"/>
  <c r="R357" i="2"/>
  <c r="P357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4" i="2"/>
  <c r="BH354" i="2"/>
  <c r="BG354" i="2"/>
  <c r="BF354" i="2"/>
  <c r="T354" i="2"/>
  <c r="R354" i="2"/>
  <c r="P354" i="2"/>
  <c r="BI344" i="2"/>
  <c r="BH344" i="2"/>
  <c r="BG344" i="2"/>
  <c r="BF344" i="2"/>
  <c r="T344" i="2"/>
  <c r="R344" i="2"/>
  <c r="P344" i="2"/>
  <c r="BI334" i="2"/>
  <c r="BH334" i="2"/>
  <c r="BG334" i="2"/>
  <c r="BF334" i="2"/>
  <c r="T334" i="2"/>
  <c r="R334" i="2"/>
  <c r="P334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7" i="2"/>
  <c r="BH327" i="2"/>
  <c r="BG327" i="2"/>
  <c r="BF327" i="2"/>
  <c r="T327" i="2"/>
  <c r="R327" i="2"/>
  <c r="P327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T283" i="2" s="1"/>
  <c r="R284" i="2"/>
  <c r="R283" i="2" s="1"/>
  <c r="P284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5" i="2"/>
  <c r="BH255" i="2"/>
  <c r="BG255" i="2"/>
  <c r="BF255" i="2"/>
  <c r="T255" i="2"/>
  <c r="R255" i="2"/>
  <c r="P255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6" i="2"/>
  <c r="BH246" i="2"/>
  <c r="BG246" i="2"/>
  <c r="BF246" i="2"/>
  <c r="T246" i="2"/>
  <c r="R246" i="2"/>
  <c r="P246" i="2"/>
  <c r="BI240" i="2"/>
  <c r="BH240" i="2"/>
  <c r="BG240" i="2"/>
  <c r="BF240" i="2"/>
  <c r="T240" i="2"/>
  <c r="R240" i="2"/>
  <c r="P240" i="2"/>
  <c r="BI197" i="2"/>
  <c r="BH197" i="2"/>
  <c r="BG197" i="2"/>
  <c r="BF197" i="2"/>
  <c r="T197" i="2"/>
  <c r="R197" i="2"/>
  <c r="P197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0" i="2"/>
  <c r="BH150" i="2"/>
  <c r="BG150" i="2"/>
  <c r="BF150" i="2"/>
  <c r="T150" i="2"/>
  <c r="R150" i="2"/>
  <c r="P150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27" i="2"/>
  <c r="BH127" i="2"/>
  <c r="BG127" i="2"/>
  <c r="BF127" i="2"/>
  <c r="T127" i="2"/>
  <c r="R127" i="2"/>
  <c r="P127" i="2"/>
  <c r="J121" i="2"/>
  <c r="F120" i="2"/>
  <c r="F118" i="2"/>
  <c r="E116" i="2"/>
  <c r="J90" i="2"/>
  <c r="F89" i="2"/>
  <c r="F87" i="2"/>
  <c r="E85" i="2"/>
  <c r="J19" i="2"/>
  <c r="E19" i="2"/>
  <c r="J89" i="2" s="1"/>
  <c r="J18" i="2"/>
  <c r="J16" i="2"/>
  <c r="E16" i="2"/>
  <c r="F121" i="2" s="1"/>
  <c r="J15" i="2"/>
  <c r="J10" i="2"/>
  <c r="J87" i="2"/>
  <c r="L90" i="1"/>
  <c r="AM90" i="1"/>
  <c r="AM89" i="1"/>
  <c r="L89" i="1"/>
  <c r="AM87" i="1"/>
  <c r="L87" i="1"/>
  <c r="L85" i="1"/>
  <c r="L84" i="1"/>
  <c r="BK365" i="2"/>
  <c r="J278" i="2"/>
  <c r="BK332" i="2"/>
  <c r="J252" i="2"/>
  <c r="BK162" i="2"/>
  <c r="BK301" i="2"/>
  <c r="J179" i="2"/>
  <c r="J273" i="2"/>
  <c r="J140" i="2"/>
  <c r="BK306" i="2"/>
  <c r="BK280" i="2"/>
  <c r="BK252" i="2"/>
  <c r="BK134" i="2"/>
  <c r="BK263" i="2"/>
  <c r="J261" i="2"/>
  <c r="BK356" i="2"/>
  <c r="J263" i="2"/>
  <c r="J315" i="2"/>
  <c r="BK284" i="2"/>
  <c r="J284" i="2"/>
  <c r="BK165" i="2"/>
  <c r="AS94" i="1"/>
  <c r="J333" i="2"/>
  <c r="BK132" i="2"/>
  <c r="J373" i="2"/>
  <c r="J332" i="2"/>
  <c r="J165" i="2"/>
  <c r="BK312" i="2"/>
  <c r="J254" i="2"/>
  <c r="BK138" i="2"/>
  <c r="J327" i="2"/>
  <c r="BK161" i="2"/>
  <c r="BK300" i="2"/>
  <c r="J370" i="2"/>
  <c r="J272" i="2"/>
  <c r="BK255" i="2"/>
  <c r="J301" i="2"/>
  <c r="BK261" i="2"/>
  <c r="J163" i="2"/>
  <c r="BK334" i="2"/>
  <c r="J134" i="2"/>
  <c r="J183" i="2"/>
  <c r="J181" i="2"/>
  <c r="BK330" i="2"/>
  <c r="J300" i="2"/>
  <c r="J287" i="2"/>
  <c r="J240" i="2"/>
  <c r="J360" i="2"/>
  <c r="J356" i="2"/>
  <c r="J264" i="2"/>
  <c r="BK360" i="2"/>
  <c r="BK357" i="2"/>
  <c r="BK344" i="2"/>
  <c r="J330" i="2"/>
  <c r="J306" i="2"/>
  <c r="BK240" i="2"/>
  <c r="J164" i="2"/>
  <c r="BK163" i="2"/>
  <c r="J138" i="2"/>
  <c r="BK304" i="2"/>
  <c r="BK264" i="2"/>
  <c r="BK181" i="2"/>
  <c r="J363" i="2"/>
  <c r="BK355" i="2"/>
  <c r="J270" i="2"/>
  <c r="J177" i="2"/>
  <c r="BK327" i="2"/>
  <c r="J314" i="2"/>
  <c r="J280" i="2"/>
  <c r="BK287" i="2"/>
  <c r="J282" i="2"/>
  <c r="BK273" i="2"/>
  <c r="BK279" i="2"/>
  <c r="BK272" i="2"/>
  <c r="BK197" i="2"/>
  <c r="J161" i="2"/>
  <c r="BK140" i="2"/>
  <c r="J132" i="2"/>
  <c r="J357" i="2"/>
  <c r="BK282" i="2"/>
  <c r="BK246" i="2"/>
  <c r="J365" i="2"/>
  <c r="J354" i="2"/>
  <c r="J334" i="2"/>
  <c r="BK315" i="2"/>
  <c r="J255" i="2"/>
  <c r="BK186" i="2"/>
  <c r="BK179" i="2"/>
  <c r="J150" i="2"/>
  <c r="BK270" i="2"/>
  <c r="BK370" i="2"/>
  <c r="BK333" i="2"/>
  <c r="BK254" i="2"/>
  <c r="J127" i="2"/>
  <c r="J312" i="2"/>
  <c r="J162" i="2"/>
  <c r="J279" i="2"/>
  <c r="BK278" i="2"/>
  <c r="BK177" i="2"/>
  <c r="J160" i="2"/>
  <c r="BK127" i="2"/>
  <c r="BK363" i="2"/>
  <c r="J197" i="2"/>
  <c r="BK354" i="2"/>
  <c r="BK314" i="2"/>
  <c r="BK183" i="2"/>
  <c r="BK160" i="2"/>
  <c r="BK373" i="2"/>
  <c r="J344" i="2"/>
  <c r="BK164" i="2"/>
  <c r="J304" i="2"/>
  <c r="J246" i="2"/>
  <c r="J355" i="2"/>
  <c r="J186" i="2"/>
  <c r="BK150" i="2"/>
  <c r="P133" i="2" l="1"/>
  <c r="R286" i="2"/>
  <c r="R126" i="2"/>
  <c r="T126" i="2"/>
  <c r="P277" i="2"/>
  <c r="BK286" i="2"/>
  <c r="P245" i="2"/>
  <c r="BK305" i="2"/>
  <c r="J305" i="2" s="1"/>
  <c r="J103" i="2" s="1"/>
  <c r="BK133" i="2"/>
  <c r="J133" i="2" s="1"/>
  <c r="J97" i="2" s="1"/>
  <c r="BK277" i="2"/>
  <c r="J277" i="2"/>
  <c r="J99" i="2"/>
  <c r="P286" i="2"/>
  <c r="P305" i="2"/>
  <c r="R305" i="2"/>
  <c r="BK245" i="2"/>
  <c r="J245" i="2"/>
  <c r="J98" i="2" s="1"/>
  <c r="BK313" i="2"/>
  <c r="J313" i="2"/>
  <c r="J104" i="2" s="1"/>
  <c r="T133" i="2"/>
  <c r="T277" i="2"/>
  <c r="T313" i="2"/>
  <c r="R133" i="2"/>
  <c r="R277" i="2"/>
  <c r="R313" i="2"/>
  <c r="P126" i="2"/>
  <c r="P125" i="2" s="1"/>
  <c r="R245" i="2"/>
  <c r="T286" i="2"/>
  <c r="T285" i="2"/>
  <c r="T305" i="2"/>
  <c r="BK126" i="2"/>
  <c r="J126" i="2"/>
  <c r="J96" i="2"/>
  <c r="T245" i="2"/>
  <c r="P313" i="2"/>
  <c r="BK283" i="2"/>
  <c r="J283" i="2"/>
  <c r="J100" i="2" s="1"/>
  <c r="BK372" i="2"/>
  <c r="J372" i="2"/>
  <c r="J106" i="2"/>
  <c r="F90" i="2"/>
  <c r="BE183" i="2"/>
  <c r="BE263" i="2"/>
  <c r="BE280" i="2"/>
  <c r="BE127" i="2"/>
  <c r="BE163" i="2"/>
  <c r="BE264" i="2"/>
  <c r="BE300" i="2"/>
  <c r="BE306" i="2"/>
  <c r="BE314" i="2"/>
  <c r="BE278" i="2"/>
  <c r="BE282" i="2"/>
  <c r="BE287" i="2"/>
  <c r="BE301" i="2"/>
  <c r="J118" i="2"/>
  <c r="BE179" i="2"/>
  <c r="BE132" i="2"/>
  <c r="BE134" i="2"/>
  <c r="BE138" i="2"/>
  <c r="BE140" i="2"/>
  <c r="BE255" i="2"/>
  <c r="BE270" i="2"/>
  <c r="BE162" i="2"/>
  <c r="BE177" i="2"/>
  <c r="BE186" i="2"/>
  <c r="BE304" i="2"/>
  <c r="BE354" i="2"/>
  <c r="BE365" i="2"/>
  <c r="BE370" i="2"/>
  <c r="BE373" i="2"/>
  <c r="BE160" i="2"/>
  <c r="BE161" i="2"/>
  <c r="BE165" i="2"/>
  <c r="BE272" i="2"/>
  <c r="J120" i="2"/>
  <c r="BE150" i="2"/>
  <c r="BE164" i="2"/>
  <c r="BE181" i="2"/>
  <c r="BE197" i="2"/>
  <c r="BE240" i="2"/>
  <c r="BE246" i="2"/>
  <c r="BE254" i="2"/>
  <c r="BE261" i="2"/>
  <c r="BE312" i="2"/>
  <c r="BE315" i="2"/>
  <c r="BE327" i="2"/>
  <c r="BE330" i="2"/>
  <c r="BE332" i="2"/>
  <c r="BE333" i="2"/>
  <c r="BE334" i="2"/>
  <c r="BE344" i="2"/>
  <c r="BE355" i="2"/>
  <c r="BE363" i="2"/>
  <c r="BE252" i="2"/>
  <c r="BE273" i="2"/>
  <c r="BE279" i="2"/>
  <c r="BE284" i="2"/>
  <c r="BE356" i="2"/>
  <c r="BE357" i="2"/>
  <c r="BE360" i="2"/>
  <c r="F35" i="2"/>
  <c r="BD95" i="1" s="1"/>
  <c r="BD94" i="1" s="1"/>
  <c r="W33" i="1" s="1"/>
  <c r="F33" i="2"/>
  <c r="BB95" i="1" s="1"/>
  <c r="BB94" i="1" s="1"/>
  <c r="W31" i="1" s="1"/>
  <c r="J32" i="2"/>
  <c r="AW95" i="1" s="1"/>
  <c r="F34" i="2"/>
  <c r="BC95" i="1"/>
  <c r="BC94" i="1" s="1"/>
  <c r="W32" i="1" s="1"/>
  <c r="F32" i="2"/>
  <c r="BA95" i="1" s="1"/>
  <c r="BA94" i="1" s="1"/>
  <c r="W30" i="1" s="1"/>
  <c r="P285" i="2" l="1"/>
  <c r="P124" i="2"/>
  <c r="AU95" i="1" s="1"/>
  <c r="AU94" i="1" s="1"/>
  <c r="BK285" i="2"/>
  <c r="J285" i="2" s="1"/>
  <c r="J101" i="2" s="1"/>
  <c r="R125" i="2"/>
  <c r="R285" i="2"/>
  <c r="T125" i="2"/>
  <c r="T124" i="2"/>
  <c r="BK125" i="2"/>
  <c r="J125" i="2"/>
  <c r="J95" i="2" s="1"/>
  <c r="J286" i="2"/>
  <c r="J102" i="2"/>
  <c r="BK371" i="2"/>
  <c r="J371" i="2" s="1"/>
  <c r="J105" i="2" s="1"/>
  <c r="AY94" i="1"/>
  <c r="AX94" i="1"/>
  <c r="F31" i="2"/>
  <c r="AZ95" i="1" s="1"/>
  <c r="AZ94" i="1" s="1"/>
  <c r="AV94" i="1" s="1"/>
  <c r="AK29" i="1" s="1"/>
  <c r="AW94" i="1"/>
  <c r="AK30" i="1"/>
  <c r="J31" i="2"/>
  <c r="AV95" i="1"/>
  <c r="AT95" i="1"/>
  <c r="R124" i="2" l="1"/>
  <c r="BK124" i="2"/>
  <c r="J124" i="2"/>
  <c r="J94" i="2"/>
  <c r="W29" i="1"/>
  <c r="AT94" i="1"/>
  <c r="J28" i="2" l="1"/>
  <c r="AG95" i="1" s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<sst xmlns="http://schemas.openxmlformats.org/spreadsheetml/2006/main" count="2787" uniqueCount="496">
  <si>
    <t>Export Komplet</t>
  </si>
  <si>
    <t/>
  </si>
  <si>
    <t>2.0</t>
  </si>
  <si>
    <t>ZAMOK</t>
  </si>
  <si>
    <t>False</t>
  </si>
  <si>
    <t>{33a97e61-1771-4ec1-8108-2199befa0c89}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</si>
  <si>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</si>
  <si>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</si>
  <si>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</si>
  <si>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</si>
  <si>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</si>
  <si>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</si>
  <si>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</si>
  <si>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</si>
  <si>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MZe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</si>
  <si>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</si>
  <si>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</si>
  <si>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FASÁDY</t>
  </si>
  <si>
    <t>KSO:</t>
  </si>
  <si>
    <t>CC-CZ:</t>
  </si>
  <si>
    <t>Místo:</t>
  </si>
  <si>
    <t>Lubenská 2250, Rakovník</t>
  </si>
  <si>
    <t>Datum:</t>
  </si>
  <si>
    <t>27. 2. 2024</t>
  </si>
  <si>
    <t>Zadavatel:</t>
  </si>
  <si>
    <t>IČ:</t>
  </si>
  <si>
    <t>Ministerstvo zemědělství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</si>
  <si>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</si>
  <si>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</si>
  <si>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</si>
  <si>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</si>
  <si>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</si>
  <si>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</si>
  <si>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</si>
  <si>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61081051</t>
  </si>
  <si>
    <t>Lenka Jandová, Průběžná 1851, Rakovník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</si>
  <si>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</si>
  <si>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</si>
  <si>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</si>
  <si>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</si>
  <si>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</si>
  <si>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</si>
  <si>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</si>
  <si>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</si>
  <si>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</si>
  <si>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</si>
  <si>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</si>
  <si>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</si>
  <si>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</si>
  <si>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</si>
  <si>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</si>
  <si>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</si>
  <si>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</si>
  <si>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</si>
  <si>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</si>
  <si>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</si>
  <si>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</si>
  <si>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</si>
  <si>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</si>
  <si>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</si>
  <si>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</si>
  <si>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</si>
  <si>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</si>
  <si>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</si>
  <si>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</si>
  <si>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</si>
  <si>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</si>
  <si>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</si>
  <si>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</si>
  <si>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</si>
  <si>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</si>
  <si>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</si>
  <si>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</si>
  <si>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</si>
  <si>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</si>
  <si>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</si>
  <si>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</si>
  <si>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</si>
  <si>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</si>
  <si>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</si>
  <si>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</si>
  <si>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</si>
  <si>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</si>
  <si>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</si>
  <si>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</si>
  <si>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</si>
  <si>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</si>
  <si>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</si>
  <si>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</si>
  <si>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</si>
  <si>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</si>
  <si>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</si>
  <si>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</si>
  <si>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</si>
  <si>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</si>
  <si>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</si>
  <si>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</si>
  <si>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</si>
  <si>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</si>
  <si>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771 - Podlahy z dlaždic</t>
  </si>
  <si>
    <t xml:space="preserve">    783 - Dokončovací práce - nátěry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</si>
  <si>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</si>
  <si>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</si>
  <si>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</si>
  <si>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</si>
  <si>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</si>
  <si>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</si>
  <si>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</si>
  <si>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</si>
  <si>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</si>
  <si>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</si>
  <si>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</si>
  <si>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</si>
  <si>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</si>
  <si>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</si>
  <si>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</si>
  <si>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</si>
  <si>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</si>
  <si>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</si>
  <si>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</si>
  <si>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</si>
  <si>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111111101</t>
  </si>
  <si>
    <t>Odstranění travin v rovině nebo ve svahu do 1:5 ručně</t>
  </si>
  <si>
    <t>m2</t>
  </si>
  <si>
    <t>4</t>
  </si>
  <si>
    <t>-243613554</t>
  </si>
  <si>
    <t>VV</t>
  </si>
  <si>
    <t>" z okapového chodníku"</t>
  </si>
  <si>
    <t>14*0,5+46,2*1+35*0,5</t>
  </si>
  <si>
    <t>(14+6,6*2+2,1*2)*0,5</t>
  </si>
  <si>
    <t>Součet</t>
  </si>
  <si>
    <t>111211101</t>
  </si>
  <si>
    <t>Odstranění křovin a stromů průměru kmene do 100 mm i s kořeny sklonu terénu do 1:5 ručně</t>
  </si>
  <si>
    <t>1969648326</t>
  </si>
  <si>
    <t>6</t>
  </si>
  <si>
    <t>Úpravy povrchů, podlahy a osazování výplní</t>
  </si>
  <si>
    <t>3</t>
  </si>
  <si>
    <t>621211001</t>
  </si>
  <si>
    <t>Montáž kontaktního zateplení vnějších podhledů lepením a mechanickým kotvením polystyrénových desek do betonu nebo zdiva tl do 40 mm</t>
  </si>
  <si>
    <t>706774666</t>
  </si>
  <si>
    <t>(3,2*2-(0,7*1,55*2+1*1,55))*10  " sestava oken"</t>
  </si>
  <si>
    <t>(2,1+2,7*2)*0,2*4   " balkon. dveře"</t>
  </si>
  <si>
    <t>M</t>
  </si>
  <si>
    <t>28376414</t>
  </si>
  <si>
    <t>deska XPS hrana polodrážková a hladký povrch 300kPA λ=0,035 tl 20mm</t>
  </si>
  <si>
    <t>8</t>
  </si>
  <si>
    <t>1742759600</t>
  </si>
  <si>
    <t>32,8*1,05 'Přepočtené koeficientem množství</t>
  </si>
  <si>
    <t>5</t>
  </si>
  <si>
    <t>622131121.1</t>
  </si>
  <si>
    <t>Pigmentovaný systémový nátěr stěn nanášený ručně / kombinace pojiva z akrylátového kopolymer, silikonové pryskyřice a křemičitanů</t>
  </si>
  <si>
    <t>1146974443</t>
  </si>
  <si>
    <t>" ostění + nadpraží "</t>
  </si>
  <si>
    <t>(0,7*200+1*100+1,55*600)*0,18</t>
  </si>
  <si>
    <t>(1,7+2,3*2)*4*0,23+(1,12+0,51*2)*0,23</t>
  </si>
  <si>
    <t>Mezisoučet</t>
  </si>
  <si>
    <t>" šambrány"</t>
  </si>
  <si>
    <t>622142000.1</t>
  </si>
  <si>
    <t>Minerální tmel s výztužnou tkaninou / tmel s uhlíkovými vlákny jako rozptýlenou výztuží paropropustný, síťovina ze sklených vláken s úpravou proti posubutí odoloná proti alkáliím/</t>
  </si>
  <si>
    <t>-1155626381</t>
  </si>
  <si>
    <t>7</t>
  </si>
  <si>
    <t>622215121</t>
  </si>
  <si>
    <t>Oprava kontaktního zateplení stěn z polystyrenových desek tl přes 80 do 120 mm pl do 0,1 m2</t>
  </si>
  <si>
    <t>kus</t>
  </si>
  <si>
    <t>1249334307</t>
  </si>
  <si>
    <t>622215123</t>
  </si>
  <si>
    <t>Oprava kontaktního zateplení stěn z polystyrenových desek tl přes 80 do 120 mm pl přes 0,25 do 0,5 m2</t>
  </si>
  <si>
    <t>-329437811</t>
  </si>
  <si>
    <t>9</t>
  </si>
  <si>
    <t>622251101</t>
  </si>
  <si>
    <t>Příplatek k cenám kontaktního zateplení vnějších stěn za zápustnou montáž a použití tepelněizolačních zátek z polystyrenu</t>
  </si>
  <si>
    <t>-423470031</t>
  </si>
  <si>
    <t>10</t>
  </si>
  <si>
    <t>622251201</t>
  </si>
  <si>
    <t>Příplatek k cenám kontaktního zateplení vnějších stěn za použití disperzní (organické) armovací hmoty stěrkování</t>
  </si>
  <si>
    <t>551864361</t>
  </si>
  <si>
    <t>11</t>
  </si>
  <si>
    <t>622251211</t>
  </si>
  <si>
    <t>Příplatek k cenám kontaktního zateplení vnějších stěn za zesílení vyztužení základní vrstvy</t>
  </si>
  <si>
    <t>1446665099</t>
  </si>
  <si>
    <t>622252002</t>
  </si>
  <si>
    <t>Montáž profilů kontaktního zateplení lepených</t>
  </si>
  <si>
    <t>m</t>
  </si>
  <si>
    <t>711621901</t>
  </si>
  <si>
    <t>" APU"</t>
  </si>
  <si>
    <t>(0,7*2+1+1,55*6)*100</t>
  </si>
  <si>
    <t>(1,7+2,35*2)*4</t>
  </si>
  <si>
    <t>" rohová"</t>
  </si>
  <si>
    <t>1195,6</t>
  </si>
  <si>
    <t>(2*2+3,2*2)*100</t>
  </si>
  <si>
    <t>" parapetní"</t>
  </si>
  <si>
    <t>0,7*200+1*100+1,7*4</t>
  </si>
  <si>
    <t>13</t>
  </si>
  <si>
    <t>59051476</t>
  </si>
  <si>
    <t xml:space="preserve">profil začišťovací PVC 9mm s výztužnou tkaninou pro ostění </t>
  </si>
  <si>
    <t>1310465246</t>
  </si>
  <si>
    <t>1195,6*1,05 'Přepočtené koeficientem množství</t>
  </si>
  <si>
    <t>14</t>
  </si>
  <si>
    <t>59051486</t>
  </si>
  <si>
    <t xml:space="preserve">profil rohový PVC 15x15mm s výztužnou tkaninou š 100mm </t>
  </si>
  <si>
    <t>683573688</t>
  </si>
  <si>
    <t>2235,6*1,05 'Přepočtené koeficientem množství</t>
  </si>
  <si>
    <t>15</t>
  </si>
  <si>
    <t>59051512</t>
  </si>
  <si>
    <t xml:space="preserve">profil začišťovací s okapnicí PVC s výztužnou tkaninou pro parapet </t>
  </si>
  <si>
    <t>763394846</t>
  </si>
  <si>
    <t>249,8*1,05 'Přepočtené koeficientem množství</t>
  </si>
  <si>
    <t>16</t>
  </si>
  <si>
    <t>622531012.1</t>
  </si>
  <si>
    <t>Tenkovrstvá silikonová zatíraná omítka zrnitost 1,5 mm vnějších stěn</t>
  </si>
  <si>
    <t>-282657423</t>
  </si>
  <si>
    <t>" s uhlíkovými vlákny zabraňujícími vzniku mikrotrhlin, vysoká difúzní schopnost, vodoodpudivá, aktivní samočistící efekt, fotokatalýza"</t>
  </si>
  <si>
    <t>249,688</t>
  </si>
  <si>
    <t>17</t>
  </si>
  <si>
    <t>629991011</t>
  </si>
  <si>
    <t>Zakrytí výplní otvorů a svislých ploch fólií přilepenou lepící páskou</t>
  </si>
  <si>
    <t>998298937</t>
  </si>
  <si>
    <t>(0,7*1,55*200)</t>
  </si>
  <si>
    <t>(1*1,55*100)</t>
  </si>
  <si>
    <t>(1,7*4)</t>
  </si>
  <si>
    <t>(1,12*0,51)</t>
  </si>
  <si>
    <t>(1,45*2,1+1*2,1+3,18*2+3,18*4)</t>
  </si>
  <si>
    <t>(2,3*1,1*15)</t>
  </si>
  <si>
    <t>(2,3*1,5)</t>
  </si>
  <si>
    <t>(3,15*1,5*6)</t>
  </si>
  <si>
    <t>(0,7*0,8*2+1*0,52*2+1*2+5,2*0,5)</t>
  </si>
  <si>
    <t>18</t>
  </si>
  <si>
    <t>629995101</t>
  </si>
  <si>
    <t>Očištění vnějších ploch tlakovou vodou</t>
  </si>
  <si>
    <t>406385018</t>
  </si>
  <si>
    <t>46,25*12,6*2</t>
  </si>
  <si>
    <t>14*12,6</t>
  </si>
  <si>
    <t>14*12,6-(12,3*0,3) "odpočet kotelny nad soklem"</t>
  </si>
  <si>
    <t>-(0,7*1,55*200)</t>
  </si>
  <si>
    <t>-(1*1,55*100)</t>
  </si>
  <si>
    <t>-(1,7*4)</t>
  </si>
  <si>
    <t>-(1,12*0,51)</t>
  </si>
  <si>
    <t>-(1,45*2,1+1*2,1+3,18*2+3,18*4)</t>
  </si>
  <si>
    <t>" vstup - boky"</t>
  </si>
  <si>
    <t>(0,95*2+0,87*2+0,4*2)*12,7</t>
  </si>
  <si>
    <t>" rohy fasády"</t>
  </si>
  <si>
    <t>12,6*0,1*4</t>
  </si>
  <si>
    <t>" komín"</t>
  </si>
  <si>
    <t>(2,5+0,8*2)*12,6</t>
  </si>
  <si>
    <t>" výstup nad střechou"</t>
  </si>
  <si>
    <t>" podhled nad soklem"</t>
  </si>
  <si>
    <t>46,25*0,9+46,25*1,2</t>
  </si>
  <si>
    <t>" sokl"</t>
  </si>
  <si>
    <t>46,25*1,55</t>
  </si>
  <si>
    <t>46,26*1,8+ 6 " snížení u vjezdu"</t>
  </si>
  <si>
    <t>12,3*1,8</t>
  </si>
  <si>
    <t>-(2,3*1,1*15)</t>
  </si>
  <si>
    <t>-(2,3*1,5)</t>
  </si>
  <si>
    <t>-(3,15*1,5*6)</t>
  </si>
  <si>
    <t>"kotelna"</t>
  </si>
  <si>
    <t>6,8*1,5+5</t>
  </si>
  <si>
    <t>6,8*1,8</t>
  </si>
  <si>
    <t>12,3*1,5+(1,6*2,4)*1</t>
  </si>
  <si>
    <t>-(0,7*0,8*2+1*0,52*2+1*2+5,2*0,5)</t>
  </si>
  <si>
    <t>" špalety"</t>
  </si>
  <si>
    <t>(1,7+2,3*2)*0,23+(1,12+0,51*2)*0,23</t>
  </si>
  <si>
    <t>(2,3+1,15*2)*0,18</t>
  </si>
  <si>
    <t>(3,15+1,5*2)*6*0,18</t>
  </si>
  <si>
    <t>(2,3+1,1*2)*15*0,18</t>
  </si>
  <si>
    <t>(5,2+0,5*2+0,7*2+0,85*4+1*2+0,5*4)*0,1</t>
  </si>
  <si>
    <t>19</t>
  </si>
  <si>
    <t>632451021</t>
  </si>
  <si>
    <t>Vyrovnávací potěr tl od 10 do 20 mm z MC 15 provedený v pásu</t>
  </si>
  <si>
    <t>-1666050090</t>
  </si>
  <si>
    <t>" pod parapety"</t>
  </si>
  <si>
    <t>313,65*0,18</t>
  </si>
  <si>
    <t>1,5*0,5</t>
  </si>
  <si>
    <t>Ostatní konstrukce a práce, bourání</t>
  </si>
  <si>
    <t>20</t>
  </si>
  <si>
    <t>941111132</t>
  </si>
  <si>
    <t>Montáž lešení řadového trubkového lehkého s podlahami zatížení do 200 kg/m2 š od 1,2 do 1,5 m v přes 10 do 25 m</t>
  </si>
  <si>
    <t>-1409369520</t>
  </si>
  <si>
    <t>49,25*14,4+8*2,5</t>
  </si>
  <si>
    <t>49,25*14,1</t>
  </si>
  <si>
    <t>17*14,4*2</t>
  </si>
  <si>
    <t>2,5*14,4*2</t>
  </si>
  <si>
    <t>941111232</t>
  </si>
  <si>
    <t>Příplatek k lešení řadovému trubkovému lehkému s podlahami do 200 kg/m2 š od 1,2 do 1,5 m v přes 10 do 25 m za každý den použití</t>
  </si>
  <si>
    <t>-1965804305</t>
  </si>
  <si>
    <t>1985,225*30 'Přepočtené koeficientem množství</t>
  </si>
  <si>
    <t>22</t>
  </si>
  <si>
    <t>941111832</t>
  </si>
  <si>
    <t>Demontáž lešení řadového trubkového lehkého s podlahami zatížení do 200 kg/m2 š od 1,2 do 1,5 m v přes 10 do 25 m</t>
  </si>
  <si>
    <t>-1456814802</t>
  </si>
  <si>
    <t>23</t>
  </si>
  <si>
    <t>944511111</t>
  </si>
  <si>
    <t>Montáž ochranné sítě z textilie z umělých vláken</t>
  </si>
  <si>
    <t>-201131777</t>
  </si>
  <si>
    <t>" nad vstupem"</t>
  </si>
  <si>
    <t>4*14</t>
  </si>
  <si>
    <t>" nad garážemi"</t>
  </si>
  <si>
    <t>8*14</t>
  </si>
  <si>
    <t>24</t>
  </si>
  <si>
    <t>944511211</t>
  </si>
  <si>
    <t>Příplatek k ochranné síti za každý den použití</t>
  </si>
  <si>
    <t>-316057248</t>
  </si>
  <si>
    <t>168*30 'Přepočtené koeficientem množství</t>
  </si>
  <si>
    <t>25</t>
  </si>
  <si>
    <t>944511811</t>
  </si>
  <si>
    <t>Demontáž ochranné sítě z textilie z umělých vláken</t>
  </si>
  <si>
    <t>2002500633</t>
  </si>
  <si>
    <t>26</t>
  </si>
  <si>
    <t>944711114</t>
  </si>
  <si>
    <t>Montáž záchytné stříšky š přes 2,5 m</t>
  </si>
  <si>
    <t>-1173314530</t>
  </si>
  <si>
    <t>27</t>
  </si>
  <si>
    <t>944711214</t>
  </si>
  <si>
    <t>Příplatek k záchytné stříšce š přes 2,5 m za každý den použití</t>
  </si>
  <si>
    <t>1022027071</t>
  </si>
  <si>
    <t>9*30 'Přepočtené koeficientem množství</t>
  </si>
  <si>
    <t>28</t>
  </si>
  <si>
    <t>944711814</t>
  </si>
  <si>
    <t>Demontáž záchytné stříšky š přes 2,5 m</t>
  </si>
  <si>
    <t>-478476622</t>
  </si>
  <si>
    <t>29</t>
  </si>
  <si>
    <t>985131311</t>
  </si>
  <si>
    <t>Ruční dočištění ploch stěn, rubu kleneb a podlah ocelových kartáči</t>
  </si>
  <si>
    <t>-504406274</t>
  </si>
  <si>
    <t>" dočištění - řasy, plísně"</t>
  </si>
  <si>
    <t>" 20%-odhad"</t>
  </si>
  <si>
    <t>(1721,204/100)*20</t>
  </si>
  <si>
    <t>997</t>
  </si>
  <si>
    <t>Přesun sutě</t>
  </si>
  <si>
    <t>30</t>
  </si>
  <si>
    <t>997013111</t>
  </si>
  <si>
    <t>Vnitrostaveništní doprava suti a vybouraných hmot pro budovy v do 6 m</t>
  </si>
  <si>
    <t>t</t>
  </si>
  <si>
    <t>1137732124</t>
  </si>
  <si>
    <t>31</t>
  </si>
  <si>
    <t>997013501</t>
  </si>
  <si>
    <t>Odvoz suti a vybouraných hmot na skládku nebo meziskládku do 1 km se složením</t>
  </si>
  <si>
    <t>671270530</t>
  </si>
  <si>
    <t>32</t>
  </si>
  <si>
    <t>997013509</t>
  </si>
  <si>
    <t>Příplatek k odvozu suti a vybouraných hmot na skládku ZKD 1 km přes 1 km</t>
  </si>
  <si>
    <t>-1227859446</t>
  </si>
  <si>
    <t>0,533*14 'Přepočtené koeficientem množství</t>
  </si>
  <si>
    <t>33</t>
  </si>
  <si>
    <t>997013631</t>
  </si>
  <si>
    <t>Poplatek za uložení na skládce (skládkovné) stavebního odpadu směsného kód odpadu 17 09 04</t>
  </si>
  <si>
    <t>620514683</t>
  </si>
  <si>
    <t>998</t>
  </si>
  <si>
    <t>Přesun hmot</t>
  </si>
  <si>
    <t>34</t>
  </si>
  <si>
    <t>998011003</t>
  </si>
  <si>
    <t>Přesun hmot pro budovy zděné v přes 12 do 24 m</t>
  </si>
  <si>
    <t>-562504165</t>
  </si>
  <si>
    <t>PSV</t>
  </si>
  <si>
    <t>Práce a dodávky PSV</t>
  </si>
  <si>
    <t>764</t>
  </si>
  <si>
    <t>Konstrukce klempířské</t>
  </si>
  <si>
    <t>35</t>
  </si>
  <si>
    <t>764002851</t>
  </si>
  <si>
    <t>Demontáž oplechování parapetů do suti</t>
  </si>
  <si>
    <t>-1274216513</t>
  </si>
  <si>
    <t>0,7*200</t>
  </si>
  <si>
    <t>1*100</t>
  </si>
  <si>
    <t>1,7*4</t>
  </si>
  <si>
    <t>3,15*6</t>
  </si>
  <si>
    <t>2,3*16</t>
  </si>
  <si>
    <t>1,15</t>
  </si>
  <si>
    <t>5,2+1*2+0,7*2</t>
  </si>
  <si>
    <t>" rozvodní skří""</t>
  </si>
  <si>
    <t>1,4</t>
  </si>
  <si>
    <t>36</t>
  </si>
  <si>
    <t>764226404</t>
  </si>
  <si>
    <t>Oplechování parapetů rovných mechanicky kotvené z Al plechu rš 330 mm</t>
  </si>
  <si>
    <t>-1006941339</t>
  </si>
  <si>
    <t>37</t>
  </si>
  <si>
    <t>764226407</t>
  </si>
  <si>
    <t>Oplechování parapetů rovných mechanicky kotvené z Al plechu rš 670 mm</t>
  </si>
  <si>
    <t>734353649</t>
  </si>
  <si>
    <t>" skříň elektro - u vstupu"</t>
  </si>
  <si>
    <t>1,5</t>
  </si>
  <si>
    <t>38</t>
  </si>
  <si>
    <t>998764103</t>
  </si>
  <si>
    <t>Přesun hmot tonážní pro konstrukce klempířské v objektech v přes 12 do 24 m</t>
  </si>
  <si>
    <t>-272152268</t>
  </si>
  <si>
    <t>771</t>
  </si>
  <si>
    <t>Podlahy z dlaždic</t>
  </si>
  <si>
    <t>39</t>
  </si>
  <si>
    <t>771574906</t>
  </si>
  <si>
    <t>Oprava spárování podlah z dlaždic keramických přes 9 do 15 ks/m2</t>
  </si>
  <si>
    <t>1320226772</t>
  </si>
  <si>
    <t>" lodžie"</t>
  </si>
  <si>
    <t>3,3*2,5</t>
  </si>
  <si>
    <t>2,5*2*0,1</t>
  </si>
  <si>
    <t>40</t>
  </si>
  <si>
    <t>771577914</t>
  </si>
  <si>
    <t>Příplatek k opravě spárování podlah z dlaždic keramických za spárování tmelem dvousložkovým</t>
  </si>
  <si>
    <t>-716417653</t>
  </si>
  <si>
    <t>783</t>
  </si>
  <si>
    <t>Dokončovací práce - nátěry</t>
  </si>
  <si>
    <t>41</t>
  </si>
  <si>
    <t>783301311</t>
  </si>
  <si>
    <t>Odmaštění zámečnických konstrukcí vodou ředitelným odmašťovačem</t>
  </si>
  <si>
    <t>2043054994</t>
  </si>
  <si>
    <t>42</t>
  </si>
  <si>
    <t>783306801</t>
  </si>
  <si>
    <t>Odstranění nátěru ze zámečnických konstrukcí obroušením</t>
  </si>
  <si>
    <t>-1779653108</t>
  </si>
  <si>
    <t>" dvířka elektro"</t>
  </si>
  <si>
    <t>0,9*0,5</t>
  </si>
  <si>
    <t>" mříže"</t>
  </si>
  <si>
    <t>(3,15*1,5*6)*2</t>
  </si>
  <si>
    <t>2,3*1,5*2</t>
  </si>
  <si>
    <t>2,3*1,1*15*2</t>
  </si>
  <si>
    <t>1,7*1,3*4*2</t>
  </si>
  <si>
    <t>3,2*1,2*2</t>
  </si>
  <si>
    <t>43</t>
  </si>
  <si>
    <t>783306809</t>
  </si>
  <si>
    <t>Odstranění nátěru ze zámečnických konstrukcí okartáčováním</t>
  </si>
  <si>
    <t>-1019540787</t>
  </si>
  <si>
    <t>" hromosvod"</t>
  </si>
  <si>
    <t>19*4*0,05</t>
  </si>
  <si>
    <t>44</t>
  </si>
  <si>
    <t>783314201</t>
  </si>
  <si>
    <t>Základní antikorozní jednonásobný syntetický standardní nátěr zámečnických konstrukcí</t>
  </si>
  <si>
    <t>1566840586</t>
  </si>
  <si>
    <t>165,31+3,8</t>
  </si>
  <si>
    <t>45</t>
  </si>
  <si>
    <t>783315101</t>
  </si>
  <si>
    <t>Mezinátěr jednonásobný syntetický standardní zámečnických konstrukcí</t>
  </si>
  <si>
    <t>106973432</t>
  </si>
  <si>
    <t>46</t>
  </si>
  <si>
    <t>783317101</t>
  </si>
  <si>
    <t>Krycí jednonásobný syntetický standardní nátěr zámečnických konstrukcí</t>
  </si>
  <si>
    <t>284550816</t>
  </si>
  <si>
    <t>47</t>
  </si>
  <si>
    <t>783401401</t>
  </si>
  <si>
    <t>Ometení klempířských konstrukcí před provedením nátěru</t>
  </si>
  <si>
    <t>361297846</t>
  </si>
  <si>
    <t>" atika"</t>
  </si>
  <si>
    <t>(46,3*2+14*2)*0,65</t>
  </si>
  <si>
    <t>" dtto - schodiště"</t>
  </si>
  <si>
    <t>1,2*2*0,65</t>
  </si>
  <si>
    <t>" kotelna + lemování střechy"</t>
  </si>
  <si>
    <t>6,8*0,3*2</t>
  </si>
  <si>
    <t>"dtto- okapní hrana"</t>
  </si>
  <si>
    <t>12,3*0,1</t>
  </si>
  <si>
    <t>48</t>
  </si>
  <si>
    <t>783406801</t>
  </si>
  <si>
    <t>Odstranění nátěrů z klempířských konstrukcí obroušením</t>
  </si>
  <si>
    <t>-1159068787</t>
  </si>
  <si>
    <t>49</t>
  </si>
  <si>
    <t>783414201</t>
  </si>
  <si>
    <t>Základní antikorozní jednonásobný syntetický nátěr klempířských konstrukcí</t>
  </si>
  <si>
    <t>1641795661</t>
  </si>
  <si>
    <t>50</t>
  </si>
  <si>
    <t>783415101</t>
  </si>
  <si>
    <t>Mezinátěr syntetický jednonásobný mezinátěr klempířských konstrukcí</t>
  </si>
  <si>
    <t>-1925183255</t>
  </si>
  <si>
    <t>51</t>
  </si>
  <si>
    <t>783417101</t>
  </si>
  <si>
    <t>Krycí jednonásobný syntetický nátěr klempířských konstrukcí</t>
  </si>
  <si>
    <t>-355133786</t>
  </si>
  <si>
    <t>52</t>
  </si>
  <si>
    <t>783801231</t>
  </si>
  <si>
    <t>Očištění 1x nátěrem biocidním přípravkem a okartáčováním omítek členitosti 1 a 2</t>
  </si>
  <si>
    <t>1258801088</t>
  </si>
  <si>
    <t>" bude použi  bezoplachový roztok  proti řasám a plísním s alkyldimetylbenzylchloridem amonným"</t>
  </si>
  <si>
    <t>(1721,204/100)*20  " 20% plochy - v mistě většího rozsahu znečištění  "</t>
  </si>
  <si>
    <t>53</t>
  </si>
  <si>
    <t>783823139</t>
  </si>
  <si>
    <t>Penetrační fungicidní nátěr hladkých, tenkovrstvých zrnitých nebo štukových omítek</t>
  </si>
  <si>
    <t>-1124525458</t>
  </si>
  <si>
    <t>" hydrofobní silikonová penetrace na bázi silikonové pryskyřice"</t>
  </si>
  <si>
    <t>1721,204</t>
  </si>
  <si>
    <t>54</t>
  </si>
  <si>
    <t>783827120.1</t>
  </si>
  <si>
    <t>Biocidní nátěr / bezoplachový roztok proti řasám a plísním s alkyldimetylbenzylchloridem amonnýn</t>
  </si>
  <si>
    <t>1158305076</t>
  </si>
  <si>
    <t>55</t>
  </si>
  <si>
    <t>783827425.1</t>
  </si>
  <si>
    <t>Krycí dvojnásobný silikonový nátěr omítek stupně členitosti 1 a 2</t>
  </si>
  <si>
    <t>-989606906</t>
  </si>
  <si>
    <t>" na bázi silokonové pryskyřice s integrovanou nanokřemičitou mřížkou"</t>
  </si>
  <si>
    <t>-242,968  " Silokonová omítka ostění, nadpraží, šambrány"</t>
  </si>
  <si>
    <t>56</t>
  </si>
  <si>
    <t>783897611</t>
  </si>
  <si>
    <t>Příplatek k cenám dvojnásobného krycího nátěru omítek za barevné provedení v odstínu středně sytém</t>
  </si>
  <si>
    <t>629708061</t>
  </si>
  <si>
    <t>VRN</t>
  </si>
  <si>
    <t>Vedlejší rozpočtové náklady</t>
  </si>
  <si>
    <t>VRN3</t>
  </si>
  <si>
    <t>Zařízení staveniště</t>
  </si>
  <si>
    <t>57</t>
  </si>
  <si>
    <t>030001000</t>
  </si>
  <si>
    <t>soub</t>
  </si>
  <si>
    <t>1024</t>
  </si>
  <si>
    <t>234055361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</si>
</sst>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89" t="s">
        <v>14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R5" s="20"/>
      <c r="BE5" s="186" t="s">
        <v>15</v>
      </c>
      <c r="BS5" s="17" t="s">
        <v>6</v>
      </c>
    </row>
    <row r="6" spans="1:74" ht="36.9" customHeight="1">
      <c r="B6" s="20"/>
      <c r="D6" s="26" t="s">
        <v>16</v>
      </c>
      <c r="K6" s="191" t="s">
        <v>17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R6" s="20"/>
      <c r="BE6" s="187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87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87"/>
      <c r="BS8" s="17" t="s">
        <v>6</v>
      </c>
    </row>
    <row r="9" spans="1:74" ht="14.4" customHeight="1">
      <c r="B9" s="20"/>
      <c r="AR9" s="20"/>
      <c r="BE9" s="187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87"/>
      <c r="BS10" s="17" t="s">
        <v>6</v>
      </c>
    </row>
    <row r="11" spans="1:74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187"/>
      <c r="BS11" s="17" t="s">
        <v>6</v>
      </c>
    </row>
    <row r="12" spans="1:74" ht="6.9" customHeight="1">
      <c r="B12" s="20"/>
      <c r="AR12" s="20"/>
      <c r="BE12" s="187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87"/>
      <c r="BS13" s="17" t="s">
        <v>6</v>
      </c>
    </row>
    <row r="14" spans="1:74" ht="13.2">
      <c r="B14" s="20"/>
      <c r="E14" s="192" t="s">
        <v>29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27" t="s">
        <v>27</v>
      </c>
      <c r="AN14" s="29" t="s">
        <v>29</v>
      </c>
      <c r="AR14" s="20"/>
      <c r="BE14" s="187"/>
      <c r="BS14" s="17" t="s">
        <v>6</v>
      </c>
    </row>
    <row r="15" spans="1:74" ht="6.9" customHeight="1">
      <c r="B15" s="20"/>
      <c r="AR15" s="20"/>
      <c r="BE15" s="187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87"/>
      <c r="BS16" s="17" t="s">
        <v>4</v>
      </c>
    </row>
    <row r="17" spans="2:71" ht="18.45" customHeight="1">
      <c r="B17" s="20"/>
      <c r="E17" s="25" t="s">
        <v>31</v>
      </c>
      <c r="AK17" s="27" t="s">
        <v>27</v>
      </c>
      <c r="AN17" s="25" t="s">
        <v>1</v>
      </c>
      <c r="AR17" s="20"/>
      <c r="BE17" s="187"/>
      <c r="BS17" s="17" t="s">
        <v>32</v>
      </c>
    </row>
    <row r="18" spans="2:71" ht="6.9" customHeight="1">
      <c r="B18" s="20"/>
      <c r="AR18" s="20"/>
      <c r="BE18" s="187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34</v>
      </c>
      <c r="AR19" s="20"/>
      <c r="BE19" s="187"/>
      <c r="BS19" s="17" t="s">
        <v>6</v>
      </c>
    </row>
    <row r="20" spans="2:71" ht="18.45" customHeight="1">
      <c r="B20" s="20"/>
      <c r="E20" s="25" t="s">
        <v>35</v>
      </c>
      <c r="AK20" s="27" t="s">
        <v>27</v>
      </c>
      <c r="AN20" s="25" t="s">
        <v>1</v>
      </c>
      <c r="AR20" s="20"/>
      <c r="BE20" s="187"/>
      <c r="BS20" s="17" t="s">
        <v>32</v>
      </c>
    </row>
    <row r="21" spans="2:71" ht="6.9" customHeight="1">
      <c r="B21" s="20"/>
      <c r="AR21" s="20"/>
      <c r="BE21" s="187"/>
    </row>
    <row r="22" spans="2:71" ht="12" customHeight="1">
      <c r="B22" s="20"/>
      <c r="D22" s="27" t="s">
        <v>36</v>
      </c>
      <c r="AR22" s="20"/>
      <c r="BE22" s="187"/>
    </row>
    <row r="23" spans="2:71" ht="16.5" customHeight="1">
      <c r="B23" s="20"/>
      <c r="E23" s="194" t="s">
        <v>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R23" s="20"/>
      <c r="BE23" s="187"/>
    </row>
    <row r="24" spans="2:71" ht="6.9" customHeight="1">
      <c r="B24" s="20"/>
      <c r="AR24" s="20"/>
      <c r="BE24" s="187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87"/>
    </row>
    <row r="26" spans="2:71" s="1" customFormat="1" ht="25.95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95">
        <f>ROUND(AG94,2)</f>
        <v>0</v>
      </c>
      <c r="AL26" s="196"/>
      <c r="AM26" s="196"/>
      <c r="AN26" s="196"/>
      <c r="AO26" s="196"/>
      <c r="AR26" s="32"/>
      <c r="BE26" s="187"/>
    </row>
    <row r="27" spans="2:71" s="1" customFormat="1" ht="6.9" customHeight="1">
      <c r="B27" s="32"/>
      <c r="AR27" s="32"/>
      <c r="BE27" s="187"/>
    </row>
    <row r="28" spans="2:71" s="1" customFormat="1" ht="13.2">
      <c r="B28" s="32"/>
      <c r="L28" s="197" t="s">
        <v>38</v>
      </c>
      <c r="M28" s="197"/>
      <c r="N28" s="197"/>
      <c r="O28" s="197"/>
      <c r="P28" s="197"/>
      <c r="W28" s="197" t="s">
        <v>39</v>
      </c>
      <c r="X28" s="197"/>
      <c r="Y28" s="197"/>
      <c r="Z28" s="197"/>
      <c r="AA28" s="197"/>
      <c r="AB28" s="197"/>
      <c r="AC28" s="197"/>
      <c r="AD28" s="197"/>
      <c r="AE28" s="197"/>
      <c r="AK28" s="197" t="s">
        <v>40</v>
      </c>
      <c r="AL28" s="197"/>
      <c r="AM28" s="197"/>
      <c r="AN28" s="197"/>
      <c r="AO28" s="197"/>
      <c r="AR28" s="32"/>
      <c r="BE28" s="187"/>
    </row>
    <row r="29" spans="2:71" s="2" customFormat="1" ht="14.4" customHeight="1">
      <c r="B29" s="36"/>
      <c r="D29" s="27" t="s">
        <v>41</v>
      </c>
      <c r="F29" s="27" t="s">
        <v>42</v>
      </c>
      <c r="L29" s="200">
        <v>0.21</v>
      </c>
      <c r="M29" s="199"/>
      <c r="N29" s="199"/>
      <c r="O29" s="199"/>
      <c r="P29" s="199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K29" s="198">
        <f>ROUND(AV94, 2)</f>
        <v>0</v>
      </c>
      <c r="AL29" s="199"/>
      <c r="AM29" s="199"/>
      <c r="AN29" s="199"/>
      <c r="AO29" s="199"/>
      <c r="AR29" s="36"/>
      <c r="BE29" s="188"/>
    </row>
    <row r="30" spans="2:71" s="2" customFormat="1" ht="14.4" customHeight="1">
      <c r="B30" s="36"/>
      <c r="F30" s="27" t="s">
        <v>43</v>
      </c>
      <c r="L30" s="200">
        <v>0.12</v>
      </c>
      <c r="M30" s="199"/>
      <c r="N30" s="199"/>
      <c r="O30" s="199"/>
      <c r="P30" s="199"/>
      <c r="W30" s="198">
        <f>ROUND(BA94, 2)</f>
        <v>0</v>
      </c>
      <c r="X30" s="199"/>
      <c r="Y30" s="199"/>
      <c r="Z30" s="199"/>
      <c r="AA30" s="199"/>
      <c r="AB30" s="199"/>
      <c r="AC30" s="199"/>
      <c r="AD30" s="199"/>
      <c r="AE30" s="199"/>
      <c r="AK30" s="198">
        <f>ROUND(AW94, 2)</f>
        <v>0</v>
      </c>
      <c r="AL30" s="199"/>
      <c r="AM30" s="199"/>
      <c r="AN30" s="199"/>
      <c r="AO30" s="199"/>
      <c r="AR30" s="36"/>
      <c r="BE30" s="188"/>
    </row>
    <row r="31" spans="2:71" s="2" customFormat="1" ht="14.4" hidden="1" customHeight="1">
      <c r="B31" s="36"/>
      <c r="F31" s="27" t="s">
        <v>44</v>
      </c>
      <c r="L31" s="200">
        <v>0.21</v>
      </c>
      <c r="M31" s="199"/>
      <c r="N31" s="199"/>
      <c r="O31" s="199"/>
      <c r="P31" s="199"/>
      <c r="W31" s="198">
        <f>ROUND(BB94, 2)</f>
        <v>0</v>
      </c>
      <c r="X31" s="199"/>
      <c r="Y31" s="199"/>
      <c r="Z31" s="199"/>
      <c r="AA31" s="199"/>
      <c r="AB31" s="199"/>
      <c r="AC31" s="199"/>
      <c r="AD31" s="199"/>
      <c r="AE31" s="199"/>
      <c r="AK31" s="198">
        <v>0</v>
      </c>
      <c r="AL31" s="199"/>
      <c r="AM31" s="199"/>
      <c r="AN31" s="199"/>
      <c r="AO31" s="199"/>
      <c r="AR31" s="36"/>
      <c r="BE31" s="188"/>
    </row>
    <row r="32" spans="2:71" s="2" customFormat="1" ht="14.4" hidden="1" customHeight="1">
      <c r="B32" s="36"/>
      <c r="F32" s="27" t="s">
        <v>45</v>
      </c>
      <c r="L32" s="200">
        <v>0.12</v>
      </c>
      <c r="M32" s="199"/>
      <c r="N32" s="199"/>
      <c r="O32" s="199"/>
      <c r="P32" s="199"/>
      <c r="W32" s="198">
        <f>ROUND(BC94, 2)</f>
        <v>0</v>
      </c>
      <c r="X32" s="199"/>
      <c r="Y32" s="199"/>
      <c r="Z32" s="199"/>
      <c r="AA32" s="199"/>
      <c r="AB32" s="199"/>
      <c r="AC32" s="199"/>
      <c r="AD32" s="199"/>
      <c r="AE32" s="199"/>
      <c r="AK32" s="198">
        <v>0</v>
      </c>
      <c r="AL32" s="199"/>
      <c r="AM32" s="199"/>
      <c r="AN32" s="199"/>
      <c r="AO32" s="199"/>
      <c r="AR32" s="36"/>
      <c r="BE32" s="188"/>
    </row>
    <row r="33" spans="2:57" s="2" customFormat="1" ht="14.4" hidden="1" customHeight="1">
      <c r="B33" s="36"/>
      <c r="F33" s="27" t="s">
        <v>46</v>
      </c>
      <c r="L33" s="200">
        <v>0</v>
      </c>
      <c r="M33" s="199"/>
      <c r="N33" s="199"/>
      <c r="O33" s="199"/>
      <c r="P33" s="199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K33" s="198">
        <v>0</v>
      </c>
      <c r="AL33" s="199"/>
      <c r="AM33" s="199"/>
      <c r="AN33" s="199"/>
      <c r="AO33" s="199"/>
      <c r="AR33" s="36"/>
      <c r="BE33" s="188"/>
    </row>
    <row r="34" spans="2:57" s="1" customFormat="1" ht="6.9" customHeight="1">
      <c r="B34" s="32"/>
      <c r="AR34" s="32"/>
      <c r="BE34" s="187"/>
    </row>
    <row r="35" spans="2:57" s="1" customFormat="1" ht="25.95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01" t="s">
        <v>49</v>
      </c>
      <c r="Y35" s="202"/>
      <c r="Z35" s="202"/>
      <c r="AA35" s="202"/>
      <c r="AB35" s="202"/>
      <c r="AC35" s="39"/>
      <c r="AD35" s="39"/>
      <c r="AE35" s="39"/>
      <c r="AF35" s="39"/>
      <c r="AG35" s="39"/>
      <c r="AH35" s="39"/>
      <c r="AI35" s="39"/>
      <c r="AJ35" s="39"/>
      <c r="AK35" s="203">
        <f>SUM(AK26:AK33)</f>
        <v>0</v>
      </c>
      <c r="AL35" s="202"/>
      <c r="AM35" s="202"/>
      <c r="AN35" s="202"/>
      <c r="AO35" s="204"/>
      <c r="AP35" s="37"/>
      <c r="AQ35" s="37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0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0" s="1" customFormat="1" ht="24.9" customHeight="1">
      <c r="B82" s="32"/>
      <c r="C82" s="21" t="s">
        <v>56</v>
      </c>
      <c r="AR82" s="32"/>
    </row>
    <row r="83" spans="1:90" s="1" customFormat="1" ht="6.9" customHeight="1">
      <c r="B83" s="32"/>
      <c r="AR83" s="32"/>
    </row>
    <row r="84" spans="1:90" s="3" customFormat="1" ht="12" customHeight="1">
      <c r="B84" s="48"/>
      <c r="C84" s="27" t="s">
        <v>13</v>
      </c>
      <c r="L84" s="3" t="str">
        <f>K5</f>
        <v>MZe</v>
      </c>
      <c r="AR84" s="48"/>
    </row>
    <row r="85" spans="1:90" s="4" customFormat="1" ht="36.9" customHeight="1">
      <c r="B85" s="49"/>
      <c r="C85" s="50" t="s">
        <v>16</v>
      </c>
      <c r="L85" s="205" t="str">
        <f>K6</f>
        <v>OPRAVA FASÁDY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R85" s="49"/>
    </row>
    <row r="86" spans="1:90" s="1" customFormat="1" ht="6.9" customHeight="1">
      <c r="B86" s="32"/>
      <c r="AR86" s="32"/>
    </row>
    <row r="87" spans="1:90" s="1" customFormat="1" ht="12" customHeight="1">
      <c r="B87" s="32"/>
      <c r="C87" s="27" t="s">
        <v>20</v>
      </c>
      <c r="L87" s="51" t="str">
        <f>IF(K8="","",K8)</f>
        <v>Lubenská 2250, Rakovník</v>
      </c>
      <c r="AI87" s="27" t="s">
        <v>22</v>
      </c>
      <c r="AM87" s="207" t="str">
        <f>IF(AN8= "","",AN8)</f>
        <v>27. 2. 2024</v>
      </c>
      <c r="AN87" s="207"/>
      <c r="AR87" s="32"/>
    </row>
    <row r="88" spans="1:90" s="1" customFormat="1" ht="6.9" customHeight="1">
      <c r="B88" s="32"/>
      <c r="AR88" s="32"/>
    </row>
    <row r="89" spans="1:90" s="1" customFormat="1" ht="15.15" customHeight="1">
      <c r="B89" s="32"/>
      <c r="C89" s="27" t="s">
        <v>24</v>
      </c>
      <c r="L89" s="3" t="str">
        <f>IF(E11= "","",E11)</f>
        <v>Ministerstvo zemědělství</v>
      </c>
      <c r="AI89" s="27" t="s">
        <v>30</v>
      </c>
      <c r="AM89" s="208" t="str">
        <f>IF(E17="","",E17)</f>
        <v xml:space="preserve"> </v>
      </c>
      <c r="AN89" s="209"/>
      <c r="AO89" s="209"/>
      <c r="AP89" s="209"/>
      <c r="AR89" s="32"/>
      <c r="AS89" s="210" t="s">
        <v>57</v>
      </c>
      <c r="AT89" s="211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0" s="1" customFormat="1" ht="25.65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08" t="str">
        <f>IF(E20="","",E20)</f>
        <v>Lenka Jandová, Průběžná 1851, Rakovník</v>
      </c>
      <c r="AN90" s="209"/>
      <c r="AO90" s="209"/>
      <c r="AP90" s="209"/>
      <c r="AR90" s="32"/>
      <c r="AS90" s="212"/>
      <c r="AT90" s="213"/>
      <c r="BD90" s="56"/>
    </row>
    <row r="91" spans="1:90" s="1" customFormat="1" ht="10.8" customHeight="1">
      <c r="B91" s="32"/>
      <c r="AR91" s="32"/>
      <c r="AS91" s="212"/>
      <c r="AT91" s="213"/>
      <c r="BD91" s="56"/>
    </row>
    <row r="92" spans="1:90" s="1" customFormat="1" ht="29.25" customHeight="1">
      <c r="B92" s="32"/>
      <c r="C92" s="214" t="s">
        <v>58</v>
      </c>
      <c r="D92" s="215"/>
      <c r="E92" s="215"/>
      <c r="F92" s="215"/>
      <c r="G92" s="215"/>
      <c r="H92" s="57"/>
      <c r="I92" s="216" t="s">
        <v>59</v>
      </c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7" t="s">
        <v>60</v>
      </c>
      <c r="AH92" s="215"/>
      <c r="AI92" s="215"/>
      <c r="AJ92" s="215"/>
      <c r="AK92" s="215"/>
      <c r="AL92" s="215"/>
      <c r="AM92" s="215"/>
      <c r="AN92" s="216" t="s">
        <v>61</v>
      </c>
      <c r="AO92" s="215"/>
      <c r="AP92" s="218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0" s="1" customFormat="1" ht="10.8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0" s="5" customFormat="1" ht="32.4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22">
        <f>ROUND(AG95,2)</f>
        <v>0</v>
      </c>
      <c r="AH94" s="222"/>
      <c r="AI94" s="222"/>
      <c r="AJ94" s="222"/>
      <c r="AK94" s="222"/>
      <c r="AL94" s="222"/>
      <c r="AM94" s="222"/>
      <c r="AN94" s="223">
        <f>SUM(AG94,AT94)</f>
        <v>0</v>
      </c>
      <c r="AO94" s="223"/>
      <c r="AP94" s="223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76</v>
      </c>
      <c r="BT94" s="72" t="s">
        <v>77</v>
      </c>
      <c r="BV94" s="72" t="s">
        <v>78</v>
      </c>
      <c r="BW94" s="72" t="s">
        <v>5</v>
      </c>
      <c r="BX94" s="72" t="s">
        <v>79</v>
      </c>
      <c r="CL94" s="72" t="s">
        <v>1</v>
      </c>
    </row>
    <row r="95" spans="1:90" s="6" customFormat="1" ht="16.5" customHeight="1">
      <c r="A95" s="73" t="s">
        <v>80</v>
      </c>
      <c r="B95" s="74"/>
      <c r="C95" s="75"/>
      <c r="D95" s="221" t="s">
        <v>14</v>
      </c>
      <c r="E95" s="221"/>
      <c r="F95" s="221"/>
      <c r="G95" s="221"/>
      <c r="H95" s="221"/>
      <c r="I95" s="76"/>
      <c r="J95" s="221" t="s">
        <v>17</v>
      </c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19">
        <f>'MZe - OPRAVA FASÁDY'!J28</f>
        <v>0</v>
      </c>
      <c r="AH95" s="220"/>
      <c r="AI95" s="220"/>
      <c r="AJ95" s="220"/>
      <c r="AK95" s="220"/>
      <c r="AL95" s="220"/>
      <c r="AM95" s="220"/>
      <c r="AN95" s="219">
        <f>SUM(AG95,AT95)</f>
        <v>0</v>
      </c>
      <c r="AO95" s="220"/>
      <c r="AP95" s="220"/>
      <c r="AQ95" s="77" t="s">
        <v>81</v>
      </c>
      <c r="AR95" s="74"/>
      <c r="AS95" s="78">
        <v>0</v>
      </c>
      <c r="AT95" s="79">
        <f>ROUND(SUM(AV95:AW95),2)</f>
        <v>0</v>
      </c>
      <c r="AU95" s="80">
        <f>'MZe - OPRAVA FASÁDY'!P124</f>
        <v>0</v>
      </c>
      <c r="AV95" s="79">
        <f>'MZe - OPRAVA FASÁDY'!J31</f>
        <v>0</v>
      </c>
      <c r="AW95" s="79">
        <f>'MZe - OPRAVA FASÁDY'!J32</f>
        <v>0</v>
      </c>
      <c r="AX95" s="79">
        <f>'MZe - OPRAVA FASÁDY'!J33</f>
        <v>0</v>
      </c>
      <c r="AY95" s="79">
        <f>'MZe - OPRAVA FASÁDY'!J34</f>
        <v>0</v>
      </c>
      <c r="AZ95" s="79">
        <f>'MZe - OPRAVA FASÁDY'!F31</f>
        <v>0</v>
      </c>
      <c r="BA95" s="79">
        <f>'MZe - OPRAVA FASÁDY'!F32</f>
        <v>0</v>
      </c>
      <c r="BB95" s="79">
        <f>'MZe - OPRAVA FASÁDY'!F33</f>
        <v>0</v>
      </c>
      <c r="BC95" s="79">
        <f>'MZe - OPRAVA FASÁDY'!F34</f>
        <v>0</v>
      </c>
      <c r="BD95" s="81">
        <f>'MZe - OPRAVA FASÁDY'!F35</f>
        <v>0</v>
      </c>
      <c r="BT95" s="82" t="s">
        <v>82</v>
      </c>
      <c r="BU95" s="82" t="s">
        <v>83</v>
      </c>
      <c r="BV95" s="82" t="s">
        <v>78</v>
      </c>
      <c r="BW95" s="82" t="s">
        <v>5</v>
      </c>
      <c r="BX95" s="82" t="s">
        <v>79</v>
      </c>
      <c r="CL95" s="82" t="s">
        <v>1</v>
      </c>
    </row>
    <row r="96" spans="1:90" s="1" customFormat="1" ht="30" customHeight="1">
      <c r="B96" s="32"/>
      <c r="AR96" s="32"/>
    </row>
    <row r="97" spans="2:44" s="1" customFormat="1" ht="6.9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2"/>
    </row>
  </sheetData>
  <sheetProtection algorithmName="SHA-512" hashValue="LAugNUfHWKomcxXfXnq3pwkhWFzEhucLtw3ZxWj3eTap8DZj2lt8+zC8IUyFEDLLQ6qjxOO3vyzUGEsDBJFMxA==" saltValue="FfhM1SXwxgTvbCNKzjuBg0+iFbwMkTCE6ZY5kiPuQLMrVsF/uuYkj0jZoRIydTOf0dOmKIA8jAv3LenBFnm0+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MZe - OPRAVA FASÁDY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7" t="s">
        <v>5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pans="2:46" ht="24.9" customHeight="1">
      <c r="B4" s="20"/>
      <c r="D4" s="21" t="s">
        <v>85</v>
      </c>
      <c r="L4" s="20"/>
      <c r="M4" s="83" t="s">
        <v>10</v>
      </c>
      <c r="AT4" s="17" t="s">
        <v>4</v>
      </c>
    </row>
    <row r="5" spans="2:46" ht="6.9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05" t="s">
        <v>17</v>
      </c>
      <c r="F7" s="224"/>
      <c r="G7" s="224"/>
      <c r="H7" s="224"/>
      <c r="L7" s="32"/>
    </row>
    <row r="8" spans="2:46" s="1" customFormat="1" ht="10.199999999999999">
      <c r="B8" s="32"/>
      <c r="L8" s="32"/>
    </row>
    <row r="9" spans="2:46" s="1" customFormat="1" ht="12" customHeight="1">
      <c r="B9" s="32"/>
      <c r="D9" s="27" t="s">
        <v>18</v>
      </c>
      <c r="F9" s="25" t="s">
        <v>1</v>
      </c>
      <c r="I9" s="27" t="s">
        <v>19</v>
      </c>
      <c r="J9" s="25" t="s">
        <v>1</v>
      </c>
      <c r="L9" s="32"/>
    </row>
    <row r="10" spans="2:46" s="1" customFormat="1" ht="12" customHeight="1">
      <c r="B10" s="32"/>
      <c r="D10" s="27" t="s">
        <v>20</v>
      </c>
      <c r="F10" s="25" t="s">
        <v>21</v>
      </c>
      <c r="I10" s="27" t="s">
        <v>22</v>
      </c>
      <c r="J10" s="52" t="str">
        <f>'Rekapitulace stavby'!AN8</f>
        <v>27. 2. 2024</v>
      </c>
      <c r="L10" s="32"/>
    </row>
    <row r="11" spans="2:46" s="1" customFormat="1" ht="10.8" customHeight="1">
      <c r="B11" s="32"/>
      <c r="L11" s="32"/>
    </row>
    <row r="12" spans="2:46" s="1" customFormat="1" ht="12" customHeight="1">
      <c r="B12" s="32"/>
      <c r="D12" s="27" t="s">
        <v>24</v>
      </c>
      <c r="I12" s="27" t="s">
        <v>25</v>
      </c>
      <c r="J12" s="25" t="s">
        <v>1</v>
      </c>
      <c r="L12" s="32"/>
    </row>
    <row r="13" spans="2:46" s="1" customFormat="1" ht="18" customHeight="1">
      <c r="B13" s="32"/>
      <c r="E13" s="25" t="s">
        <v>26</v>
      </c>
      <c r="I13" s="27" t="s">
        <v>27</v>
      </c>
      <c r="J13" s="25" t="s">
        <v>1</v>
      </c>
      <c r="L13" s="32"/>
    </row>
    <row r="14" spans="2:46" s="1" customFormat="1" ht="6.9" customHeight="1">
      <c r="B14" s="32"/>
      <c r="L14" s="32"/>
    </row>
    <row r="15" spans="2:46" s="1" customFormat="1" ht="12" customHeight="1">
      <c r="B15" s="32"/>
      <c r="D15" s="27" t="s">
        <v>28</v>
      </c>
      <c r="I15" s="27" t="s">
        <v>25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25" t="str">
        <f>'Rekapitulace stavby'!E14</f>
        <v>Vyplň údaj</v>
      </c>
      <c r="F16" s="189"/>
      <c r="G16" s="189"/>
      <c r="H16" s="189"/>
      <c r="I16" s="27" t="s">
        <v>27</v>
      </c>
      <c r="J16" s="28" t="str">
        <f>'Rekapitulace stavby'!AN14</f>
        <v>Vyplň údaj</v>
      </c>
      <c r="L16" s="32"/>
    </row>
    <row r="17" spans="2:12" s="1" customFormat="1" ht="6.9" customHeight="1">
      <c r="B17" s="32"/>
      <c r="L17" s="32"/>
    </row>
    <row r="18" spans="2:12" s="1" customFormat="1" ht="12" customHeight="1">
      <c r="B18" s="32"/>
      <c r="D18" s="27" t="s">
        <v>30</v>
      </c>
      <c r="I18" s="27" t="s">
        <v>25</v>
      </c>
      <c r="J18" s="25" t="str">
        <f>IF('Rekapitulace stavby'!AN16="","",'Rekapitulace stavby'!AN16)</f>
        <v/>
      </c>
      <c r="L18" s="32"/>
    </row>
    <row r="19" spans="2:12" s="1" customFormat="1" ht="18" customHeight="1">
      <c r="B19" s="32"/>
      <c r="E19" s="25" t="str">
        <f>IF('Rekapitulace stavby'!E17="","",'Rekapitulace stavby'!E17)</f>
        <v xml:space="preserve"> </v>
      </c>
      <c r="I19" s="27" t="s">
        <v>27</v>
      </c>
      <c r="J19" s="25" t="str">
        <f>IF('Rekapitulace stavby'!AN17="","",'Rekapitulace stavby'!AN17)</f>
        <v/>
      </c>
      <c r="L19" s="32"/>
    </row>
    <row r="20" spans="2:12" s="1" customFormat="1" ht="6.9" customHeight="1">
      <c r="B20" s="32"/>
      <c r="L20" s="32"/>
    </row>
    <row r="21" spans="2:12" s="1" customFormat="1" ht="12" customHeight="1">
      <c r="B21" s="32"/>
      <c r="D21" s="27" t="s">
        <v>33</v>
      </c>
      <c r="I21" s="27" t="s">
        <v>25</v>
      </c>
      <c r="J21" s="25" t="s">
        <v>34</v>
      </c>
      <c r="L21" s="32"/>
    </row>
    <row r="22" spans="2:12" s="1" customFormat="1" ht="18" customHeight="1">
      <c r="B22" s="32"/>
      <c r="E22" s="25" t="s">
        <v>35</v>
      </c>
      <c r="I22" s="27" t="s">
        <v>27</v>
      </c>
      <c r="J22" s="25" t="s">
        <v>1</v>
      </c>
      <c r="L22" s="32"/>
    </row>
    <row r="23" spans="2:12" s="1" customFormat="1" ht="6.9" customHeight="1">
      <c r="B23" s="32"/>
      <c r="L23" s="32"/>
    </row>
    <row r="24" spans="2:12" s="1" customFormat="1" ht="12" customHeight="1">
      <c r="B24" s="32"/>
      <c r="D24" s="27" t="s">
        <v>36</v>
      </c>
      <c r="L24" s="32"/>
    </row>
    <row r="25" spans="2:12" s="7" customFormat="1" ht="16.5" customHeight="1">
      <c r="B25" s="84"/>
      <c r="E25" s="194" t="s">
        <v>1</v>
      </c>
      <c r="F25" s="194"/>
      <c r="G25" s="194"/>
      <c r="H25" s="194"/>
      <c r="L25" s="84"/>
    </row>
    <row r="26" spans="2:12" s="1" customFormat="1" ht="6.9" customHeight="1">
      <c r="B26" s="32"/>
      <c r="L26" s="32"/>
    </row>
    <row r="27" spans="2:12" s="1" customFormat="1" ht="6.9" customHeight="1">
      <c r="B27" s="32"/>
      <c r="D27" s="53"/>
      <c r="E27" s="53"/>
      <c r="F27" s="53"/>
      <c r="G27" s="53"/>
      <c r="H27" s="53"/>
      <c r="I27" s="53"/>
      <c r="J27" s="53"/>
      <c r="K27" s="53"/>
      <c r="L27" s="32"/>
    </row>
    <row r="28" spans="2:12" s="1" customFormat="1" ht="25.35" customHeight="1">
      <c r="B28" s="32"/>
      <c r="D28" s="85" t="s">
        <v>37</v>
      </c>
      <c r="J28" s="66">
        <f>ROUND(J124, 2)</f>
        <v>0</v>
      </c>
      <c r="L28" s="32"/>
    </row>
    <row r="29" spans="2:12" s="1" customFormat="1" ht="6.9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14.4" customHeight="1">
      <c r="B30" s="32"/>
      <c r="F30" s="35" t="s">
        <v>39</v>
      </c>
      <c r="I30" s="35" t="s">
        <v>38</v>
      </c>
      <c r="J30" s="35" t="s">
        <v>40</v>
      </c>
      <c r="L30" s="32"/>
    </row>
    <row r="31" spans="2:12" s="1" customFormat="1" ht="14.4" customHeight="1">
      <c r="B31" s="32"/>
      <c r="D31" s="55" t="s">
        <v>41</v>
      </c>
      <c r="E31" s="27" t="s">
        <v>42</v>
      </c>
      <c r="F31" s="86">
        <f>ROUND((SUM(BE124:BE373)),  2)</f>
        <v>0</v>
      </c>
      <c r="I31" s="87">
        <v>0.21</v>
      </c>
      <c r="J31" s="86">
        <f>ROUND(((SUM(BE124:BE373))*I31),  2)</f>
        <v>0</v>
      </c>
      <c r="L31" s="32"/>
    </row>
    <row r="32" spans="2:12" s="1" customFormat="1" ht="14.4" customHeight="1">
      <c r="B32" s="32"/>
      <c r="E32" s="27" t="s">
        <v>43</v>
      </c>
      <c r="F32" s="86">
        <f>ROUND((SUM(BF124:BF373)),  2)</f>
        <v>0</v>
      </c>
      <c r="I32" s="87">
        <v>0.12</v>
      </c>
      <c r="J32" s="86">
        <f>ROUND(((SUM(BF124:BF373))*I32),  2)</f>
        <v>0</v>
      </c>
      <c r="L32" s="32"/>
    </row>
    <row r="33" spans="2:12" s="1" customFormat="1" ht="14.4" hidden="1" customHeight="1">
      <c r="B33" s="32"/>
      <c r="E33" s="27" t="s">
        <v>44</v>
      </c>
      <c r="F33" s="86">
        <f>ROUND((SUM(BG124:BG373)),  2)</f>
        <v>0</v>
      </c>
      <c r="I33" s="87">
        <v>0.21</v>
      </c>
      <c r="J33" s="86">
        <f>0</f>
        <v>0</v>
      </c>
      <c r="L33" s="32"/>
    </row>
    <row r="34" spans="2:12" s="1" customFormat="1" ht="14.4" hidden="1" customHeight="1">
      <c r="B34" s="32"/>
      <c r="E34" s="27" t="s">
        <v>45</v>
      </c>
      <c r="F34" s="86">
        <f>ROUND((SUM(BH124:BH373)),  2)</f>
        <v>0</v>
      </c>
      <c r="I34" s="87">
        <v>0.12</v>
      </c>
      <c r="J34" s="86">
        <f>0</f>
        <v>0</v>
      </c>
      <c r="L34" s="32"/>
    </row>
    <row r="35" spans="2:12" s="1" customFormat="1" ht="14.4" hidden="1" customHeight="1">
      <c r="B35" s="32"/>
      <c r="E35" s="27" t="s">
        <v>46</v>
      </c>
      <c r="F35" s="86">
        <f>ROUND((SUM(BI124:BI373)),  2)</f>
        <v>0</v>
      </c>
      <c r="I35" s="87">
        <v>0</v>
      </c>
      <c r="J35" s="86">
        <f>0</f>
        <v>0</v>
      </c>
      <c r="L35" s="32"/>
    </row>
    <row r="36" spans="2:12" s="1" customFormat="1" ht="6.9" customHeight="1">
      <c r="B36" s="32"/>
      <c r="L36" s="32"/>
    </row>
    <row r="37" spans="2:12" s="1" customFormat="1" ht="25.35" customHeight="1">
      <c r="B37" s="32"/>
      <c r="C37" s="88"/>
      <c r="D37" s="89" t="s">
        <v>47</v>
      </c>
      <c r="E37" s="57"/>
      <c r="F37" s="57"/>
      <c r="G37" s="90" t="s">
        <v>48</v>
      </c>
      <c r="H37" s="91" t="s">
        <v>49</v>
      </c>
      <c r="I37" s="57"/>
      <c r="J37" s="92">
        <f>SUM(J28:J35)</f>
        <v>0</v>
      </c>
      <c r="K37" s="93"/>
      <c r="L37" s="32"/>
    </row>
    <row r="38" spans="2:12" s="1" customFormat="1" ht="14.4" customHeight="1">
      <c r="B38" s="32"/>
      <c r="L38" s="32"/>
    </row>
    <row r="39" spans="2:12" ht="14.4" customHeight="1">
      <c r="B39" s="20"/>
      <c r="L39" s="20"/>
    </row>
    <row r="40" spans="2:12" ht="14.4" customHeight="1">
      <c r="B40" s="20"/>
      <c r="L40" s="20"/>
    </row>
    <row r="41" spans="2:12" ht="14.4" customHeight="1">
      <c r="B41" s="20"/>
      <c r="L41" s="20"/>
    </row>
    <row r="42" spans="2:12" ht="14.4" customHeight="1">
      <c r="B42" s="20"/>
      <c r="L42" s="20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3" t="s">
        <v>52</v>
      </c>
      <c r="E61" s="34"/>
      <c r="F61" s="94" t="s">
        <v>53</v>
      </c>
      <c r="G61" s="43" t="s">
        <v>52</v>
      </c>
      <c r="H61" s="34"/>
      <c r="I61" s="34"/>
      <c r="J61" s="95" t="s">
        <v>53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3" t="s">
        <v>52</v>
      </c>
      <c r="E76" s="34"/>
      <c r="F76" s="94" t="s">
        <v>53</v>
      </c>
      <c r="G76" s="43" t="s">
        <v>52</v>
      </c>
      <c r="H76" s="34"/>
      <c r="I76" s="34"/>
      <c r="J76" s="95" t="s">
        <v>53</v>
      </c>
      <c r="K76" s="34"/>
      <c r="L76" s="32"/>
    </row>
    <row r="77" spans="2:12" s="1" customFormat="1" ht="14.4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" customHeight="1">
      <c r="B82" s="32"/>
      <c r="C82" s="21" t="s">
        <v>86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05" t="str">
        <f>E7</f>
        <v>OPRAVA FASÁDY</v>
      </c>
      <c r="F85" s="224"/>
      <c r="G85" s="224"/>
      <c r="H85" s="224"/>
      <c r="L85" s="32"/>
    </row>
    <row r="86" spans="2:47" s="1" customFormat="1" ht="6.9" customHeight="1">
      <c r="B86" s="32"/>
      <c r="L86" s="32"/>
    </row>
    <row r="87" spans="2:47" s="1" customFormat="1" ht="12" customHeight="1">
      <c r="B87" s="32"/>
      <c r="C87" s="27" t="s">
        <v>20</v>
      </c>
      <c r="F87" s="25" t="str">
        <f>F10</f>
        <v>Lubenská 2250, Rakovník</v>
      </c>
      <c r="I87" s="27" t="s">
        <v>22</v>
      </c>
      <c r="J87" s="52" t="str">
        <f>IF(J10="","",J10)</f>
        <v>27. 2. 2024</v>
      </c>
      <c r="L87" s="32"/>
    </row>
    <row r="88" spans="2:47" s="1" customFormat="1" ht="6.9" customHeight="1">
      <c r="B88" s="32"/>
      <c r="L88" s="32"/>
    </row>
    <row r="89" spans="2:47" s="1" customFormat="1" ht="15.15" customHeight="1">
      <c r="B89" s="32"/>
      <c r="C89" s="27" t="s">
        <v>24</v>
      </c>
      <c r="F89" s="25" t="str">
        <f>E13</f>
        <v>Ministerstvo zemědělství</v>
      </c>
      <c r="I89" s="27" t="s">
        <v>30</v>
      </c>
      <c r="J89" s="30" t="str">
        <f>E19</f>
        <v xml:space="preserve"> </v>
      </c>
      <c r="L89" s="32"/>
    </row>
    <row r="90" spans="2:47" s="1" customFormat="1" ht="40.049999999999997" customHeight="1">
      <c r="B90" s="32"/>
      <c r="C90" s="27" t="s">
        <v>28</v>
      </c>
      <c r="F90" s="25" t="str">
        <f>IF(E16="","",E16)</f>
        <v>Vyplň údaj</v>
      </c>
      <c r="I90" s="27" t="s">
        <v>33</v>
      </c>
      <c r="J90" s="30" t="str">
        <f>E22</f>
        <v>Lenka Jandová, Průběžná 1851, Rakovník</v>
      </c>
      <c r="L90" s="32"/>
    </row>
    <row r="91" spans="2:47" s="1" customFormat="1" ht="10.35" customHeight="1">
      <c r="B91" s="32"/>
      <c r="L91" s="32"/>
    </row>
    <row r="92" spans="2:47" s="1" customFormat="1" ht="29.25" customHeight="1">
      <c r="B92" s="32"/>
      <c r="C92" s="96" t="s">
        <v>87</v>
      </c>
      <c r="D92" s="88"/>
      <c r="E92" s="88"/>
      <c r="F92" s="88"/>
      <c r="G92" s="88"/>
      <c r="H92" s="88"/>
      <c r="I92" s="88"/>
      <c r="J92" s="97" t="s">
        <v>88</v>
      </c>
      <c r="K92" s="88"/>
      <c r="L92" s="32"/>
    </row>
    <row r="93" spans="2:47" s="1" customFormat="1" ht="10.35" customHeight="1">
      <c r="B93" s="32"/>
      <c r="L93" s="32"/>
    </row>
    <row r="94" spans="2:47" s="1" customFormat="1" ht="22.8" customHeight="1">
      <c r="B94" s="32"/>
      <c r="C94" s="98" t="s">
        <v>89</v>
      </c>
      <c r="J94" s="66">
        <f>J124</f>
        <v>0</v>
      </c>
      <c r="L94" s="32"/>
      <c r="AU94" s="17" t="s">
        <v>90</v>
      </c>
    </row>
    <row r="95" spans="2:47" s="8" customFormat="1" ht="24.9" customHeight="1">
      <c r="B95" s="99"/>
      <c r="D95" s="100" t="s">
        <v>91</v>
      </c>
      <c r="E95" s="101"/>
      <c r="F95" s="101"/>
      <c r="G95" s="101"/>
      <c r="H95" s="101"/>
      <c r="I95" s="101"/>
      <c r="J95" s="102">
        <f>J125</f>
        <v>0</v>
      </c>
      <c r="L95" s="99"/>
    </row>
    <row r="96" spans="2:47" s="9" customFormat="1" ht="19.95" customHeight="1">
      <c r="B96" s="103"/>
      <c r="D96" s="104" t="s">
        <v>92</v>
      </c>
      <c r="E96" s="105"/>
      <c r="F96" s="105"/>
      <c r="G96" s="105"/>
      <c r="H96" s="105"/>
      <c r="I96" s="105"/>
      <c r="J96" s="106">
        <f>J126</f>
        <v>0</v>
      </c>
      <c r="L96" s="103"/>
    </row>
    <row r="97" spans="2:12" s="9" customFormat="1" ht="19.95" customHeight="1">
      <c r="B97" s="103"/>
      <c r="D97" s="104" t="s">
        <v>93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95" customHeight="1">
      <c r="B98" s="103"/>
      <c r="D98" s="104" t="s">
        <v>94</v>
      </c>
      <c r="E98" s="105"/>
      <c r="F98" s="105"/>
      <c r="G98" s="105"/>
      <c r="H98" s="105"/>
      <c r="I98" s="105"/>
      <c r="J98" s="106">
        <f>J245</f>
        <v>0</v>
      </c>
      <c r="L98" s="103"/>
    </row>
    <row r="99" spans="2:12" s="9" customFormat="1" ht="19.95" customHeight="1">
      <c r="B99" s="103"/>
      <c r="D99" s="104" t="s">
        <v>95</v>
      </c>
      <c r="E99" s="105"/>
      <c r="F99" s="105"/>
      <c r="G99" s="105"/>
      <c r="H99" s="105"/>
      <c r="I99" s="105"/>
      <c r="J99" s="106">
        <f>J277</f>
        <v>0</v>
      </c>
      <c r="L99" s="103"/>
    </row>
    <row r="100" spans="2:12" s="9" customFormat="1" ht="19.95" customHeight="1">
      <c r="B100" s="103"/>
      <c r="D100" s="104" t="s">
        <v>96</v>
      </c>
      <c r="E100" s="105"/>
      <c r="F100" s="105"/>
      <c r="G100" s="105"/>
      <c r="H100" s="105"/>
      <c r="I100" s="105"/>
      <c r="J100" s="106">
        <f>J283</f>
        <v>0</v>
      </c>
      <c r="L100" s="103"/>
    </row>
    <row r="101" spans="2:12" s="8" customFormat="1" ht="24.9" customHeight="1">
      <c r="B101" s="99"/>
      <c r="D101" s="100" t="s">
        <v>97</v>
      </c>
      <c r="E101" s="101"/>
      <c r="F101" s="101"/>
      <c r="G101" s="101"/>
      <c r="H101" s="101"/>
      <c r="I101" s="101"/>
      <c r="J101" s="102">
        <f>J285</f>
        <v>0</v>
      </c>
      <c r="L101" s="99"/>
    </row>
    <row r="102" spans="2:12" s="9" customFormat="1" ht="19.95" customHeight="1">
      <c r="B102" s="103"/>
      <c r="D102" s="104" t="s">
        <v>98</v>
      </c>
      <c r="E102" s="105"/>
      <c r="F102" s="105"/>
      <c r="G102" s="105"/>
      <c r="H102" s="105"/>
      <c r="I102" s="105"/>
      <c r="J102" s="106">
        <f>J286</f>
        <v>0</v>
      </c>
      <c r="L102" s="103"/>
    </row>
    <row r="103" spans="2:12" s="9" customFormat="1" ht="19.95" customHeight="1">
      <c r="B103" s="103"/>
      <c r="D103" s="104" t="s">
        <v>99</v>
      </c>
      <c r="E103" s="105"/>
      <c r="F103" s="105"/>
      <c r="G103" s="105"/>
      <c r="H103" s="105"/>
      <c r="I103" s="105"/>
      <c r="J103" s="106">
        <f>J305</f>
        <v>0</v>
      </c>
      <c r="L103" s="103"/>
    </row>
    <row r="104" spans="2:12" s="9" customFormat="1" ht="19.95" customHeight="1">
      <c r="B104" s="103"/>
      <c r="D104" s="104" t="s">
        <v>100</v>
      </c>
      <c r="E104" s="105"/>
      <c r="F104" s="105"/>
      <c r="G104" s="105"/>
      <c r="H104" s="105"/>
      <c r="I104" s="105"/>
      <c r="J104" s="106">
        <f>J313</f>
        <v>0</v>
      </c>
      <c r="L104" s="103"/>
    </row>
    <row r="105" spans="2:12" s="8" customFormat="1" ht="24.9" customHeight="1">
      <c r="B105" s="99"/>
      <c r="D105" s="100" t="s">
        <v>101</v>
      </c>
      <c r="E105" s="101"/>
      <c r="F105" s="101"/>
      <c r="G105" s="101"/>
      <c r="H105" s="101"/>
      <c r="I105" s="101"/>
      <c r="J105" s="102">
        <f>J371</f>
        <v>0</v>
      </c>
      <c r="L105" s="99"/>
    </row>
    <row r="106" spans="2:12" s="9" customFormat="1" ht="19.95" customHeight="1">
      <c r="B106" s="103"/>
      <c r="D106" s="104" t="s">
        <v>102</v>
      </c>
      <c r="E106" s="105"/>
      <c r="F106" s="105"/>
      <c r="G106" s="105"/>
      <c r="H106" s="105"/>
      <c r="I106" s="105"/>
      <c r="J106" s="106">
        <f>J372</f>
        <v>0</v>
      </c>
      <c r="L106" s="103"/>
    </row>
    <row r="107" spans="2:12" s="1" customFormat="1" ht="21.75" customHeight="1">
      <c r="B107" s="32"/>
      <c r="L107" s="32"/>
    </row>
    <row r="108" spans="2:12" s="1" customFormat="1" ht="6.9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12" s="1" customFormat="1" ht="6.9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5" s="1" customFormat="1" ht="24.9" customHeight="1">
      <c r="B113" s="32"/>
      <c r="C113" s="21" t="s">
        <v>103</v>
      </c>
      <c r="L113" s="32"/>
    </row>
    <row r="114" spans="2:65" s="1" customFormat="1" ht="6.9" customHeight="1">
      <c r="B114" s="32"/>
      <c r="L114" s="32"/>
    </row>
    <row r="115" spans="2:65" s="1" customFormat="1" ht="12" customHeight="1">
      <c r="B115" s="32"/>
      <c r="C115" s="27" t="s">
        <v>16</v>
      </c>
      <c r="L115" s="32"/>
    </row>
    <row r="116" spans="2:65" s="1" customFormat="1" ht="16.5" customHeight="1">
      <c r="B116" s="32"/>
      <c r="E116" s="205" t="str">
        <f>E7</f>
        <v>OPRAVA FASÁDY</v>
      </c>
      <c r="F116" s="224"/>
      <c r="G116" s="224"/>
      <c r="H116" s="224"/>
      <c r="L116" s="32"/>
    </row>
    <row r="117" spans="2:65" s="1" customFormat="1" ht="6.9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F10</f>
        <v>Lubenská 2250, Rakovník</v>
      </c>
      <c r="I118" s="27" t="s">
        <v>22</v>
      </c>
      <c r="J118" s="52" t="str">
        <f>IF(J10="","",J10)</f>
        <v>27. 2. 2024</v>
      </c>
      <c r="L118" s="32"/>
    </row>
    <row r="119" spans="2:65" s="1" customFormat="1" ht="6.9" customHeight="1">
      <c r="B119" s="32"/>
      <c r="L119" s="32"/>
    </row>
    <row r="120" spans="2:65" s="1" customFormat="1" ht="15.15" customHeight="1">
      <c r="B120" s="32"/>
      <c r="C120" s="27" t="s">
        <v>24</v>
      </c>
      <c r="F120" s="25" t="str">
        <f>E13</f>
        <v>Ministerstvo zemědělství</v>
      </c>
      <c r="I120" s="27" t="s">
        <v>30</v>
      </c>
      <c r="J120" s="30" t="str">
        <f>E19</f>
        <v xml:space="preserve"> </v>
      </c>
      <c r="L120" s="32"/>
    </row>
    <row r="121" spans="2:65" s="1" customFormat="1" ht="40.049999999999997" customHeight="1">
      <c r="B121" s="32"/>
      <c r="C121" s="27" t="s">
        <v>28</v>
      </c>
      <c r="F121" s="25" t="str">
        <f>IF(E16="","",E16)</f>
        <v>Vyplň údaj</v>
      </c>
      <c r="I121" s="27" t="s">
        <v>33</v>
      </c>
      <c r="J121" s="30" t="str">
        <f>E22</f>
        <v>Lenka Jandová, Průběžná 1851, Rakovník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07"/>
      <c r="C123" s="108" t="s">
        <v>104</v>
      </c>
      <c r="D123" s="109" t="s">
        <v>62</v>
      </c>
      <c r="E123" s="109" t="s">
        <v>58</v>
      </c>
      <c r="F123" s="109" t="s">
        <v>59</v>
      </c>
      <c r="G123" s="109" t="s">
        <v>105</v>
      </c>
      <c r="H123" s="109" t="s">
        <v>106</v>
      </c>
      <c r="I123" s="109" t="s">
        <v>107</v>
      </c>
      <c r="J123" s="110" t="s">
        <v>88</v>
      </c>
      <c r="K123" s="111" t="s">
        <v>108</v>
      </c>
      <c r="L123" s="107"/>
      <c r="M123" s="59" t="s">
        <v>1</v>
      </c>
      <c r="N123" s="60" t="s">
        <v>41</v>
      </c>
      <c r="O123" s="60" t="s">
        <v>109</v>
      </c>
      <c r="P123" s="60" t="s">
        <v>110</v>
      </c>
      <c r="Q123" s="60" t="s">
        <v>111</v>
      </c>
      <c r="R123" s="60" t="s">
        <v>112</v>
      </c>
      <c r="S123" s="60" t="s">
        <v>113</v>
      </c>
      <c r="T123" s="61" t="s">
        <v>114</v>
      </c>
    </row>
    <row r="124" spans="2:65" s="1" customFormat="1" ht="22.8" customHeight="1">
      <c r="B124" s="32"/>
      <c r="C124" s="64" t="s">
        <v>115</v>
      </c>
      <c r="J124" s="112">
        <f>BK124</f>
        <v>0</v>
      </c>
      <c r="L124" s="32"/>
      <c r="M124" s="62"/>
      <c r="N124" s="53"/>
      <c r="O124" s="53"/>
      <c r="P124" s="113">
        <f>P125+P285+P371</f>
        <v>0</v>
      </c>
      <c r="Q124" s="53"/>
      <c r="R124" s="113">
        <f>R125+R285+R371</f>
        <v>8.24183062</v>
      </c>
      <c r="S124" s="53"/>
      <c r="T124" s="114">
        <f>T125+T285+T371</f>
        <v>0.53297156000000001</v>
      </c>
      <c r="AT124" s="17" t="s">
        <v>76</v>
      </c>
      <c r="AU124" s="17" t="s">
        <v>90</v>
      </c>
      <c r="BK124" s="115">
        <f>BK125+BK285+BK371</f>
        <v>0</v>
      </c>
    </row>
    <row r="125" spans="2:65" s="11" customFormat="1" ht="25.95" customHeight="1">
      <c r="B125" s="116"/>
      <c r="D125" s="117" t="s">
        <v>76</v>
      </c>
      <c r="E125" s="118" t="s">
        <v>116</v>
      </c>
      <c r="F125" s="118" t="s">
        <v>117</v>
      </c>
      <c r="I125" s="119"/>
      <c r="J125" s="120">
        <f>BK125</f>
        <v>0</v>
      </c>
      <c r="L125" s="116"/>
      <c r="M125" s="121"/>
      <c r="P125" s="122">
        <f>P126+P133+P245+P277+P283</f>
        <v>0</v>
      </c>
      <c r="R125" s="122">
        <f>R126+R133+R245+R277+R283</f>
        <v>5.3367294000000003</v>
      </c>
      <c r="T125" s="123">
        <f>T126+T133+T245+T277+T283</f>
        <v>4.8010600000000002E-3</v>
      </c>
      <c r="AR125" s="117" t="s">
        <v>82</v>
      </c>
      <c r="AT125" s="124" t="s">
        <v>76</v>
      </c>
      <c r="AU125" s="124" t="s">
        <v>77</v>
      </c>
      <c r="AY125" s="117" t="s">
        <v>118</v>
      </c>
      <c r="BK125" s="125">
        <f>BK126+BK133+BK245+BK277+BK283</f>
        <v>0</v>
      </c>
    </row>
    <row r="126" spans="2:65" s="11" customFormat="1" ht="22.8" customHeight="1">
      <c r="B126" s="116"/>
      <c r="D126" s="117" t="s">
        <v>76</v>
      </c>
      <c r="E126" s="126" t="s">
        <v>82</v>
      </c>
      <c r="F126" s="126" t="s">
        <v>119</v>
      </c>
      <c r="I126" s="119"/>
      <c r="J126" s="127">
        <f>BK126</f>
        <v>0</v>
      </c>
      <c r="L126" s="116"/>
      <c r="M126" s="121"/>
      <c r="P126" s="122">
        <f>SUM(P127:P132)</f>
        <v>0</v>
      </c>
      <c r="R126" s="122">
        <f>SUM(R127:R132)</f>
        <v>0</v>
      </c>
      <c r="T126" s="123">
        <f>SUM(T127:T132)</f>
        <v>0</v>
      </c>
      <c r="AR126" s="117" t="s">
        <v>82</v>
      </c>
      <c r="AT126" s="124" t="s">
        <v>76</v>
      </c>
      <c r="AU126" s="124" t="s">
        <v>82</v>
      </c>
      <c r="AY126" s="117" t="s">
        <v>118</v>
      </c>
      <c r="BK126" s="125">
        <f>SUM(BK127:BK132)</f>
        <v>0</v>
      </c>
    </row>
    <row r="127" spans="2:65" s="1" customFormat="1" ht="21.75" customHeight="1">
      <c r="B127" s="32"/>
      <c r="C127" s="128" t="s">
        <v>82</v>
      </c>
      <c r="D127" s="128" t="s">
        <v>120</v>
      </c>
      <c r="E127" s="129" t="s">
        <v>121</v>
      </c>
      <c r="F127" s="130" t="s">
        <v>122</v>
      </c>
      <c r="G127" s="131" t="s">
        <v>123</v>
      </c>
      <c r="H127" s="132">
        <v>86.4</v>
      </c>
      <c r="I127" s="133"/>
      <c r="J127" s="134">
        <f>ROUND(I127*H127,2)</f>
        <v>0</v>
      </c>
      <c r="K127" s="135"/>
      <c r="L127" s="32"/>
      <c r="M127" s="136" t="s">
        <v>1</v>
      </c>
      <c r="N127" s="137" t="s">
        <v>42</v>
      </c>
      <c r="P127" s="138">
        <f>O127*H127</f>
        <v>0</v>
      </c>
      <c r="Q127" s="138">
        <v>0</v>
      </c>
      <c r="R127" s="138">
        <f>Q127*H127</f>
        <v>0</v>
      </c>
      <c r="S127" s="138">
        <v>0</v>
      </c>
      <c r="T127" s="139">
        <f>S127*H127</f>
        <v>0</v>
      </c>
      <c r="AR127" s="140" t="s">
        <v>124</v>
      </c>
      <c r="AT127" s="140" t="s">
        <v>120</v>
      </c>
      <c r="AU127" s="140" t="s">
        <v>84</v>
      </c>
      <c r="AY127" s="17" t="s">
        <v>118</v>
      </c>
      <c r="BE127" s="141">
        <f>IF(N127="základní",J127,0)</f>
        <v>0</v>
      </c>
      <c r="BF127" s="141">
        <f>IF(N127="snížená",J127,0)</f>
        <v>0</v>
      </c>
      <c r="BG127" s="141">
        <f>IF(N127="zákl. přenesená",J127,0)</f>
        <v>0</v>
      </c>
      <c r="BH127" s="141">
        <f>IF(N127="sníž. přenesená",J127,0)</f>
        <v>0</v>
      </c>
      <c r="BI127" s="141">
        <f>IF(N127="nulová",J127,0)</f>
        <v>0</v>
      </c>
      <c r="BJ127" s="17" t="s">
        <v>82</v>
      </c>
      <c r="BK127" s="141">
        <f>ROUND(I127*H127,2)</f>
        <v>0</v>
      </c>
      <c r="BL127" s="17" t="s">
        <v>124</v>
      </c>
      <c r="BM127" s="140" t="s">
        <v>125</v>
      </c>
    </row>
    <row r="128" spans="2:65" s="12" customFormat="1" ht="10.199999999999999">
      <c r="B128" s="142"/>
      <c r="D128" s="143" t="s">
        <v>126</v>
      </c>
      <c r="E128" s="144" t="s">
        <v>1</v>
      </c>
      <c r="F128" s="145" t="s">
        <v>127</v>
      </c>
      <c r="H128" s="144" t="s">
        <v>1</v>
      </c>
      <c r="I128" s="146"/>
      <c r="L128" s="142"/>
      <c r="M128" s="147"/>
      <c r="T128" s="148"/>
      <c r="AT128" s="144" t="s">
        <v>126</v>
      </c>
      <c r="AU128" s="144" t="s">
        <v>84</v>
      </c>
      <c r="AV128" s="12" t="s">
        <v>82</v>
      </c>
      <c r="AW128" s="12" t="s">
        <v>32</v>
      </c>
      <c r="AX128" s="12" t="s">
        <v>77</v>
      </c>
      <c r="AY128" s="144" t="s">
        <v>118</v>
      </c>
    </row>
    <row r="129" spans="2:65" s="13" customFormat="1" ht="10.199999999999999">
      <c r="B129" s="149"/>
      <c r="D129" s="143" t="s">
        <v>126</v>
      </c>
      <c r="E129" s="150" t="s">
        <v>1</v>
      </c>
      <c r="F129" s="151" t="s">
        <v>128</v>
      </c>
      <c r="H129" s="152">
        <v>70.7</v>
      </c>
      <c r="I129" s="153"/>
      <c r="L129" s="149"/>
      <c r="M129" s="154"/>
      <c r="T129" s="155"/>
      <c r="AT129" s="150" t="s">
        <v>126</v>
      </c>
      <c r="AU129" s="150" t="s">
        <v>84</v>
      </c>
      <c r="AV129" s="13" t="s">
        <v>84</v>
      </c>
      <c r="AW129" s="13" t="s">
        <v>32</v>
      </c>
      <c r="AX129" s="13" t="s">
        <v>77</v>
      </c>
      <c r="AY129" s="150" t="s">
        <v>118</v>
      </c>
    </row>
    <row r="130" spans="2:65" s="13" customFormat="1" ht="10.199999999999999">
      <c r="B130" s="149"/>
      <c r="D130" s="143" t="s">
        <v>126</v>
      </c>
      <c r="E130" s="150" t="s">
        <v>1</v>
      </c>
      <c r="F130" s="151" t="s">
        <v>129</v>
      </c>
      <c r="H130" s="152">
        <v>15.7</v>
      </c>
      <c r="I130" s="153"/>
      <c r="L130" s="149"/>
      <c r="M130" s="154"/>
      <c r="T130" s="155"/>
      <c r="AT130" s="150" t="s">
        <v>126</v>
      </c>
      <c r="AU130" s="150" t="s">
        <v>84</v>
      </c>
      <c r="AV130" s="13" t="s">
        <v>84</v>
      </c>
      <c r="AW130" s="13" t="s">
        <v>32</v>
      </c>
      <c r="AX130" s="13" t="s">
        <v>77</v>
      </c>
      <c r="AY130" s="150" t="s">
        <v>118</v>
      </c>
    </row>
    <row r="131" spans="2:65" s="14" customFormat="1" ht="10.199999999999999">
      <c r="B131" s="156"/>
      <c r="D131" s="143" t="s">
        <v>126</v>
      </c>
      <c r="E131" s="157" t="s">
        <v>1</v>
      </c>
      <c r="F131" s="158" t="s">
        <v>130</v>
      </c>
      <c r="H131" s="159">
        <v>86.4</v>
      </c>
      <c r="I131" s="160"/>
      <c r="L131" s="156"/>
      <c r="M131" s="161"/>
      <c r="T131" s="162"/>
      <c r="AT131" s="157" t="s">
        <v>126</v>
      </c>
      <c r="AU131" s="157" t="s">
        <v>84</v>
      </c>
      <c r="AV131" s="14" t="s">
        <v>124</v>
      </c>
      <c r="AW131" s="14" t="s">
        <v>32</v>
      </c>
      <c r="AX131" s="14" t="s">
        <v>82</v>
      </c>
      <c r="AY131" s="157" t="s">
        <v>118</v>
      </c>
    </row>
    <row r="132" spans="2:65" s="1" customFormat="1" ht="33" customHeight="1">
      <c r="B132" s="32"/>
      <c r="C132" s="128" t="s">
        <v>84</v>
      </c>
      <c r="D132" s="128" t="s">
        <v>120</v>
      </c>
      <c r="E132" s="129" t="s">
        <v>131</v>
      </c>
      <c r="F132" s="130" t="s">
        <v>132</v>
      </c>
      <c r="G132" s="131" t="s">
        <v>123</v>
      </c>
      <c r="H132" s="132">
        <v>2</v>
      </c>
      <c r="I132" s="133"/>
      <c r="J132" s="134">
        <f>ROUND(I132*H132,2)</f>
        <v>0</v>
      </c>
      <c r="K132" s="135"/>
      <c r="L132" s="32"/>
      <c r="M132" s="136" t="s">
        <v>1</v>
      </c>
      <c r="N132" s="137" t="s">
        <v>42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124</v>
      </c>
      <c r="AT132" s="140" t="s">
        <v>120</v>
      </c>
      <c r="AU132" s="140" t="s">
        <v>84</v>
      </c>
      <c r="AY132" s="17" t="s">
        <v>118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7" t="s">
        <v>82</v>
      </c>
      <c r="BK132" s="141">
        <f>ROUND(I132*H132,2)</f>
        <v>0</v>
      </c>
      <c r="BL132" s="17" t="s">
        <v>124</v>
      </c>
      <c r="BM132" s="140" t="s">
        <v>133</v>
      </c>
    </row>
    <row r="133" spans="2:65" s="11" customFormat="1" ht="22.8" customHeight="1">
      <c r="B133" s="116"/>
      <c r="D133" s="117" t="s">
        <v>76</v>
      </c>
      <c r="E133" s="126" t="s">
        <v>134</v>
      </c>
      <c r="F133" s="126" t="s">
        <v>135</v>
      </c>
      <c r="I133" s="119"/>
      <c r="J133" s="127">
        <f>BK133</f>
        <v>0</v>
      </c>
      <c r="L133" s="116"/>
      <c r="M133" s="121"/>
      <c r="P133" s="122">
        <f>SUM(P134:P244)</f>
        <v>0</v>
      </c>
      <c r="R133" s="122">
        <f>SUM(R134:R244)</f>
        <v>5.3367294000000003</v>
      </c>
      <c r="T133" s="123">
        <f>SUM(T134:T244)</f>
        <v>4.8010600000000002E-3</v>
      </c>
      <c r="AR133" s="117" t="s">
        <v>82</v>
      </c>
      <c r="AT133" s="124" t="s">
        <v>76</v>
      </c>
      <c r="AU133" s="124" t="s">
        <v>82</v>
      </c>
      <c r="AY133" s="117" t="s">
        <v>118</v>
      </c>
      <c r="BK133" s="125">
        <f>SUM(BK134:BK244)</f>
        <v>0</v>
      </c>
    </row>
    <row r="134" spans="2:65" s="1" customFormat="1" ht="37.799999999999997" customHeight="1">
      <c r="B134" s="32"/>
      <c r="C134" s="128" t="s">
        <v>136</v>
      </c>
      <c r="D134" s="128" t="s">
        <v>120</v>
      </c>
      <c r="E134" s="129" t="s">
        <v>137</v>
      </c>
      <c r="F134" s="130" t="s">
        <v>138</v>
      </c>
      <c r="G134" s="131" t="s">
        <v>123</v>
      </c>
      <c r="H134" s="132">
        <v>32.799999999999997</v>
      </c>
      <c r="I134" s="133"/>
      <c r="J134" s="134">
        <f>ROUND(I134*H134,2)</f>
        <v>0</v>
      </c>
      <c r="K134" s="135"/>
      <c r="L134" s="32"/>
      <c r="M134" s="136" t="s">
        <v>1</v>
      </c>
      <c r="N134" s="137" t="s">
        <v>42</v>
      </c>
      <c r="P134" s="138">
        <f>O134*H134</f>
        <v>0</v>
      </c>
      <c r="Q134" s="138">
        <v>8.3899999999999999E-3</v>
      </c>
      <c r="R134" s="138">
        <f>Q134*H134</f>
        <v>0.27519199999999999</v>
      </c>
      <c r="S134" s="138">
        <v>0</v>
      </c>
      <c r="T134" s="139">
        <f>S134*H134</f>
        <v>0</v>
      </c>
      <c r="AR134" s="140" t="s">
        <v>124</v>
      </c>
      <c r="AT134" s="140" t="s">
        <v>120</v>
      </c>
      <c r="AU134" s="140" t="s">
        <v>84</v>
      </c>
      <c r="AY134" s="17" t="s">
        <v>118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7" t="s">
        <v>82</v>
      </c>
      <c r="BK134" s="141">
        <f>ROUND(I134*H134,2)</f>
        <v>0</v>
      </c>
      <c r="BL134" s="17" t="s">
        <v>124</v>
      </c>
      <c r="BM134" s="140" t="s">
        <v>139</v>
      </c>
    </row>
    <row r="135" spans="2:65" s="13" customFormat="1" ht="10.199999999999999">
      <c r="B135" s="149"/>
      <c r="D135" s="143" t="s">
        <v>126</v>
      </c>
      <c r="E135" s="150" t="s">
        <v>1</v>
      </c>
      <c r="F135" s="151" t="s">
        <v>140</v>
      </c>
      <c r="H135" s="152">
        <v>26.8</v>
      </c>
      <c r="I135" s="153"/>
      <c r="L135" s="149"/>
      <c r="M135" s="154"/>
      <c r="T135" s="155"/>
      <c r="AT135" s="150" t="s">
        <v>126</v>
      </c>
      <c r="AU135" s="150" t="s">
        <v>84</v>
      </c>
      <c r="AV135" s="13" t="s">
        <v>84</v>
      </c>
      <c r="AW135" s="13" t="s">
        <v>32</v>
      </c>
      <c r="AX135" s="13" t="s">
        <v>77</v>
      </c>
      <c r="AY135" s="150" t="s">
        <v>118</v>
      </c>
    </row>
    <row r="136" spans="2:65" s="13" customFormat="1" ht="10.199999999999999">
      <c r="B136" s="149"/>
      <c r="D136" s="143" t="s">
        <v>126</v>
      </c>
      <c r="E136" s="150" t="s">
        <v>1</v>
      </c>
      <c r="F136" s="151" t="s">
        <v>141</v>
      </c>
      <c r="H136" s="152">
        <v>6</v>
      </c>
      <c r="I136" s="153"/>
      <c r="L136" s="149"/>
      <c r="M136" s="154"/>
      <c r="T136" s="155"/>
      <c r="AT136" s="150" t="s">
        <v>126</v>
      </c>
      <c r="AU136" s="150" t="s">
        <v>84</v>
      </c>
      <c r="AV136" s="13" t="s">
        <v>84</v>
      </c>
      <c r="AW136" s="13" t="s">
        <v>32</v>
      </c>
      <c r="AX136" s="13" t="s">
        <v>77</v>
      </c>
      <c r="AY136" s="150" t="s">
        <v>118</v>
      </c>
    </row>
    <row r="137" spans="2:65" s="14" customFormat="1" ht="10.199999999999999">
      <c r="B137" s="156"/>
      <c r="D137" s="143" t="s">
        <v>126</v>
      </c>
      <c r="E137" s="157" t="s">
        <v>1</v>
      </c>
      <c r="F137" s="158" t="s">
        <v>130</v>
      </c>
      <c r="H137" s="159">
        <v>32.799999999999997</v>
      </c>
      <c r="I137" s="160"/>
      <c r="L137" s="156"/>
      <c r="M137" s="161"/>
      <c r="T137" s="162"/>
      <c r="AT137" s="157" t="s">
        <v>126</v>
      </c>
      <c r="AU137" s="157" t="s">
        <v>84</v>
      </c>
      <c r="AV137" s="14" t="s">
        <v>124</v>
      </c>
      <c r="AW137" s="14" t="s">
        <v>32</v>
      </c>
      <c r="AX137" s="14" t="s">
        <v>82</v>
      </c>
      <c r="AY137" s="157" t="s">
        <v>118</v>
      </c>
    </row>
    <row r="138" spans="2:65" s="1" customFormat="1" ht="24.15" customHeight="1">
      <c r="B138" s="32"/>
      <c r="C138" s="163" t="s">
        <v>124</v>
      </c>
      <c r="D138" s="163" t="s">
        <v>142</v>
      </c>
      <c r="E138" s="164" t="s">
        <v>143</v>
      </c>
      <c r="F138" s="165" t="s">
        <v>144</v>
      </c>
      <c r="G138" s="166" t="s">
        <v>123</v>
      </c>
      <c r="H138" s="167">
        <v>34.44</v>
      </c>
      <c r="I138" s="168"/>
      <c r="J138" s="169">
        <f>ROUND(I138*H138,2)</f>
        <v>0</v>
      </c>
      <c r="K138" s="170"/>
      <c r="L138" s="171"/>
      <c r="M138" s="172" t="s">
        <v>1</v>
      </c>
      <c r="N138" s="173" t="s">
        <v>42</v>
      </c>
      <c r="P138" s="138">
        <f>O138*H138</f>
        <v>0</v>
      </c>
      <c r="Q138" s="138">
        <v>5.9999999999999995E-4</v>
      </c>
      <c r="R138" s="138">
        <f>Q138*H138</f>
        <v>2.0663999999999998E-2</v>
      </c>
      <c r="S138" s="138">
        <v>0</v>
      </c>
      <c r="T138" s="139">
        <f>S138*H138</f>
        <v>0</v>
      </c>
      <c r="AR138" s="140" t="s">
        <v>145</v>
      </c>
      <c r="AT138" s="140" t="s">
        <v>142</v>
      </c>
      <c r="AU138" s="140" t="s">
        <v>84</v>
      </c>
      <c r="AY138" s="17" t="s">
        <v>118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7" t="s">
        <v>82</v>
      </c>
      <c r="BK138" s="141">
        <f>ROUND(I138*H138,2)</f>
        <v>0</v>
      </c>
      <c r="BL138" s="17" t="s">
        <v>124</v>
      </c>
      <c r="BM138" s="140" t="s">
        <v>146</v>
      </c>
    </row>
    <row r="139" spans="2:65" s="13" customFormat="1" ht="10.199999999999999">
      <c r="B139" s="149"/>
      <c r="D139" s="143" t="s">
        <v>126</v>
      </c>
      <c r="F139" s="151" t="s">
        <v>147</v>
      </c>
      <c r="H139" s="152">
        <v>34.44</v>
      </c>
      <c r="I139" s="153"/>
      <c r="L139" s="149"/>
      <c r="M139" s="154"/>
      <c r="T139" s="155"/>
      <c r="AT139" s="150" t="s">
        <v>126</v>
      </c>
      <c r="AU139" s="150" t="s">
        <v>84</v>
      </c>
      <c r="AV139" s="13" t="s">
        <v>84</v>
      </c>
      <c r="AW139" s="13" t="s">
        <v>4</v>
      </c>
      <c r="AX139" s="13" t="s">
        <v>82</v>
      </c>
      <c r="AY139" s="150" t="s">
        <v>118</v>
      </c>
    </row>
    <row r="140" spans="2:65" s="1" customFormat="1" ht="37.799999999999997" customHeight="1">
      <c r="B140" s="32"/>
      <c r="C140" s="128" t="s">
        <v>148</v>
      </c>
      <c r="D140" s="128" t="s">
        <v>120</v>
      </c>
      <c r="E140" s="129" t="s">
        <v>149</v>
      </c>
      <c r="F140" s="130" t="s">
        <v>150</v>
      </c>
      <c r="G140" s="131" t="s">
        <v>123</v>
      </c>
      <c r="H140" s="132">
        <v>249.68799999999999</v>
      </c>
      <c r="I140" s="133"/>
      <c r="J140" s="134">
        <f>ROUND(I140*H140,2)</f>
        <v>0</v>
      </c>
      <c r="K140" s="135"/>
      <c r="L140" s="32"/>
      <c r="M140" s="136" t="s">
        <v>1</v>
      </c>
      <c r="N140" s="137" t="s">
        <v>42</v>
      </c>
      <c r="P140" s="138">
        <f>O140*H140</f>
        <v>0</v>
      </c>
      <c r="Q140" s="138">
        <v>2.5999999999999998E-4</v>
      </c>
      <c r="R140" s="138">
        <f>Q140*H140</f>
        <v>6.4918879999999984E-2</v>
      </c>
      <c r="S140" s="138">
        <v>0</v>
      </c>
      <c r="T140" s="139">
        <f>S140*H140</f>
        <v>0</v>
      </c>
      <c r="AR140" s="140" t="s">
        <v>124</v>
      </c>
      <c r="AT140" s="140" t="s">
        <v>120</v>
      </c>
      <c r="AU140" s="140" t="s">
        <v>84</v>
      </c>
      <c r="AY140" s="17" t="s">
        <v>118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7" t="s">
        <v>82</v>
      </c>
      <c r="BK140" s="141">
        <f>ROUND(I140*H140,2)</f>
        <v>0</v>
      </c>
      <c r="BL140" s="17" t="s">
        <v>124</v>
      </c>
      <c r="BM140" s="140" t="s">
        <v>151</v>
      </c>
    </row>
    <row r="141" spans="2:65" s="12" customFormat="1" ht="10.199999999999999">
      <c r="B141" s="142"/>
      <c r="D141" s="143" t="s">
        <v>126</v>
      </c>
      <c r="E141" s="144" t="s">
        <v>1</v>
      </c>
      <c r="F141" s="145" t="s">
        <v>152</v>
      </c>
      <c r="H141" s="144" t="s">
        <v>1</v>
      </c>
      <c r="I141" s="146"/>
      <c r="L141" s="142"/>
      <c r="M141" s="147"/>
      <c r="T141" s="148"/>
      <c r="AT141" s="144" t="s">
        <v>126</v>
      </c>
      <c r="AU141" s="144" t="s">
        <v>84</v>
      </c>
      <c r="AV141" s="12" t="s">
        <v>82</v>
      </c>
      <c r="AW141" s="12" t="s">
        <v>32</v>
      </c>
      <c r="AX141" s="12" t="s">
        <v>77</v>
      </c>
      <c r="AY141" s="144" t="s">
        <v>118</v>
      </c>
    </row>
    <row r="142" spans="2:65" s="13" customFormat="1" ht="10.199999999999999">
      <c r="B142" s="149"/>
      <c r="D142" s="143" t="s">
        <v>126</v>
      </c>
      <c r="E142" s="150" t="s">
        <v>1</v>
      </c>
      <c r="F142" s="151" t="s">
        <v>153</v>
      </c>
      <c r="H142" s="152">
        <v>210.6</v>
      </c>
      <c r="I142" s="153"/>
      <c r="L142" s="149"/>
      <c r="M142" s="154"/>
      <c r="T142" s="155"/>
      <c r="AT142" s="150" t="s">
        <v>126</v>
      </c>
      <c r="AU142" s="150" t="s">
        <v>84</v>
      </c>
      <c r="AV142" s="13" t="s">
        <v>84</v>
      </c>
      <c r="AW142" s="13" t="s">
        <v>32</v>
      </c>
      <c r="AX142" s="13" t="s">
        <v>77</v>
      </c>
      <c r="AY142" s="150" t="s">
        <v>118</v>
      </c>
    </row>
    <row r="143" spans="2:65" s="13" customFormat="1" ht="10.199999999999999">
      <c r="B143" s="149"/>
      <c r="D143" s="143" t="s">
        <v>126</v>
      </c>
      <c r="E143" s="150" t="s">
        <v>1</v>
      </c>
      <c r="F143" s="151" t="s">
        <v>154</v>
      </c>
      <c r="H143" s="152">
        <v>6.2880000000000003</v>
      </c>
      <c r="I143" s="153"/>
      <c r="L143" s="149"/>
      <c r="M143" s="154"/>
      <c r="T143" s="155"/>
      <c r="AT143" s="150" t="s">
        <v>126</v>
      </c>
      <c r="AU143" s="150" t="s">
        <v>84</v>
      </c>
      <c r="AV143" s="13" t="s">
        <v>84</v>
      </c>
      <c r="AW143" s="13" t="s">
        <v>32</v>
      </c>
      <c r="AX143" s="13" t="s">
        <v>77</v>
      </c>
      <c r="AY143" s="150" t="s">
        <v>118</v>
      </c>
    </row>
    <row r="144" spans="2:65" s="15" customFormat="1" ht="10.199999999999999">
      <c r="B144" s="174"/>
      <c r="D144" s="143" t="s">
        <v>126</v>
      </c>
      <c r="E144" s="175" t="s">
        <v>1</v>
      </c>
      <c r="F144" s="176" t="s">
        <v>155</v>
      </c>
      <c r="H144" s="177">
        <v>216.88800000000001</v>
      </c>
      <c r="I144" s="178"/>
      <c r="L144" s="174"/>
      <c r="M144" s="179"/>
      <c r="T144" s="180"/>
      <c r="AT144" s="175" t="s">
        <v>126</v>
      </c>
      <c r="AU144" s="175" t="s">
        <v>84</v>
      </c>
      <c r="AV144" s="15" t="s">
        <v>136</v>
      </c>
      <c r="AW144" s="15" t="s">
        <v>32</v>
      </c>
      <c r="AX144" s="15" t="s">
        <v>77</v>
      </c>
      <c r="AY144" s="175" t="s">
        <v>118</v>
      </c>
    </row>
    <row r="145" spans="2:65" s="12" customFormat="1" ht="10.199999999999999">
      <c r="B145" s="142"/>
      <c r="D145" s="143" t="s">
        <v>126</v>
      </c>
      <c r="E145" s="144" t="s">
        <v>1</v>
      </c>
      <c r="F145" s="145" t="s">
        <v>156</v>
      </c>
      <c r="H145" s="144" t="s">
        <v>1</v>
      </c>
      <c r="I145" s="146"/>
      <c r="L145" s="142"/>
      <c r="M145" s="147"/>
      <c r="T145" s="148"/>
      <c r="AT145" s="144" t="s">
        <v>126</v>
      </c>
      <c r="AU145" s="144" t="s">
        <v>84</v>
      </c>
      <c r="AV145" s="12" t="s">
        <v>82</v>
      </c>
      <c r="AW145" s="12" t="s">
        <v>32</v>
      </c>
      <c r="AX145" s="12" t="s">
        <v>77</v>
      </c>
      <c r="AY145" s="144" t="s">
        <v>118</v>
      </c>
    </row>
    <row r="146" spans="2:65" s="13" customFormat="1" ht="10.199999999999999">
      <c r="B146" s="149"/>
      <c r="D146" s="143" t="s">
        <v>126</v>
      </c>
      <c r="E146" s="150" t="s">
        <v>1</v>
      </c>
      <c r="F146" s="151" t="s">
        <v>140</v>
      </c>
      <c r="H146" s="152">
        <v>26.8</v>
      </c>
      <c r="I146" s="153"/>
      <c r="L146" s="149"/>
      <c r="M146" s="154"/>
      <c r="T146" s="155"/>
      <c r="AT146" s="150" t="s">
        <v>126</v>
      </c>
      <c r="AU146" s="150" t="s">
        <v>84</v>
      </c>
      <c r="AV146" s="13" t="s">
        <v>84</v>
      </c>
      <c r="AW146" s="13" t="s">
        <v>32</v>
      </c>
      <c r="AX146" s="13" t="s">
        <v>77</v>
      </c>
      <c r="AY146" s="150" t="s">
        <v>118</v>
      </c>
    </row>
    <row r="147" spans="2:65" s="13" customFormat="1" ht="10.199999999999999">
      <c r="B147" s="149"/>
      <c r="D147" s="143" t="s">
        <v>126</v>
      </c>
      <c r="E147" s="150" t="s">
        <v>1</v>
      </c>
      <c r="F147" s="151" t="s">
        <v>141</v>
      </c>
      <c r="H147" s="152">
        <v>6</v>
      </c>
      <c r="I147" s="153"/>
      <c r="L147" s="149"/>
      <c r="M147" s="154"/>
      <c r="T147" s="155"/>
      <c r="AT147" s="150" t="s">
        <v>126</v>
      </c>
      <c r="AU147" s="150" t="s">
        <v>84</v>
      </c>
      <c r="AV147" s="13" t="s">
        <v>84</v>
      </c>
      <c r="AW147" s="13" t="s">
        <v>32</v>
      </c>
      <c r="AX147" s="13" t="s">
        <v>77</v>
      </c>
      <c r="AY147" s="150" t="s">
        <v>118</v>
      </c>
    </row>
    <row r="148" spans="2:65" s="15" customFormat="1" ht="10.199999999999999">
      <c r="B148" s="174"/>
      <c r="D148" s="143" t="s">
        <v>126</v>
      </c>
      <c r="E148" s="175" t="s">
        <v>1</v>
      </c>
      <c r="F148" s="176" t="s">
        <v>155</v>
      </c>
      <c r="H148" s="177">
        <v>32.799999999999997</v>
      </c>
      <c r="I148" s="178"/>
      <c r="L148" s="174"/>
      <c r="M148" s="179"/>
      <c r="T148" s="180"/>
      <c r="AT148" s="175" t="s">
        <v>126</v>
      </c>
      <c r="AU148" s="175" t="s">
        <v>84</v>
      </c>
      <c r="AV148" s="15" t="s">
        <v>136</v>
      </c>
      <c r="AW148" s="15" t="s">
        <v>32</v>
      </c>
      <c r="AX148" s="15" t="s">
        <v>77</v>
      </c>
      <c r="AY148" s="175" t="s">
        <v>118</v>
      </c>
    </row>
    <row r="149" spans="2:65" s="14" customFormat="1" ht="10.199999999999999">
      <c r="B149" s="156"/>
      <c r="D149" s="143" t="s">
        <v>126</v>
      </c>
      <c r="E149" s="157" t="s">
        <v>1</v>
      </c>
      <c r="F149" s="158" t="s">
        <v>130</v>
      </c>
      <c r="H149" s="159">
        <v>249.68799999999999</v>
      </c>
      <c r="I149" s="160"/>
      <c r="L149" s="156"/>
      <c r="M149" s="161"/>
      <c r="T149" s="162"/>
      <c r="AT149" s="157" t="s">
        <v>126</v>
      </c>
      <c r="AU149" s="157" t="s">
        <v>84</v>
      </c>
      <c r="AV149" s="14" t="s">
        <v>124</v>
      </c>
      <c r="AW149" s="14" t="s">
        <v>32</v>
      </c>
      <c r="AX149" s="14" t="s">
        <v>82</v>
      </c>
      <c r="AY149" s="157" t="s">
        <v>118</v>
      </c>
    </row>
    <row r="150" spans="2:65" s="1" customFormat="1" ht="49.05" customHeight="1">
      <c r="B150" s="32"/>
      <c r="C150" s="128" t="s">
        <v>134</v>
      </c>
      <c r="D150" s="128" t="s">
        <v>120</v>
      </c>
      <c r="E150" s="129" t="s">
        <v>157</v>
      </c>
      <c r="F150" s="130" t="s">
        <v>158</v>
      </c>
      <c r="G150" s="131" t="s">
        <v>123</v>
      </c>
      <c r="H150" s="132">
        <v>249.68799999999999</v>
      </c>
      <c r="I150" s="133"/>
      <c r="J150" s="134">
        <f>ROUND(I150*H150,2)</f>
        <v>0</v>
      </c>
      <c r="K150" s="135"/>
      <c r="L150" s="32"/>
      <c r="M150" s="136" t="s">
        <v>1</v>
      </c>
      <c r="N150" s="137" t="s">
        <v>42</v>
      </c>
      <c r="P150" s="138">
        <f>O150*H150</f>
        <v>0</v>
      </c>
      <c r="Q150" s="138">
        <v>4.3800000000000002E-3</v>
      </c>
      <c r="R150" s="138">
        <f>Q150*H150</f>
        <v>1.0936334400000001</v>
      </c>
      <c r="S150" s="138">
        <v>0</v>
      </c>
      <c r="T150" s="139">
        <f>S150*H150</f>
        <v>0</v>
      </c>
      <c r="AR150" s="140" t="s">
        <v>124</v>
      </c>
      <c r="AT150" s="140" t="s">
        <v>120</v>
      </c>
      <c r="AU150" s="140" t="s">
        <v>84</v>
      </c>
      <c r="AY150" s="17" t="s">
        <v>118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7" t="s">
        <v>82</v>
      </c>
      <c r="BK150" s="141">
        <f>ROUND(I150*H150,2)</f>
        <v>0</v>
      </c>
      <c r="BL150" s="17" t="s">
        <v>124</v>
      </c>
      <c r="BM150" s="140" t="s">
        <v>159</v>
      </c>
    </row>
    <row r="151" spans="2:65" s="12" customFormat="1" ht="10.199999999999999">
      <c r="B151" s="142"/>
      <c r="D151" s="143" t="s">
        <v>126</v>
      </c>
      <c r="E151" s="144" t="s">
        <v>1</v>
      </c>
      <c r="F151" s="145" t="s">
        <v>152</v>
      </c>
      <c r="H151" s="144" t="s">
        <v>1</v>
      </c>
      <c r="I151" s="146"/>
      <c r="L151" s="142"/>
      <c r="M151" s="147"/>
      <c r="T151" s="148"/>
      <c r="AT151" s="144" t="s">
        <v>126</v>
      </c>
      <c r="AU151" s="144" t="s">
        <v>84</v>
      </c>
      <c r="AV151" s="12" t="s">
        <v>82</v>
      </c>
      <c r="AW151" s="12" t="s">
        <v>32</v>
      </c>
      <c r="AX151" s="12" t="s">
        <v>77</v>
      </c>
      <c r="AY151" s="144" t="s">
        <v>118</v>
      </c>
    </row>
    <row r="152" spans="2:65" s="13" customFormat="1" ht="10.199999999999999">
      <c r="B152" s="149"/>
      <c r="D152" s="143" t="s">
        <v>126</v>
      </c>
      <c r="E152" s="150" t="s">
        <v>1</v>
      </c>
      <c r="F152" s="151" t="s">
        <v>153</v>
      </c>
      <c r="H152" s="152">
        <v>210.6</v>
      </c>
      <c r="I152" s="153"/>
      <c r="L152" s="149"/>
      <c r="M152" s="154"/>
      <c r="T152" s="155"/>
      <c r="AT152" s="150" t="s">
        <v>126</v>
      </c>
      <c r="AU152" s="150" t="s">
        <v>84</v>
      </c>
      <c r="AV152" s="13" t="s">
        <v>84</v>
      </c>
      <c r="AW152" s="13" t="s">
        <v>32</v>
      </c>
      <c r="AX152" s="13" t="s">
        <v>77</v>
      </c>
      <c r="AY152" s="150" t="s">
        <v>118</v>
      </c>
    </row>
    <row r="153" spans="2:65" s="13" customFormat="1" ht="10.199999999999999">
      <c r="B153" s="149"/>
      <c r="D153" s="143" t="s">
        <v>126</v>
      </c>
      <c r="E153" s="150" t="s">
        <v>1</v>
      </c>
      <c r="F153" s="151" t="s">
        <v>154</v>
      </c>
      <c r="H153" s="152">
        <v>6.2880000000000003</v>
      </c>
      <c r="I153" s="153"/>
      <c r="L153" s="149"/>
      <c r="M153" s="154"/>
      <c r="T153" s="155"/>
      <c r="AT153" s="150" t="s">
        <v>126</v>
      </c>
      <c r="AU153" s="150" t="s">
        <v>84</v>
      </c>
      <c r="AV153" s="13" t="s">
        <v>84</v>
      </c>
      <c r="AW153" s="13" t="s">
        <v>32</v>
      </c>
      <c r="AX153" s="13" t="s">
        <v>77</v>
      </c>
      <c r="AY153" s="150" t="s">
        <v>118</v>
      </c>
    </row>
    <row r="154" spans="2:65" s="15" customFormat="1" ht="10.199999999999999">
      <c r="B154" s="174"/>
      <c r="D154" s="143" t="s">
        <v>126</v>
      </c>
      <c r="E154" s="175" t="s">
        <v>1</v>
      </c>
      <c r="F154" s="176" t="s">
        <v>155</v>
      </c>
      <c r="H154" s="177">
        <v>216.88800000000001</v>
      </c>
      <c r="I154" s="178"/>
      <c r="L154" s="174"/>
      <c r="M154" s="179"/>
      <c r="T154" s="180"/>
      <c r="AT154" s="175" t="s">
        <v>126</v>
      </c>
      <c r="AU154" s="175" t="s">
        <v>84</v>
      </c>
      <c r="AV154" s="15" t="s">
        <v>136</v>
      </c>
      <c r="AW154" s="15" t="s">
        <v>32</v>
      </c>
      <c r="AX154" s="15" t="s">
        <v>77</v>
      </c>
      <c r="AY154" s="175" t="s">
        <v>118</v>
      </c>
    </row>
    <row r="155" spans="2:65" s="12" customFormat="1" ht="10.199999999999999">
      <c r="B155" s="142"/>
      <c r="D155" s="143" t="s">
        <v>126</v>
      </c>
      <c r="E155" s="144" t="s">
        <v>1</v>
      </c>
      <c r="F155" s="145" t="s">
        <v>156</v>
      </c>
      <c r="H155" s="144" t="s">
        <v>1</v>
      </c>
      <c r="I155" s="146"/>
      <c r="L155" s="142"/>
      <c r="M155" s="147"/>
      <c r="T155" s="148"/>
      <c r="AT155" s="144" t="s">
        <v>126</v>
      </c>
      <c r="AU155" s="144" t="s">
        <v>84</v>
      </c>
      <c r="AV155" s="12" t="s">
        <v>82</v>
      </c>
      <c r="AW155" s="12" t="s">
        <v>32</v>
      </c>
      <c r="AX155" s="12" t="s">
        <v>77</v>
      </c>
      <c r="AY155" s="144" t="s">
        <v>118</v>
      </c>
    </row>
    <row r="156" spans="2:65" s="13" customFormat="1" ht="10.199999999999999">
      <c r="B156" s="149"/>
      <c r="D156" s="143" t="s">
        <v>126</v>
      </c>
      <c r="E156" s="150" t="s">
        <v>1</v>
      </c>
      <c r="F156" s="151" t="s">
        <v>140</v>
      </c>
      <c r="H156" s="152">
        <v>26.8</v>
      </c>
      <c r="I156" s="153"/>
      <c r="L156" s="149"/>
      <c r="M156" s="154"/>
      <c r="T156" s="155"/>
      <c r="AT156" s="150" t="s">
        <v>126</v>
      </c>
      <c r="AU156" s="150" t="s">
        <v>84</v>
      </c>
      <c r="AV156" s="13" t="s">
        <v>84</v>
      </c>
      <c r="AW156" s="13" t="s">
        <v>32</v>
      </c>
      <c r="AX156" s="13" t="s">
        <v>77</v>
      </c>
      <c r="AY156" s="150" t="s">
        <v>118</v>
      </c>
    </row>
    <row r="157" spans="2:65" s="13" customFormat="1" ht="10.199999999999999">
      <c r="B157" s="149"/>
      <c r="D157" s="143" t="s">
        <v>126</v>
      </c>
      <c r="E157" s="150" t="s">
        <v>1</v>
      </c>
      <c r="F157" s="151" t="s">
        <v>141</v>
      </c>
      <c r="H157" s="152">
        <v>6</v>
      </c>
      <c r="I157" s="153"/>
      <c r="L157" s="149"/>
      <c r="M157" s="154"/>
      <c r="T157" s="155"/>
      <c r="AT157" s="150" t="s">
        <v>126</v>
      </c>
      <c r="AU157" s="150" t="s">
        <v>84</v>
      </c>
      <c r="AV157" s="13" t="s">
        <v>84</v>
      </c>
      <c r="AW157" s="13" t="s">
        <v>32</v>
      </c>
      <c r="AX157" s="13" t="s">
        <v>77</v>
      </c>
      <c r="AY157" s="150" t="s">
        <v>118</v>
      </c>
    </row>
    <row r="158" spans="2:65" s="15" customFormat="1" ht="10.199999999999999">
      <c r="B158" s="174"/>
      <c r="D158" s="143" t="s">
        <v>126</v>
      </c>
      <c r="E158" s="175" t="s">
        <v>1</v>
      </c>
      <c r="F158" s="176" t="s">
        <v>155</v>
      </c>
      <c r="H158" s="177">
        <v>32.799999999999997</v>
      </c>
      <c r="I158" s="178"/>
      <c r="L158" s="174"/>
      <c r="M158" s="179"/>
      <c r="T158" s="180"/>
      <c r="AT158" s="175" t="s">
        <v>126</v>
      </c>
      <c r="AU158" s="175" t="s">
        <v>84</v>
      </c>
      <c r="AV158" s="15" t="s">
        <v>136</v>
      </c>
      <c r="AW158" s="15" t="s">
        <v>32</v>
      </c>
      <c r="AX158" s="15" t="s">
        <v>77</v>
      </c>
      <c r="AY158" s="175" t="s">
        <v>118</v>
      </c>
    </row>
    <row r="159" spans="2:65" s="14" customFormat="1" ht="10.199999999999999">
      <c r="B159" s="156"/>
      <c r="D159" s="143" t="s">
        <v>126</v>
      </c>
      <c r="E159" s="157" t="s">
        <v>1</v>
      </c>
      <c r="F159" s="158" t="s">
        <v>130</v>
      </c>
      <c r="H159" s="159">
        <v>249.68799999999999</v>
      </c>
      <c r="I159" s="160"/>
      <c r="L159" s="156"/>
      <c r="M159" s="161"/>
      <c r="T159" s="162"/>
      <c r="AT159" s="157" t="s">
        <v>126</v>
      </c>
      <c r="AU159" s="157" t="s">
        <v>84</v>
      </c>
      <c r="AV159" s="14" t="s">
        <v>124</v>
      </c>
      <c r="AW159" s="14" t="s">
        <v>32</v>
      </c>
      <c r="AX159" s="14" t="s">
        <v>82</v>
      </c>
      <c r="AY159" s="157" t="s">
        <v>118</v>
      </c>
    </row>
    <row r="160" spans="2:65" s="1" customFormat="1" ht="33" customHeight="1">
      <c r="B160" s="32"/>
      <c r="C160" s="128" t="s">
        <v>160</v>
      </c>
      <c r="D160" s="128" t="s">
        <v>120</v>
      </c>
      <c r="E160" s="129" t="s">
        <v>161</v>
      </c>
      <c r="F160" s="130" t="s">
        <v>162</v>
      </c>
      <c r="G160" s="131" t="s">
        <v>163</v>
      </c>
      <c r="H160" s="132">
        <v>10</v>
      </c>
      <c r="I160" s="133"/>
      <c r="J160" s="134">
        <f t="shared" ref="J160:J165" si="0">ROUND(I160*H160,2)</f>
        <v>0</v>
      </c>
      <c r="K160" s="135"/>
      <c r="L160" s="32"/>
      <c r="M160" s="136" t="s">
        <v>1</v>
      </c>
      <c r="N160" s="137" t="s">
        <v>42</v>
      </c>
      <c r="P160" s="138">
        <f t="shared" ref="P160:P165" si="1">O160*H160</f>
        <v>0</v>
      </c>
      <c r="Q160" s="138">
        <v>1.49E-3</v>
      </c>
      <c r="R160" s="138">
        <f t="shared" ref="R160:R165" si="2">Q160*H160</f>
        <v>1.49E-2</v>
      </c>
      <c r="S160" s="138">
        <v>0</v>
      </c>
      <c r="T160" s="139">
        <f t="shared" ref="T160:T165" si="3">S160*H160</f>
        <v>0</v>
      </c>
      <c r="AR160" s="140" t="s">
        <v>124</v>
      </c>
      <c r="AT160" s="140" t="s">
        <v>120</v>
      </c>
      <c r="AU160" s="140" t="s">
        <v>84</v>
      </c>
      <c r="AY160" s="17" t="s">
        <v>118</v>
      </c>
      <c r="BE160" s="141">
        <f t="shared" ref="BE160:BE165" si="4">IF(N160="základní",J160,0)</f>
        <v>0</v>
      </c>
      <c r="BF160" s="141">
        <f t="shared" ref="BF160:BF165" si="5">IF(N160="snížená",J160,0)</f>
        <v>0</v>
      </c>
      <c r="BG160" s="141">
        <f t="shared" ref="BG160:BG165" si="6">IF(N160="zákl. přenesená",J160,0)</f>
        <v>0</v>
      </c>
      <c r="BH160" s="141">
        <f t="shared" ref="BH160:BH165" si="7">IF(N160="sníž. přenesená",J160,0)</f>
        <v>0</v>
      </c>
      <c r="BI160" s="141">
        <f t="shared" ref="BI160:BI165" si="8">IF(N160="nulová",J160,0)</f>
        <v>0</v>
      </c>
      <c r="BJ160" s="17" t="s">
        <v>82</v>
      </c>
      <c r="BK160" s="141">
        <f t="shared" ref="BK160:BK165" si="9">ROUND(I160*H160,2)</f>
        <v>0</v>
      </c>
      <c r="BL160" s="17" t="s">
        <v>124</v>
      </c>
      <c r="BM160" s="140" t="s">
        <v>164</v>
      </c>
    </row>
    <row r="161" spans="2:65" s="1" customFormat="1" ht="33" customHeight="1">
      <c r="B161" s="32"/>
      <c r="C161" s="128" t="s">
        <v>145</v>
      </c>
      <c r="D161" s="128" t="s">
        <v>120</v>
      </c>
      <c r="E161" s="129" t="s">
        <v>165</v>
      </c>
      <c r="F161" s="130" t="s">
        <v>166</v>
      </c>
      <c r="G161" s="131" t="s">
        <v>163</v>
      </c>
      <c r="H161" s="132">
        <v>5</v>
      </c>
      <c r="I161" s="133"/>
      <c r="J161" s="134">
        <f t="shared" si="0"/>
        <v>0</v>
      </c>
      <c r="K161" s="135"/>
      <c r="L161" s="32"/>
      <c r="M161" s="136" t="s">
        <v>1</v>
      </c>
      <c r="N161" s="137" t="s">
        <v>42</v>
      </c>
      <c r="P161" s="138">
        <f t="shared" si="1"/>
        <v>0</v>
      </c>
      <c r="Q161" s="138">
        <v>6.1700000000000001E-3</v>
      </c>
      <c r="R161" s="138">
        <f t="shared" si="2"/>
        <v>3.0850000000000002E-2</v>
      </c>
      <c r="S161" s="138">
        <v>0</v>
      </c>
      <c r="T161" s="139">
        <f t="shared" si="3"/>
        <v>0</v>
      </c>
      <c r="AR161" s="140" t="s">
        <v>124</v>
      </c>
      <c r="AT161" s="140" t="s">
        <v>120</v>
      </c>
      <c r="AU161" s="140" t="s">
        <v>84</v>
      </c>
      <c r="AY161" s="17" t="s">
        <v>118</v>
      </c>
      <c r="BE161" s="141">
        <f t="shared" si="4"/>
        <v>0</v>
      </c>
      <c r="BF161" s="141">
        <f t="shared" si="5"/>
        <v>0</v>
      </c>
      <c r="BG161" s="141">
        <f t="shared" si="6"/>
        <v>0</v>
      </c>
      <c r="BH161" s="141">
        <f t="shared" si="7"/>
        <v>0</v>
      </c>
      <c r="BI161" s="141">
        <f t="shared" si="8"/>
        <v>0</v>
      </c>
      <c r="BJ161" s="17" t="s">
        <v>82</v>
      </c>
      <c r="BK161" s="141">
        <f t="shared" si="9"/>
        <v>0</v>
      </c>
      <c r="BL161" s="17" t="s">
        <v>124</v>
      </c>
      <c r="BM161" s="140" t="s">
        <v>167</v>
      </c>
    </row>
    <row r="162" spans="2:65" s="1" customFormat="1" ht="37.799999999999997" customHeight="1">
      <c r="B162" s="32"/>
      <c r="C162" s="128" t="s">
        <v>168</v>
      </c>
      <c r="D162" s="128" t="s">
        <v>120</v>
      </c>
      <c r="E162" s="129" t="s">
        <v>169</v>
      </c>
      <c r="F162" s="130" t="s">
        <v>170</v>
      </c>
      <c r="G162" s="131" t="s">
        <v>123</v>
      </c>
      <c r="H162" s="132">
        <v>26.08</v>
      </c>
      <c r="I162" s="133"/>
      <c r="J162" s="134">
        <f t="shared" si="0"/>
        <v>0</v>
      </c>
      <c r="K162" s="135"/>
      <c r="L162" s="32"/>
      <c r="M162" s="136" t="s">
        <v>1</v>
      </c>
      <c r="N162" s="137" t="s">
        <v>42</v>
      </c>
      <c r="P162" s="138">
        <f t="shared" si="1"/>
        <v>0</v>
      </c>
      <c r="Q162" s="138">
        <v>8.0000000000000007E-5</v>
      </c>
      <c r="R162" s="138">
        <f t="shared" si="2"/>
        <v>2.0864E-3</v>
      </c>
      <c r="S162" s="138">
        <v>0</v>
      </c>
      <c r="T162" s="139">
        <f t="shared" si="3"/>
        <v>0</v>
      </c>
      <c r="AR162" s="140" t="s">
        <v>124</v>
      </c>
      <c r="AT162" s="140" t="s">
        <v>120</v>
      </c>
      <c r="AU162" s="140" t="s">
        <v>84</v>
      </c>
      <c r="AY162" s="17" t="s">
        <v>118</v>
      </c>
      <c r="BE162" s="141">
        <f t="shared" si="4"/>
        <v>0</v>
      </c>
      <c r="BF162" s="141">
        <f t="shared" si="5"/>
        <v>0</v>
      </c>
      <c r="BG162" s="141">
        <f t="shared" si="6"/>
        <v>0</v>
      </c>
      <c r="BH162" s="141">
        <f t="shared" si="7"/>
        <v>0</v>
      </c>
      <c r="BI162" s="141">
        <f t="shared" si="8"/>
        <v>0</v>
      </c>
      <c r="BJ162" s="17" t="s">
        <v>82</v>
      </c>
      <c r="BK162" s="141">
        <f t="shared" si="9"/>
        <v>0</v>
      </c>
      <c r="BL162" s="17" t="s">
        <v>124</v>
      </c>
      <c r="BM162" s="140" t="s">
        <v>171</v>
      </c>
    </row>
    <row r="163" spans="2:65" s="1" customFormat="1" ht="37.799999999999997" customHeight="1">
      <c r="B163" s="32"/>
      <c r="C163" s="128" t="s">
        <v>172</v>
      </c>
      <c r="D163" s="128" t="s">
        <v>120</v>
      </c>
      <c r="E163" s="129" t="s">
        <v>173</v>
      </c>
      <c r="F163" s="130" t="s">
        <v>174</v>
      </c>
      <c r="G163" s="131" t="s">
        <v>123</v>
      </c>
      <c r="H163" s="132">
        <v>26.08</v>
      </c>
      <c r="I163" s="133"/>
      <c r="J163" s="134">
        <f t="shared" si="0"/>
        <v>0</v>
      </c>
      <c r="K163" s="135"/>
      <c r="L163" s="32"/>
      <c r="M163" s="136" t="s">
        <v>1</v>
      </c>
      <c r="N163" s="137" t="s">
        <v>42</v>
      </c>
      <c r="P163" s="138">
        <f t="shared" si="1"/>
        <v>0</v>
      </c>
      <c r="Q163" s="138">
        <v>0</v>
      </c>
      <c r="R163" s="138">
        <f t="shared" si="2"/>
        <v>0</v>
      </c>
      <c r="S163" s="138">
        <v>0</v>
      </c>
      <c r="T163" s="139">
        <f t="shared" si="3"/>
        <v>0</v>
      </c>
      <c r="AR163" s="140" t="s">
        <v>124</v>
      </c>
      <c r="AT163" s="140" t="s">
        <v>120</v>
      </c>
      <c r="AU163" s="140" t="s">
        <v>84</v>
      </c>
      <c r="AY163" s="17" t="s">
        <v>118</v>
      </c>
      <c r="BE163" s="141">
        <f t="shared" si="4"/>
        <v>0</v>
      </c>
      <c r="BF163" s="141">
        <f t="shared" si="5"/>
        <v>0</v>
      </c>
      <c r="BG163" s="141">
        <f t="shared" si="6"/>
        <v>0</v>
      </c>
      <c r="BH163" s="141">
        <f t="shared" si="7"/>
        <v>0</v>
      </c>
      <c r="BI163" s="141">
        <f t="shared" si="8"/>
        <v>0</v>
      </c>
      <c r="BJ163" s="17" t="s">
        <v>82</v>
      </c>
      <c r="BK163" s="141">
        <f t="shared" si="9"/>
        <v>0</v>
      </c>
      <c r="BL163" s="17" t="s">
        <v>124</v>
      </c>
      <c r="BM163" s="140" t="s">
        <v>175</v>
      </c>
    </row>
    <row r="164" spans="2:65" s="1" customFormat="1" ht="24.15" customHeight="1">
      <c r="B164" s="32"/>
      <c r="C164" s="128" t="s">
        <v>176</v>
      </c>
      <c r="D164" s="128" t="s">
        <v>120</v>
      </c>
      <c r="E164" s="129" t="s">
        <v>177</v>
      </c>
      <c r="F164" s="130" t="s">
        <v>178</v>
      </c>
      <c r="G164" s="131" t="s">
        <v>123</v>
      </c>
      <c r="H164" s="132">
        <v>26.08</v>
      </c>
      <c r="I164" s="133"/>
      <c r="J164" s="134">
        <f t="shared" si="0"/>
        <v>0</v>
      </c>
      <c r="K164" s="135"/>
      <c r="L164" s="32"/>
      <c r="M164" s="136" t="s">
        <v>1</v>
      </c>
      <c r="N164" s="137" t="s">
        <v>42</v>
      </c>
      <c r="P164" s="138">
        <f t="shared" si="1"/>
        <v>0</v>
      </c>
      <c r="Q164" s="138">
        <v>3.7799999999999999E-3</v>
      </c>
      <c r="R164" s="138">
        <f t="shared" si="2"/>
        <v>9.8582399999999987E-2</v>
      </c>
      <c r="S164" s="138">
        <v>0</v>
      </c>
      <c r="T164" s="139">
        <f t="shared" si="3"/>
        <v>0</v>
      </c>
      <c r="AR164" s="140" t="s">
        <v>124</v>
      </c>
      <c r="AT164" s="140" t="s">
        <v>120</v>
      </c>
      <c r="AU164" s="140" t="s">
        <v>84</v>
      </c>
      <c r="AY164" s="17" t="s">
        <v>118</v>
      </c>
      <c r="BE164" s="141">
        <f t="shared" si="4"/>
        <v>0</v>
      </c>
      <c r="BF164" s="141">
        <f t="shared" si="5"/>
        <v>0</v>
      </c>
      <c r="BG164" s="141">
        <f t="shared" si="6"/>
        <v>0</v>
      </c>
      <c r="BH164" s="141">
        <f t="shared" si="7"/>
        <v>0</v>
      </c>
      <c r="BI164" s="141">
        <f t="shared" si="8"/>
        <v>0</v>
      </c>
      <c r="BJ164" s="17" t="s">
        <v>82</v>
      </c>
      <c r="BK164" s="141">
        <f t="shared" si="9"/>
        <v>0</v>
      </c>
      <c r="BL164" s="17" t="s">
        <v>124</v>
      </c>
      <c r="BM164" s="140" t="s">
        <v>179</v>
      </c>
    </row>
    <row r="165" spans="2:65" s="1" customFormat="1" ht="16.5" customHeight="1">
      <c r="B165" s="32"/>
      <c r="C165" s="128" t="s">
        <v>8</v>
      </c>
      <c r="D165" s="128" t="s">
        <v>120</v>
      </c>
      <c r="E165" s="129" t="s">
        <v>180</v>
      </c>
      <c r="F165" s="130" t="s">
        <v>181</v>
      </c>
      <c r="G165" s="131" t="s">
        <v>182</v>
      </c>
      <c r="H165" s="132">
        <v>3678</v>
      </c>
      <c r="I165" s="133"/>
      <c r="J165" s="134">
        <f t="shared" si="0"/>
        <v>0</v>
      </c>
      <c r="K165" s="135"/>
      <c r="L165" s="32"/>
      <c r="M165" s="136" t="s">
        <v>1</v>
      </c>
      <c r="N165" s="137" t="s">
        <v>42</v>
      </c>
      <c r="P165" s="138">
        <f t="shared" si="1"/>
        <v>0</v>
      </c>
      <c r="Q165" s="138">
        <v>0</v>
      </c>
      <c r="R165" s="138">
        <f t="shared" si="2"/>
        <v>0</v>
      </c>
      <c r="S165" s="138">
        <v>0</v>
      </c>
      <c r="T165" s="139">
        <f t="shared" si="3"/>
        <v>0</v>
      </c>
      <c r="AR165" s="140" t="s">
        <v>124</v>
      </c>
      <c r="AT165" s="140" t="s">
        <v>120</v>
      </c>
      <c r="AU165" s="140" t="s">
        <v>84</v>
      </c>
      <c r="AY165" s="17" t="s">
        <v>118</v>
      </c>
      <c r="BE165" s="141">
        <f t="shared" si="4"/>
        <v>0</v>
      </c>
      <c r="BF165" s="141">
        <f t="shared" si="5"/>
        <v>0</v>
      </c>
      <c r="BG165" s="141">
        <f t="shared" si="6"/>
        <v>0</v>
      </c>
      <c r="BH165" s="141">
        <f t="shared" si="7"/>
        <v>0</v>
      </c>
      <c r="BI165" s="141">
        <f t="shared" si="8"/>
        <v>0</v>
      </c>
      <c r="BJ165" s="17" t="s">
        <v>82</v>
      </c>
      <c r="BK165" s="141">
        <f t="shared" si="9"/>
        <v>0</v>
      </c>
      <c r="BL165" s="17" t="s">
        <v>124</v>
      </c>
      <c r="BM165" s="140" t="s">
        <v>183</v>
      </c>
    </row>
    <row r="166" spans="2:65" s="12" customFormat="1" ht="10.199999999999999">
      <c r="B166" s="142"/>
      <c r="D166" s="143" t="s">
        <v>126</v>
      </c>
      <c r="E166" s="144" t="s">
        <v>1</v>
      </c>
      <c r="F166" s="145" t="s">
        <v>184</v>
      </c>
      <c r="H166" s="144" t="s">
        <v>1</v>
      </c>
      <c r="I166" s="146"/>
      <c r="L166" s="142"/>
      <c r="M166" s="147"/>
      <c r="T166" s="148"/>
      <c r="AT166" s="144" t="s">
        <v>126</v>
      </c>
      <c r="AU166" s="144" t="s">
        <v>84</v>
      </c>
      <c r="AV166" s="12" t="s">
        <v>82</v>
      </c>
      <c r="AW166" s="12" t="s">
        <v>32</v>
      </c>
      <c r="AX166" s="12" t="s">
        <v>77</v>
      </c>
      <c r="AY166" s="144" t="s">
        <v>118</v>
      </c>
    </row>
    <row r="167" spans="2:65" s="13" customFormat="1" ht="10.199999999999999">
      <c r="B167" s="149"/>
      <c r="D167" s="143" t="s">
        <v>126</v>
      </c>
      <c r="E167" s="150" t="s">
        <v>1</v>
      </c>
      <c r="F167" s="151" t="s">
        <v>185</v>
      </c>
      <c r="H167" s="152">
        <v>1170</v>
      </c>
      <c r="I167" s="153"/>
      <c r="L167" s="149"/>
      <c r="M167" s="154"/>
      <c r="T167" s="155"/>
      <c r="AT167" s="150" t="s">
        <v>126</v>
      </c>
      <c r="AU167" s="150" t="s">
        <v>84</v>
      </c>
      <c r="AV167" s="13" t="s">
        <v>84</v>
      </c>
      <c r="AW167" s="13" t="s">
        <v>32</v>
      </c>
      <c r="AX167" s="13" t="s">
        <v>77</v>
      </c>
      <c r="AY167" s="150" t="s">
        <v>118</v>
      </c>
    </row>
    <row r="168" spans="2:65" s="13" customFormat="1" ht="10.199999999999999">
      <c r="B168" s="149"/>
      <c r="D168" s="143" t="s">
        <v>126</v>
      </c>
      <c r="E168" s="150" t="s">
        <v>1</v>
      </c>
      <c r="F168" s="151" t="s">
        <v>186</v>
      </c>
      <c r="H168" s="152">
        <v>25.6</v>
      </c>
      <c r="I168" s="153"/>
      <c r="L168" s="149"/>
      <c r="M168" s="154"/>
      <c r="T168" s="155"/>
      <c r="AT168" s="150" t="s">
        <v>126</v>
      </c>
      <c r="AU168" s="150" t="s">
        <v>84</v>
      </c>
      <c r="AV168" s="13" t="s">
        <v>84</v>
      </c>
      <c r="AW168" s="13" t="s">
        <v>32</v>
      </c>
      <c r="AX168" s="13" t="s">
        <v>77</v>
      </c>
      <c r="AY168" s="150" t="s">
        <v>118</v>
      </c>
    </row>
    <row r="169" spans="2:65" s="15" customFormat="1" ht="10.199999999999999">
      <c r="B169" s="174"/>
      <c r="D169" s="143" t="s">
        <v>126</v>
      </c>
      <c r="E169" s="175" t="s">
        <v>1</v>
      </c>
      <c r="F169" s="176" t="s">
        <v>155</v>
      </c>
      <c r="H169" s="177">
        <v>1195.5999999999999</v>
      </c>
      <c r="I169" s="178"/>
      <c r="L169" s="174"/>
      <c r="M169" s="179"/>
      <c r="T169" s="180"/>
      <c r="AT169" s="175" t="s">
        <v>126</v>
      </c>
      <c r="AU169" s="175" t="s">
        <v>84</v>
      </c>
      <c r="AV169" s="15" t="s">
        <v>136</v>
      </c>
      <c r="AW169" s="15" t="s">
        <v>32</v>
      </c>
      <c r="AX169" s="15" t="s">
        <v>77</v>
      </c>
      <c r="AY169" s="175" t="s">
        <v>118</v>
      </c>
    </row>
    <row r="170" spans="2:65" s="12" customFormat="1" ht="10.199999999999999">
      <c r="B170" s="142"/>
      <c r="D170" s="143" t="s">
        <v>126</v>
      </c>
      <c r="E170" s="144" t="s">
        <v>1</v>
      </c>
      <c r="F170" s="145" t="s">
        <v>187</v>
      </c>
      <c r="H170" s="144" t="s">
        <v>1</v>
      </c>
      <c r="I170" s="146"/>
      <c r="L170" s="142"/>
      <c r="M170" s="147"/>
      <c r="T170" s="148"/>
      <c r="AT170" s="144" t="s">
        <v>126</v>
      </c>
      <c r="AU170" s="144" t="s">
        <v>84</v>
      </c>
      <c r="AV170" s="12" t="s">
        <v>82</v>
      </c>
      <c r="AW170" s="12" t="s">
        <v>32</v>
      </c>
      <c r="AX170" s="12" t="s">
        <v>77</v>
      </c>
      <c r="AY170" s="144" t="s">
        <v>118</v>
      </c>
    </row>
    <row r="171" spans="2:65" s="13" customFormat="1" ht="10.199999999999999">
      <c r="B171" s="149"/>
      <c r="D171" s="143" t="s">
        <v>126</v>
      </c>
      <c r="E171" s="150" t="s">
        <v>1</v>
      </c>
      <c r="F171" s="151" t="s">
        <v>188</v>
      </c>
      <c r="H171" s="152">
        <v>1195.5999999999999</v>
      </c>
      <c r="I171" s="153"/>
      <c r="L171" s="149"/>
      <c r="M171" s="154"/>
      <c r="T171" s="155"/>
      <c r="AT171" s="150" t="s">
        <v>126</v>
      </c>
      <c r="AU171" s="150" t="s">
        <v>84</v>
      </c>
      <c r="AV171" s="13" t="s">
        <v>84</v>
      </c>
      <c r="AW171" s="13" t="s">
        <v>32</v>
      </c>
      <c r="AX171" s="13" t="s">
        <v>77</v>
      </c>
      <c r="AY171" s="150" t="s">
        <v>118</v>
      </c>
    </row>
    <row r="172" spans="2:65" s="13" customFormat="1" ht="10.199999999999999">
      <c r="B172" s="149"/>
      <c r="D172" s="143" t="s">
        <v>126</v>
      </c>
      <c r="E172" s="150" t="s">
        <v>1</v>
      </c>
      <c r="F172" s="151" t="s">
        <v>189</v>
      </c>
      <c r="H172" s="152">
        <v>1040</v>
      </c>
      <c r="I172" s="153"/>
      <c r="L172" s="149"/>
      <c r="M172" s="154"/>
      <c r="T172" s="155"/>
      <c r="AT172" s="150" t="s">
        <v>126</v>
      </c>
      <c r="AU172" s="150" t="s">
        <v>84</v>
      </c>
      <c r="AV172" s="13" t="s">
        <v>84</v>
      </c>
      <c r="AW172" s="13" t="s">
        <v>32</v>
      </c>
      <c r="AX172" s="13" t="s">
        <v>77</v>
      </c>
      <c r="AY172" s="150" t="s">
        <v>118</v>
      </c>
    </row>
    <row r="173" spans="2:65" s="15" customFormat="1" ht="10.199999999999999">
      <c r="B173" s="174"/>
      <c r="D173" s="143" t="s">
        <v>126</v>
      </c>
      <c r="E173" s="175" t="s">
        <v>1</v>
      </c>
      <c r="F173" s="176" t="s">
        <v>155</v>
      </c>
      <c r="H173" s="177">
        <v>2235.6</v>
      </c>
      <c r="I173" s="178"/>
      <c r="L173" s="174"/>
      <c r="M173" s="179"/>
      <c r="T173" s="180"/>
      <c r="AT173" s="175" t="s">
        <v>126</v>
      </c>
      <c r="AU173" s="175" t="s">
        <v>84</v>
      </c>
      <c r="AV173" s="15" t="s">
        <v>136</v>
      </c>
      <c r="AW173" s="15" t="s">
        <v>32</v>
      </c>
      <c r="AX173" s="15" t="s">
        <v>77</v>
      </c>
      <c r="AY173" s="175" t="s">
        <v>118</v>
      </c>
    </row>
    <row r="174" spans="2:65" s="12" customFormat="1" ht="10.199999999999999">
      <c r="B174" s="142"/>
      <c r="D174" s="143" t="s">
        <v>126</v>
      </c>
      <c r="E174" s="144" t="s">
        <v>1</v>
      </c>
      <c r="F174" s="145" t="s">
        <v>190</v>
      </c>
      <c r="H174" s="144" t="s">
        <v>1</v>
      </c>
      <c r="I174" s="146"/>
      <c r="L174" s="142"/>
      <c r="M174" s="147"/>
      <c r="T174" s="148"/>
      <c r="AT174" s="144" t="s">
        <v>126</v>
      </c>
      <c r="AU174" s="144" t="s">
        <v>84</v>
      </c>
      <c r="AV174" s="12" t="s">
        <v>82</v>
      </c>
      <c r="AW174" s="12" t="s">
        <v>32</v>
      </c>
      <c r="AX174" s="12" t="s">
        <v>77</v>
      </c>
      <c r="AY174" s="144" t="s">
        <v>118</v>
      </c>
    </row>
    <row r="175" spans="2:65" s="13" customFormat="1" ht="10.199999999999999">
      <c r="B175" s="149"/>
      <c r="D175" s="143" t="s">
        <v>126</v>
      </c>
      <c r="E175" s="150" t="s">
        <v>1</v>
      </c>
      <c r="F175" s="151" t="s">
        <v>191</v>
      </c>
      <c r="H175" s="152">
        <v>246.8</v>
      </c>
      <c r="I175" s="153"/>
      <c r="L175" s="149"/>
      <c r="M175" s="154"/>
      <c r="T175" s="155"/>
      <c r="AT175" s="150" t="s">
        <v>126</v>
      </c>
      <c r="AU175" s="150" t="s">
        <v>84</v>
      </c>
      <c r="AV175" s="13" t="s">
        <v>84</v>
      </c>
      <c r="AW175" s="13" t="s">
        <v>32</v>
      </c>
      <c r="AX175" s="13" t="s">
        <v>77</v>
      </c>
      <c r="AY175" s="150" t="s">
        <v>118</v>
      </c>
    </row>
    <row r="176" spans="2:65" s="14" customFormat="1" ht="10.199999999999999">
      <c r="B176" s="156"/>
      <c r="D176" s="143" t="s">
        <v>126</v>
      </c>
      <c r="E176" s="157" t="s">
        <v>1</v>
      </c>
      <c r="F176" s="158" t="s">
        <v>130</v>
      </c>
      <c r="H176" s="159">
        <v>3678</v>
      </c>
      <c r="I176" s="160"/>
      <c r="L176" s="156"/>
      <c r="M176" s="161"/>
      <c r="T176" s="162"/>
      <c r="AT176" s="157" t="s">
        <v>126</v>
      </c>
      <c r="AU176" s="157" t="s">
        <v>84</v>
      </c>
      <c r="AV176" s="14" t="s">
        <v>124</v>
      </c>
      <c r="AW176" s="14" t="s">
        <v>32</v>
      </c>
      <c r="AX176" s="14" t="s">
        <v>82</v>
      </c>
      <c r="AY176" s="157" t="s">
        <v>118</v>
      </c>
    </row>
    <row r="177" spans="2:65" s="1" customFormat="1" ht="24.15" customHeight="1">
      <c r="B177" s="32"/>
      <c r="C177" s="163" t="s">
        <v>192</v>
      </c>
      <c r="D177" s="163" t="s">
        <v>142</v>
      </c>
      <c r="E177" s="164" t="s">
        <v>193</v>
      </c>
      <c r="F177" s="165" t="s">
        <v>194</v>
      </c>
      <c r="G177" s="166" t="s">
        <v>182</v>
      </c>
      <c r="H177" s="167">
        <v>1255.3800000000001</v>
      </c>
      <c r="I177" s="168"/>
      <c r="J177" s="169">
        <f>ROUND(I177*H177,2)</f>
        <v>0</v>
      </c>
      <c r="K177" s="170"/>
      <c r="L177" s="171"/>
      <c r="M177" s="172" t="s">
        <v>1</v>
      </c>
      <c r="N177" s="173" t="s">
        <v>42</v>
      </c>
      <c r="P177" s="138">
        <f>O177*H177</f>
        <v>0</v>
      </c>
      <c r="Q177" s="138">
        <v>4.0000000000000003E-5</v>
      </c>
      <c r="R177" s="138">
        <f>Q177*H177</f>
        <v>5.0215200000000008E-2</v>
      </c>
      <c r="S177" s="138">
        <v>0</v>
      </c>
      <c r="T177" s="139">
        <f>S177*H177</f>
        <v>0</v>
      </c>
      <c r="AR177" s="140" t="s">
        <v>145</v>
      </c>
      <c r="AT177" s="140" t="s">
        <v>142</v>
      </c>
      <c r="AU177" s="140" t="s">
        <v>84</v>
      </c>
      <c r="AY177" s="17" t="s">
        <v>118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7" t="s">
        <v>82</v>
      </c>
      <c r="BK177" s="141">
        <f>ROUND(I177*H177,2)</f>
        <v>0</v>
      </c>
      <c r="BL177" s="17" t="s">
        <v>124</v>
      </c>
      <c r="BM177" s="140" t="s">
        <v>195</v>
      </c>
    </row>
    <row r="178" spans="2:65" s="13" customFormat="1" ht="10.199999999999999">
      <c r="B178" s="149"/>
      <c r="D178" s="143" t="s">
        <v>126</v>
      </c>
      <c r="F178" s="151" t="s">
        <v>196</v>
      </c>
      <c r="H178" s="152">
        <v>1255.3800000000001</v>
      </c>
      <c r="I178" s="153"/>
      <c r="L178" s="149"/>
      <c r="M178" s="154"/>
      <c r="T178" s="155"/>
      <c r="AT178" s="150" t="s">
        <v>126</v>
      </c>
      <c r="AU178" s="150" t="s">
        <v>84</v>
      </c>
      <c r="AV178" s="13" t="s">
        <v>84</v>
      </c>
      <c r="AW178" s="13" t="s">
        <v>4</v>
      </c>
      <c r="AX178" s="13" t="s">
        <v>82</v>
      </c>
      <c r="AY178" s="150" t="s">
        <v>118</v>
      </c>
    </row>
    <row r="179" spans="2:65" s="1" customFormat="1" ht="24.15" customHeight="1">
      <c r="B179" s="32"/>
      <c r="C179" s="163" t="s">
        <v>197</v>
      </c>
      <c r="D179" s="163" t="s">
        <v>142</v>
      </c>
      <c r="E179" s="164" t="s">
        <v>198</v>
      </c>
      <c r="F179" s="165" t="s">
        <v>199</v>
      </c>
      <c r="G179" s="166" t="s">
        <v>182</v>
      </c>
      <c r="H179" s="167">
        <v>2347.38</v>
      </c>
      <c r="I179" s="168"/>
      <c r="J179" s="169">
        <f>ROUND(I179*H179,2)</f>
        <v>0</v>
      </c>
      <c r="K179" s="170"/>
      <c r="L179" s="171"/>
      <c r="M179" s="172" t="s">
        <v>1</v>
      </c>
      <c r="N179" s="173" t="s">
        <v>42</v>
      </c>
      <c r="P179" s="138">
        <f>O179*H179</f>
        <v>0</v>
      </c>
      <c r="Q179" s="138">
        <v>3.0000000000000001E-5</v>
      </c>
      <c r="R179" s="138">
        <f>Q179*H179</f>
        <v>7.0421400000000009E-2</v>
      </c>
      <c r="S179" s="138">
        <v>0</v>
      </c>
      <c r="T179" s="139">
        <f>S179*H179</f>
        <v>0</v>
      </c>
      <c r="AR179" s="140" t="s">
        <v>145</v>
      </c>
      <c r="AT179" s="140" t="s">
        <v>142</v>
      </c>
      <c r="AU179" s="140" t="s">
        <v>84</v>
      </c>
      <c r="AY179" s="17" t="s">
        <v>118</v>
      </c>
      <c r="BE179" s="141">
        <f>IF(N179="základní",J179,0)</f>
        <v>0</v>
      </c>
      <c r="BF179" s="141">
        <f>IF(N179="snížená",J179,0)</f>
        <v>0</v>
      </c>
      <c r="BG179" s="141">
        <f>IF(N179="zákl. přenesená",J179,0)</f>
        <v>0</v>
      </c>
      <c r="BH179" s="141">
        <f>IF(N179="sníž. přenesená",J179,0)</f>
        <v>0</v>
      </c>
      <c r="BI179" s="141">
        <f>IF(N179="nulová",J179,0)</f>
        <v>0</v>
      </c>
      <c r="BJ179" s="17" t="s">
        <v>82</v>
      </c>
      <c r="BK179" s="141">
        <f>ROUND(I179*H179,2)</f>
        <v>0</v>
      </c>
      <c r="BL179" s="17" t="s">
        <v>124</v>
      </c>
      <c r="BM179" s="140" t="s">
        <v>200</v>
      </c>
    </row>
    <row r="180" spans="2:65" s="13" customFormat="1" ht="10.199999999999999">
      <c r="B180" s="149"/>
      <c r="D180" s="143" t="s">
        <v>126</v>
      </c>
      <c r="F180" s="151" t="s">
        <v>201</v>
      </c>
      <c r="H180" s="152">
        <v>2347.38</v>
      </c>
      <c r="I180" s="153"/>
      <c r="L180" s="149"/>
      <c r="M180" s="154"/>
      <c r="T180" s="155"/>
      <c r="AT180" s="150" t="s">
        <v>126</v>
      </c>
      <c r="AU180" s="150" t="s">
        <v>84</v>
      </c>
      <c r="AV180" s="13" t="s">
        <v>84</v>
      </c>
      <c r="AW180" s="13" t="s">
        <v>4</v>
      </c>
      <c r="AX180" s="13" t="s">
        <v>82</v>
      </c>
      <c r="AY180" s="150" t="s">
        <v>118</v>
      </c>
    </row>
    <row r="181" spans="2:65" s="1" customFormat="1" ht="24.15" customHeight="1">
      <c r="B181" s="32"/>
      <c r="C181" s="163" t="s">
        <v>202</v>
      </c>
      <c r="D181" s="163" t="s">
        <v>142</v>
      </c>
      <c r="E181" s="164" t="s">
        <v>203</v>
      </c>
      <c r="F181" s="165" t="s">
        <v>204</v>
      </c>
      <c r="G181" s="166" t="s">
        <v>182</v>
      </c>
      <c r="H181" s="167">
        <v>262.29000000000002</v>
      </c>
      <c r="I181" s="168"/>
      <c r="J181" s="169">
        <f>ROUND(I181*H181,2)</f>
        <v>0</v>
      </c>
      <c r="K181" s="170"/>
      <c r="L181" s="171"/>
      <c r="M181" s="172" t="s">
        <v>1</v>
      </c>
      <c r="N181" s="173" t="s">
        <v>42</v>
      </c>
      <c r="P181" s="138">
        <f>O181*H181</f>
        <v>0</v>
      </c>
      <c r="Q181" s="138">
        <v>2.0000000000000001E-4</v>
      </c>
      <c r="R181" s="138">
        <f>Q181*H181</f>
        <v>5.2458000000000005E-2</v>
      </c>
      <c r="S181" s="138">
        <v>0</v>
      </c>
      <c r="T181" s="139">
        <f>S181*H181</f>
        <v>0</v>
      </c>
      <c r="AR181" s="140" t="s">
        <v>145</v>
      </c>
      <c r="AT181" s="140" t="s">
        <v>142</v>
      </c>
      <c r="AU181" s="140" t="s">
        <v>84</v>
      </c>
      <c r="AY181" s="17" t="s">
        <v>118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7" t="s">
        <v>82</v>
      </c>
      <c r="BK181" s="141">
        <f>ROUND(I181*H181,2)</f>
        <v>0</v>
      </c>
      <c r="BL181" s="17" t="s">
        <v>124</v>
      </c>
      <c r="BM181" s="140" t="s">
        <v>205</v>
      </c>
    </row>
    <row r="182" spans="2:65" s="13" customFormat="1" ht="10.199999999999999">
      <c r="B182" s="149"/>
      <c r="D182" s="143" t="s">
        <v>126</v>
      </c>
      <c r="F182" s="151" t="s">
        <v>206</v>
      </c>
      <c r="H182" s="152">
        <v>262.29000000000002</v>
      </c>
      <c r="I182" s="153"/>
      <c r="L182" s="149"/>
      <c r="M182" s="154"/>
      <c r="T182" s="155"/>
      <c r="AT182" s="150" t="s">
        <v>126</v>
      </c>
      <c r="AU182" s="150" t="s">
        <v>84</v>
      </c>
      <c r="AV182" s="13" t="s">
        <v>84</v>
      </c>
      <c r="AW182" s="13" t="s">
        <v>4</v>
      </c>
      <c r="AX182" s="13" t="s">
        <v>82</v>
      </c>
      <c r="AY182" s="150" t="s">
        <v>118</v>
      </c>
    </row>
    <row r="183" spans="2:65" s="1" customFormat="1" ht="24.15" customHeight="1">
      <c r="B183" s="32"/>
      <c r="C183" s="128" t="s">
        <v>207</v>
      </c>
      <c r="D183" s="128" t="s">
        <v>120</v>
      </c>
      <c r="E183" s="129" t="s">
        <v>208</v>
      </c>
      <c r="F183" s="130" t="s">
        <v>209</v>
      </c>
      <c r="G183" s="131" t="s">
        <v>123</v>
      </c>
      <c r="H183" s="132">
        <v>249.68799999999999</v>
      </c>
      <c r="I183" s="133"/>
      <c r="J183" s="134">
        <f>ROUND(I183*H183,2)</f>
        <v>0</v>
      </c>
      <c r="K183" s="135"/>
      <c r="L183" s="32"/>
      <c r="M183" s="136" t="s">
        <v>1</v>
      </c>
      <c r="N183" s="137" t="s">
        <v>42</v>
      </c>
      <c r="P183" s="138">
        <f>O183*H183</f>
        <v>0</v>
      </c>
      <c r="Q183" s="138">
        <v>2.8500000000000001E-3</v>
      </c>
      <c r="R183" s="138">
        <f>Q183*H183</f>
        <v>0.71161079999999999</v>
      </c>
      <c r="S183" s="138">
        <v>0</v>
      </c>
      <c r="T183" s="139">
        <f>S183*H183</f>
        <v>0</v>
      </c>
      <c r="AR183" s="140" t="s">
        <v>124</v>
      </c>
      <c r="AT183" s="140" t="s">
        <v>120</v>
      </c>
      <c r="AU183" s="140" t="s">
        <v>84</v>
      </c>
      <c r="AY183" s="17" t="s">
        <v>118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7" t="s">
        <v>82</v>
      </c>
      <c r="BK183" s="141">
        <f>ROUND(I183*H183,2)</f>
        <v>0</v>
      </c>
      <c r="BL183" s="17" t="s">
        <v>124</v>
      </c>
      <c r="BM183" s="140" t="s">
        <v>210</v>
      </c>
    </row>
    <row r="184" spans="2:65" s="12" customFormat="1" ht="30.6">
      <c r="B184" s="142"/>
      <c r="D184" s="143" t="s">
        <v>126</v>
      </c>
      <c r="E184" s="144" t="s">
        <v>1</v>
      </c>
      <c r="F184" s="145" t="s">
        <v>211</v>
      </c>
      <c r="H184" s="144" t="s">
        <v>1</v>
      </c>
      <c r="I184" s="146"/>
      <c r="L184" s="142"/>
      <c r="M184" s="147"/>
      <c r="T184" s="148"/>
      <c r="AT184" s="144" t="s">
        <v>126</v>
      </c>
      <c r="AU184" s="144" t="s">
        <v>84</v>
      </c>
      <c r="AV184" s="12" t="s">
        <v>82</v>
      </c>
      <c r="AW184" s="12" t="s">
        <v>32</v>
      </c>
      <c r="AX184" s="12" t="s">
        <v>77</v>
      </c>
      <c r="AY184" s="144" t="s">
        <v>118</v>
      </c>
    </row>
    <row r="185" spans="2:65" s="13" customFormat="1" ht="10.199999999999999">
      <c r="B185" s="149"/>
      <c r="D185" s="143" t="s">
        <v>126</v>
      </c>
      <c r="E185" s="150" t="s">
        <v>1</v>
      </c>
      <c r="F185" s="151" t="s">
        <v>212</v>
      </c>
      <c r="H185" s="152">
        <v>249.68799999999999</v>
      </c>
      <c r="I185" s="153"/>
      <c r="L185" s="149"/>
      <c r="M185" s="154"/>
      <c r="T185" s="155"/>
      <c r="AT185" s="150" t="s">
        <v>126</v>
      </c>
      <c r="AU185" s="150" t="s">
        <v>84</v>
      </c>
      <c r="AV185" s="13" t="s">
        <v>84</v>
      </c>
      <c r="AW185" s="13" t="s">
        <v>32</v>
      </c>
      <c r="AX185" s="13" t="s">
        <v>82</v>
      </c>
      <c r="AY185" s="150" t="s">
        <v>118</v>
      </c>
    </row>
    <row r="186" spans="2:65" s="1" customFormat="1" ht="24.15" customHeight="1">
      <c r="B186" s="32"/>
      <c r="C186" s="128" t="s">
        <v>213</v>
      </c>
      <c r="D186" s="128" t="s">
        <v>120</v>
      </c>
      <c r="E186" s="129" t="s">
        <v>214</v>
      </c>
      <c r="F186" s="130" t="s">
        <v>215</v>
      </c>
      <c r="G186" s="131" t="s">
        <v>123</v>
      </c>
      <c r="H186" s="132">
        <v>480.10599999999999</v>
      </c>
      <c r="I186" s="133"/>
      <c r="J186" s="134">
        <f>ROUND(I186*H186,2)</f>
        <v>0</v>
      </c>
      <c r="K186" s="135"/>
      <c r="L186" s="32"/>
      <c r="M186" s="136" t="s">
        <v>1</v>
      </c>
      <c r="N186" s="137" t="s">
        <v>42</v>
      </c>
      <c r="P186" s="138">
        <f>O186*H186</f>
        <v>0</v>
      </c>
      <c r="Q186" s="138">
        <v>0</v>
      </c>
      <c r="R186" s="138">
        <f>Q186*H186</f>
        <v>0</v>
      </c>
      <c r="S186" s="138">
        <v>1.0000000000000001E-5</v>
      </c>
      <c r="T186" s="139">
        <f>S186*H186</f>
        <v>4.8010600000000002E-3</v>
      </c>
      <c r="AR186" s="140" t="s">
        <v>124</v>
      </c>
      <c r="AT186" s="140" t="s">
        <v>120</v>
      </c>
      <c r="AU186" s="140" t="s">
        <v>84</v>
      </c>
      <c r="AY186" s="17" t="s">
        <v>118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7" t="s">
        <v>82</v>
      </c>
      <c r="BK186" s="141">
        <f>ROUND(I186*H186,2)</f>
        <v>0</v>
      </c>
      <c r="BL186" s="17" t="s">
        <v>124</v>
      </c>
      <c r="BM186" s="140" t="s">
        <v>216</v>
      </c>
    </row>
    <row r="187" spans="2:65" s="13" customFormat="1" ht="10.199999999999999">
      <c r="B187" s="149"/>
      <c r="D187" s="143" t="s">
        <v>126</v>
      </c>
      <c r="E187" s="150" t="s">
        <v>1</v>
      </c>
      <c r="F187" s="151" t="s">
        <v>217</v>
      </c>
      <c r="H187" s="152">
        <v>217</v>
      </c>
      <c r="I187" s="153"/>
      <c r="L187" s="149"/>
      <c r="M187" s="154"/>
      <c r="T187" s="155"/>
      <c r="AT187" s="150" t="s">
        <v>126</v>
      </c>
      <c r="AU187" s="150" t="s">
        <v>84</v>
      </c>
      <c r="AV187" s="13" t="s">
        <v>84</v>
      </c>
      <c r="AW187" s="13" t="s">
        <v>32</v>
      </c>
      <c r="AX187" s="13" t="s">
        <v>77</v>
      </c>
      <c r="AY187" s="150" t="s">
        <v>118</v>
      </c>
    </row>
    <row r="188" spans="2:65" s="13" customFormat="1" ht="10.199999999999999">
      <c r="B188" s="149"/>
      <c r="D188" s="143" t="s">
        <v>126</v>
      </c>
      <c r="E188" s="150" t="s">
        <v>1</v>
      </c>
      <c r="F188" s="151" t="s">
        <v>218</v>
      </c>
      <c r="H188" s="152">
        <v>155</v>
      </c>
      <c r="I188" s="153"/>
      <c r="L188" s="149"/>
      <c r="M188" s="154"/>
      <c r="T188" s="155"/>
      <c r="AT188" s="150" t="s">
        <v>126</v>
      </c>
      <c r="AU188" s="150" t="s">
        <v>84</v>
      </c>
      <c r="AV188" s="13" t="s">
        <v>84</v>
      </c>
      <c r="AW188" s="13" t="s">
        <v>32</v>
      </c>
      <c r="AX188" s="13" t="s">
        <v>77</v>
      </c>
      <c r="AY188" s="150" t="s">
        <v>118</v>
      </c>
    </row>
    <row r="189" spans="2:65" s="13" customFormat="1" ht="10.199999999999999">
      <c r="B189" s="149"/>
      <c r="D189" s="143" t="s">
        <v>126</v>
      </c>
      <c r="E189" s="150" t="s">
        <v>1</v>
      </c>
      <c r="F189" s="151" t="s">
        <v>219</v>
      </c>
      <c r="H189" s="152">
        <v>6.8</v>
      </c>
      <c r="I189" s="153"/>
      <c r="L189" s="149"/>
      <c r="M189" s="154"/>
      <c r="T189" s="155"/>
      <c r="AT189" s="150" t="s">
        <v>126</v>
      </c>
      <c r="AU189" s="150" t="s">
        <v>84</v>
      </c>
      <c r="AV189" s="13" t="s">
        <v>84</v>
      </c>
      <c r="AW189" s="13" t="s">
        <v>32</v>
      </c>
      <c r="AX189" s="13" t="s">
        <v>77</v>
      </c>
      <c r="AY189" s="150" t="s">
        <v>118</v>
      </c>
    </row>
    <row r="190" spans="2:65" s="13" customFormat="1" ht="10.199999999999999">
      <c r="B190" s="149"/>
      <c r="D190" s="143" t="s">
        <v>126</v>
      </c>
      <c r="E190" s="150" t="s">
        <v>1</v>
      </c>
      <c r="F190" s="151" t="s">
        <v>220</v>
      </c>
      <c r="H190" s="152">
        <v>0.57099999999999995</v>
      </c>
      <c r="I190" s="153"/>
      <c r="L190" s="149"/>
      <c r="M190" s="154"/>
      <c r="T190" s="155"/>
      <c r="AT190" s="150" t="s">
        <v>126</v>
      </c>
      <c r="AU190" s="150" t="s">
        <v>84</v>
      </c>
      <c r="AV190" s="13" t="s">
        <v>84</v>
      </c>
      <c r="AW190" s="13" t="s">
        <v>32</v>
      </c>
      <c r="AX190" s="13" t="s">
        <v>77</v>
      </c>
      <c r="AY190" s="150" t="s">
        <v>118</v>
      </c>
    </row>
    <row r="191" spans="2:65" s="13" customFormat="1" ht="10.199999999999999">
      <c r="B191" s="149"/>
      <c r="D191" s="143" t="s">
        <v>126</v>
      </c>
      <c r="E191" s="150" t="s">
        <v>1</v>
      </c>
      <c r="F191" s="151" t="s">
        <v>221</v>
      </c>
      <c r="H191" s="152">
        <v>24.225000000000001</v>
      </c>
      <c r="I191" s="153"/>
      <c r="L191" s="149"/>
      <c r="M191" s="154"/>
      <c r="T191" s="155"/>
      <c r="AT191" s="150" t="s">
        <v>126</v>
      </c>
      <c r="AU191" s="150" t="s">
        <v>84</v>
      </c>
      <c r="AV191" s="13" t="s">
        <v>84</v>
      </c>
      <c r="AW191" s="13" t="s">
        <v>32</v>
      </c>
      <c r="AX191" s="13" t="s">
        <v>77</v>
      </c>
      <c r="AY191" s="150" t="s">
        <v>118</v>
      </c>
    </row>
    <row r="192" spans="2:65" s="13" customFormat="1" ht="10.199999999999999">
      <c r="B192" s="149"/>
      <c r="D192" s="143" t="s">
        <v>126</v>
      </c>
      <c r="E192" s="150" t="s">
        <v>1</v>
      </c>
      <c r="F192" s="151" t="s">
        <v>222</v>
      </c>
      <c r="H192" s="152">
        <v>37.950000000000003</v>
      </c>
      <c r="I192" s="153"/>
      <c r="L192" s="149"/>
      <c r="M192" s="154"/>
      <c r="T192" s="155"/>
      <c r="AT192" s="150" t="s">
        <v>126</v>
      </c>
      <c r="AU192" s="150" t="s">
        <v>84</v>
      </c>
      <c r="AV192" s="13" t="s">
        <v>84</v>
      </c>
      <c r="AW192" s="13" t="s">
        <v>32</v>
      </c>
      <c r="AX192" s="13" t="s">
        <v>77</v>
      </c>
      <c r="AY192" s="150" t="s">
        <v>118</v>
      </c>
    </row>
    <row r="193" spans="2:65" s="13" customFormat="1" ht="10.199999999999999">
      <c r="B193" s="149"/>
      <c r="D193" s="143" t="s">
        <v>126</v>
      </c>
      <c r="E193" s="150" t="s">
        <v>1</v>
      </c>
      <c r="F193" s="151" t="s">
        <v>223</v>
      </c>
      <c r="H193" s="152">
        <v>3.45</v>
      </c>
      <c r="I193" s="153"/>
      <c r="L193" s="149"/>
      <c r="M193" s="154"/>
      <c r="T193" s="155"/>
      <c r="AT193" s="150" t="s">
        <v>126</v>
      </c>
      <c r="AU193" s="150" t="s">
        <v>84</v>
      </c>
      <c r="AV193" s="13" t="s">
        <v>84</v>
      </c>
      <c r="AW193" s="13" t="s">
        <v>32</v>
      </c>
      <c r="AX193" s="13" t="s">
        <v>77</v>
      </c>
      <c r="AY193" s="150" t="s">
        <v>118</v>
      </c>
    </row>
    <row r="194" spans="2:65" s="13" customFormat="1" ht="10.199999999999999">
      <c r="B194" s="149"/>
      <c r="D194" s="143" t="s">
        <v>126</v>
      </c>
      <c r="E194" s="150" t="s">
        <v>1</v>
      </c>
      <c r="F194" s="151" t="s">
        <v>224</v>
      </c>
      <c r="H194" s="152">
        <v>28.35</v>
      </c>
      <c r="I194" s="153"/>
      <c r="L194" s="149"/>
      <c r="M194" s="154"/>
      <c r="T194" s="155"/>
      <c r="AT194" s="150" t="s">
        <v>126</v>
      </c>
      <c r="AU194" s="150" t="s">
        <v>84</v>
      </c>
      <c r="AV194" s="13" t="s">
        <v>84</v>
      </c>
      <c r="AW194" s="13" t="s">
        <v>32</v>
      </c>
      <c r="AX194" s="13" t="s">
        <v>77</v>
      </c>
      <c r="AY194" s="150" t="s">
        <v>118</v>
      </c>
    </row>
    <row r="195" spans="2:65" s="13" customFormat="1" ht="10.199999999999999">
      <c r="B195" s="149"/>
      <c r="D195" s="143" t="s">
        <v>126</v>
      </c>
      <c r="E195" s="150" t="s">
        <v>1</v>
      </c>
      <c r="F195" s="151" t="s">
        <v>225</v>
      </c>
      <c r="H195" s="152">
        <v>6.76</v>
      </c>
      <c r="I195" s="153"/>
      <c r="L195" s="149"/>
      <c r="M195" s="154"/>
      <c r="T195" s="155"/>
      <c r="AT195" s="150" t="s">
        <v>126</v>
      </c>
      <c r="AU195" s="150" t="s">
        <v>84</v>
      </c>
      <c r="AV195" s="13" t="s">
        <v>84</v>
      </c>
      <c r="AW195" s="13" t="s">
        <v>32</v>
      </c>
      <c r="AX195" s="13" t="s">
        <v>77</v>
      </c>
      <c r="AY195" s="150" t="s">
        <v>118</v>
      </c>
    </row>
    <row r="196" spans="2:65" s="14" customFormat="1" ht="10.199999999999999">
      <c r="B196" s="156"/>
      <c r="D196" s="143" t="s">
        <v>126</v>
      </c>
      <c r="E196" s="157" t="s">
        <v>1</v>
      </c>
      <c r="F196" s="158" t="s">
        <v>130</v>
      </c>
      <c r="H196" s="159">
        <v>480.10599999999999</v>
      </c>
      <c r="I196" s="160"/>
      <c r="L196" s="156"/>
      <c r="M196" s="161"/>
      <c r="T196" s="162"/>
      <c r="AT196" s="157" t="s">
        <v>126</v>
      </c>
      <c r="AU196" s="157" t="s">
        <v>84</v>
      </c>
      <c r="AV196" s="14" t="s">
        <v>124</v>
      </c>
      <c r="AW196" s="14" t="s">
        <v>32</v>
      </c>
      <c r="AX196" s="14" t="s">
        <v>82</v>
      </c>
      <c r="AY196" s="157" t="s">
        <v>118</v>
      </c>
    </row>
    <row r="197" spans="2:65" s="1" customFormat="1" ht="16.5" customHeight="1">
      <c r="B197" s="32"/>
      <c r="C197" s="128" t="s">
        <v>226</v>
      </c>
      <c r="D197" s="128" t="s">
        <v>120</v>
      </c>
      <c r="E197" s="129" t="s">
        <v>227</v>
      </c>
      <c r="F197" s="130" t="s">
        <v>228</v>
      </c>
      <c r="G197" s="131" t="s">
        <v>123</v>
      </c>
      <c r="H197" s="132">
        <v>1721.204</v>
      </c>
      <c r="I197" s="133"/>
      <c r="J197" s="134">
        <f>ROUND(I197*H197,2)</f>
        <v>0</v>
      </c>
      <c r="K197" s="135"/>
      <c r="L197" s="32"/>
      <c r="M197" s="136" t="s">
        <v>1</v>
      </c>
      <c r="N197" s="137" t="s">
        <v>42</v>
      </c>
      <c r="P197" s="138">
        <f>O197*H197</f>
        <v>0</v>
      </c>
      <c r="Q197" s="138">
        <v>0</v>
      </c>
      <c r="R197" s="138">
        <f>Q197*H197</f>
        <v>0</v>
      </c>
      <c r="S197" s="138">
        <v>0</v>
      </c>
      <c r="T197" s="139">
        <f>S197*H197</f>
        <v>0</v>
      </c>
      <c r="AR197" s="140" t="s">
        <v>124</v>
      </c>
      <c r="AT197" s="140" t="s">
        <v>120</v>
      </c>
      <c r="AU197" s="140" t="s">
        <v>84</v>
      </c>
      <c r="AY197" s="17" t="s">
        <v>118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7" t="s">
        <v>82</v>
      </c>
      <c r="BK197" s="141">
        <f>ROUND(I197*H197,2)</f>
        <v>0</v>
      </c>
      <c r="BL197" s="17" t="s">
        <v>124</v>
      </c>
      <c r="BM197" s="140" t="s">
        <v>229</v>
      </c>
    </row>
    <row r="198" spans="2:65" s="13" customFormat="1" ht="10.199999999999999">
      <c r="B198" s="149"/>
      <c r="D198" s="143" t="s">
        <v>126</v>
      </c>
      <c r="E198" s="150" t="s">
        <v>1</v>
      </c>
      <c r="F198" s="151" t="s">
        <v>230</v>
      </c>
      <c r="H198" s="152">
        <v>1165.5</v>
      </c>
      <c r="I198" s="153"/>
      <c r="L198" s="149"/>
      <c r="M198" s="154"/>
      <c r="T198" s="155"/>
      <c r="AT198" s="150" t="s">
        <v>126</v>
      </c>
      <c r="AU198" s="150" t="s">
        <v>84</v>
      </c>
      <c r="AV198" s="13" t="s">
        <v>84</v>
      </c>
      <c r="AW198" s="13" t="s">
        <v>32</v>
      </c>
      <c r="AX198" s="13" t="s">
        <v>77</v>
      </c>
      <c r="AY198" s="150" t="s">
        <v>118</v>
      </c>
    </row>
    <row r="199" spans="2:65" s="13" customFormat="1" ht="10.199999999999999">
      <c r="B199" s="149"/>
      <c r="D199" s="143" t="s">
        <v>126</v>
      </c>
      <c r="E199" s="150" t="s">
        <v>1</v>
      </c>
      <c r="F199" s="151" t="s">
        <v>231</v>
      </c>
      <c r="H199" s="152">
        <v>176.4</v>
      </c>
      <c r="I199" s="153"/>
      <c r="L199" s="149"/>
      <c r="M199" s="154"/>
      <c r="T199" s="155"/>
      <c r="AT199" s="150" t="s">
        <v>126</v>
      </c>
      <c r="AU199" s="150" t="s">
        <v>84</v>
      </c>
      <c r="AV199" s="13" t="s">
        <v>84</v>
      </c>
      <c r="AW199" s="13" t="s">
        <v>32</v>
      </c>
      <c r="AX199" s="13" t="s">
        <v>77</v>
      </c>
      <c r="AY199" s="150" t="s">
        <v>118</v>
      </c>
    </row>
    <row r="200" spans="2:65" s="13" customFormat="1" ht="10.199999999999999">
      <c r="B200" s="149"/>
      <c r="D200" s="143" t="s">
        <v>126</v>
      </c>
      <c r="E200" s="150" t="s">
        <v>1</v>
      </c>
      <c r="F200" s="151" t="s">
        <v>232</v>
      </c>
      <c r="H200" s="152">
        <v>172.71</v>
      </c>
      <c r="I200" s="153"/>
      <c r="L200" s="149"/>
      <c r="M200" s="154"/>
      <c r="T200" s="155"/>
      <c r="AT200" s="150" t="s">
        <v>126</v>
      </c>
      <c r="AU200" s="150" t="s">
        <v>84</v>
      </c>
      <c r="AV200" s="13" t="s">
        <v>84</v>
      </c>
      <c r="AW200" s="13" t="s">
        <v>32</v>
      </c>
      <c r="AX200" s="13" t="s">
        <v>77</v>
      </c>
      <c r="AY200" s="150" t="s">
        <v>118</v>
      </c>
    </row>
    <row r="201" spans="2:65" s="13" customFormat="1" ht="10.199999999999999">
      <c r="B201" s="149"/>
      <c r="D201" s="143" t="s">
        <v>126</v>
      </c>
      <c r="E201" s="150" t="s">
        <v>1</v>
      </c>
      <c r="F201" s="151" t="s">
        <v>233</v>
      </c>
      <c r="H201" s="152">
        <v>-217</v>
      </c>
      <c r="I201" s="153"/>
      <c r="L201" s="149"/>
      <c r="M201" s="154"/>
      <c r="T201" s="155"/>
      <c r="AT201" s="150" t="s">
        <v>126</v>
      </c>
      <c r="AU201" s="150" t="s">
        <v>84</v>
      </c>
      <c r="AV201" s="13" t="s">
        <v>84</v>
      </c>
      <c r="AW201" s="13" t="s">
        <v>32</v>
      </c>
      <c r="AX201" s="13" t="s">
        <v>77</v>
      </c>
      <c r="AY201" s="150" t="s">
        <v>118</v>
      </c>
    </row>
    <row r="202" spans="2:65" s="13" customFormat="1" ht="10.199999999999999">
      <c r="B202" s="149"/>
      <c r="D202" s="143" t="s">
        <v>126</v>
      </c>
      <c r="E202" s="150" t="s">
        <v>1</v>
      </c>
      <c r="F202" s="151" t="s">
        <v>234</v>
      </c>
      <c r="H202" s="152">
        <v>-155</v>
      </c>
      <c r="I202" s="153"/>
      <c r="L202" s="149"/>
      <c r="M202" s="154"/>
      <c r="T202" s="155"/>
      <c r="AT202" s="150" t="s">
        <v>126</v>
      </c>
      <c r="AU202" s="150" t="s">
        <v>84</v>
      </c>
      <c r="AV202" s="13" t="s">
        <v>84</v>
      </c>
      <c r="AW202" s="13" t="s">
        <v>32</v>
      </c>
      <c r="AX202" s="13" t="s">
        <v>77</v>
      </c>
      <c r="AY202" s="150" t="s">
        <v>118</v>
      </c>
    </row>
    <row r="203" spans="2:65" s="13" customFormat="1" ht="10.199999999999999">
      <c r="B203" s="149"/>
      <c r="D203" s="143" t="s">
        <v>126</v>
      </c>
      <c r="E203" s="150" t="s">
        <v>1</v>
      </c>
      <c r="F203" s="151" t="s">
        <v>235</v>
      </c>
      <c r="H203" s="152">
        <v>-6.8</v>
      </c>
      <c r="I203" s="153"/>
      <c r="L203" s="149"/>
      <c r="M203" s="154"/>
      <c r="T203" s="155"/>
      <c r="AT203" s="150" t="s">
        <v>126</v>
      </c>
      <c r="AU203" s="150" t="s">
        <v>84</v>
      </c>
      <c r="AV203" s="13" t="s">
        <v>84</v>
      </c>
      <c r="AW203" s="13" t="s">
        <v>32</v>
      </c>
      <c r="AX203" s="13" t="s">
        <v>77</v>
      </c>
      <c r="AY203" s="150" t="s">
        <v>118</v>
      </c>
    </row>
    <row r="204" spans="2:65" s="13" customFormat="1" ht="10.199999999999999">
      <c r="B204" s="149"/>
      <c r="D204" s="143" t="s">
        <v>126</v>
      </c>
      <c r="E204" s="150" t="s">
        <v>1</v>
      </c>
      <c r="F204" s="151" t="s">
        <v>236</v>
      </c>
      <c r="H204" s="152">
        <v>-0.57099999999999995</v>
      </c>
      <c r="I204" s="153"/>
      <c r="L204" s="149"/>
      <c r="M204" s="154"/>
      <c r="T204" s="155"/>
      <c r="AT204" s="150" t="s">
        <v>126</v>
      </c>
      <c r="AU204" s="150" t="s">
        <v>84</v>
      </c>
      <c r="AV204" s="13" t="s">
        <v>84</v>
      </c>
      <c r="AW204" s="13" t="s">
        <v>32</v>
      </c>
      <c r="AX204" s="13" t="s">
        <v>77</v>
      </c>
      <c r="AY204" s="150" t="s">
        <v>118</v>
      </c>
    </row>
    <row r="205" spans="2:65" s="13" customFormat="1" ht="10.199999999999999">
      <c r="B205" s="149"/>
      <c r="D205" s="143" t="s">
        <v>126</v>
      </c>
      <c r="E205" s="150" t="s">
        <v>1</v>
      </c>
      <c r="F205" s="151" t="s">
        <v>237</v>
      </c>
      <c r="H205" s="152">
        <v>-24.225000000000001</v>
      </c>
      <c r="I205" s="153"/>
      <c r="L205" s="149"/>
      <c r="M205" s="154"/>
      <c r="T205" s="155"/>
      <c r="AT205" s="150" t="s">
        <v>126</v>
      </c>
      <c r="AU205" s="150" t="s">
        <v>84</v>
      </c>
      <c r="AV205" s="13" t="s">
        <v>84</v>
      </c>
      <c r="AW205" s="13" t="s">
        <v>32</v>
      </c>
      <c r="AX205" s="13" t="s">
        <v>77</v>
      </c>
      <c r="AY205" s="150" t="s">
        <v>118</v>
      </c>
    </row>
    <row r="206" spans="2:65" s="12" customFormat="1" ht="10.199999999999999">
      <c r="B206" s="142"/>
      <c r="D206" s="143" t="s">
        <v>126</v>
      </c>
      <c r="E206" s="144" t="s">
        <v>1</v>
      </c>
      <c r="F206" s="145" t="s">
        <v>238</v>
      </c>
      <c r="H206" s="144" t="s">
        <v>1</v>
      </c>
      <c r="I206" s="146"/>
      <c r="L206" s="142"/>
      <c r="M206" s="147"/>
      <c r="T206" s="148"/>
      <c r="AT206" s="144" t="s">
        <v>126</v>
      </c>
      <c r="AU206" s="144" t="s">
        <v>84</v>
      </c>
      <c r="AV206" s="12" t="s">
        <v>82</v>
      </c>
      <c r="AW206" s="12" t="s">
        <v>32</v>
      </c>
      <c r="AX206" s="12" t="s">
        <v>77</v>
      </c>
      <c r="AY206" s="144" t="s">
        <v>118</v>
      </c>
    </row>
    <row r="207" spans="2:65" s="13" customFormat="1" ht="10.199999999999999">
      <c r="B207" s="149"/>
      <c r="D207" s="143" t="s">
        <v>126</v>
      </c>
      <c r="E207" s="150" t="s">
        <v>1</v>
      </c>
      <c r="F207" s="151" t="s">
        <v>239</v>
      </c>
      <c r="H207" s="152">
        <v>56.387999999999998</v>
      </c>
      <c r="I207" s="153"/>
      <c r="L207" s="149"/>
      <c r="M207" s="154"/>
      <c r="T207" s="155"/>
      <c r="AT207" s="150" t="s">
        <v>126</v>
      </c>
      <c r="AU207" s="150" t="s">
        <v>84</v>
      </c>
      <c r="AV207" s="13" t="s">
        <v>84</v>
      </c>
      <c r="AW207" s="13" t="s">
        <v>32</v>
      </c>
      <c r="AX207" s="13" t="s">
        <v>77</v>
      </c>
      <c r="AY207" s="150" t="s">
        <v>118</v>
      </c>
    </row>
    <row r="208" spans="2:65" s="12" customFormat="1" ht="10.199999999999999">
      <c r="B208" s="142"/>
      <c r="D208" s="143" t="s">
        <v>126</v>
      </c>
      <c r="E208" s="144" t="s">
        <v>1</v>
      </c>
      <c r="F208" s="145" t="s">
        <v>240</v>
      </c>
      <c r="H208" s="144" t="s">
        <v>1</v>
      </c>
      <c r="I208" s="146"/>
      <c r="L208" s="142"/>
      <c r="M208" s="147"/>
      <c r="T208" s="148"/>
      <c r="AT208" s="144" t="s">
        <v>126</v>
      </c>
      <c r="AU208" s="144" t="s">
        <v>84</v>
      </c>
      <c r="AV208" s="12" t="s">
        <v>82</v>
      </c>
      <c r="AW208" s="12" t="s">
        <v>32</v>
      </c>
      <c r="AX208" s="12" t="s">
        <v>77</v>
      </c>
      <c r="AY208" s="144" t="s">
        <v>118</v>
      </c>
    </row>
    <row r="209" spans="2:51" s="13" customFormat="1" ht="10.199999999999999">
      <c r="B209" s="149"/>
      <c r="D209" s="143" t="s">
        <v>126</v>
      </c>
      <c r="E209" s="150" t="s">
        <v>1</v>
      </c>
      <c r="F209" s="151" t="s">
        <v>241</v>
      </c>
      <c r="H209" s="152">
        <v>5.04</v>
      </c>
      <c r="I209" s="153"/>
      <c r="L209" s="149"/>
      <c r="M209" s="154"/>
      <c r="T209" s="155"/>
      <c r="AT209" s="150" t="s">
        <v>126</v>
      </c>
      <c r="AU209" s="150" t="s">
        <v>84</v>
      </c>
      <c r="AV209" s="13" t="s">
        <v>84</v>
      </c>
      <c r="AW209" s="13" t="s">
        <v>32</v>
      </c>
      <c r="AX209" s="13" t="s">
        <v>77</v>
      </c>
      <c r="AY209" s="150" t="s">
        <v>118</v>
      </c>
    </row>
    <row r="210" spans="2:51" s="12" customFormat="1" ht="10.199999999999999">
      <c r="B210" s="142"/>
      <c r="D210" s="143" t="s">
        <v>126</v>
      </c>
      <c r="E210" s="144" t="s">
        <v>1</v>
      </c>
      <c r="F210" s="145" t="s">
        <v>242</v>
      </c>
      <c r="H210" s="144" t="s">
        <v>1</v>
      </c>
      <c r="I210" s="146"/>
      <c r="L210" s="142"/>
      <c r="M210" s="147"/>
      <c r="T210" s="148"/>
      <c r="AT210" s="144" t="s">
        <v>126</v>
      </c>
      <c r="AU210" s="144" t="s">
        <v>84</v>
      </c>
      <c r="AV210" s="12" t="s">
        <v>82</v>
      </c>
      <c r="AW210" s="12" t="s">
        <v>32</v>
      </c>
      <c r="AX210" s="12" t="s">
        <v>77</v>
      </c>
      <c r="AY210" s="144" t="s">
        <v>118</v>
      </c>
    </row>
    <row r="211" spans="2:51" s="13" customFormat="1" ht="10.199999999999999">
      <c r="B211" s="149"/>
      <c r="D211" s="143" t="s">
        <v>126</v>
      </c>
      <c r="E211" s="150" t="s">
        <v>1</v>
      </c>
      <c r="F211" s="151" t="s">
        <v>243</v>
      </c>
      <c r="H211" s="152">
        <v>51.66</v>
      </c>
      <c r="I211" s="153"/>
      <c r="L211" s="149"/>
      <c r="M211" s="154"/>
      <c r="T211" s="155"/>
      <c r="AT211" s="150" t="s">
        <v>126</v>
      </c>
      <c r="AU211" s="150" t="s">
        <v>84</v>
      </c>
      <c r="AV211" s="13" t="s">
        <v>84</v>
      </c>
      <c r="AW211" s="13" t="s">
        <v>32</v>
      </c>
      <c r="AX211" s="13" t="s">
        <v>77</v>
      </c>
      <c r="AY211" s="150" t="s">
        <v>118</v>
      </c>
    </row>
    <row r="212" spans="2:51" s="12" customFormat="1" ht="10.199999999999999">
      <c r="B212" s="142"/>
      <c r="D212" s="143" t="s">
        <v>126</v>
      </c>
      <c r="E212" s="144" t="s">
        <v>1</v>
      </c>
      <c r="F212" s="145" t="s">
        <v>244</v>
      </c>
      <c r="H212" s="144" t="s">
        <v>1</v>
      </c>
      <c r="I212" s="146"/>
      <c r="L212" s="142"/>
      <c r="M212" s="147"/>
      <c r="T212" s="148"/>
      <c r="AT212" s="144" t="s">
        <v>126</v>
      </c>
      <c r="AU212" s="144" t="s">
        <v>84</v>
      </c>
      <c r="AV212" s="12" t="s">
        <v>82</v>
      </c>
      <c r="AW212" s="12" t="s">
        <v>32</v>
      </c>
      <c r="AX212" s="12" t="s">
        <v>77</v>
      </c>
      <c r="AY212" s="144" t="s">
        <v>118</v>
      </c>
    </row>
    <row r="213" spans="2:51" s="13" customFormat="1" ht="10.199999999999999">
      <c r="B213" s="149"/>
      <c r="D213" s="143" t="s">
        <v>126</v>
      </c>
      <c r="E213" s="150" t="s">
        <v>1</v>
      </c>
      <c r="F213" s="151" t="s">
        <v>172</v>
      </c>
      <c r="H213" s="152">
        <v>10</v>
      </c>
      <c r="I213" s="153"/>
      <c r="L213" s="149"/>
      <c r="M213" s="154"/>
      <c r="T213" s="155"/>
      <c r="AT213" s="150" t="s">
        <v>126</v>
      </c>
      <c r="AU213" s="150" t="s">
        <v>84</v>
      </c>
      <c r="AV213" s="13" t="s">
        <v>84</v>
      </c>
      <c r="AW213" s="13" t="s">
        <v>32</v>
      </c>
      <c r="AX213" s="13" t="s">
        <v>77</v>
      </c>
      <c r="AY213" s="150" t="s">
        <v>118</v>
      </c>
    </row>
    <row r="214" spans="2:51" s="12" customFormat="1" ht="10.199999999999999">
      <c r="B214" s="142"/>
      <c r="D214" s="143" t="s">
        <v>126</v>
      </c>
      <c r="E214" s="144" t="s">
        <v>1</v>
      </c>
      <c r="F214" s="145" t="s">
        <v>245</v>
      </c>
      <c r="H214" s="144" t="s">
        <v>1</v>
      </c>
      <c r="I214" s="146"/>
      <c r="L214" s="142"/>
      <c r="M214" s="147"/>
      <c r="T214" s="148"/>
      <c r="AT214" s="144" t="s">
        <v>126</v>
      </c>
      <c r="AU214" s="144" t="s">
        <v>84</v>
      </c>
      <c r="AV214" s="12" t="s">
        <v>82</v>
      </c>
      <c r="AW214" s="12" t="s">
        <v>32</v>
      </c>
      <c r="AX214" s="12" t="s">
        <v>77</v>
      </c>
      <c r="AY214" s="144" t="s">
        <v>118</v>
      </c>
    </row>
    <row r="215" spans="2:51" s="13" customFormat="1" ht="10.199999999999999">
      <c r="B215" s="149"/>
      <c r="D215" s="143" t="s">
        <v>126</v>
      </c>
      <c r="E215" s="150" t="s">
        <v>1</v>
      </c>
      <c r="F215" s="151" t="s">
        <v>246</v>
      </c>
      <c r="H215" s="152">
        <v>97.125</v>
      </c>
      <c r="I215" s="153"/>
      <c r="L215" s="149"/>
      <c r="M215" s="154"/>
      <c r="T215" s="155"/>
      <c r="AT215" s="150" t="s">
        <v>126</v>
      </c>
      <c r="AU215" s="150" t="s">
        <v>84</v>
      </c>
      <c r="AV215" s="13" t="s">
        <v>84</v>
      </c>
      <c r="AW215" s="13" t="s">
        <v>32</v>
      </c>
      <c r="AX215" s="13" t="s">
        <v>77</v>
      </c>
      <c r="AY215" s="150" t="s">
        <v>118</v>
      </c>
    </row>
    <row r="216" spans="2:51" s="15" customFormat="1" ht="10.199999999999999">
      <c r="B216" s="174"/>
      <c r="D216" s="143" t="s">
        <v>126</v>
      </c>
      <c r="E216" s="175" t="s">
        <v>1</v>
      </c>
      <c r="F216" s="176" t="s">
        <v>155</v>
      </c>
      <c r="H216" s="177">
        <v>1331.2270000000001</v>
      </c>
      <c r="I216" s="178"/>
      <c r="L216" s="174"/>
      <c r="M216" s="179"/>
      <c r="T216" s="180"/>
      <c r="AT216" s="175" t="s">
        <v>126</v>
      </c>
      <c r="AU216" s="175" t="s">
        <v>84</v>
      </c>
      <c r="AV216" s="15" t="s">
        <v>136</v>
      </c>
      <c r="AW216" s="15" t="s">
        <v>32</v>
      </c>
      <c r="AX216" s="15" t="s">
        <v>77</v>
      </c>
      <c r="AY216" s="175" t="s">
        <v>118</v>
      </c>
    </row>
    <row r="217" spans="2:51" s="12" customFormat="1" ht="10.199999999999999">
      <c r="B217" s="142"/>
      <c r="D217" s="143" t="s">
        <v>126</v>
      </c>
      <c r="E217" s="144" t="s">
        <v>1</v>
      </c>
      <c r="F217" s="145" t="s">
        <v>247</v>
      </c>
      <c r="H217" s="144" t="s">
        <v>1</v>
      </c>
      <c r="I217" s="146"/>
      <c r="L217" s="142"/>
      <c r="M217" s="147"/>
      <c r="T217" s="148"/>
      <c r="AT217" s="144" t="s">
        <v>126</v>
      </c>
      <c r="AU217" s="144" t="s">
        <v>84</v>
      </c>
      <c r="AV217" s="12" t="s">
        <v>82</v>
      </c>
      <c r="AW217" s="12" t="s">
        <v>32</v>
      </c>
      <c r="AX217" s="12" t="s">
        <v>77</v>
      </c>
      <c r="AY217" s="144" t="s">
        <v>118</v>
      </c>
    </row>
    <row r="218" spans="2:51" s="13" customFormat="1" ht="10.199999999999999">
      <c r="B218" s="149"/>
      <c r="D218" s="143" t="s">
        <v>126</v>
      </c>
      <c r="E218" s="150" t="s">
        <v>1</v>
      </c>
      <c r="F218" s="151" t="s">
        <v>248</v>
      </c>
      <c r="H218" s="152">
        <v>71.688000000000002</v>
      </c>
      <c r="I218" s="153"/>
      <c r="L218" s="149"/>
      <c r="M218" s="154"/>
      <c r="T218" s="155"/>
      <c r="AT218" s="150" t="s">
        <v>126</v>
      </c>
      <c r="AU218" s="150" t="s">
        <v>84</v>
      </c>
      <c r="AV218" s="13" t="s">
        <v>84</v>
      </c>
      <c r="AW218" s="13" t="s">
        <v>32</v>
      </c>
      <c r="AX218" s="13" t="s">
        <v>77</v>
      </c>
      <c r="AY218" s="150" t="s">
        <v>118</v>
      </c>
    </row>
    <row r="219" spans="2:51" s="13" customFormat="1" ht="10.199999999999999">
      <c r="B219" s="149"/>
      <c r="D219" s="143" t="s">
        <v>126</v>
      </c>
      <c r="E219" s="150" t="s">
        <v>1</v>
      </c>
      <c r="F219" s="151" t="s">
        <v>249</v>
      </c>
      <c r="H219" s="152">
        <v>89.268000000000001</v>
      </c>
      <c r="I219" s="153"/>
      <c r="L219" s="149"/>
      <c r="M219" s="154"/>
      <c r="T219" s="155"/>
      <c r="AT219" s="150" t="s">
        <v>126</v>
      </c>
      <c r="AU219" s="150" t="s">
        <v>84</v>
      </c>
      <c r="AV219" s="13" t="s">
        <v>84</v>
      </c>
      <c r="AW219" s="13" t="s">
        <v>32</v>
      </c>
      <c r="AX219" s="13" t="s">
        <v>77</v>
      </c>
      <c r="AY219" s="150" t="s">
        <v>118</v>
      </c>
    </row>
    <row r="220" spans="2:51" s="13" customFormat="1" ht="10.199999999999999">
      <c r="B220" s="149"/>
      <c r="D220" s="143" t="s">
        <v>126</v>
      </c>
      <c r="E220" s="150" t="s">
        <v>1</v>
      </c>
      <c r="F220" s="151" t="s">
        <v>250</v>
      </c>
      <c r="H220" s="152">
        <v>22.14</v>
      </c>
      <c r="I220" s="153"/>
      <c r="L220" s="149"/>
      <c r="M220" s="154"/>
      <c r="T220" s="155"/>
      <c r="AT220" s="150" t="s">
        <v>126</v>
      </c>
      <c r="AU220" s="150" t="s">
        <v>84</v>
      </c>
      <c r="AV220" s="13" t="s">
        <v>84</v>
      </c>
      <c r="AW220" s="13" t="s">
        <v>32</v>
      </c>
      <c r="AX220" s="13" t="s">
        <v>77</v>
      </c>
      <c r="AY220" s="150" t="s">
        <v>118</v>
      </c>
    </row>
    <row r="221" spans="2:51" s="13" customFormat="1" ht="10.199999999999999">
      <c r="B221" s="149"/>
      <c r="D221" s="143" t="s">
        <v>126</v>
      </c>
      <c r="E221" s="150" t="s">
        <v>1</v>
      </c>
      <c r="F221" s="151" t="s">
        <v>251</v>
      </c>
      <c r="H221" s="152">
        <v>-37.950000000000003</v>
      </c>
      <c r="I221" s="153"/>
      <c r="L221" s="149"/>
      <c r="M221" s="154"/>
      <c r="T221" s="155"/>
      <c r="AT221" s="150" t="s">
        <v>126</v>
      </c>
      <c r="AU221" s="150" t="s">
        <v>84</v>
      </c>
      <c r="AV221" s="13" t="s">
        <v>84</v>
      </c>
      <c r="AW221" s="13" t="s">
        <v>32</v>
      </c>
      <c r="AX221" s="13" t="s">
        <v>77</v>
      </c>
      <c r="AY221" s="150" t="s">
        <v>118</v>
      </c>
    </row>
    <row r="222" spans="2:51" s="13" customFormat="1" ht="10.199999999999999">
      <c r="B222" s="149"/>
      <c r="D222" s="143" t="s">
        <v>126</v>
      </c>
      <c r="E222" s="150" t="s">
        <v>1</v>
      </c>
      <c r="F222" s="151" t="s">
        <v>252</v>
      </c>
      <c r="H222" s="152">
        <v>-3.45</v>
      </c>
      <c r="I222" s="153"/>
      <c r="L222" s="149"/>
      <c r="M222" s="154"/>
      <c r="T222" s="155"/>
      <c r="AT222" s="150" t="s">
        <v>126</v>
      </c>
      <c r="AU222" s="150" t="s">
        <v>84</v>
      </c>
      <c r="AV222" s="13" t="s">
        <v>84</v>
      </c>
      <c r="AW222" s="13" t="s">
        <v>32</v>
      </c>
      <c r="AX222" s="13" t="s">
        <v>77</v>
      </c>
      <c r="AY222" s="150" t="s">
        <v>118</v>
      </c>
    </row>
    <row r="223" spans="2:51" s="13" customFormat="1" ht="10.199999999999999">
      <c r="B223" s="149"/>
      <c r="D223" s="143" t="s">
        <v>126</v>
      </c>
      <c r="E223" s="150" t="s">
        <v>1</v>
      </c>
      <c r="F223" s="151" t="s">
        <v>253</v>
      </c>
      <c r="H223" s="152">
        <v>-28.35</v>
      </c>
      <c r="I223" s="153"/>
      <c r="L223" s="149"/>
      <c r="M223" s="154"/>
      <c r="T223" s="155"/>
      <c r="AT223" s="150" t="s">
        <v>126</v>
      </c>
      <c r="AU223" s="150" t="s">
        <v>84</v>
      </c>
      <c r="AV223" s="13" t="s">
        <v>84</v>
      </c>
      <c r="AW223" s="13" t="s">
        <v>32</v>
      </c>
      <c r="AX223" s="13" t="s">
        <v>77</v>
      </c>
      <c r="AY223" s="150" t="s">
        <v>118</v>
      </c>
    </row>
    <row r="224" spans="2:51" s="15" customFormat="1" ht="10.199999999999999">
      <c r="B224" s="174"/>
      <c r="D224" s="143" t="s">
        <v>126</v>
      </c>
      <c r="E224" s="175" t="s">
        <v>1</v>
      </c>
      <c r="F224" s="176" t="s">
        <v>155</v>
      </c>
      <c r="H224" s="177">
        <v>113.346</v>
      </c>
      <c r="I224" s="178"/>
      <c r="L224" s="174"/>
      <c r="M224" s="179"/>
      <c r="T224" s="180"/>
      <c r="AT224" s="175" t="s">
        <v>126</v>
      </c>
      <c r="AU224" s="175" t="s">
        <v>84</v>
      </c>
      <c r="AV224" s="15" t="s">
        <v>136</v>
      </c>
      <c r="AW224" s="15" t="s">
        <v>32</v>
      </c>
      <c r="AX224" s="15" t="s">
        <v>77</v>
      </c>
      <c r="AY224" s="175" t="s">
        <v>118</v>
      </c>
    </row>
    <row r="225" spans="2:65" s="12" customFormat="1" ht="10.199999999999999">
      <c r="B225" s="142"/>
      <c r="D225" s="143" t="s">
        <v>126</v>
      </c>
      <c r="E225" s="144" t="s">
        <v>1</v>
      </c>
      <c r="F225" s="145" t="s">
        <v>254</v>
      </c>
      <c r="H225" s="144" t="s">
        <v>1</v>
      </c>
      <c r="I225" s="146"/>
      <c r="L225" s="142"/>
      <c r="M225" s="147"/>
      <c r="T225" s="148"/>
      <c r="AT225" s="144" t="s">
        <v>126</v>
      </c>
      <c r="AU225" s="144" t="s">
        <v>84</v>
      </c>
      <c r="AV225" s="12" t="s">
        <v>82</v>
      </c>
      <c r="AW225" s="12" t="s">
        <v>32</v>
      </c>
      <c r="AX225" s="12" t="s">
        <v>77</v>
      </c>
      <c r="AY225" s="144" t="s">
        <v>118</v>
      </c>
    </row>
    <row r="226" spans="2:65" s="13" customFormat="1" ht="10.199999999999999">
      <c r="B226" s="149"/>
      <c r="D226" s="143" t="s">
        <v>126</v>
      </c>
      <c r="E226" s="150" t="s">
        <v>1</v>
      </c>
      <c r="F226" s="151" t="s">
        <v>255</v>
      </c>
      <c r="H226" s="152">
        <v>15.2</v>
      </c>
      <c r="I226" s="153"/>
      <c r="L226" s="149"/>
      <c r="M226" s="154"/>
      <c r="T226" s="155"/>
      <c r="AT226" s="150" t="s">
        <v>126</v>
      </c>
      <c r="AU226" s="150" t="s">
        <v>84</v>
      </c>
      <c r="AV226" s="13" t="s">
        <v>84</v>
      </c>
      <c r="AW226" s="13" t="s">
        <v>32</v>
      </c>
      <c r="AX226" s="13" t="s">
        <v>77</v>
      </c>
      <c r="AY226" s="150" t="s">
        <v>118</v>
      </c>
    </row>
    <row r="227" spans="2:65" s="13" customFormat="1" ht="10.199999999999999">
      <c r="B227" s="149"/>
      <c r="D227" s="143" t="s">
        <v>126</v>
      </c>
      <c r="E227" s="150" t="s">
        <v>1</v>
      </c>
      <c r="F227" s="151" t="s">
        <v>256</v>
      </c>
      <c r="H227" s="152">
        <v>12.24</v>
      </c>
      <c r="I227" s="153"/>
      <c r="L227" s="149"/>
      <c r="M227" s="154"/>
      <c r="T227" s="155"/>
      <c r="AT227" s="150" t="s">
        <v>126</v>
      </c>
      <c r="AU227" s="150" t="s">
        <v>84</v>
      </c>
      <c r="AV227" s="13" t="s">
        <v>84</v>
      </c>
      <c r="AW227" s="13" t="s">
        <v>32</v>
      </c>
      <c r="AX227" s="13" t="s">
        <v>77</v>
      </c>
      <c r="AY227" s="150" t="s">
        <v>118</v>
      </c>
    </row>
    <row r="228" spans="2:65" s="13" customFormat="1" ht="10.199999999999999">
      <c r="B228" s="149"/>
      <c r="D228" s="143" t="s">
        <v>126</v>
      </c>
      <c r="E228" s="150" t="s">
        <v>1</v>
      </c>
      <c r="F228" s="151" t="s">
        <v>257</v>
      </c>
      <c r="H228" s="152">
        <v>22.29</v>
      </c>
      <c r="I228" s="153"/>
      <c r="L228" s="149"/>
      <c r="M228" s="154"/>
      <c r="T228" s="155"/>
      <c r="AT228" s="150" t="s">
        <v>126</v>
      </c>
      <c r="AU228" s="150" t="s">
        <v>84</v>
      </c>
      <c r="AV228" s="13" t="s">
        <v>84</v>
      </c>
      <c r="AW228" s="13" t="s">
        <v>32</v>
      </c>
      <c r="AX228" s="13" t="s">
        <v>77</v>
      </c>
      <c r="AY228" s="150" t="s">
        <v>118</v>
      </c>
    </row>
    <row r="229" spans="2:65" s="13" customFormat="1" ht="10.199999999999999">
      <c r="B229" s="149"/>
      <c r="D229" s="143" t="s">
        <v>126</v>
      </c>
      <c r="E229" s="150" t="s">
        <v>1</v>
      </c>
      <c r="F229" s="151" t="s">
        <v>258</v>
      </c>
      <c r="H229" s="152">
        <v>-6.76</v>
      </c>
      <c r="I229" s="153"/>
      <c r="L229" s="149"/>
      <c r="M229" s="154"/>
      <c r="T229" s="155"/>
      <c r="AT229" s="150" t="s">
        <v>126</v>
      </c>
      <c r="AU229" s="150" t="s">
        <v>84</v>
      </c>
      <c r="AV229" s="13" t="s">
        <v>84</v>
      </c>
      <c r="AW229" s="13" t="s">
        <v>32</v>
      </c>
      <c r="AX229" s="13" t="s">
        <v>77</v>
      </c>
      <c r="AY229" s="150" t="s">
        <v>118</v>
      </c>
    </row>
    <row r="230" spans="2:65" s="15" customFormat="1" ht="10.199999999999999">
      <c r="B230" s="174"/>
      <c r="D230" s="143" t="s">
        <v>126</v>
      </c>
      <c r="E230" s="175" t="s">
        <v>1</v>
      </c>
      <c r="F230" s="176" t="s">
        <v>155</v>
      </c>
      <c r="H230" s="177">
        <v>42.97</v>
      </c>
      <c r="I230" s="178"/>
      <c r="L230" s="174"/>
      <c r="M230" s="179"/>
      <c r="T230" s="180"/>
      <c r="AT230" s="175" t="s">
        <v>126</v>
      </c>
      <c r="AU230" s="175" t="s">
        <v>84</v>
      </c>
      <c r="AV230" s="15" t="s">
        <v>136</v>
      </c>
      <c r="AW230" s="15" t="s">
        <v>32</v>
      </c>
      <c r="AX230" s="15" t="s">
        <v>77</v>
      </c>
      <c r="AY230" s="175" t="s">
        <v>118</v>
      </c>
    </row>
    <row r="231" spans="2:65" s="12" customFormat="1" ht="10.199999999999999">
      <c r="B231" s="142"/>
      <c r="D231" s="143" t="s">
        <v>126</v>
      </c>
      <c r="E231" s="144" t="s">
        <v>1</v>
      </c>
      <c r="F231" s="145" t="s">
        <v>259</v>
      </c>
      <c r="H231" s="144" t="s">
        <v>1</v>
      </c>
      <c r="I231" s="146"/>
      <c r="L231" s="142"/>
      <c r="M231" s="147"/>
      <c r="T231" s="148"/>
      <c r="AT231" s="144" t="s">
        <v>126</v>
      </c>
      <c r="AU231" s="144" t="s">
        <v>84</v>
      </c>
      <c r="AV231" s="12" t="s">
        <v>82</v>
      </c>
      <c r="AW231" s="12" t="s">
        <v>32</v>
      </c>
      <c r="AX231" s="12" t="s">
        <v>77</v>
      </c>
      <c r="AY231" s="144" t="s">
        <v>118</v>
      </c>
    </row>
    <row r="232" spans="2:65" s="13" customFormat="1" ht="10.199999999999999">
      <c r="B232" s="149"/>
      <c r="D232" s="143" t="s">
        <v>126</v>
      </c>
      <c r="E232" s="150" t="s">
        <v>1</v>
      </c>
      <c r="F232" s="151" t="s">
        <v>153</v>
      </c>
      <c r="H232" s="152">
        <v>210.6</v>
      </c>
      <c r="I232" s="153"/>
      <c r="L232" s="149"/>
      <c r="M232" s="154"/>
      <c r="T232" s="155"/>
      <c r="AT232" s="150" t="s">
        <v>126</v>
      </c>
      <c r="AU232" s="150" t="s">
        <v>84</v>
      </c>
      <c r="AV232" s="13" t="s">
        <v>84</v>
      </c>
      <c r="AW232" s="13" t="s">
        <v>32</v>
      </c>
      <c r="AX232" s="13" t="s">
        <v>77</v>
      </c>
      <c r="AY232" s="150" t="s">
        <v>118</v>
      </c>
    </row>
    <row r="233" spans="2:65" s="13" customFormat="1" ht="10.199999999999999">
      <c r="B233" s="149"/>
      <c r="D233" s="143" t="s">
        <v>126</v>
      </c>
      <c r="E233" s="150" t="s">
        <v>1</v>
      </c>
      <c r="F233" s="151" t="s">
        <v>260</v>
      </c>
      <c r="H233" s="152">
        <v>1.9410000000000001</v>
      </c>
      <c r="I233" s="153"/>
      <c r="L233" s="149"/>
      <c r="M233" s="154"/>
      <c r="T233" s="155"/>
      <c r="AT233" s="150" t="s">
        <v>126</v>
      </c>
      <c r="AU233" s="150" t="s">
        <v>84</v>
      </c>
      <c r="AV233" s="13" t="s">
        <v>84</v>
      </c>
      <c r="AW233" s="13" t="s">
        <v>32</v>
      </c>
      <c r="AX233" s="13" t="s">
        <v>77</v>
      </c>
      <c r="AY233" s="150" t="s">
        <v>118</v>
      </c>
    </row>
    <row r="234" spans="2:65" s="13" customFormat="1" ht="10.199999999999999">
      <c r="B234" s="149"/>
      <c r="D234" s="143" t="s">
        <v>126</v>
      </c>
      <c r="E234" s="150" t="s">
        <v>1</v>
      </c>
      <c r="F234" s="151" t="s">
        <v>261</v>
      </c>
      <c r="H234" s="152">
        <v>0.82799999999999996</v>
      </c>
      <c r="I234" s="153"/>
      <c r="L234" s="149"/>
      <c r="M234" s="154"/>
      <c r="T234" s="155"/>
      <c r="AT234" s="150" t="s">
        <v>126</v>
      </c>
      <c r="AU234" s="150" t="s">
        <v>84</v>
      </c>
      <c r="AV234" s="13" t="s">
        <v>84</v>
      </c>
      <c r="AW234" s="13" t="s">
        <v>32</v>
      </c>
      <c r="AX234" s="13" t="s">
        <v>77</v>
      </c>
      <c r="AY234" s="150" t="s">
        <v>118</v>
      </c>
    </row>
    <row r="235" spans="2:65" s="13" customFormat="1" ht="10.199999999999999">
      <c r="B235" s="149"/>
      <c r="D235" s="143" t="s">
        <v>126</v>
      </c>
      <c r="E235" s="150" t="s">
        <v>1</v>
      </c>
      <c r="F235" s="151" t="s">
        <v>262</v>
      </c>
      <c r="H235" s="152">
        <v>6.6420000000000003</v>
      </c>
      <c r="I235" s="153"/>
      <c r="L235" s="149"/>
      <c r="M235" s="154"/>
      <c r="T235" s="155"/>
      <c r="AT235" s="150" t="s">
        <v>126</v>
      </c>
      <c r="AU235" s="150" t="s">
        <v>84</v>
      </c>
      <c r="AV235" s="13" t="s">
        <v>84</v>
      </c>
      <c r="AW235" s="13" t="s">
        <v>32</v>
      </c>
      <c r="AX235" s="13" t="s">
        <v>77</v>
      </c>
      <c r="AY235" s="150" t="s">
        <v>118</v>
      </c>
    </row>
    <row r="236" spans="2:65" s="13" customFormat="1" ht="10.199999999999999">
      <c r="B236" s="149"/>
      <c r="D236" s="143" t="s">
        <v>126</v>
      </c>
      <c r="E236" s="150" t="s">
        <v>1</v>
      </c>
      <c r="F236" s="151" t="s">
        <v>263</v>
      </c>
      <c r="H236" s="152">
        <v>12.15</v>
      </c>
      <c r="I236" s="153"/>
      <c r="L236" s="149"/>
      <c r="M236" s="154"/>
      <c r="T236" s="155"/>
      <c r="AT236" s="150" t="s">
        <v>126</v>
      </c>
      <c r="AU236" s="150" t="s">
        <v>84</v>
      </c>
      <c r="AV236" s="13" t="s">
        <v>84</v>
      </c>
      <c r="AW236" s="13" t="s">
        <v>32</v>
      </c>
      <c r="AX236" s="13" t="s">
        <v>77</v>
      </c>
      <c r="AY236" s="150" t="s">
        <v>118</v>
      </c>
    </row>
    <row r="237" spans="2:65" s="15" customFormat="1" ht="10.199999999999999">
      <c r="B237" s="174"/>
      <c r="D237" s="143" t="s">
        <v>126</v>
      </c>
      <c r="E237" s="175" t="s">
        <v>1</v>
      </c>
      <c r="F237" s="176" t="s">
        <v>155</v>
      </c>
      <c r="H237" s="177">
        <v>232.161</v>
      </c>
      <c r="I237" s="178"/>
      <c r="L237" s="174"/>
      <c r="M237" s="179"/>
      <c r="T237" s="180"/>
      <c r="AT237" s="175" t="s">
        <v>126</v>
      </c>
      <c r="AU237" s="175" t="s">
        <v>84</v>
      </c>
      <c r="AV237" s="15" t="s">
        <v>136</v>
      </c>
      <c r="AW237" s="15" t="s">
        <v>32</v>
      </c>
      <c r="AX237" s="15" t="s">
        <v>77</v>
      </c>
      <c r="AY237" s="175" t="s">
        <v>118</v>
      </c>
    </row>
    <row r="238" spans="2:65" s="13" customFormat="1" ht="10.199999999999999">
      <c r="B238" s="149"/>
      <c r="D238" s="143" t="s">
        <v>126</v>
      </c>
      <c r="E238" s="150" t="s">
        <v>1</v>
      </c>
      <c r="F238" s="151" t="s">
        <v>264</v>
      </c>
      <c r="H238" s="152">
        <v>1.5</v>
      </c>
      <c r="I238" s="153"/>
      <c r="L238" s="149"/>
      <c r="M238" s="154"/>
      <c r="T238" s="155"/>
      <c r="AT238" s="150" t="s">
        <v>126</v>
      </c>
      <c r="AU238" s="150" t="s">
        <v>84</v>
      </c>
      <c r="AV238" s="13" t="s">
        <v>84</v>
      </c>
      <c r="AW238" s="13" t="s">
        <v>32</v>
      </c>
      <c r="AX238" s="13" t="s">
        <v>77</v>
      </c>
      <c r="AY238" s="150" t="s">
        <v>118</v>
      </c>
    </row>
    <row r="239" spans="2:65" s="14" customFormat="1" ht="10.199999999999999">
      <c r="B239" s="156"/>
      <c r="D239" s="143" t="s">
        <v>126</v>
      </c>
      <c r="E239" s="157" t="s">
        <v>1</v>
      </c>
      <c r="F239" s="158" t="s">
        <v>130</v>
      </c>
      <c r="H239" s="159">
        <v>1721.204</v>
      </c>
      <c r="I239" s="160"/>
      <c r="L239" s="156"/>
      <c r="M239" s="161"/>
      <c r="T239" s="162"/>
      <c r="AT239" s="157" t="s">
        <v>126</v>
      </c>
      <c r="AU239" s="157" t="s">
        <v>84</v>
      </c>
      <c r="AV239" s="14" t="s">
        <v>124</v>
      </c>
      <c r="AW239" s="14" t="s">
        <v>32</v>
      </c>
      <c r="AX239" s="14" t="s">
        <v>82</v>
      </c>
      <c r="AY239" s="157" t="s">
        <v>118</v>
      </c>
    </row>
    <row r="240" spans="2:65" s="1" customFormat="1" ht="24.15" customHeight="1">
      <c r="B240" s="32"/>
      <c r="C240" s="128" t="s">
        <v>265</v>
      </c>
      <c r="D240" s="128" t="s">
        <v>120</v>
      </c>
      <c r="E240" s="129" t="s">
        <v>266</v>
      </c>
      <c r="F240" s="130" t="s">
        <v>267</v>
      </c>
      <c r="G240" s="131" t="s">
        <v>123</v>
      </c>
      <c r="H240" s="132">
        <v>57.207000000000001</v>
      </c>
      <c r="I240" s="133"/>
      <c r="J240" s="134">
        <f>ROUND(I240*H240,2)</f>
        <v>0</v>
      </c>
      <c r="K240" s="135"/>
      <c r="L240" s="32"/>
      <c r="M240" s="136" t="s">
        <v>1</v>
      </c>
      <c r="N240" s="137" t="s">
        <v>42</v>
      </c>
      <c r="P240" s="138">
        <f>O240*H240</f>
        <v>0</v>
      </c>
      <c r="Q240" s="138">
        <v>4.9840000000000002E-2</v>
      </c>
      <c r="R240" s="138">
        <f>Q240*H240</f>
        <v>2.8511968800000003</v>
      </c>
      <c r="S240" s="138">
        <v>0</v>
      </c>
      <c r="T240" s="139">
        <f>S240*H240</f>
        <v>0</v>
      </c>
      <c r="AR240" s="140" t="s">
        <v>124</v>
      </c>
      <c r="AT240" s="140" t="s">
        <v>120</v>
      </c>
      <c r="AU240" s="140" t="s">
        <v>84</v>
      </c>
      <c r="AY240" s="17" t="s">
        <v>118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7" t="s">
        <v>82</v>
      </c>
      <c r="BK240" s="141">
        <f>ROUND(I240*H240,2)</f>
        <v>0</v>
      </c>
      <c r="BL240" s="17" t="s">
        <v>124</v>
      </c>
      <c r="BM240" s="140" t="s">
        <v>268</v>
      </c>
    </row>
    <row r="241" spans="2:65" s="12" customFormat="1" ht="10.199999999999999">
      <c r="B241" s="142"/>
      <c r="D241" s="143" t="s">
        <v>126</v>
      </c>
      <c r="E241" s="144" t="s">
        <v>1</v>
      </c>
      <c r="F241" s="145" t="s">
        <v>269</v>
      </c>
      <c r="H241" s="144" t="s">
        <v>1</v>
      </c>
      <c r="I241" s="146"/>
      <c r="L241" s="142"/>
      <c r="M241" s="147"/>
      <c r="T241" s="148"/>
      <c r="AT241" s="144" t="s">
        <v>126</v>
      </c>
      <c r="AU241" s="144" t="s">
        <v>84</v>
      </c>
      <c r="AV241" s="12" t="s">
        <v>82</v>
      </c>
      <c r="AW241" s="12" t="s">
        <v>32</v>
      </c>
      <c r="AX241" s="12" t="s">
        <v>77</v>
      </c>
      <c r="AY241" s="144" t="s">
        <v>118</v>
      </c>
    </row>
    <row r="242" spans="2:65" s="13" customFormat="1" ht="10.199999999999999">
      <c r="B242" s="149"/>
      <c r="D242" s="143" t="s">
        <v>126</v>
      </c>
      <c r="E242" s="150" t="s">
        <v>1</v>
      </c>
      <c r="F242" s="151" t="s">
        <v>270</v>
      </c>
      <c r="H242" s="152">
        <v>56.457000000000001</v>
      </c>
      <c r="I242" s="153"/>
      <c r="L242" s="149"/>
      <c r="M242" s="154"/>
      <c r="T242" s="155"/>
      <c r="AT242" s="150" t="s">
        <v>126</v>
      </c>
      <c r="AU242" s="150" t="s">
        <v>84</v>
      </c>
      <c r="AV242" s="13" t="s">
        <v>84</v>
      </c>
      <c r="AW242" s="13" t="s">
        <v>32</v>
      </c>
      <c r="AX242" s="13" t="s">
        <v>77</v>
      </c>
      <c r="AY242" s="150" t="s">
        <v>118</v>
      </c>
    </row>
    <row r="243" spans="2:65" s="13" customFormat="1" ht="10.199999999999999">
      <c r="B243" s="149"/>
      <c r="D243" s="143" t="s">
        <v>126</v>
      </c>
      <c r="E243" s="150" t="s">
        <v>1</v>
      </c>
      <c r="F243" s="151" t="s">
        <v>271</v>
      </c>
      <c r="H243" s="152">
        <v>0.75</v>
      </c>
      <c r="I243" s="153"/>
      <c r="L243" s="149"/>
      <c r="M243" s="154"/>
      <c r="T243" s="155"/>
      <c r="AT243" s="150" t="s">
        <v>126</v>
      </c>
      <c r="AU243" s="150" t="s">
        <v>84</v>
      </c>
      <c r="AV243" s="13" t="s">
        <v>84</v>
      </c>
      <c r="AW243" s="13" t="s">
        <v>32</v>
      </c>
      <c r="AX243" s="13" t="s">
        <v>77</v>
      </c>
      <c r="AY243" s="150" t="s">
        <v>118</v>
      </c>
    </row>
    <row r="244" spans="2:65" s="14" customFormat="1" ht="10.199999999999999">
      <c r="B244" s="156"/>
      <c r="D244" s="143" t="s">
        <v>126</v>
      </c>
      <c r="E244" s="157" t="s">
        <v>1</v>
      </c>
      <c r="F244" s="158" t="s">
        <v>130</v>
      </c>
      <c r="H244" s="159">
        <v>57.207000000000001</v>
      </c>
      <c r="I244" s="160"/>
      <c r="L244" s="156"/>
      <c r="M244" s="161"/>
      <c r="T244" s="162"/>
      <c r="AT244" s="157" t="s">
        <v>126</v>
      </c>
      <c r="AU244" s="157" t="s">
        <v>84</v>
      </c>
      <c r="AV244" s="14" t="s">
        <v>124</v>
      </c>
      <c r="AW244" s="14" t="s">
        <v>32</v>
      </c>
      <c r="AX244" s="14" t="s">
        <v>82</v>
      </c>
      <c r="AY244" s="157" t="s">
        <v>118</v>
      </c>
    </row>
    <row r="245" spans="2:65" s="11" customFormat="1" ht="22.8" customHeight="1">
      <c r="B245" s="116"/>
      <c r="D245" s="117" t="s">
        <v>76</v>
      </c>
      <c r="E245" s="126" t="s">
        <v>168</v>
      </c>
      <c r="F245" s="126" t="s">
        <v>272</v>
      </c>
      <c r="I245" s="119"/>
      <c r="J245" s="127">
        <f>BK245</f>
        <v>0</v>
      </c>
      <c r="L245" s="116"/>
      <c r="M245" s="121"/>
      <c r="P245" s="122">
        <f>SUM(P246:P276)</f>
        <v>0</v>
      </c>
      <c r="R245" s="122">
        <f>SUM(R246:R276)</f>
        <v>0</v>
      </c>
      <c r="T245" s="123">
        <f>SUM(T246:T276)</f>
        <v>0</v>
      </c>
      <c r="AR245" s="117" t="s">
        <v>82</v>
      </c>
      <c r="AT245" s="124" t="s">
        <v>76</v>
      </c>
      <c r="AU245" s="124" t="s">
        <v>82</v>
      </c>
      <c r="AY245" s="117" t="s">
        <v>118</v>
      </c>
      <c r="BK245" s="125">
        <f>SUM(BK246:BK276)</f>
        <v>0</v>
      </c>
    </row>
    <row r="246" spans="2:65" s="1" customFormat="1" ht="37.799999999999997" customHeight="1">
      <c r="B246" s="32"/>
      <c r="C246" s="128" t="s">
        <v>273</v>
      </c>
      <c r="D246" s="128" t="s">
        <v>120</v>
      </c>
      <c r="E246" s="129" t="s">
        <v>274</v>
      </c>
      <c r="F246" s="130" t="s">
        <v>275</v>
      </c>
      <c r="G246" s="131" t="s">
        <v>123</v>
      </c>
      <c r="H246" s="132">
        <v>1985.2249999999999</v>
      </c>
      <c r="I246" s="133"/>
      <c r="J246" s="134">
        <f>ROUND(I246*H246,2)</f>
        <v>0</v>
      </c>
      <c r="K246" s="135"/>
      <c r="L246" s="32"/>
      <c r="M246" s="136" t="s">
        <v>1</v>
      </c>
      <c r="N246" s="137" t="s">
        <v>42</v>
      </c>
      <c r="P246" s="138">
        <f>O246*H246</f>
        <v>0</v>
      </c>
      <c r="Q246" s="138">
        <v>0</v>
      </c>
      <c r="R246" s="138">
        <f>Q246*H246</f>
        <v>0</v>
      </c>
      <c r="S246" s="138">
        <v>0</v>
      </c>
      <c r="T246" s="139">
        <f>S246*H246</f>
        <v>0</v>
      </c>
      <c r="AR246" s="140" t="s">
        <v>124</v>
      </c>
      <c r="AT246" s="140" t="s">
        <v>120</v>
      </c>
      <c r="AU246" s="140" t="s">
        <v>84</v>
      </c>
      <c r="AY246" s="17" t="s">
        <v>118</v>
      </c>
      <c r="BE246" s="141">
        <f>IF(N246="základní",J246,0)</f>
        <v>0</v>
      </c>
      <c r="BF246" s="141">
        <f>IF(N246="snížená",J246,0)</f>
        <v>0</v>
      </c>
      <c r="BG246" s="141">
        <f>IF(N246="zákl. přenesená",J246,0)</f>
        <v>0</v>
      </c>
      <c r="BH246" s="141">
        <f>IF(N246="sníž. přenesená",J246,0)</f>
        <v>0</v>
      </c>
      <c r="BI246" s="141">
        <f>IF(N246="nulová",J246,0)</f>
        <v>0</v>
      </c>
      <c r="BJ246" s="17" t="s">
        <v>82</v>
      </c>
      <c r="BK246" s="141">
        <f>ROUND(I246*H246,2)</f>
        <v>0</v>
      </c>
      <c r="BL246" s="17" t="s">
        <v>124</v>
      </c>
      <c r="BM246" s="140" t="s">
        <v>276</v>
      </c>
    </row>
    <row r="247" spans="2:65" s="13" customFormat="1" ht="10.199999999999999">
      <c r="B247" s="149"/>
      <c r="D247" s="143" t="s">
        <v>126</v>
      </c>
      <c r="E247" s="150" t="s">
        <v>1</v>
      </c>
      <c r="F247" s="151" t="s">
        <v>277</v>
      </c>
      <c r="H247" s="152">
        <v>729.2</v>
      </c>
      <c r="I247" s="153"/>
      <c r="L247" s="149"/>
      <c r="M247" s="154"/>
      <c r="T247" s="155"/>
      <c r="AT247" s="150" t="s">
        <v>126</v>
      </c>
      <c r="AU247" s="150" t="s">
        <v>84</v>
      </c>
      <c r="AV247" s="13" t="s">
        <v>84</v>
      </c>
      <c r="AW247" s="13" t="s">
        <v>32</v>
      </c>
      <c r="AX247" s="13" t="s">
        <v>77</v>
      </c>
      <c r="AY247" s="150" t="s">
        <v>118</v>
      </c>
    </row>
    <row r="248" spans="2:65" s="13" customFormat="1" ht="10.199999999999999">
      <c r="B248" s="149"/>
      <c r="D248" s="143" t="s">
        <v>126</v>
      </c>
      <c r="E248" s="150" t="s">
        <v>1</v>
      </c>
      <c r="F248" s="151" t="s">
        <v>278</v>
      </c>
      <c r="H248" s="152">
        <v>694.42499999999995</v>
      </c>
      <c r="I248" s="153"/>
      <c r="L248" s="149"/>
      <c r="M248" s="154"/>
      <c r="T248" s="155"/>
      <c r="AT248" s="150" t="s">
        <v>126</v>
      </c>
      <c r="AU248" s="150" t="s">
        <v>84</v>
      </c>
      <c r="AV248" s="13" t="s">
        <v>84</v>
      </c>
      <c r="AW248" s="13" t="s">
        <v>32</v>
      </c>
      <c r="AX248" s="13" t="s">
        <v>77</v>
      </c>
      <c r="AY248" s="150" t="s">
        <v>118</v>
      </c>
    </row>
    <row r="249" spans="2:65" s="13" customFormat="1" ht="10.199999999999999">
      <c r="B249" s="149"/>
      <c r="D249" s="143" t="s">
        <v>126</v>
      </c>
      <c r="E249" s="150" t="s">
        <v>1</v>
      </c>
      <c r="F249" s="151" t="s">
        <v>279</v>
      </c>
      <c r="H249" s="152">
        <v>489.6</v>
      </c>
      <c r="I249" s="153"/>
      <c r="L249" s="149"/>
      <c r="M249" s="154"/>
      <c r="T249" s="155"/>
      <c r="AT249" s="150" t="s">
        <v>126</v>
      </c>
      <c r="AU249" s="150" t="s">
        <v>84</v>
      </c>
      <c r="AV249" s="13" t="s">
        <v>84</v>
      </c>
      <c r="AW249" s="13" t="s">
        <v>32</v>
      </c>
      <c r="AX249" s="13" t="s">
        <v>77</v>
      </c>
      <c r="AY249" s="150" t="s">
        <v>118</v>
      </c>
    </row>
    <row r="250" spans="2:65" s="13" customFormat="1" ht="10.199999999999999">
      <c r="B250" s="149"/>
      <c r="D250" s="143" t="s">
        <v>126</v>
      </c>
      <c r="E250" s="150" t="s">
        <v>1</v>
      </c>
      <c r="F250" s="151" t="s">
        <v>280</v>
      </c>
      <c r="H250" s="152">
        <v>72</v>
      </c>
      <c r="I250" s="153"/>
      <c r="L250" s="149"/>
      <c r="M250" s="154"/>
      <c r="T250" s="155"/>
      <c r="AT250" s="150" t="s">
        <v>126</v>
      </c>
      <c r="AU250" s="150" t="s">
        <v>84</v>
      </c>
      <c r="AV250" s="13" t="s">
        <v>84</v>
      </c>
      <c r="AW250" s="13" t="s">
        <v>32</v>
      </c>
      <c r="AX250" s="13" t="s">
        <v>77</v>
      </c>
      <c r="AY250" s="150" t="s">
        <v>118</v>
      </c>
    </row>
    <row r="251" spans="2:65" s="14" customFormat="1" ht="10.199999999999999">
      <c r="B251" s="156"/>
      <c r="D251" s="143" t="s">
        <v>126</v>
      </c>
      <c r="E251" s="157" t="s">
        <v>1</v>
      </c>
      <c r="F251" s="158" t="s">
        <v>130</v>
      </c>
      <c r="H251" s="159">
        <v>1985.2249999999999</v>
      </c>
      <c r="I251" s="160"/>
      <c r="L251" s="156"/>
      <c r="M251" s="161"/>
      <c r="T251" s="162"/>
      <c r="AT251" s="157" t="s">
        <v>126</v>
      </c>
      <c r="AU251" s="157" t="s">
        <v>84</v>
      </c>
      <c r="AV251" s="14" t="s">
        <v>124</v>
      </c>
      <c r="AW251" s="14" t="s">
        <v>32</v>
      </c>
      <c r="AX251" s="14" t="s">
        <v>82</v>
      </c>
      <c r="AY251" s="157" t="s">
        <v>118</v>
      </c>
    </row>
    <row r="252" spans="2:65" s="1" customFormat="1" ht="37.799999999999997" customHeight="1">
      <c r="B252" s="32"/>
      <c r="C252" s="128" t="s">
        <v>7</v>
      </c>
      <c r="D252" s="128" t="s">
        <v>120</v>
      </c>
      <c r="E252" s="129" t="s">
        <v>281</v>
      </c>
      <c r="F252" s="130" t="s">
        <v>282</v>
      </c>
      <c r="G252" s="131" t="s">
        <v>123</v>
      </c>
      <c r="H252" s="132">
        <v>59556.75</v>
      </c>
      <c r="I252" s="133"/>
      <c r="J252" s="134">
        <f>ROUND(I252*H252,2)</f>
        <v>0</v>
      </c>
      <c r="K252" s="135"/>
      <c r="L252" s="32"/>
      <c r="M252" s="136" t="s">
        <v>1</v>
      </c>
      <c r="N252" s="137" t="s">
        <v>42</v>
      </c>
      <c r="P252" s="138">
        <f>O252*H252</f>
        <v>0</v>
      </c>
      <c r="Q252" s="138">
        <v>0</v>
      </c>
      <c r="R252" s="138">
        <f>Q252*H252</f>
        <v>0</v>
      </c>
      <c r="S252" s="138">
        <v>0</v>
      </c>
      <c r="T252" s="139">
        <f>S252*H252</f>
        <v>0</v>
      </c>
      <c r="AR252" s="140" t="s">
        <v>124</v>
      </c>
      <c r="AT252" s="140" t="s">
        <v>120</v>
      </c>
      <c r="AU252" s="140" t="s">
        <v>84</v>
      </c>
      <c r="AY252" s="17" t="s">
        <v>118</v>
      </c>
      <c r="BE252" s="141">
        <f>IF(N252="základní",J252,0)</f>
        <v>0</v>
      </c>
      <c r="BF252" s="141">
        <f>IF(N252="snížená",J252,0)</f>
        <v>0</v>
      </c>
      <c r="BG252" s="141">
        <f>IF(N252="zákl. přenesená",J252,0)</f>
        <v>0</v>
      </c>
      <c r="BH252" s="141">
        <f>IF(N252="sníž. přenesená",J252,0)</f>
        <v>0</v>
      </c>
      <c r="BI252" s="141">
        <f>IF(N252="nulová",J252,0)</f>
        <v>0</v>
      </c>
      <c r="BJ252" s="17" t="s">
        <v>82</v>
      </c>
      <c r="BK252" s="141">
        <f>ROUND(I252*H252,2)</f>
        <v>0</v>
      </c>
      <c r="BL252" s="17" t="s">
        <v>124</v>
      </c>
      <c r="BM252" s="140" t="s">
        <v>283</v>
      </c>
    </row>
    <row r="253" spans="2:65" s="13" customFormat="1" ht="10.199999999999999">
      <c r="B253" s="149"/>
      <c r="D253" s="143" t="s">
        <v>126</v>
      </c>
      <c r="F253" s="151" t="s">
        <v>284</v>
      </c>
      <c r="H253" s="152">
        <v>59556.75</v>
      </c>
      <c r="I253" s="153"/>
      <c r="L253" s="149"/>
      <c r="M253" s="154"/>
      <c r="T253" s="155"/>
      <c r="AT253" s="150" t="s">
        <v>126</v>
      </c>
      <c r="AU253" s="150" t="s">
        <v>84</v>
      </c>
      <c r="AV253" s="13" t="s">
        <v>84</v>
      </c>
      <c r="AW253" s="13" t="s">
        <v>4</v>
      </c>
      <c r="AX253" s="13" t="s">
        <v>82</v>
      </c>
      <c r="AY253" s="150" t="s">
        <v>118</v>
      </c>
    </row>
    <row r="254" spans="2:65" s="1" customFormat="1" ht="37.799999999999997" customHeight="1">
      <c r="B254" s="32"/>
      <c r="C254" s="128" t="s">
        <v>285</v>
      </c>
      <c r="D254" s="128" t="s">
        <v>120</v>
      </c>
      <c r="E254" s="129" t="s">
        <v>286</v>
      </c>
      <c r="F254" s="130" t="s">
        <v>287</v>
      </c>
      <c r="G254" s="131" t="s">
        <v>123</v>
      </c>
      <c r="H254" s="132">
        <v>1985.2249999999999</v>
      </c>
      <c r="I254" s="133"/>
      <c r="J254" s="134">
        <f>ROUND(I254*H254,2)</f>
        <v>0</v>
      </c>
      <c r="K254" s="135"/>
      <c r="L254" s="32"/>
      <c r="M254" s="136" t="s">
        <v>1</v>
      </c>
      <c r="N254" s="137" t="s">
        <v>42</v>
      </c>
      <c r="P254" s="138">
        <f>O254*H254</f>
        <v>0</v>
      </c>
      <c r="Q254" s="138">
        <v>0</v>
      </c>
      <c r="R254" s="138">
        <f>Q254*H254</f>
        <v>0</v>
      </c>
      <c r="S254" s="138">
        <v>0</v>
      </c>
      <c r="T254" s="139">
        <f>S254*H254</f>
        <v>0</v>
      </c>
      <c r="AR254" s="140" t="s">
        <v>124</v>
      </c>
      <c r="AT254" s="140" t="s">
        <v>120</v>
      </c>
      <c r="AU254" s="140" t="s">
        <v>84</v>
      </c>
      <c r="AY254" s="17" t="s">
        <v>118</v>
      </c>
      <c r="BE254" s="141">
        <f>IF(N254="základní",J254,0)</f>
        <v>0</v>
      </c>
      <c r="BF254" s="141">
        <f>IF(N254="snížená",J254,0)</f>
        <v>0</v>
      </c>
      <c r="BG254" s="141">
        <f>IF(N254="zákl. přenesená",J254,0)</f>
        <v>0</v>
      </c>
      <c r="BH254" s="141">
        <f>IF(N254="sníž. přenesená",J254,0)</f>
        <v>0</v>
      </c>
      <c r="BI254" s="141">
        <f>IF(N254="nulová",J254,0)</f>
        <v>0</v>
      </c>
      <c r="BJ254" s="17" t="s">
        <v>82</v>
      </c>
      <c r="BK254" s="141">
        <f>ROUND(I254*H254,2)</f>
        <v>0</v>
      </c>
      <c r="BL254" s="17" t="s">
        <v>124</v>
      </c>
      <c r="BM254" s="140" t="s">
        <v>288</v>
      </c>
    </row>
    <row r="255" spans="2:65" s="1" customFormat="1" ht="16.5" customHeight="1">
      <c r="B255" s="32"/>
      <c r="C255" s="128" t="s">
        <v>289</v>
      </c>
      <c r="D255" s="128" t="s">
        <v>120</v>
      </c>
      <c r="E255" s="129" t="s">
        <v>290</v>
      </c>
      <c r="F255" s="130" t="s">
        <v>291</v>
      </c>
      <c r="G255" s="131" t="s">
        <v>123</v>
      </c>
      <c r="H255" s="132">
        <v>168</v>
      </c>
      <c r="I255" s="133"/>
      <c r="J255" s="134">
        <f>ROUND(I255*H255,2)</f>
        <v>0</v>
      </c>
      <c r="K255" s="135"/>
      <c r="L255" s="32"/>
      <c r="M255" s="136" t="s">
        <v>1</v>
      </c>
      <c r="N255" s="137" t="s">
        <v>42</v>
      </c>
      <c r="P255" s="138">
        <f>O255*H255</f>
        <v>0</v>
      </c>
      <c r="Q255" s="138">
        <v>0</v>
      </c>
      <c r="R255" s="138">
        <f>Q255*H255</f>
        <v>0</v>
      </c>
      <c r="S255" s="138">
        <v>0</v>
      </c>
      <c r="T255" s="139">
        <f>S255*H255</f>
        <v>0</v>
      </c>
      <c r="AR255" s="140" t="s">
        <v>124</v>
      </c>
      <c r="AT255" s="140" t="s">
        <v>120</v>
      </c>
      <c r="AU255" s="140" t="s">
        <v>84</v>
      </c>
      <c r="AY255" s="17" t="s">
        <v>118</v>
      </c>
      <c r="BE255" s="141">
        <f>IF(N255="základní",J255,0)</f>
        <v>0</v>
      </c>
      <c r="BF255" s="141">
        <f>IF(N255="snížená",J255,0)</f>
        <v>0</v>
      </c>
      <c r="BG255" s="141">
        <f>IF(N255="zákl. přenesená",J255,0)</f>
        <v>0</v>
      </c>
      <c r="BH255" s="141">
        <f>IF(N255="sníž. přenesená",J255,0)</f>
        <v>0</v>
      </c>
      <c r="BI255" s="141">
        <f>IF(N255="nulová",J255,0)</f>
        <v>0</v>
      </c>
      <c r="BJ255" s="17" t="s">
        <v>82</v>
      </c>
      <c r="BK255" s="141">
        <f>ROUND(I255*H255,2)</f>
        <v>0</v>
      </c>
      <c r="BL255" s="17" t="s">
        <v>124</v>
      </c>
      <c r="BM255" s="140" t="s">
        <v>292</v>
      </c>
    </row>
    <row r="256" spans="2:65" s="12" customFormat="1" ht="10.199999999999999">
      <c r="B256" s="142"/>
      <c r="D256" s="143" t="s">
        <v>126</v>
      </c>
      <c r="E256" s="144" t="s">
        <v>1</v>
      </c>
      <c r="F256" s="145" t="s">
        <v>293</v>
      </c>
      <c r="H256" s="144" t="s">
        <v>1</v>
      </c>
      <c r="I256" s="146"/>
      <c r="L256" s="142"/>
      <c r="M256" s="147"/>
      <c r="T256" s="148"/>
      <c r="AT256" s="144" t="s">
        <v>126</v>
      </c>
      <c r="AU256" s="144" t="s">
        <v>84</v>
      </c>
      <c r="AV256" s="12" t="s">
        <v>82</v>
      </c>
      <c r="AW256" s="12" t="s">
        <v>32</v>
      </c>
      <c r="AX256" s="12" t="s">
        <v>77</v>
      </c>
      <c r="AY256" s="144" t="s">
        <v>118</v>
      </c>
    </row>
    <row r="257" spans="2:65" s="13" customFormat="1" ht="10.199999999999999">
      <c r="B257" s="149"/>
      <c r="D257" s="143" t="s">
        <v>126</v>
      </c>
      <c r="E257" s="150" t="s">
        <v>1</v>
      </c>
      <c r="F257" s="151" t="s">
        <v>294</v>
      </c>
      <c r="H257" s="152">
        <v>56</v>
      </c>
      <c r="I257" s="153"/>
      <c r="L257" s="149"/>
      <c r="M257" s="154"/>
      <c r="T257" s="155"/>
      <c r="AT257" s="150" t="s">
        <v>126</v>
      </c>
      <c r="AU257" s="150" t="s">
        <v>84</v>
      </c>
      <c r="AV257" s="13" t="s">
        <v>84</v>
      </c>
      <c r="AW257" s="13" t="s">
        <v>32</v>
      </c>
      <c r="AX257" s="13" t="s">
        <v>77</v>
      </c>
      <c r="AY257" s="150" t="s">
        <v>118</v>
      </c>
    </row>
    <row r="258" spans="2:65" s="12" customFormat="1" ht="10.199999999999999">
      <c r="B258" s="142"/>
      <c r="D258" s="143" t="s">
        <v>126</v>
      </c>
      <c r="E258" s="144" t="s">
        <v>1</v>
      </c>
      <c r="F258" s="145" t="s">
        <v>295</v>
      </c>
      <c r="H258" s="144" t="s">
        <v>1</v>
      </c>
      <c r="I258" s="146"/>
      <c r="L258" s="142"/>
      <c r="M258" s="147"/>
      <c r="T258" s="148"/>
      <c r="AT258" s="144" t="s">
        <v>126</v>
      </c>
      <c r="AU258" s="144" t="s">
        <v>84</v>
      </c>
      <c r="AV258" s="12" t="s">
        <v>82</v>
      </c>
      <c r="AW258" s="12" t="s">
        <v>32</v>
      </c>
      <c r="AX258" s="12" t="s">
        <v>77</v>
      </c>
      <c r="AY258" s="144" t="s">
        <v>118</v>
      </c>
    </row>
    <row r="259" spans="2:65" s="13" customFormat="1" ht="10.199999999999999">
      <c r="B259" s="149"/>
      <c r="D259" s="143" t="s">
        <v>126</v>
      </c>
      <c r="E259" s="150" t="s">
        <v>1</v>
      </c>
      <c r="F259" s="151" t="s">
        <v>296</v>
      </c>
      <c r="H259" s="152">
        <v>112</v>
      </c>
      <c r="I259" s="153"/>
      <c r="L259" s="149"/>
      <c r="M259" s="154"/>
      <c r="T259" s="155"/>
      <c r="AT259" s="150" t="s">
        <v>126</v>
      </c>
      <c r="AU259" s="150" t="s">
        <v>84</v>
      </c>
      <c r="AV259" s="13" t="s">
        <v>84</v>
      </c>
      <c r="AW259" s="13" t="s">
        <v>32</v>
      </c>
      <c r="AX259" s="13" t="s">
        <v>77</v>
      </c>
      <c r="AY259" s="150" t="s">
        <v>118</v>
      </c>
    </row>
    <row r="260" spans="2:65" s="14" customFormat="1" ht="10.199999999999999">
      <c r="B260" s="156"/>
      <c r="D260" s="143" t="s">
        <v>126</v>
      </c>
      <c r="E260" s="157" t="s">
        <v>1</v>
      </c>
      <c r="F260" s="158" t="s">
        <v>130</v>
      </c>
      <c r="H260" s="159">
        <v>168</v>
      </c>
      <c r="I260" s="160"/>
      <c r="L260" s="156"/>
      <c r="M260" s="161"/>
      <c r="T260" s="162"/>
      <c r="AT260" s="157" t="s">
        <v>126</v>
      </c>
      <c r="AU260" s="157" t="s">
        <v>84</v>
      </c>
      <c r="AV260" s="14" t="s">
        <v>124</v>
      </c>
      <c r="AW260" s="14" t="s">
        <v>32</v>
      </c>
      <c r="AX260" s="14" t="s">
        <v>82</v>
      </c>
      <c r="AY260" s="157" t="s">
        <v>118</v>
      </c>
    </row>
    <row r="261" spans="2:65" s="1" customFormat="1" ht="16.5" customHeight="1">
      <c r="B261" s="32"/>
      <c r="C261" s="128" t="s">
        <v>297</v>
      </c>
      <c r="D261" s="128" t="s">
        <v>120</v>
      </c>
      <c r="E261" s="129" t="s">
        <v>298</v>
      </c>
      <c r="F261" s="130" t="s">
        <v>299</v>
      </c>
      <c r="G261" s="131" t="s">
        <v>123</v>
      </c>
      <c r="H261" s="132">
        <v>5040</v>
      </c>
      <c r="I261" s="133"/>
      <c r="J261" s="134">
        <f>ROUND(I261*H261,2)</f>
        <v>0</v>
      </c>
      <c r="K261" s="135"/>
      <c r="L261" s="32"/>
      <c r="M261" s="136" t="s">
        <v>1</v>
      </c>
      <c r="N261" s="137" t="s">
        <v>42</v>
      </c>
      <c r="P261" s="138">
        <f>O261*H261</f>
        <v>0</v>
      </c>
      <c r="Q261" s="138">
        <v>0</v>
      </c>
      <c r="R261" s="138">
        <f>Q261*H261</f>
        <v>0</v>
      </c>
      <c r="S261" s="138">
        <v>0</v>
      </c>
      <c r="T261" s="139">
        <f>S261*H261</f>
        <v>0</v>
      </c>
      <c r="AR261" s="140" t="s">
        <v>124</v>
      </c>
      <c r="AT261" s="140" t="s">
        <v>120</v>
      </c>
      <c r="AU261" s="140" t="s">
        <v>84</v>
      </c>
      <c r="AY261" s="17" t="s">
        <v>118</v>
      </c>
      <c r="BE261" s="141">
        <f>IF(N261="základní",J261,0)</f>
        <v>0</v>
      </c>
      <c r="BF261" s="141">
        <f>IF(N261="snížená",J261,0)</f>
        <v>0</v>
      </c>
      <c r="BG261" s="141">
        <f>IF(N261="zákl. přenesená",J261,0)</f>
        <v>0</v>
      </c>
      <c r="BH261" s="141">
        <f>IF(N261="sníž. přenesená",J261,0)</f>
        <v>0</v>
      </c>
      <c r="BI261" s="141">
        <f>IF(N261="nulová",J261,0)</f>
        <v>0</v>
      </c>
      <c r="BJ261" s="17" t="s">
        <v>82</v>
      </c>
      <c r="BK261" s="141">
        <f>ROUND(I261*H261,2)</f>
        <v>0</v>
      </c>
      <c r="BL261" s="17" t="s">
        <v>124</v>
      </c>
      <c r="BM261" s="140" t="s">
        <v>300</v>
      </c>
    </row>
    <row r="262" spans="2:65" s="13" customFormat="1" ht="10.199999999999999">
      <c r="B262" s="149"/>
      <c r="D262" s="143" t="s">
        <v>126</v>
      </c>
      <c r="F262" s="151" t="s">
        <v>301</v>
      </c>
      <c r="H262" s="152">
        <v>5040</v>
      </c>
      <c r="I262" s="153"/>
      <c r="L262" s="149"/>
      <c r="M262" s="154"/>
      <c r="T262" s="155"/>
      <c r="AT262" s="150" t="s">
        <v>126</v>
      </c>
      <c r="AU262" s="150" t="s">
        <v>84</v>
      </c>
      <c r="AV262" s="13" t="s">
        <v>84</v>
      </c>
      <c r="AW262" s="13" t="s">
        <v>4</v>
      </c>
      <c r="AX262" s="13" t="s">
        <v>82</v>
      </c>
      <c r="AY262" s="150" t="s">
        <v>118</v>
      </c>
    </row>
    <row r="263" spans="2:65" s="1" customFormat="1" ht="21.75" customHeight="1">
      <c r="B263" s="32"/>
      <c r="C263" s="128" t="s">
        <v>302</v>
      </c>
      <c r="D263" s="128" t="s">
        <v>120</v>
      </c>
      <c r="E263" s="129" t="s">
        <v>303</v>
      </c>
      <c r="F263" s="130" t="s">
        <v>304</v>
      </c>
      <c r="G263" s="131" t="s">
        <v>123</v>
      </c>
      <c r="H263" s="132">
        <v>168</v>
      </c>
      <c r="I263" s="133"/>
      <c r="J263" s="134">
        <f>ROUND(I263*H263,2)</f>
        <v>0</v>
      </c>
      <c r="K263" s="135"/>
      <c r="L263" s="32"/>
      <c r="M263" s="136" t="s">
        <v>1</v>
      </c>
      <c r="N263" s="137" t="s">
        <v>42</v>
      </c>
      <c r="P263" s="138">
        <f>O263*H263</f>
        <v>0</v>
      </c>
      <c r="Q263" s="138">
        <v>0</v>
      </c>
      <c r="R263" s="138">
        <f>Q263*H263</f>
        <v>0</v>
      </c>
      <c r="S263" s="138">
        <v>0</v>
      </c>
      <c r="T263" s="139">
        <f>S263*H263</f>
        <v>0</v>
      </c>
      <c r="AR263" s="140" t="s">
        <v>124</v>
      </c>
      <c r="AT263" s="140" t="s">
        <v>120</v>
      </c>
      <c r="AU263" s="140" t="s">
        <v>84</v>
      </c>
      <c r="AY263" s="17" t="s">
        <v>118</v>
      </c>
      <c r="BE263" s="141">
        <f>IF(N263="základní",J263,0)</f>
        <v>0</v>
      </c>
      <c r="BF263" s="141">
        <f>IF(N263="snížená",J263,0)</f>
        <v>0</v>
      </c>
      <c r="BG263" s="141">
        <f>IF(N263="zákl. přenesená",J263,0)</f>
        <v>0</v>
      </c>
      <c r="BH263" s="141">
        <f>IF(N263="sníž. přenesená",J263,0)</f>
        <v>0</v>
      </c>
      <c r="BI263" s="141">
        <f>IF(N263="nulová",J263,0)</f>
        <v>0</v>
      </c>
      <c r="BJ263" s="17" t="s">
        <v>82</v>
      </c>
      <c r="BK263" s="141">
        <f>ROUND(I263*H263,2)</f>
        <v>0</v>
      </c>
      <c r="BL263" s="17" t="s">
        <v>124</v>
      </c>
      <c r="BM263" s="140" t="s">
        <v>305</v>
      </c>
    </row>
    <row r="264" spans="2:65" s="1" customFormat="1" ht="16.5" customHeight="1">
      <c r="B264" s="32"/>
      <c r="C264" s="128" t="s">
        <v>306</v>
      </c>
      <c r="D264" s="128" t="s">
        <v>120</v>
      </c>
      <c r="E264" s="129" t="s">
        <v>307</v>
      </c>
      <c r="F264" s="130" t="s">
        <v>308</v>
      </c>
      <c r="G264" s="131" t="s">
        <v>182</v>
      </c>
      <c r="H264" s="132">
        <v>9</v>
      </c>
      <c r="I264" s="133"/>
      <c r="J264" s="134">
        <f>ROUND(I264*H264,2)</f>
        <v>0</v>
      </c>
      <c r="K264" s="135"/>
      <c r="L264" s="32"/>
      <c r="M264" s="136" t="s">
        <v>1</v>
      </c>
      <c r="N264" s="137" t="s">
        <v>42</v>
      </c>
      <c r="P264" s="138">
        <f>O264*H264</f>
        <v>0</v>
      </c>
      <c r="Q264" s="138">
        <v>0</v>
      </c>
      <c r="R264" s="138">
        <f>Q264*H264</f>
        <v>0</v>
      </c>
      <c r="S264" s="138">
        <v>0</v>
      </c>
      <c r="T264" s="139">
        <f>S264*H264</f>
        <v>0</v>
      </c>
      <c r="AR264" s="140" t="s">
        <v>124</v>
      </c>
      <c r="AT264" s="140" t="s">
        <v>120</v>
      </c>
      <c r="AU264" s="140" t="s">
        <v>84</v>
      </c>
      <c r="AY264" s="17" t="s">
        <v>118</v>
      </c>
      <c r="BE264" s="141">
        <f>IF(N264="základní",J264,0)</f>
        <v>0</v>
      </c>
      <c r="BF264" s="141">
        <f>IF(N264="snížená",J264,0)</f>
        <v>0</v>
      </c>
      <c r="BG264" s="141">
        <f>IF(N264="zákl. přenesená",J264,0)</f>
        <v>0</v>
      </c>
      <c r="BH264" s="141">
        <f>IF(N264="sníž. přenesená",J264,0)</f>
        <v>0</v>
      </c>
      <c r="BI264" s="141">
        <f>IF(N264="nulová",J264,0)</f>
        <v>0</v>
      </c>
      <c r="BJ264" s="17" t="s">
        <v>82</v>
      </c>
      <c r="BK264" s="141">
        <f>ROUND(I264*H264,2)</f>
        <v>0</v>
      </c>
      <c r="BL264" s="17" t="s">
        <v>124</v>
      </c>
      <c r="BM264" s="140" t="s">
        <v>309</v>
      </c>
    </row>
    <row r="265" spans="2:65" s="12" customFormat="1" ht="10.199999999999999">
      <c r="B265" s="142"/>
      <c r="D265" s="143" t="s">
        <v>126</v>
      </c>
      <c r="E265" s="144" t="s">
        <v>1</v>
      </c>
      <c r="F265" s="145" t="s">
        <v>293</v>
      </c>
      <c r="H265" s="144" t="s">
        <v>1</v>
      </c>
      <c r="I265" s="146"/>
      <c r="L265" s="142"/>
      <c r="M265" s="147"/>
      <c r="T265" s="148"/>
      <c r="AT265" s="144" t="s">
        <v>126</v>
      </c>
      <c r="AU265" s="144" t="s">
        <v>84</v>
      </c>
      <c r="AV265" s="12" t="s">
        <v>82</v>
      </c>
      <c r="AW265" s="12" t="s">
        <v>32</v>
      </c>
      <c r="AX265" s="12" t="s">
        <v>77</v>
      </c>
      <c r="AY265" s="144" t="s">
        <v>118</v>
      </c>
    </row>
    <row r="266" spans="2:65" s="13" customFormat="1" ht="10.199999999999999">
      <c r="B266" s="149"/>
      <c r="D266" s="143" t="s">
        <v>126</v>
      </c>
      <c r="E266" s="150" t="s">
        <v>1</v>
      </c>
      <c r="F266" s="151" t="s">
        <v>136</v>
      </c>
      <c r="H266" s="152">
        <v>3</v>
      </c>
      <c r="I266" s="153"/>
      <c r="L266" s="149"/>
      <c r="M266" s="154"/>
      <c r="T266" s="155"/>
      <c r="AT266" s="150" t="s">
        <v>126</v>
      </c>
      <c r="AU266" s="150" t="s">
        <v>84</v>
      </c>
      <c r="AV266" s="13" t="s">
        <v>84</v>
      </c>
      <c r="AW266" s="13" t="s">
        <v>32</v>
      </c>
      <c r="AX266" s="13" t="s">
        <v>77</v>
      </c>
      <c r="AY266" s="150" t="s">
        <v>118</v>
      </c>
    </row>
    <row r="267" spans="2:65" s="12" customFormat="1" ht="10.199999999999999">
      <c r="B267" s="142"/>
      <c r="D267" s="143" t="s">
        <v>126</v>
      </c>
      <c r="E267" s="144" t="s">
        <v>1</v>
      </c>
      <c r="F267" s="145" t="s">
        <v>295</v>
      </c>
      <c r="H267" s="144" t="s">
        <v>1</v>
      </c>
      <c r="I267" s="146"/>
      <c r="L267" s="142"/>
      <c r="M267" s="147"/>
      <c r="T267" s="148"/>
      <c r="AT267" s="144" t="s">
        <v>126</v>
      </c>
      <c r="AU267" s="144" t="s">
        <v>84</v>
      </c>
      <c r="AV267" s="12" t="s">
        <v>82</v>
      </c>
      <c r="AW267" s="12" t="s">
        <v>32</v>
      </c>
      <c r="AX267" s="12" t="s">
        <v>77</v>
      </c>
      <c r="AY267" s="144" t="s">
        <v>118</v>
      </c>
    </row>
    <row r="268" spans="2:65" s="13" customFormat="1" ht="10.199999999999999">
      <c r="B268" s="149"/>
      <c r="D268" s="143" t="s">
        <v>126</v>
      </c>
      <c r="E268" s="150" t="s">
        <v>1</v>
      </c>
      <c r="F268" s="151" t="s">
        <v>134</v>
      </c>
      <c r="H268" s="152">
        <v>6</v>
      </c>
      <c r="I268" s="153"/>
      <c r="L268" s="149"/>
      <c r="M268" s="154"/>
      <c r="T268" s="155"/>
      <c r="AT268" s="150" t="s">
        <v>126</v>
      </c>
      <c r="AU268" s="150" t="s">
        <v>84</v>
      </c>
      <c r="AV268" s="13" t="s">
        <v>84</v>
      </c>
      <c r="AW268" s="13" t="s">
        <v>32</v>
      </c>
      <c r="AX268" s="13" t="s">
        <v>77</v>
      </c>
      <c r="AY268" s="150" t="s">
        <v>118</v>
      </c>
    </row>
    <row r="269" spans="2:65" s="14" customFormat="1" ht="10.199999999999999">
      <c r="B269" s="156"/>
      <c r="D269" s="143" t="s">
        <v>126</v>
      </c>
      <c r="E269" s="157" t="s">
        <v>1</v>
      </c>
      <c r="F269" s="158" t="s">
        <v>130</v>
      </c>
      <c r="H269" s="159">
        <v>9</v>
      </c>
      <c r="I269" s="160"/>
      <c r="L269" s="156"/>
      <c r="M269" s="161"/>
      <c r="T269" s="162"/>
      <c r="AT269" s="157" t="s">
        <v>126</v>
      </c>
      <c r="AU269" s="157" t="s">
        <v>84</v>
      </c>
      <c r="AV269" s="14" t="s">
        <v>124</v>
      </c>
      <c r="AW269" s="14" t="s">
        <v>32</v>
      </c>
      <c r="AX269" s="14" t="s">
        <v>82</v>
      </c>
      <c r="AY269" s="157" t="s">
        <v>118</v>
      </c>
    </row>
    <row r="270" spans="2:65" s="1" customFormat="1" ht="24.15" customHeight="1">
      <c r="B270" s="32"/>
      <c r="C270" s="128" t="s">
        <v>310</v>
      </c>
      <c r="D270" s="128" t="s">
        <v>120</v>
      </c>
      <c r="E270" s="129" t="s">
        <v>311</v>
      </c>
      <c r="F270" s="130" t="s">
        <v>312</v>
      </c>
      <c r="G270" s="131" t="s">
        <v>182</v>
      </c>
      <c r="H270" s="132">
        <v>270</v>
      </c>
      <c r="I270" s="133"/>
      <c r="J270" s="134">
        <f>ROUND(I270*H270,2)</f>
        <v>0</v>
      </c>
      <c r="K270" s="135"/>
      <c r="L270" s="32"/>
      <c r="M270" s="136" t="s">
        <v>1</v>
      </c>
      <c r="N270" s="137" t="s">
        <v>42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124</v>
      </c>
      <c r="AT270" s="140" t="s">
        <v>120</v>
      </c>
      <c r="AU270" s="140" t="s">
        <v>84</v>
      </c>
      <c r="AY270" s="17" t="s">
        <v>118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7" t="s">
        <v>82</v>
      </c>
      <c r="BK270" s="141">
        <f>ROUND(I270*H270,2)</f>
        <v>0</v>
      </c>
      <c r="BL270" s="17" t="s">
        <v>124</v>
      </c>
      <c r="BM270" s="140" t="s">
        <v>313</v>
      </c>
    </row>
    <row r="271" spans="2:65" s="13" customFormat="1" ht="10.199999999999999">
      <c r="B271" s="149"/>
      <c r="D271" s="143" t="s">
        <v>126</v>
      </c>
      <c r="F271" s="151" t="s">
        <v>314</v>
      </c>
      <c r="H271" s="152">
        <v>270</v>
      </c>
      <c r="I271" s="153"/>
      <c r="L271" s="149"/>
      <c r="M271" s="154"/>
      <c r="T271" s="155"/>
      <c r="AT271" s="150" t="s">
        <v>126</v>
      </c>
      <c r="AU271" s="150" t="s">
        <v>84</v>
      </c>
      <c r="AV271" s="13" t="s">
        <v>84</v>
      </c>
      <c r="AW271" s="13" t="s">
        <v>4</v>
      </c>
      <c r="AX271" s="13" t="s">
        <v>82</v>
      </c>
      <c r="AY271" s="150" t="s">
        <v>118</v>
      </c>
    </row>
    <row r="272" spans="2:65" s="1" customFormat="1" ht="16.5" customHeight="1">
      <c r="B272" s="32"/>
      <c r="C272" s="128" t="s">
        <v>315</v>
      </c>
      <c r="D272" s="128" t="s">
        <v>120</v>
      </c>
      <c r="E272" s="129" t="s">
        <v>316</v>
      </c>
      <c r="F272" s="130" t="s">
        <v>317</v>
      </c>
      <c r="G272" s="131" t="s">
        <v>182</v>
      </c>
      <c r="H272" s="132">
        <v>9</v>
      </c>
      <c r="I272" s="133"/>
      <c r="J272" s="134">
        <f>ROUND(I272*H272,2)</f>
        <v>0</v>
      </c>
      <c r="K272" s="135"/>
      <c r="L272" s="32"/>
      <c r="M272" s="136" t="s">
        <v>1</v>
      </c>
      <c r="N272" s="137" t="s">
        <v>42</v>
      </c>
      <c r="P272" s="138">
        <f>O272*H272</f>
        <v>0</v>
      </c>
      <c r="Q272" s="138">
        <v>0</v>
      </c>
      <c r="R272" s="138">
        <f>Q272*H272</f>
        <v>0</v>
      </c>
      <c r="S272" s="138">
        <v>0</v>
      </c>
      <c r="T272" s="139">
        <f>S272*H272</f>
        <v>0</v>
      </c>
      <c r="AR272" s="140" t="s">
        <v>124</v>
      </c>
      <c r="AT272" s="140" t="s">
        <v>120</v>
      </c>
      <c r="AU272" s="140" t="s">
        <v>84</v>
      </c>
      <c r="AY272" s="17" t="s">
        <v>118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7" t="s">
        <v>82</v>
      </c>
      <c r="BK272" s="141">
        <f>ROUND(I272*H272,2)</f>
        <v>0</v>
      </c>
      <c r="BL272" s="17" t="s">
        <v>124</v>
      </c>
      <c r="BM272" s="140" t="s">
        <v>318</v>
      </c>
    </row>
    <row r="273" spans="2:65" s="1" customFormat="1" ht="24.15" customHeight="1">
      <c r="B273" s="32"/>
      <c r="C273" s="128" t="s">
        <v>319</v>
      </c>
      <c r="D273" s="128" t="s">
        <v>120</v>
      </c>
      <c r="E273" s="129" t="s">
        <v>320</v>
      </c>
      <c r="F273" s="130" t="s">
        <v>321</v>
      </c>
      <c r="G273" s="131" t="s">
        <v>123</v>
      </c>
      <c r="H273" s="132">
        <v>344.24099999999999</v>
      </c>
      <c r="I273" s="133"/>
      <c r="J273" s="134">
        <f>ROUND(I273*H273,2)</f>
        <v>0</v>
      </c>
      <c r="K273" s="135"/>
      <c r="L273" s="32"/>
      <c r="M273" s="136" t="s">
        <v>1</v>
      </c>
      <c r="N273" s="137" t="s">
        <v>42</v>
      </c>
      <c r="P273" s="138">
        <f>O273*H273</f>
        <v>0</v>
      </c>
      <c r="Q273" s="138">
        <v>0</v>
      </c>
      <c r="R273" s="138">
        <f>Q273*H273</f>
        <v>0</v>
      </c>
      <c r="S273" s="138">
        <v>0</v>
      </c>
      <c r="T273" s="139">
        <f>S273*H273</f>
        <v>0</v>
      </c>
      <c r="AR273" s="140" t="s">
        <v>124</v>
      </c>
      <c r="AT273" s="140" t="s">
        <v>120</v>
      </c>
      <c r="AU273" s="140" t="s">
        <v>84</v>
      </c>
      <c r="AY273" s="17" t="s">
        <v>118</v>
      </c>
      <c r="BE273" s="141">
        <f>IF(N273="základní",J273,0)</f>
        <v>0</v>
      </c>
      <c r="BF273" s="141">
        <f>IF(N273="snížená",J273,0)</f>
        <v>0</v>
      </c>
      <c r="BG273" s="141">
        <f>IF(N273="zákl. přenesená",J273,0)</f>
        <v>0</v>
      </c>
      <c r="BH273" s="141">
        <f>IF(N273="sníž. přenesená",J273,0)</f>
        <v>0</v>
      </c>
      <c r="BI273" s="141">
        <f>IF(N273="nulová",J273,0)</f>
        <v>0</v>
      </c>
      <c r="BJ273" s="17" t="s">
        <v>82</v>
      </c>
      <c r="BK273" s="141">
        <f>ROUND(I273*H273,2)</f>
        <v>0</v>
      </c>
      <c r="BL273" s="17" t="s">
        <v>124</v>
      </c>
      <c r="BM273" s="140" t="s">
        <v>322</v>
      </c>
    </row>
    <row r="274" spans="2:65" s="12" customFormat="1" ht="10.199999999999999">
      <c r="B274" s="142"/>
      <c r="D274" s="143" t="s">
        <v>126</v>
      </c>
      <c r="E274" s="144" t="s">
        <v>1</v>
      </c>
      <c r="F274" s="145" t="s">
        <v>323</v>
      </c>
      <c r="H274" s="144" t="s">
        <v>1</v>
      </c>
      <c r="I274" s="146"/>
      <c r="L274" s="142"/>
      <c r="M274" s="147"/>
      <c r="T274" s="148"/>
      <c r="AT274" s="144" t="s">
        <v>126</v>
      </c>
      <c r="AU274" s="144" t="s">
        <v>84</v>
      </c>
      <c r="AV274" s="12" t="s">
        <v>82</v>
      </c>
      <c r="AW274" s="12" t="s">
        <v>32</v>
      </c>
      <c r="AX274" s="12" t="s">
        <v>77</v>
      </c>
      <c r="AY274" s="144" t="s">
        <v>118</v>
      </c>
    </row>
    <row r="275" spans="2:65" s="12" customFormat="1" ht="10.199999999999999">
      <c r="B275" s="142"/>
      <c r="D275" s="143" t="s">
        <v>126</v>
      </c>
      <c r="E275" s="144" t="s">
        <v>1</v>
      </c>
      <c r="F275" s="145" t="s">
        <v>324</v>
      </c>
      <c r="H275" s="144" t="s">
        <v>1</v>
      </c>
      <c r="I275" s="146"/>
      <c r="L275" s="142"/>
      <c r="M275" s="147"/>
      <c r="T275" s="148"/>
      <c r="AT275" s="144" t="s">
        <v>126</v>
      </c>
      <c r="AU275" s="144" t="s">
        <v>84</v>
      </c>
      <c r="AV275" s="12" t="s">
        <v>82</v>
      </c>
      <c r="AW275" s="12" t="s">
        <v>32</v>
      </c>
      <c r="AX275" s="12" t="s">
        <v>77</v>
      </c>
      <c r="AY275" s="144" t="s">
        <v>118</v>
      </c>
    </row>
    <row r="276" spans="2:65" s="13" customFormat="1" ht="10.199999999999999">
      <c r="B276" s="149"/>
      <c r="D276" s="143" t="s">
        <v>126</v>
      </c>
      <c r="E276" s="150" t="s">
        <v>1</v>
      </c>
      <c r="F276" s="151" t="s">
        <v>325</v>
      </c>
      <c r="H276" s="152">
        <v>344.24099999999999</v>
      </c>
      <c r="I276" s="153"/>
      <c r="L276" s="149"/>
      <c r="M276" s="154"/>
      <c r="T276" s="155"/>
      <c r="AT276" s="150" t="s">
        <v>126</v>
      </c>
      <c r="AU276" s="150" t="s">
        <v>84</v>
      </c>
      <c r="AV276" s="13" t="s">
        <v>84</v>
      </c>
      <c r="AW276" s="13" t="s">
        <v>32</v>
      </c>
      <c r="AX276" s="13" t="s">
        <v>82</v>
      </c>
      <c r="AY276" s="150" t="s">
        <v>118</v>
      </c>
    </row>
    <row r="277" spans="2:65" s="11" customFormat="1" ht="22.8" customHeight="1">
      <c r="B277" s="116"/>
      <c r="D277" s="117" t="s">
        <v>76</v>
      </c>
      <c r="E277" s="126" t="s">
        <v>326</v>
      </c>
      <c r="F277" s="126" t="s">
        <v>327</v>
      </c>
      <c r="I277" s="119"/>
      <c r="J277" s="127">
        <f>BK277</f>
        <v>0</v>
      </c>
      <c r="L277" s="116"/>
      <c r="M277" s="121"/>
      <c r="P277" s="122">
        <f>SUM(P278:P282)</f>
        <v>0</v>
      </c>
      <c r="R277" s="122">
        <f>SUM(R278:R282)</f>
        <v>0</v>
      </c>
      <c r="T277" s="123">
        <f>SUM(T278:T282)</f>
        <v>0</v>
      </c>
      <c r="AR277" s="117" t="s">
        <v>82</v>
      </c>
      <c r="AT277" s="124" t="s">
        <v>76</v>
      </c>
      <c r="AU277" s="124" t="s">
        <v>82</v>
      </c>
      <c r="AY277" s="117" t="s">
        <v>118</v>
      </c>
      <c r="BK277" s="125">
        <f>SUM(BK278:BK282)</f>
        <v>0</v>
      </c>
    </row>
    <row r="278" spans="2:65" s="1" customFormat="1" ht="24.15" customHeight="1">
      <c r="B278" s="32"/>
      <c r="C278" s="128" t="s">
        <v>328</v>
      </c>
      <c r="D278" s="128" t="s">
        <v>120</v>
      </c>
      <c r="E278" s="129" t="s">
        <v>329</v>
      </c>
      <c r="F278" s="130" t="s">
        <v>330</v>
      </c>
      <c r="G278" s="131" t="s">
        <v>331</v>
      </c>
      <c r="H278" s="132">
        <v>0.53300000000000003</v>
      </c>
      <c r="I278" s="133"/>
      <c r="J278" s="134">
        <f>ROUND(I278*H278,2)</f>
        <v>0</v>
      </c>
      <c r="K278" s="135"/>
      <c r="L278" s="32"/>
      <c r="M278" s="136" t="s">
        <v>1</v>
      </c>
      <c r="N278" s="137" t="s">
        <v>42</v>
      </c>
      <c r="P278" s="138">
        <f>O278*H278</f>
        <v>0</v>
      </c>
      <c r="Q278" s="138">
        <v>0</v>
      </c>
      <c r="R278" s="138">
        <f>Q278*H278</f>
        <v>0</v>
      </c>
      <c r="S278" s="138">
        <v>0</v>
      </c>
      <c r="T278" s="139">
        <f>S278*H278</f>
        <v>0</v>
      </c>
      <c r="AR278" s="140" t="s">
        <v>124</v>
      </c>
      <c r="AT278" s="140" t="s">
        <v>120</v>
      </c>
      <c r="AU278" s="140" t="s">
        <v>84</v>
      </c>
      <c r="AY278" s="17" t="s">
        <v>118</v>
      </c>
      <c r="BE278" s="141">
        <f>IF(N278="základní",J278,0)</f>
        <v>0</v>
      </c>
      <c r="BF278" s="141">
        <f>IF(N278="snížená",J278,0)</f>
        <v>0</v>
      </c>
      <c r="BG278" s="141">
        <f>IF(N278="zákl. přenesená",J278,0)</f>
        <v>0</v>
      </c>
      <c r="BH278" s="141">
        <f>IF(N278="sníž. přenesená",J278,0)</f>
        <v>0</v>
      </c>
      <c r="BI278" s="141">
        <f>IF(N278="nulová",J278,0)</f>
        <v>0</v>
      </c>
      <c r="BJ278" s="17" t="s">
        <v>82</v>
      </c>
      <c r="BK278" s="141">
        <f>ROUND(I278*H278,2)</f>
        <v>0</v>
      </c>
      <c r="BL278" s="17" t="s">
        <v>124</v>
      </c>
      <c r="BM278" s="140" t="s">
        <v>332</v>
      </c>
    </row>
    <row r="279" spans="2:65" s="1" customFormat="1" ht="24.15" customHeight="1">
      <c r="B279" s="32"/>
      <c r="C279" s="128" t="s">
        <v>333</v>
      </c>
      <c r="D279" s="128" t="s">
        <v>120</v>
      </c>
      <c r="E279" s="129" t="s">
        <v>334</v>
      </c>
      <c r="F279" s="130" t="s">
        <v>335</v>
      </c>
      <c r="G279" s="131" t="s">
        <v>331</v>
      </c>
      <c r="H279" s="132">
        <v>0.53300000000000003</v>
      </c>
      <c r="I279" s="133"/>
      <c r="J279" s="134">
        <f>ROUND(I279*H279,2)</f>
        <v>0</v>
      </c>
      <c r="K279" s="135"/>
      <c r="L279" s="32"/>
      <c r="M279" s="136" t="s">
        <v>1</v>
      </c>
      <c r="N279" s="137" t="s">
        <v>42</v>
      </c>
      <c r="P279" s="138">
        <f>O279*H279</f>
        <v>0</v>
      </c>
      <c r="Q279" s="138">
        <v>0</v>
      </c>
      <c r="R279" s="138">
        <f>Q279*H279</f>
        <v>0</v>
      </c>
      <c r="S279" s="138">
        <v>0</v>
      </c>
      <c r="T279" s="139">
        <f>S279*H279</f>
        <v>0</v>
      </c>
      <c r="AR279" s="140" t="s">
        <v>124</v>
      </c>
      <c r="AT279" s="140" t="s">
        <v>120</v>
      </c>
      <c r="AU279" s="140" t="s">
        <v>84</v>
      </c>
      <c r="AY279" s="17" t="s">
        <v>118</v>
      </c>
      <c r="BE279" s="141">
        <f>IF(N279="základní",J279,0)</f>
        <v>0</v>
      </c>
      <c r="BF279" s="141">
        <f>IF(N279="snížená",J279,0)</f>
        <v>0</v>
      </c>
      <c r="BG279" s="141">
        <f>IF(N279="zákl. přenesená",J279,0)</f>
        <v>0</v>
      </c>
      <c r="BH279" s="141">
        <f>IF(N279="sníž. přenesená",J279,0)</f>
        <v>0</v>
      </c>
      <c r="BI279" s="141">
        <f>IF(N279="nulová",J279,0)</f>
        <v>0</v>
      </c>
      <c r="BJ279" s="17" t="s">
        <v>82</v>
      </c>
      <c r="BK279" s="141">
        <f>ROUND(I279*H279,2)</f>
        <v>0</v>
      </c>
      <c r="BL279" s="17" t="s">
        <v>124</v>
      </c>
      <c r="BM279" s="140" t="s">
        <v>336</v>
      </c>
    </row>
    <row r="280" spans="2:65" s="1" customFormat="1" ht="24.15" customHeight="1">
      <c r="B280" s="32"/>
      <c r="C280" s="128" t="s">
        <v>337</v>
      </c>
      <c r="D280" s="128" t="s">
        <v>120</v>
      </c>
      <c r="E280" s="129" t="s">
        <v>338</v>
      </c>
      <c r="F280" s="130" t="s">
        <v>339</v>
      </c>
      <c r="G280" s="131" t="s">
        <v>331</v>
      </c>
      <c r="H280" s="132">
        <v>7.4619999999999997</v>
      </c>
      <c r="I280" s="133"/>
      <c r="J280" s="134">
        <f>ROUND(I280*H280,2)</f>
        <v>0</v>
      </c>
      <c r="K280" s="135"/>
      <c r="L280" s="32"/>
      <c r="M280" s="136" t="s">
        <v>1</v>
      </c>
      <c r="N280" s="137" t="s">
        <v>42</v>
      </c>
      <c r="P280" s="138">
        <f>O280*H280</f>
        <v>0</v>
      </c>
      <c r="Q280" s="138">
        <v>0</v>
      </c>
      <c r="R280" s="138">
        <f>Q280*H280</f>
        <v>0</v>
      </c>
      <c r="S280" s="138">
        <v>0</v>
      </c>
      <c r="T280" s="139">
        <f>S280*H280</f>
        <v>0</v>
      </c>
      <c r="AR280" s="140" t="s">
        <v>124</v>
      </c>
      <c r="AT280" s="140" t="s">
        <v>120</v>
      </c>
      <c r="AU280" s="140" t="s">
        <v>84</v>
      </c>
      <c r="AY280" s="17" t="s">
        <v>118</v>
      </c>
      <c r="BE280" s="141">
        <f>IF(N280="základní",J280,0)</f>
        <v>0</v>
      </c>
      <c r="BF280" s="141">
        <f>IF(N280="snížená",J280,0)</f>
        <v>0</v>
      </c>
      <c r="BG280" s="141">
        <f>IF(N280="zákl. přenesená",J280,0)</f>
        <v>0</v>
      </c>
      <c r="BH280" s="141">
        <f>IF(N280="sníž. přenesená",J280,0)</f>
        <v>0</v>
      </c>
      <c r="BI280" s="141">
        <f>IF(N280="nulová",J280,0)</f>
        <v>0</v>
      </c>
      <c r="BJ280" s="17" t="s">
        <v>82</v>
      </c>
      <c r="BK280" s="141">
        <f>ROUND(I280*H280,2)</f>
        <v>0</v>
      </c>
      <c r="BL280" s="17" t="s">
        <v>124</v>
      </c>
      <c r="BM280" s="140" t="s">
        <v>340</v>
      </c>
    </row>
    <row r="281" spans="2:65" s="13" customFormat="1" ht="10.199999999999999">
      <c r="B281" s="149"/>
      <c r="D281" s="143" t="s">
        <v>126</v>
      </c>
      <c r="F281" s="151" t="s">
        <v>341</v>
      </c>
      <c r="H281" s="152">
        <v>7.4619999999999997</v>
      </c>
      <c r="I281" s="153"/>
      <c r="L281" s="149"/>
      <c r="M281" s="154"/>
      <c r="T281" s="155"/>
      <c r="AT281" s="150" t="s">
        <v>126</v>
      </c>
      <c r="AU281" s="150" t="s">
        <v>84</v>
      </c>
      <c r="AV281" s="13" t="s">
        <v>84</v>
      </c>
      <c r="AW281" s="13" t="s">
        <v>4</v>
      </c>
      <c r="AX281" s="13" t="s">
        <v>82</v>
      </c>
      <c r="AY281" s="150" t="s">
        <v>118</v>
      </c>
    </row>
    <row r="282" spans="2:65" s="1" customFormat="1" ht="33" customHeight="1">
      <c r="B282" s="32"/>
      <c r="C282" s="128" t="s">
        <v>342</v>
      </c>
      <c r="D282" s="128" t="s">
        <v>120</v>
      </c>
      <c r="E282" s="129" t="s">
        <v>343</v>
      </c>
      <c r="F282" s="130" t="s">
        <v>344</v>
      </c>
      <c r="G282" s="131" t="s">
        <v>331</v>
      </c>
      <c r="H282" s="132">
        <v>0.52600000000000002</v>
      </c>
      <c r="I282" s="133"/>
      <c r="J282" s="134">
        <f>ROUND(I282*H282,2)</f>
        <v>0</v>
      </c>
      <c r="K282" s="135"/>
      <c r="L282" s="32"/>
      <c r="M282" s="136" t="s">
        <v>1</v>
      </c>
      <c r="N282" s="137" t="s">
        <v>42</v>
      </c>
      <c r="P282" s="138">
        <f>O282*H282</f>
        <v>0</v>
      </c>
      <c r="Q282" s="138">
        <v>0</v>
      </c>
      <c r="R282" s="138">
        <f>Q282*H282</f>
        <v>0</v>
      </c>
      <c r="S282" s="138">
        <v>0</v>
      </c>
      <c r="T282" s="139">
        <f>S282*H282</f>
        <v>0</v>
      </c>
      <c r="AR282" s="140" t="s">
        <v>124</v>
      </c>
      <c r="AT282" s="140" t="s">
        <v>120</v>
      </c>
      <c r="AU282" s="140" t="s">
        <v>84</v>
      </c>
      <c r="AY282" s="17" t="s">
        <v>118</v>
      </c>
      <c r="BE282" s="141">
        <f>IF(N282="základní",J282,0)</f>
        <v>0</v>
      </c>
      <c r="BF282" s="141">
        <f>IF(N282="snížená",J282,0)</f>
        <v>0</v>
      </c>
      <c r="BG282" s="141">
        <f>IF(N282="zákl. přenesená",J282,0)</f>
        <v>0</v>
      </c>
      <c r="BH282" s="141">
        <f>IF(N282="sníž. přenesená",J282,0)</f>
        <v>0</v>
      </c>
      <c r="BI282" s="141">
        <f>IF(N282="nulová",J282,0)</f>
        <v>0</v>
      </c>
      <c r="BJ282" s="17" t="s">
        <v>82</v>
      </c>
      <c r="BK282" s="141">
        <f>ROUND(I282*H282,2)</f>
        <v>0</v>
      </c>
      <c r="BL282" s="17" t="s">
        <v>124</v>
      </c>
      <c r="BM282" s="140" t="s">
        <v>345</v>
      </c>
    </row>
    <row r="283" spans="2:65" s="11" customFormat="1" ht="22.8" customHeight="1">
      <c r="B283" s="116"/>
      <c r="D283" s="117" t="s">
        <v>76</v>
      </c>
      <c r="E283" s="126" t="s">
        <v>346</v>
      </c>
      <c r="F283" s="126" t="s">
        <v>347</v>
      </c>
      <c r="I283" s="119"/>
      <c r="J283" s="127">
        <f>BK283</f>
        <v>0</v>
      </c>
      <c r="L283" s="116"/>
      <c r="M283" s="121"/>
      <c r="P283" s="122">
        <f>P284</f>
        <v>0</v>
      </c>
      <c r="R283" s="122">
        <f>R284</f>
        <v>0</v>
      </c>
      <c r="T283" s="123">
        <f>T284</f>
        <v>0</v>
      </c>
      <c r="AR283" s="117" t="s">
        <v>82</v>
      </c>
      <c r="AT283" s="124" t="s">
        <v>76</v>
      </c>
      <c r="AU283" s="124" t="s">
        <v>82</v>
      </c>
      <c r="AY283" s="117" t="s">
        <v>118</v>
      </c>
      <c r="BK283" s="125">
        <f>BK284</f>
        <v>0</v>
      </c>
    </row>
    <row r="284" spans="2:65" s="1" customFormat="1" ht="21.75" customHeight="1">
      <c r="B284" s="32"/>
      <c r="C284" s="128" t="s">
        <v>348</v>
      </c>
      <c r="D284" s="128" t="s">
        <v>120</v>
      </c>
      <c r="E284" s="129" t="s">
        <v>349</v>
      </c>
      <c r="F284" s="130" t="s">
        <v>350</v>
      </c>
      <c r="G284" s="131" t="s">
        <v>331</v>
      </c>
      <c r="H284" s="132">
        <v>5.3369999999999997</v>
      </c>
      <c r="I284" s="133"/>
      <c r="J284" s="134">
        <f>ROUND(I284*H284,2)</f>
        <v>0</v>
      </c>
      <c r="K284" s="135"/>
      <c r="L284" s="32"/>
      <c r="M284" s="136" t="s">
        <v>1</v>
      </c>
      <c r="N284" s="137" t="s">
        <v>42</v>
      </c>
      <c r="P284" s="138">
        <f>O284*H284</f>
        <v>0</v>
      </c>
      <c r="Q284" s="138">
        <v>0</v>
      </c>
      <c r="R284" s="138">
        <f>Q284*H284</f>
        <v>0</v>
      </c>
      <c r="S284" s="138">
        <v>0</v>
      </c>
      <c r="T284" s="139">
        <f>S284*H284</f>
        <v>0</v>
      </c>
      <c r="AR284" s="140" t="s">
        <v>124</v>
      </c>
      <c r="AT284" s="140" t="s">
        <v>120</v>
      </c>
      <c r="AU284" s="140" t="s">
        <v>84</v>
      </c>
      <c r="AY284" s="17" t="s">
        <v>118</v>
      </c>
      <c r="BE284" s="141">
        <f>IF(N284="základní",J284,0)</f>
        <v>0</v>
      </c>
      <c r="BF284" s="141">
        <f>IF(N284="snížená",J284,0)</f>
        <v>0</v>
      </c>
      <c r="BG284" s="141">
        <f>IF(N284="zákl. přenesená",J284,0)</f>
        <v>0</v>
      </c>
      <c r="BH284" s="141">
        <f>IF(N284="sníž. přenesená",J284,0)</f>
        <v>0</v>
      </c>
      <c r="BI284" s="141">
        <f>IF(N284="nulová",J284,0)</f>
        <v>0</v>
      </c>
      <c r="BJ284" s="17" t="s">
        <v>82</v>
      </c>
      <c r="BK284" s="141">
        <f>ROUND(I284*H284,2)</f>
        <v>0</v>
      </c>
      <c r="BL284" s="17" t="s">
        <v>124</v>
      </c>
      <c r="BM284" s="140" t="s">
        <v>351</v>
      </c>
    </row>
    <row r="285" spans="2:65" s="11" customFormat="1" ht="25.95" customHeight="1">
      <c r="B285" s="116"/>
      <c r="D285" s="117" t="s">
        <v>76</v>
      </c>
      <c r="E285" s="118" t="s">
        <v>352</v>
      </c>
      <c r="F285" s="118" t="s">
        <v>353</v>
      </c>
      <c r="I285" s="119"/>
      <c r="J285" s="120">
        <f>BK285</f>
        <v>0</v>
      </c>
      <c r="L285" s="116"/>
      <c r="M285" s="121"/>
      <c r="P285" s="122">
        <f>P286+P305+P313</f>
        <v>0</v>
      </c>
      <c r="R285" s="122">
        <f>R286+R305+R313</f>
        <v>2.9051012200000002</v>
      </c>
      <c r="T285" s="123">
        <f>T286+T305+T313</f>
        <v>0.52817049999999999</v>
      </c>
      <c r="AR285" s="117" t="s">
        <v>84</v>
      </c>
      <c r="AT285" s="124" t="s">
        <v>76</v>
      </c>
      <c r="AU285" s="124" t="s">
        <v>77</v>
      </c>
      <c r="AY285" s="117" t="s">
        <v>118</v>
      </c>
      <c r="BK285" s="125">
        <f>BK286+BK305+BK313</f>
        <v>0</v>
      </c>
    </row>
    <row r="286" spans="2:65" s="11" customFormat="1" ht="22.8" customHeight="1">
      <c r="B286" s="116"/>
      <c r="D286" s="117" t="s">
        <v>76</v>
      </c>
      <c r="E286" s="126" t="s">
        <v>354</v>
      </c>
      <c r="F286" s="126" t="s">
        <v>355</v>
      </c>
      <c r="I286" s="119"/>
      <c r="J286" s="127">
        <f>BK286</f>
        <v>0</v>
      </c>
      <c r="L286" s="116"/>
      <c r="M286" s="121"/>
      <c r="P286" s="122">
        <f>SUM(P287:P304)</f>
        <v>0</v>
      </c>
      <c r="R286" s="122">
        <f>SUM(R287:R304)</f>
        <v>0.24897249999999999</v>
      </c>
      <c r="T286" s="123">
        <f>SUM(T287:T304)</f>
        <v>0.52379549999999997</v>
      </c>
      <c r="AR286" s="117" t="s">
        <v>84</v>
      </c>
      <c r="AT286" s="124" t="s">
        <v>76</v>
      </c>
      <c r="AU286" s="124" t="s">
        <v>82</v>
      </c>
      <c r="AY286" s="117" t="s">
        <v>118</v>
      </c>
      <c r="BK286" s="125">
        <f>SUM(BK287:BK304)</f>
        <v>0</v>
      </c>
    </row>
    <row r="287" spans="2:65" s="1" customFormat="1" ht="16.5" customHeight="1">
      <c r="B287" s="32"/>
      <c r="C287" s="128" t="s">
        <v>356</v>
      </c>
      <c r="D287" s="128" t="s">
        <v>120</v>
      </c>
      <c r="E287" s="129" t="s">
        <v>357</v>
      </c>
      <c r="F287" s="130" t="s">
        <v>358</v>
      </c>
      <c r="G287" s="131" t="s">
        <v>182</v>
      </c>
      <c r="H287" s="132">
        <v>313.64999999999998</v>
      </c>
      <c r="I287" s="133"/>
      <c r="J287" s="134">
        <f>ROUND(I287*H287,2)</f>
        <v>0</v>
      </c>
      <c r="K287" s="135"/>
      <c r="L287" s="32"/>
      <c r="M287" s="136" t="s">
        <v>1</v>
      </c>
      <c r="N287" s="137" t="s">
        <v>42</v>
      </c>
      <c r="P287" s="138">
        <f>O287*H287</f>
        <v>0</v>
      </c>
      <c r="Q287" s="138">
        <v>0</v>
      </c>
      <c r="R287" s="138">
        <f>Q287*H287</f>
        <v>0</v>
      </c>
      <c r="S287" s="138">
        <v>1.67E-3</v>
      </c>
      <c r="T287" s="139">
        <f>S287*H287</f>
        <v>0.52379549999999997</v>
      </c>
      <c r="AR287" s="140" t="s">
        <v>207</v>
      </c>
      <c r="AT287" s="140" t="s">
        <v>120</v>
      </c>
      <c r="AU287" s="140" t="s">
        <v>84</v>
      </c>
      <c r="AY287" s="17" t="s">
        <v>118</v>
      </c>
      <c r="BE287" s="141">
        <f>IF(N287="základní",J287,0)</f>
        <v>0</v>
      </c>
      <c r="BF287" s="141">
        <f>IF(N287="snížená",J287,0)</f>
        <v>0</v>
      </c>
      <c r="BG287" s="141">
        <f>IF(N287="zákl. přenesená",J287,0)</f>
        <v>0</v>
      </c>
      <c r="BH287" s="141">
        <f>IF(N287="sníž. přenesená",J287,0)</f>
        <v>0</v>
      </c>
      <c r="BI287" s="141">
        <f>IF(N287="nulová",J287,0)</f>
        <v>0</v>
      </c>
      <c r="BJ287" s="17" t="s">
        <v>82</v>
      </c>
      <c r="BK287" s="141">
        <f>ROUND(I287*H287,2)</f>
        <v>0</v>
      </c>
      <c r="BL287" s="17" t="s">
        <v>207</v>
      </c>
      <c r="BM287" s="140" t="s">
        <v>359</v>
      </c>
    </row>
    <row r="288" spans="2:65" s="13" customFormat="1" ht="10.199999999999999">
      <c r="B288" s="149"/>
      <c r="D288" s="143" t="s">
        <v>126</v>
      </c>
      <c r="E288" s="150" t="s">
        <v>1</v>
      </c>
      <c r="F288" s="151" t="s">
        <v>360</v>
      </c>
      <c r="H288" s="152">
        <v>140</v>
      </c>
      <c r="I288" s="153"/>
      <c r="L288" s="149"/>
      <c r="M288" s="154"/>
      <c r="T288" s="155"/>
      <c r="AT288" s="150" t="s">
        <v>126</v>
      </c>
      <c r="AU288" s="150" t="s">
        <v>84</v>
      </c>
      <c r="AV288" s="13" t="s">
        <v>84</v>
      </c>
      <c r="AW288" s="13" t="s">
        <v>32</v>
      </c>
      <c r="AX288" s="13" t="s">
        <v>77</v>
      </c>
      <c r="AY288" s="150" t="s">
        <v>118</v>
      </c>
    </row>
    <row r="289" spans="2:65" s="13" customFormat="1" ht="10.199999999999999">
      <c r="B289" s="149"/>
      <c r="D289" s="143" t="s">
        <v>126</v>
      </c>
      <c r="E289" s="150" t="s">
        <v>1</v>
      </c>
      <c r="F289" s="151" t="s">
        <v>361</v>
      </c>
      <c r="H289" s="152">
        <v>100</v>
      </c>
      <c r="I289" s="153"/>
      <c r="L289" s="149"/>
      <c r="M289" s="154"/>
      <c r="T289" s="155"/>
      <c r="AT289" s="150" t="s">
        <v>126</v>
      </c>
      <c r="AU289" s="150" t="s">
        <v>84</v>
      </c>
      <c r="AV289" s="13" t="s">
        <v>84</v>
      </c>
      <c r="AW289" s="13" t="s">
        <v>32</v>
      </c>
      <c r="AX289" s="13" t="s">
        <v>77</v>
      </c>
      <c r="AY289" s="150" t="s">
        <v>118</v>
      </c>
    </row>
    <row r="290" spans="2:65" s="13" customFormat="1" ht="10.199999999999999">
      <c r="B290" s="149"/>
      <c r="D290" s="143" t="s">
        <v>126</v>
      </c>
      <c r="E290" s="150" t="s">
        <v>1</v>
      </c>
      <c r="F290" s="151" t="s">
        <v>362</v>
      </c>
      <c r="H290" s="152">
        <v>6.8</v>
      </c>
      <c r="I290" s="153"/>
      <c r="L290" s="149"/>
      <c r="M290" s="154"/>
      <c r="T290" s="155"/>
      <c r="AT290" s="150" t="s">
        <v>126</v>
      </c>
      <c r="AU290" s="150" t="s">
        <v>84</v>
      </c>
      <c r="AV290" s="13" t="s">
        <v>84</v>
      </c>
      <c r="AW290" s="13" t="s">
        <v>32</v>
      </c>
      <c r="AX290" s="13" t="s">
        <v>77</v>
      </c>
      <c r="AY290" s="150" t="s">
        <v>118</v>
      </c>
    </row>
    <row r="291" spans="2:65" s="13" customFormat="1" ht="10.199999999999999">
      <c r="B291" s="149"/>
      <c r="D291" s="143" t="s">
        <v>126</v>
      </c>
      <c r="E291" s="150" t="s">
        <v>1</v>
      </c>
      <c r="F291" s="151" t="s">
        <v>363</v>
      </c>
      <c r="H291" s="152">
        <v>18.899999999999999</v>
      </c>
      <c r="I291" s="153"/>
      <c r="L291" s="149"/>
      <c r="M291" s="154"/>
      <c r="T291" s="155"/>
      <c r="AT291" s="150" t="s">
        <v>126</v>
      </c>
      <c r="AU291" s="150" t="s">
        <v>84</v>
      </c>
      <c r="AV291" s="13" t="s">
        <v>84</v>
      </c>
      <c r="AW291" s="13" t="s">
        <v>32</v>
      </c>
      <c r="AX291" s="13" t="s">
        <v>77</v>
      </c>
      <c r="AY291" s="150" t="s">
        <v>118</v>
      </c>
    </row>
    <row r="292" spans="2:65" s="13" customFormat="1" ht="10.199999999999999">
      <c r="B292" s="149"/>
      <c r="D292" s="143" t="s">
        <v>126</v>
      </c>
      <c r="E292" s="150" t="s">
        <v>1</v>
      </c>
      <c r="F292" s="151" t="s">
        <v>364</v>
      </c>
      <c r="H292" s="152">
        <v>36.799999999999997</v>
      </c>
      <c r="I292" s="153"/>
      <c r="L292" s="149"/>
      <c r="M292" s="154"/>
      <c r="T292" s="155"/>
      <c r="AT292" s="150" t="s">
        <v>126</v>
      </c>
      <c r="AU292" s="150" t="s">
        <v>84</v>
      </c>
      <c r="AV292" s="13" t="s">
        <v>84</v>
      </c>
      <c r="AW292" s="13" t="s">
        <v>32</v>
      </c>
      <c r="AX292" s="13" t="s">
        <v>77</v>
      </c>
      <c r="AY292" s="150" t="s">
        <v>118</v>
      </c>
    </row>
    <row r="293" spans="2:65" s="13" customFormat="1" ht="10.199999999999999">
      <c r="B293" s="149"/>
      <c r="D293" s="143" t="s">
        <v>126</v>
      </c>
      <c r="E293" s="150" t="s">
        <v>1</v>
      </c>
      <c r="F293" s="151" t="s">
        <v>365</v>
      </c>
      <c r="H293" s="152">
        <v>1.1499999999999999</v>
      </c>
      <c r="I293" s="153"/>
      <c r="L293" s="149"/>
      <c r="M293" s="154"/>
      <c r="T293" s="155"/>
      <c r="AT293" s="150" t="s">
        <v>126</v>
      </c>
      <c r="AU293" s="150" t="s">
        <v>84</v>
      </c>
      <c r="AV293" s="13" t="s">
        <v>84</v>
      </c>
      <c r="AW293" s="13" t="s">
        <v>32</v>
      </c>
      <c r="AX293" s="13" t="s">
        <v>77</v>
      </c>
      <c r="AY293" s="150" t="s">
        <v>118</v>
      </c>
    </row>
    <row r="294" spans="2:65" s="15" customFormat="1" ht="10.199999999999999">
      <c r="B294" s="174"/>
      <c r="D294" s="143" t="s">
        <v>126</v>
      </c>
      <c r="E294" s="175" t="s">
        <v>1</v>
      </c>
      <c r="F294" s="176" t="s">
        <v>155</v>
      </c>
      <c r="H294" s="177">
        <v>303.64999999999998</v>
      </c>
      <c r="I294" s="178"/>
      <c r="L294" s="174"/>
      <c r="M294" s="179"/>
      <c r="T294" s="180"/>
      <c r="AT294" s="175" t="s">
        <v>126</v>
      </c>
      <c r="AU294" s="175" t="s">
        <v>84</v>
      </c>
      <c r="AV294" s="15" t="s">
        <v>136</v>
      </c>
      <c r="AW294" s="15" t="s">
        <v>32</v>
      </c>
      <c r="AX294" s="15" t="s">
        <v>77</v>
      </c>
      <c r="AY294" s="175" t="s">
        <v>118</v>
      </c>
    </row>
    <row r="295" spans="2:65" s="13" customFormat="1" ht="10.199999999999999">
      <c r="B295" s="149"/>
      <c r="D295" s="143" t="s">
        <v>126</v>
      </c>
      <c r="E295" s="150" t="s">
        <v>1</v>
      </c>
      <c r="F295" s="151" t="s">
        <v>366</v>
      </c>
      <c r="H295" s="152">
        <v>8.6</v>
      </c>
      <c r="I295" s="153"/>
      <c r="L295" s="149"/>
      <c r="M295" s="154"/>
      <c r="T295" s="155"/>
      <c r="AT295" s="150" t="s">
        <v>126</v>
      </c>
      <c r="AU295" s="150" t="s">
        <v>84</v>
      </c>
      <c r="AV295" s="13" t="s">
        <v>84</v>
      </c>
      <c r="AW295" s="13" t="s">
        <v>32</v>
      </c>
      <c r="AX295" s="13" t="s">
        <v>77</v>
      </c>
      <c r="AY295" s="150" t="s">
        <v>118</v>
      </c>
    </row>
    <row r="296" spans="2:65" s="15" customFormat="1" ht="10.199999999999999">
      <c r="B296" s="174"/>
      <c r="D296" s="143" t="s">
        <v>126</v>
      </c>
      <c r="E296" s="175" t="s">
        <v>1</v>
      </c>
      <c r="F296" s="176" t="s">
        <v>155</v>
      </c>
      <c r="H296" s="177">
        <v>8.6</v>
      </c>
      <c r="I296" s="178"/>
      <c r="L296" s="174"/>
      <c r="M296" s="179"/>
      <c r="T296" s="180"/>
      <c r="AT296" s="175" t="s">
        <v>126</v>
      </c>
      <c r="AU296" s="175" t="s">
        <v>84</v>
      </c>
      <c r="AV296" s="15" t="s">
        <v>136</v>
      </c>
      <c r="AW296" s="15" t="s">
        <v>32</v>
      </c>
      <c r="AX296" s="15" t="s">
        <v>77</v>
      </c>
      <c r="AY296" s="175" t="s">
        <v>118</v>
      </c>
    </row>
    <row r="297" spans="2:65" s="12" customFormat="1" ht="10.199999999999999">
      <c r="B297" s="142"/>
      <c r="D297" s="143" t="s">
        <v>126</v>
      </c>
      <c r="E297" s="144" t="s">
        <v>1</v>
      </c>
      <c r="F297" s="145" t="s">
        <v>367</v>
      </c>
      <c r="H297" s="144" t="s">
        <v>1</v>
      </c>
      <c r="I297" s="146"/>
      <c r="L297" s="142"/>
      <c r="M297" s="147"/>
      <c r="T297" s="148"/>
      <c r="AT297" s="144" t="s">
        <v>126</v>
      </c>
      <c r="AU297" s="144" t="s">
        <v>84</v>
      </c>
      <c r="AV297" s="12" t="s">
        <v>82</v>
      </c>
      <c r="AW297" s="12" t="s">
        <v>32</v>
      </c>
      <c r="AX297" s="12" t="s">
        <v>77</v>
      </c>
      <c r="AY297" s="144" t="s">
        <v>118</v>
      </c>
    </row>
    <row r="298" spans="2:65" s="13" customFormat="1" ht="10.199999999999999">
      <c r="B298" s="149"/>
      <c r="D298" s="143" t="s">
        <v>126</v>
      </c>
      <c r="E298" s="150" t="s">
        <v>1</v>
      </c>
      <c r="F298" s="151" t="s">
        <v>368</v>
      </c>
      <c r="H298" s="152">
        <v>1.4</v>
      </c>
      <c r="I298" s="153"/>
      <c r="L298" s="149"/>
      <c r="M298" s="154"/>
      <c r="T298" s="155"/>
      <c r="AT298" s="150" t="s">
        <v>126</v>
      </c>
      <c r="AU298" s="150" t="s">
        <v>84</v>
      </c>
      <c r="AV298" s="13" t="s">
        <v>84</v>
      </c>
      <c r="AW298" s="13" t="s">
        <v>32</v>
      </c>
      <c r="AX298" s="13" t="s">
        <v>77</v>
      </c>
      <c r="AY298" s="150" t="s">
        <v>118</v>
      </c>
    </row>
    <row r="299" spans="2:65" s="14" customFormat="1" ht="10.199999999999999">
      <c r="B299" s="156"/>
      <c r="D299" s="143" t="s">
        <v>126</v>
      </c>
      <c r="E299" s="157" t="s">
        <v>1</v>
      </c>
      <c r="F299" s="158" t="s">
        <v>130</v>
      </c>
      <c r="H299" s="159">
        <v>313.64999999999998</v>
      </c>
      <c r="I299" s="160"/>
      <c r="L299" s="156"/>
      <c r="M299" s="161"/>
      <c r="T299" s="162"/>
      <c r="AT299" s="157" t="s">
        <v>126</v>
      </c>
      <c r="AU299" s="157" t="s">
        <v>84</v>
      </c>
      <c r="AV299" s="14" t="s">
        <v>124</v>
      </c>
      <c r="AW299" s="14" t="s">
        <v>32</v>
      </c>
      <c r="AX299" s="14" t="s">
        <v>82</v>
      </c>
      <c r="AY299" s="157" t="s">
        <v>118</v>
      </c>
    </row>
    <row r="300" spans="2:65" s="1" customFormat="1" ht="24.15" customHeight="1">
      <c r="B300" s="32"/>
      <c r="C300" s="128" t="s">
        <v>369</v>
      </c>
      <c r="D300" s="128" t="s">
        <v>120</v>
      </c>
      <c r="E300" s="129" t="s">
        <v>370</v>
      </c>
      <c r="F300" s="130" t="s">
        <v>371</v>
      </c>
      <c r="G300" s="131" t="s">
        <v>182</v>
      </c>
      <c r="H300" s="132">
        <v>312.25</v>
      </c>
      <c r="I300" s="133"/>
      <c r="J300" s="134">
        <f>ROUND(I300*H300,2)</f>
        <v>0</v>
      </c>
      <c r="K300" s="135"/>
      <c r="L300" s="32"/>
      <c r="M300" s="136" t="s">
        <v>1</v>
      </c>
      <c r="N300" s="137" t="s">
        <v>42</v>
      </c>
      <c r="P300" s="138">
        <f>O300*H300</f>
        <v>0</v>
      </c>
      <c r="Q300" s="138">
        <v>7.9000000000000001E-4</v>
      </c>
      <c r="R300" s="138">
        <f>Q300*H300</f>
        <v>0.24667749999999999</v>
      </c>
      <c r="S300" s="138">
        <v>0</v>
      </c>
      <c r="T300" s="139">
        <f>S300*H300</f>
        <v>0</v>
      </c>
      <c r="AR300" s="140" t="s">
        <v>207</v>
      </c>
      <c r="AT300" s="140" t="s">
        <v>120</v>
      </c>
      <c r="AU300" s="140" t="s">
        <v>84</v>
      </c>
      <c r="AY300" s="17" t="s">
        <v>118</v>
      </c>
      <c r="BE300" s="141">
        <f>IF(N300="základní",J300,0)</f>
        <v>0</v>
      </c>
      <c r="BF300" s="141">
        <f>IF(N300="snížená",J300,0)</f>
        <v>0</v>
      </c>
      <c r="BG300" s="141">
        <f>IF(N300="zákl. přenesená",J300,0)</f>
        <v>0</v>
      </c>
      <c r="BH300" s="141">
        <f>IF(N300="sníž. přenesená",J300,0)</f>
        <v>0</v>
      </c>
      <c r="BI300" s="141">
        <f>IF(N300="nulová",J300,0)</f>
        <v>0</v>
      </c>
      <c r="BJ300" s="17" t="s">
        <v>82</v>
      </c>
      <c r="BK300" s="141">
        <f>ROUND(I300*H300,2)</f>
        <v>0</v>
      </c>
      <c r="BL300" s="17" t="s">
        <v>207</v>
      </c>
      <c r="BM300" s="140" t="s">
        <v>372</v>
      </c>
    </row>
    <row r="301" spans="2:65" s="1" customFormat="1" ht="24.15" customHeight="1">
      <c r="B301" s="32"/>
      <c r="C301" s="128" t="s">
        <v>373</v>
      </c>
      <c r="D301" s="128" t="s">
        <v>120</v>
      </c>
      <c r="E301" s="129" t="s">
        <v>374</v>
      </c>
      <c r="F301" s="130" t="s">
        <v>375</v>
      </c>
      <c r="G301" s="131" t="s">
        <v>182</v>
      </c>
      <c r="H301" s="132">
        <v>1.5</v>
      </c>
      <c r="I301" s="133"/>
      <c r="J301" s="134">
        <f>ROUND(I301*H301,2)</f>
        <v>0</v>
      </c>
      <c r="K301" s="135"/>
      <c r="L301" s="32"/>
      <c r="M301" s="136" t="s">
        <v>1</v>
      </c>
      <c r="N301" s="137" t="s">
        <v>42</v>
      </c>
      <c r="P301" s="138">
        <f>O301*H301</f>
        <v>0</v>
      </c>
      <c r="Q301" s="138">
        <v>1.5299999999999999E-3</v>
      </c>
      <c r="R301" s="138">
        <f>Q301*H301</f>
        <v>2.2949999999999997E-3</v>
      </c>
      <c r="S301" s="138">
        <v>0</v>
      </c>
      <c r="T301" s="139">
        <f>S301*H301</f>
        <v>0</v>
      </c>
      <c r="AR301" s="140" t="s">
        <v>207</v>
      </c>
      <c r="AT301" s="140" t="s">
        <v>120</v>
      </c>
      <c r="AU301" s="140" t="s">
        <v>84</v>
      </c>
      <c r="AY301" s="17" t="s">
        <v>118</v>
      </c>
      <c r="BE301" s="141">
        <f>IF(N301="základní",J301,0)</f>
        <v>0</v>
      </c>
      <c r="BF301" s="141">
        <f>IF(N301="snížená",J301,0)</f>
        <v>0</v>
      </c>
      <c r="BG301" s="141">
        <f>IF(N301="zákl. přenesená",J301,0)</f>
        <v>0</v>
      </c>
      <c r="BH301" s="141">
        <f>IF(N301="sníž. přenesená",J301,0)</f>
        <v>0</v>
      </c>
      <c r="BI301" s="141">
        <f>IF(N301="nulová",J301,0)</f>
        <v>0</v>
      </c>
      <c r="BJ301" s="17" t="s">
        <v>82</v>
      </c>
      <c r="BK301" s="141">
        <f>ROUND(I301*H301,2)</f>
        <v>0</v>
      </c>
      <c r="BL301" s="17" t="s">
        <v>207</v>
      </c>
      <c r="BM301" s="140" t="s">
        <v>376</v>
      </c>
    </row>
    <row r="302" spans="2:65" s="12" customFormat="1" ht="10.199999999999999">
      <c r="B302" s="142"/>
      <c r="D302" s="143" t="s">
        <v>126</v>
      </c>
      <c r="E302" s="144" t="s">
        <v>1</v>
      </c>
      <c r="F302" s="145" t="s">
        <v>377</v>
      </c>
      <c r="H302" s="144" t="s">
        <v>1</v>
      </c>
      <c r="I302" s="146"/>
      <c r="L302" s="142"/>
      <c r="M302" s="147"/>
      <c r="T302" s="148"/>
      <c r="AT302" s="144" t="s">
        <v>126</v>
      </c>
      <c r="AU302" s="144" t="s">
        <v>84</v>
      </c>
      <c r="AV302" s="12" t="s">
        <v>82</v>
      </c>
      <c r="AW302" s="12" t="s">
        <v>32</v>
      </c>
      <c r="AX302" s="12" t="s">
        <v>77</v>
      </c>
      <c r="AY302" s="144" t="s">
        <v>118</v>
      </c>
    </row>
    <row r="303" spans="2:65" s="13" customFormat="1" ht="10.199999999999999">
      <c r="B303" s="149"/>
      <c r="D303" s="143" t="s">
        <v>126</v>
      </c>
      <c r="E303" s="150" t="s">
        <v>1</v>
      </c>
      <c r="F303" s="151" t="s">
        <v>378</v>
      </c>
      <c r="H303" s="152">
        <v>1.5</v>
      </c>
      <c r="I303" s="153"/>
      <c r="L303" s="149"/>
      <c r="M303" s="154"/>
      <c r="T303" s="155"/>
      <c r="AT303" s="150" t="s">
        <v>126</v>
      </c>
      <c r="AU303" s="150" t="s">
        <v>84</v>
      </c>
      <c r="AV303" s="13" t="s">
        <v>84</v>
      </c>
      <c r="AW303" s="13" t="s">
        <v>32</v>
      </c>
      <c r="AX303" s="13" t="s">
        <v>82</v>
      </c>
      <c r="AY303" s="150" t="s">
        <v>118</v>
      </c>
    </row>
    <row r="304" spans="2:65" s="1" customFormat="1" ht="24.15" customHeight="1">
      <c r="B304" s="32"/>
      <c r="C304" s="128" t="s">
        <v>379</v>
      </c>
      <c r="D304" s="128" t="s">
        <v>120</v>
      </c>
      <c r="E304" s="129" t="s">
        <v>380</v>
      </c>
      <c r="F304" s="130" t="s">
        <v>381</v>
      </c>
      <c r="G304" s="131" t="s">
        <v>331</v>
      </c>
      <c r="H304" s="132">
        <v>0.249</v>
      </c>
      <c r="I304" s="133"/>
      <c r="J304" s="134">
        <f>ROUND(I304*H304,2)</f>
        <v>0</v>
      </c>
      <c r="K304" s="135"/>
      <c r="L304" s="32"/>
      <c r="M304" s="136" t="s">
        <v>1</v>
      </c>
      <c r="N304" s="137" t="s">
        <v>42</v>
      </c>
      <c r="P304" s="138">
        <f>O304*H304</f>
        <v>0</v>
      </c>
      <c r="Q304" s="138">
        <v>0</v>
      </c>
      <c r="R304" s="138">
        <f>Q304*H304</f>
        <v>0</v>
      </c>
      <c r="S304" s="138">
        <v>0</v>
      </c>
      <c r="T304" s="139">
        <f>S304*H304</f>
        <v>0</v>
      </c>
      <c r="AR304" s="140" t="s">
        <v>207</v>
      </c>
      <c r="AT304" s="140" t="s">
        <v>120</v>
      </c>
      <c r="AU304" s="140" t="s">
        <v>84</v>
      </c>
      <c r="AY304" s="17" t="s">
        <v>118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7" t="s">
        <v>82</v>
      </c>
      <c r="BK304" s="141">
        <f>ROUND(I304*H304,2)</f>
        <v>0</v>
      </c>
      <c r="BL304" s="17" t="s">
        <v>207</v>
      </c>
      <c r="BM304" s="140" t="s">
        <v>382</v>
      </c>
    </row>
    <row r="305" spans="2:65" s="11" customFormat="1" ht="22.8" customHeight="1">
      <c r="B305" s="116"/>
      <c r="D305" s="117" t="s">
        <v>76</v>
      </c>
      <c r="E305" s="126" t="s">
        <v>383</v>
      </c>
      <c r="F305" s="126" t="s">
        <v>384</v>
      </c>
      <c r="I305" s="119"/>
      <c r="J305" s="127">
        <f>BK305</f>
        <v>0</v>
      </c>
      <c r="L305" s="116"/>
      <c r="M305" s="121"/>
      <c r="P305" s="122">
        <f>SUM(P306:P312)</f>
        <v>0</v>
      </c>
      <c r="R305" s="122">
        <f>SUM(R306:R312)</f>
        <v>5.0749999999999997E-3</v>
      </c>
      <c r="T305" s="123">
        <f>SUM(T306:T312)</f>
        <v>4.3750000000000004E-3</v>
      </c>
      <c r="AR305" s="117" t="s">
        <v>84</v>
      </c>
      <c r="AT305" s="124" t="s">
        <v>76</v>
      </c>
      <c r="AU305" s="124" t="s">
        <v>82</v>
      </c>
      <c r="AY305" s="117" t="s">
        <v>118</v>
      </c>
      <c r="BK305" s="125">
        <f>SUM(BK306:BK312)</f>
        <v>0</v>
      </c>
    </row>
    <row r="306" spans="2:65" s="1" customFormat="1" ht="24.15" customHeight="1">
      <c r="B306" s="32"/>
      <c r="C306" s="128" t="s">
        <v>385</v>
      </c>
      <c r="D306" s="128" t="s">
        <v>120</v>
      </c>
      <c r="E306" s="129" t="s">
        <v>386</v>
      </c>
      <c r="F306" s="130" t="s">
        <v>387</v>
      </c>
      <c r="G306" s="131" t="s">
        <v>123</v>
      </c>
      <c r="H306" s="132">
        <v>8.75</v>
      </c>
      <c r="I306" s="133"/>
      <c r="J306" s="134">
        <f>ROUND(I306*H306,2)</f>
        <v>0</v>
      </c>
      <c r="K306" s="135"/>
      <c r="L306" s="32"/>
      <c r="M306" s="136" t="s">
        <v>1</v>
      </c>
      <c r="N306" s="137" t="s">
        <v>42</v>
      </c>
      <c r="P306" s="138">
        <f>O306*H306</f>
        <v>0</v>
      </c>
      <c r="Q306" s="138">
        <v>5.8E-4</v>
      </c>
      <c r="R306" s="138">
        <f>Q306*H306</f>
        <v>5.0749999999999997E-3</v>
      </c>
      <c r="S306" s="138">
        <v>5.0000000000000001E-4</v>
      </c>
      <c r="T306" s="139">
        <f>S306*H306</f>
        <v>4.3750000000000004E-3</v>
      </c>
      <c r="AR306" s="140" t="s">
        <v>207</v>
      </c>
      <c r="AT306" s="140" t="s">
        <v>120</v>
      </c>
      <c r="AU306" s="140" t="s">
        <v>84</v>
      </c>
      <c r="AY306" s="17" t="s">
        <v>118</v>
      </c>
      <c r="BE306" s="141">
        <f>IF(N306="základní",J306,0)</f>
        <v>0</v>
      </c>
      <c r="BF306" s="141">
        <f>IF(N306="snížená",J306,0)</f>
        <v>0</v>
      </c>
      <c r="BG306" s="141">
        <f>IF(N306="zákl. přenesená",J306,0)</f>
        <v>0</v>
      </c>
      <c r="BH306" s="141">
        <f>IF(N306="sníž. přenesená",J306,0)</f>
        <v>0</v>
      </c>
      <c r="BI306" s="141">
        <f>IF(N306="nulová",J306,0)</f>
        <v>0</v>
      </c>
      <c r="BJ306" s="17" t="s">
        <v>82</v>
      </c>
      <c r="BK306" s="141">
        <f>ROUND(I306*H306,2)</f>
        <v>0</v>
      </c>
      <c r="BL306" s="17" t="s">
        <v>207</v>
      </c>
      <c r="BM306" s="140" t="s">
        <v>388</v>
      </c>
    </row>
    <row r="307" spans="2:65" s="12" customFormat="1" ht="10.199999999999999">
      <c r="B307" s="142"/>
      <c r="D307" s="143" t="s">
        <v>126</v>
      </c>
      <c r="E307" s="144" t="s">
        <v>1</v>
      </c>
      <c r="F307" s="145" t="s">
        <v>389</v>
      </c>
      <c r="H307" s="144" t="s">
        <v>1</v>
      </c>
      <c r="I307" s="146"/>
      <c r="L307" s="142"/>
      <c r="M307" s="147"/>
      <c r="T307" s="148"/>
      <c r="AT307" s="144" t="s">
        <v>126</v>
      </c>
      <c r="AU307" s="144" t="s">
        <v>84</v>
      </c>
      <c r="AV307" s="12" t="s">
        <v>82</v>
      </c>
      <c r="AW307" s="12" t="s">
        <v>32</v>
      </c>
      <c r="AX307" s="12" t="s">
        <v>77</v>
      </c>
      <c r="AY307" s="144" t="s">
        <v>118</v>
      </c>
    </row>
    <row r="308" spans="2:65" s="13" customFormat="1" ht="10.199999999999999">
      <c r="B308" s="149"/>
      <c r="D308" s="143" t="s">
        <v>126</v>
      </c>
      <c r="E308" s="150" t="s">
        <v>1</v>
      </c>
      <c r="F308" s="151" t="s">
        <v>390</v>
      </c>
      <c r="H308" s="152">
        <v>8.25</v>
      </c>
      <c r="I308" s="153"/>
      <c r="L308" s="149"/>
      <c r="M308" s="154"/>
      <c r="T308" s="155"/>
      <c r="AT308" s="150" t="s">
        <v>126</v>
      </c>
      <c r="AU308" s="150" t="s">
        <v>84</v>
      </c>
      <c r="AV308" s="13" t="s">
        <v>84</v>
      </c>
      <c r="AW308" s="13" t="s">
        <v>32</v>
      </c>
      <c r="AX308" s="13" t="s">
        <v>77</v>
      </c>
      <c r="AY308" s="150" t="s">
        <v>118</v>
      </c>
    </row>
    <row r="309" spans="2:65" s="12" customFormat="1" ht="10.199999999999999">
      <c r="B309" s="142"/>
      <c r="D309" s="143" t="s">
        <v>126</v>
      </c>
      <c r="E309" s="144" t="s">
        <v>1</v>
      </c>
      <c r="F309" s="145" t="s">
        <v>247</v>
      </c>
      <c r="H309" s="144" t="s">
        <v>1</v>
      </c>
      <c r="I309" s="146"/>
      <c r="L309" s="142"/>
      <c r="M309" s="147"/>
      <c r="T309" s="148"/>
      <c r="AT309" s="144" t="s">
        <v>126</v>
      </c>
      <c r="AU309" s="144" t="s">
        <v>84</v>
      </c>
      <c r="AV309" s="12" t="s">
        <v>82</v>
      </c>
      <c r="AW309" s="12" t="s">
        <v>32</v>
      </c>
      <c r="AX309" s="12" t="s">
        <v>77</v>
      </c>
      <c r="AY309" s="144" t="s">
        <v>118</v>
      </c>
    </row>
    <row r="310" spans="2:65" s="13" customFormat="1" ht="10.199999999999999">
      <c r="B310" s="149"/>
      <c r="D310" s="143" t="s">
        <v>126</v>
      </c>
      <c r="E310" s="150" t="s">
        <v>1</v>
      </c>
      <c r="F310" s="151" t="s">
        <v>391</v>
      </c>
      <c r="H310" s="152">
        <v>0.5</v>
      </c>
      <c r="I310" s="153"/>
      <c r="L310" s="149"/>
      <c r="M310" s="154"/>
      <c r="T310" s="155"/>
      <c r="AT310" s="150" t="s">
        <v>126</v>
      </c>
      <c r="AU310" s="150" t="s">
        <v>84</v>
      </c>
      <c r="AV310" s="13" t="s">
        <v>84</v>
      </c>
      <c r="AW310" s="13" t="s">
        <v>32</v>
      </c>
      <c r="AX310" s="13" t="s">
        <v>77</v>
      </c>
      <c r="AY310" s="150" t="s">
        <v>118</v>
      </c>
    </row>
    <row r="311" spans="2:65" s="14" customFormat="1" ht="10.199999999999999">
      <c r="B311" s="156"/>
      <c r="D311" s="143" t="s">
        <v>126</v>
      </c>
      <c r="E311" s="157" t="s">
        <v>1</v>
      </c>
      <c r="F311" s="158" t="s">
        <v>130</v>
      </c>
      <c r="H311" s="159">
        <v>8.75</v>
      </c>
      <c r="I311" s="160"/>
      <c r="L311" s="156"/>
      <c r="M311" s="161"/>
      <c r="T311" s="162"/>
      <c r="AT311" s="157" t="s">
        <v>126</v>
      </c>
      <c r="AU311" s="157" t="s">
        <v>84</v>
      </c>
      <c r="AV311" s="14" t="s">
        <v>124</v>
      </c>
      <c r="AW311" s="14" t="s">
        <v>32</v>
      </c>
      <c r="AX311" s="14" t="s">
        <v>82</v>
      </c>
      <c r="AY311" s="157" t="s">
        <v>118</v>
      </c>
    </row>
    <row r="312" spans="2:65" s="1" customFormat="1" ht="24.15" customHeight="1">
      <c r="B312" s="32"/>
      <c r="C312" s="128" t="s">
        <v>392</v>
      </c>
      <c r="D312" s="128" t="s">
        <v>120</v>
      </c>
      <c r="E312" s="129" t="s">
        <v>393</v>
      </c>
      <c r="F312" s="130" t="s">
        <v>394</v>
      </c>
      <c r="G312" s="131" t="s">
        <v>123</v>
      </c>
      <c r="H312" s="132">
        <v>8.75</v>
      </c>
      <c r="I312" s="133"/>
      <c r="J312" s="134">
        <f>ROUND(I312*H312,2)</f>
        <v>0</v>
      </c>
      <c r="K312" s="135"/>
      <c r="L312" s="32"/>
      <c r="M312" s="136" t="s">
        <v>1</v>
      </c>
      <c r="N312" s="137" t="s">
        <v>42</v>
      </c>
      <c r="P312" s="138">
        <f>O312*H312</f>
        <v>0</v>
      </c>
      <c r="Q312" s="138">
        <v>0</v>
      </c>
      <c r="R312" s="138">
        <f>Q312*H312</f>
        <v>0</v>
      </c>
      <c r="S312" s="138">
        <v>0</v>
      </c>
      <c r="T312" s="139">
        <f>S312*H312</f>
        <v>0</v>
      </c>
      <c r="AR312" s="140" t="s">
        <v>207</v>
      </c>
      <c r="AT312" s="140" t="s">
        <v>120</v>
      </c>
      <c r="AU312" s="140" t="s">
        <v>84</v>
      </c>
      <c r="AY312" s="17" t="s">
        <v>118</v>
      </c>
      <c r="BE312" s="141">
        <f>IF(N312="základní",J312,0)</f>
        <v>0</v>
      </c>
      <c r="BF312" s="141">
        <f>IF(N312="snížená",J312,0)</f>
        <v>0</v>
      </c>
      <c r="BG312" s="141">
        <f>IF(N312="zákl. přenesená",J312,0)</f>
        <v>0</v>
      </c>
      <c r="BH312" s="141">
        <f>IF(N312="sníž. přenesená",J312,0)</f>
        <v>0</v>
      </c>
      <c r="BI312" s="141">
        <f>IF(N312="nulová",J312,0)</f>
        <v>0</v>
      </c>
      <c r="BJ312" s="17" t="s">
        <v>82</v>
      </c>
      <c r="BK312" s="141">
        <f>ROUND(I312*H312,2)</f>
        <v>0</v>
      </c>
      <c r="BL312" s="17" t="s">
        <v>207</v>
      </c>
      <c r="BM312" s="140" t="s">
        <v>395</v>
      </c>
    </row>
    <row r="313" spans="2:65" s="11" customFormat="1" ht="22.8" customHeight="1">
      <c r="B313" s="116"/>
      <c r="D313" s="117" t="s">
        <v>76</v>
      </c>
      <c r="E313" s="126" t="s">
        <v>396</v>
      </c>
      <c r="F313" s="126" t="s">
        <v>397</v>
      </c>
      <c r="I313" s="119"/>
      <c r="J313" s="127">
        <f>BK313</f>
        <v>0</v>
      </c>
      <c r="L313" s="116"/>
      <c r="M313" s="121"/>
      <c r="P313" s="122">
        <f>SUM(P314:P370)</f>
        <v>0</v>
      </c>
      <c r="R313" s="122">
        <f>SUM(R314:R370)</f>
        <v>2.6510537200000002</v>
      </c>
      <c r="T313" s="123">
        <f>SUM(T314:T370)</f>
        <v>0</v>
      </c>
      <c r="AR313" s="117" t="s">
        <v>84</v>
      </c>
      <c r="AT313" s="124" t="s">
        <v>76</v>
      </c>
      <c r="AU313" s="124" t="s">
        <v>82</v>
      </c>
      <c r="AY313" s="117" t="s">
        <v>118</v>
      </c>
      <c r="BK313" s="125">
        <f>SUM(BK314:BK370)</f>
        <v>0</v>
      </c>
    </row>
    <row r="314" spans="2:65" s="1" customFormat="1" ht="24.15" customHeight="1">
      <c r="B314" s="32"/>
      <c r="C314" s="128" t="s">
        <v>398</v>
      </c>
      <c r="D314" s="128" t="s">
        <v>120</v>
      </c>
      <c r="E314" s="129" t="s">
        <v>399</v>
      </c>
      <c r="F314" s="130" t="s">
        <v>400</v>
      </c>
      <c r="G314" s="131" t="s">
        <v>123</v>
      </c>
      <c r="H314" s="132">
        <v>169.11</v>
      </c>
      <c r="I314" s="133"/>
      <c r="J314" s="134">
        <f>ROUND(I314*H314,2)</f>
        <v>0</v>
      </c>
      <c r="K314" s="135"/>
      <c r="L314" s="32"/>
      <c r="M314" s="136" t="s">
        <v>1</v>
      </c>
      <c r="N314" s="137" t="s">
        <v>42</v>
      </c>
      <c r="P314" s="138">
        <f>O314*H314</f>
        <v>0</v>
      </c>
      <c r="Q314" s="138">
        <v>8.0000000000000007E-5</v>
      </c>
      <c r="R314" s="138">
        <f>Q314*H314</f>
        <v>1.3528800000000002E-2</v>
      </c>
      <c r="S314" s="138">
        <v>0</v>
      </c>
      <c r="T314" s="139">
        <f>S314*H314</f>
        <v>0</v>
      </c>
      <c r="AR314" s="140" t="s">
        <v>207</v>
      </c>
      <c r="AT314" s="140" t="s">
        <v>120</v>
      </c>
      <c r="AU314" s="140" t="s">
        <v>84</v>
      </c>
      <c r="AY314" s="17" t="s">
        <v>118</v>
      </c>
      <c r="BE314" s="141">
        <f>IF(N314="základní",J314,0)</f>
        <v>0</v>
      </c>
      <c r="BF314" s="141">
        <f>IF(N314="snížená",J314,0)</f>
        <v>0</v>
      </c>
      <c r="BG314" s="141">
        <f>IF(N314="zákl. přenesená",J314,0)</f>
        <v>0</v>
      </c>
      <c r="BH314" s="141">
        <f>IF(N314="sníž. přenesená",J314,0)</f>
        <v>0</v>
      </c>
      <c r="BI314" s="141">
        <f>IF(N314="nulová",J314,0)</f>
        <v>0</v>
      </c>
      <c r="BJ314" s="17" t="s">
        <v>82</v>
      </c>
      <c r="BK314" s="141">
        <f>ROUND(I314*H314,2)</f>
        <v>0</v>
      </c>
      <c r="BL314" s="17" t="s">
        <v>207</v>
      </c>
      <c r="BM314" s="140" t="s">
        <v>401</v>
      </c>
    </row>
    <row r="315" spans="2:65" s="1" customFormat="1" ht="24.15" customHeight="1">
      <c r="B315" s="32"/>
      <c r="C315" s="128" t="s">
        <v>402</v>
      </c>
      <c r="D315" s="128" t="s">
        <v>120</v>
      </c>
      <c r="E315" s="129" t="s">
        <v>403</v>
      </c>
      <c r="F315" s="130" t="s">
        <v>404</v>
      </c>
      <c r="G315" s="131" t="s">
        <v>123</v>
      </c>
      <c r="H315" s="132">
        <v>165.31</v>
      </c>
      <c r="I315" s="133"/>
      <c r="J315" s="134">
        <f>ROUND(I315*H315,2)</f>
        <v>0</v>
      </c>
      <c r="K315" s="135"/>
      <c r="L315" s="32"/>
      <c r="M315" s="136" t="s">
        <v>1</v>
      </c>
      <c r="N315" s="137" t="s">
        <v>42</v>
      </c>
      <c r="P315" s="138">
        <f>O315*H315</f>
        <v>0</v>
      </c>
      <c r="Q315" s="138">
        <v>6.0000000000000002E-5</v>
      </c>
      <c r="R315" s="138">
        <f>Q315*H315</f>
        <v>9.9185999999999996E-3</v>
      </c>
      <c r="S315" s="138">
        <v>0</v>
      </c>
      <c r="T315" s="139">
        <f>S315*H315</f>
        <v>0</v>
      </c>
      <c r="AR315" s="140" t="s">
        <v>207</v>
      </c>
      <c r="AT315" s="140" t="s">
        <v>120</v>
      </c>
      <c r="AU315" s="140" t="s">
        <v>84</v>
      </c>
      <c r="AY315" s="17" t="s">
        <v>118</v>
      </c>
      <c r="BE315" s="141">
        <f>IF(N315="základní",J315,0)</f>
        <v>0</v>
      </c>
      <c r="BF315" s="141">
        <f>IF(N315="snížená",J315,0)</f>
        <v>0</v>
      </c>
      <c r="BG315" s="141">
        <f>IF(N315="zákl. přenesená",J315,0)</f>
        <v>0</v>
      </c>
      <c r="BH315" s="141">
        <f>IF(N315="sníž. přenesená",J315,0)</f>
        <v>0</v>
      </c>
      <c r="BI315" s="141">
        <f>IF(N315="nulová",J315,0)</f>
        <v>0</v>
      </c>
      <c r="BJ315" s="17" t="s">
        <v>82</v>
      </c>
      <c r="BK315" s="141">
        <f>ROUND(I315*H315,2)</f>
        <v>0</v>
      </c>
      <c r="BL315" s="17" t="s">
        <v>207</v>
      </c>
      <c r="BM315" s="140" t="s">
        <v>405</v>
      </c>
    </row>
    <row r="316" spans="2:65" s="12" customFormat="1" ht="10.199999999999999">
      <c r="B316" s="142"/>
      <c r="D316" s="143" t="s">
        <v>126</v>
      </c>
      <c r="E316" s="144" t="s">
        <v>1</v>
      </c>
      <c r="F316" s="145" t="s">
        <v>406</v>
      </c>
      <c r="H316" s="144" t="s">
        <v>1</v>
      </c>
      <c r="I316" s="146"/>
      <c r="L316" s="142"/>
      <c r="M316" s="147"/>
      <c r="T316" s="148"/>
      <c r="AT316" s="144" t="s">
        <v>126</v>
      </c>
      <c r="AU316" s="144" t="s">
        <v>84</v>
      </c>
      <c r="AV316" s="12" t="s">
        <v>82</v>
      </c>
      <c r="AW316" s="12" t="s">
        <v>32</v>
      </c>
      <c r="AX316" s="12" t="s">
        <v>77</v>
      </c>
      <c r="AY316" s="144" t="s">
        <v>118</v>
      </c>
    </row>
    <row r="317" spans="2:65" s="13" customFormat="1" ht="10.199999999999999">
      <c r="B317" s="149"/>
      <c r="D317" s="143" t="s">
        <v>126</v>
      </c>
      <c r="E317" s="150" t="s">
        <v>1</v>
      </c>
      <c r="F317" s="151" t="s">
        <v>407</v>
      </c>
      <c r="H317" s="152">
        <v>0.45</v>
      </c>
      <c r="I317" s="153"/>
      <c r="L317" s="149"/>
      <c r="M317" s="154"/>
      <c r="T317" s="155"/>
      <c r="AT317" s="150" t="s">
        <v>126</v>
      </c>
      <c r="AU317" s="150" t="s">
        <v>84</v>
      </c>
      <c r="AV317" s="13" t="s">
        <v>84</v>
      </c>
      <c r="AW317" s="13" t="s">
        <v>32</v>
      </c>
      <c r="AX317" s="13" t="s">
        <v>77</v>
      </c>
      <c r="AY317" s="150" t="s">
        <v>118</v>
      </c>
    </row>
    <row r="318" spans="2:65" s="15" customFormat="1" ht="10.199999999999999">
      <c r="B318" s="174"/>
      <c r="D318" s="143" t="s">
        <v>126</v>
      </c>
      <c r="E318" s="175" t="s">
        <v>1</v>
      </c>
      <c r="F318" s="176" t="s">
        <v>155</v>
      </c>
      <c r="H318" s="177">
        <v>0.45</v>
      </c>
      <c r="I318" s="178"/>
      <c r="L318" s="174"/>
      <c r="M318" s="179"/>
      <c r="T318" s="180"/>
      <c r="AT318" s="175" t="s">
        <v>126</v>
      </c>
      <c r="AU318" s="175" t="s">
        <v>84</v>
      </c>
      <c r="AV318" s="15" t="s">
        <v>136</v>
      </c>
      <c r="AW318" s="15" t="s">
        <v>32</v>
      </c>
      <c r="AX318" s="15" t="s">
        <v>77</v>
      </c>
      <c r="AY318" s="175" t="s">
        <v>118</v>
      </c>
    </row>
    <row r="319" spans="2:65" s="12" customFormat="1" ht="10.199999999999999">
      <c r="B319" s="142"/>
      <c r="D319" s="143" t="s">
        <v>126</v>
      </c>
      <c r="E319" s="144" t="s">
        <v>1</v>
      </c>
      <c r="F319" s="145" t="s">
        <v>408</v>
      </c>
      <c r="H319" s="144" t="s">
        <v>1</v>
      </c>
      <c r="I319" s="146"/>
      <c r="L319" s="142"/>
      <c r="M319" s="147"/>
      <c r="T319" s="148"/>
      <c r="AT319" s="144" t="s">
        <v>126</v>
      </c>
      <c r="AU319" s="144" t="s">
        <v>84</v>
      </c>
      <c r="AV319" s="12" t="s">
        <v>82</v>
      </c>
      <c r="AW319" s="12" t="s">
        <v>32</v>
      </c>
      <c r="AX319" s="12" t="s">
        <v>77</v>
      </c>
      <c r="AY319" s="144" t="s">
        <v>118</v>
      </c>
    </row>
    <row r="320" spans="2:65" s="13" customFormat="1" ht="10.199999999999999">
      <c r="B320" s="149"/>
      <c r="D320" s="143" t="s">
        <v>126</v>
      </c>
      <c r="E320" s="150" t="s">
        <v>1</v>
      </c>
      <c r="F320" s="151" t="s">
        <v>409</v>
      </c>
      <c r="H320" s="152">
        <v>56.7</v>
      </c>
      <c r="I320" s="153"/>
      <c r="L320" s="149"/>
      <c r="M320" s="154"/>
      <c r="T320" s="155"/>
      <c r="AT320" s="150" t="s">
        <v>126</v>
      </c>
      <c r="AU320" s="150" t="s">
        <v>84</v>
      </c>
      <c r="AV320" s="13" t="s">
        <v>84</v>
      </c>
      <c r="AW320" s="13" t="s">
        <v>32</v>
      </c>
      <c r="AX320" s="13" t="s">
        <v>77</v>
      </c>
      <c r="AY320" s="150" t="s">
        <v>118</v>
      </c>
    </row>
    <row r="321" spans="2:65" s="13" customFormat="1" ht="10.199999999999999">
      <c r="B321" s="149"/>
      <c r="D321" s="143" t="s">
        <v>126</v>
      </c>
      <c r="E321" s="150" t="s">
        <v>1</v>
      </c>
      <c r="F321" s="151" t="s">
        <v>410</v>
      </c>
      <c r="H321" s="152">
        <v>6.9</v>
      </c>
      <c r="I321" s="153"/>
      <c r="L321" s="149"/>
      <c r="M321" s="154"/>
      <c r="T321" s="155"/>
      <c r="AT321" s="150" t="s">
        <v>126</v>
      </c>
      <c r="AU321" s="150" t="s">
        <v>84</v>
      </c>
      <c r="AV321" s="13" t="s">
        <v>84</v>
      </c>
      <c r="AW321" s="13" t="s">
        <v>32</v>
      </c>
      <c r="AX321" s="13" t="s">
        <v>77</v>
      </c>
      <c r="AY321" s="150" t="s">
        <v>118</v>
      </c>
    </row>
    <row r="322" spans="2:65" s="13" customFormat="1" ht="10.199999999999999">
      <c r="B322" s="149"/>
      <c r="D322" s="143" t="s">
        <v>126</v>
      </c>
      <c r="E322" s="150" t="s">
        <v>1</v>
      </c>
      <c r="F322" s="151" t="s">
        <v>411</v>
      </c>
      <c r="H322" s="152">
        <v>75.900000000000006</v>
      </c>
      <c r="I322" s="153"/>
      <c r="L322" s="149"/>
      <c r="M322" s="154"/>
      <c r="T322" s="155"/>
      <c r="AT322" s="150" t="s">
        <v>126</v>
      </c>
      <c r="AU322" s="150" t="s">
        <v>84</v>
      </c>
      <c r="AV322" s="13" t="s">
        <v>84</v>
      </c>
      <c r="AW322" s="13" t="s">
        <v>32</v>
      </c>
      <c r="AX322" s="13" t="s">
        <v>77</v>
      </c>
      <c r="AY322" s="150" t="s">
        <v>118</v>
      </c>
    </row>
    <row r="323" spans="2:65" s="13" customFormat="1" ht="10.199999999999999">
      <c r="B323" s="149"/>
      <c r="D323" s="143" t="s">
        <v>126</v>
      </c>
      <c r="E323" s="150" t="s">
        <v>1</v>
      </c>
      <c r="F323" s="151" t="s">
        <v>412</v>
      </c>
      <c r="H323" s="152">
        <v>17.68</v>
      </c>
      <c r="I323" s="153"/>
      <c r="L323" s="149"/>
      <c r="M323" s="154"/>
      <c r="T323" s="155"/>
      <c r="AT323" s="150" t="s">
        <v>126</v>
      </c>
      <c r="AU323" s="150" t="s">
        <v>84</v>
      </c>
      <c r="AV323" s="13" t="s">
        <v>84</v>
      </c>
      <c r="AW323" s="13" t="s">
        <v>32</v>
      </c>
      <c r="AX323" s="13" t="s">
        <v>77</v>
      </c>
      <c r="AY323" s="150" t="s">
        <v>118</v>
      </c>
    </row>
    <row r="324" spans="2:65" s="13" customFormat="1" ht="10.199999999999999">
      <c r="B324" s="149"/>
      <c r="D324" s="143" t="s">
        <v>126</v>
      </c>
      <c r="E324" s="150" t="s">
        <v>1</v>
      </c>
      <c r="F324" s="151" t="s">
        <v>413</v>
      </c>
      <c r="H324" s="152">
        <v>7.68</v>
      </c>
      <c r="I324" s="153"/>
      <c r="L324" s="149"/>
      <c r="M324" s="154"/>
      <c r="T324" s="155"/>
      <c r="AT324" s="150" t="s">
        <v>126</v>
      </c>
      <c r="AU324" s="150" t="s">
        <v>84</v>
      </c>
      <c r="AV324" s="13" t="s">
        <v>84</v>
      </c>
      <c r="AW324" s="13" t="s">
        <v>32</v>
      </c>
      <c r="AX324" s="13" t="s">
        <v>77</v>
      </c>
      <c r="AY324" s="150" t="s">
        <v>118</v>
      </c>
    </row>
    <row r="325" spans="2:65" s="15" customFormat="1" ht="10.199999999999999">
      <c r="B325" s="174"/>
      <c r="D325" s="143" t="s">
        <v>126</v>
      </c>
      <c r="E325" s="175" t="s">
        <v>1</v>
      </c>
      <c r="F325" s="176" t="s">
        <v>155</v>
      </c>
      <c r="H325" s="177">
        <v>164.86</v>
      </c>
      <c r="I325" s="178"/>
      <c r="L325" s="174"/>
      <c r="M325" s="179"/>
      <c r="T325" s="180"/>
      <c r="AT325" s="175" t="s">
        <v>126</v>
      </c>
      <c r="AU325" s="175" t="s">
        <v>84</v>
      </c>
      <c r="AV325" s="15" t="s">
        <v>136</v>
      </c>
      <c r="AW325" s="15" t="s">
        <v>32</v>
      </c>
      <c r="AX325" s="15" t="s">
        <v>77</v>
      </c>
      <c r="AY325" s="175" t="s">
        <v>118</v>
      </c>
    </row>
    <row r="326" spans="2:65" s="14" customFormat="1" ht="10.199999999999999">
      <c r="B326" s="156"/>
      <c r="D326" s="143" t="s">
        <v>126</v>
      </c>
      <c r="E326" s="157" t="s">
        <v>1</v>
      </c>
      <c r="F326" s="158" t="s">
        <v>130</v>
      </c>
      <c r="H326" s="159">
        <v>165.31</v>
      </c>
      <c r="I326" s="160"/>
      <c r="L326" s="156"/>
      <c r="M326" s="161"/>
      <c r="T326" s="162"/>
      <c r="AT326" s="157" t="s">
        <v>126</v>
      </c>
      <c r="AU326" s="157" t="s">
        <v>84</v>
      </c>
      <c r="AV326" s="14" t="s">
        <v>124</v>
      </c>
      <c r="AW326" s="14" t="s">
        <v>32</v>
      </c>
      <c r="AX326" s="14" t="s">
        <v>82</v>
      </c>
      <c r="AY326" s="157" t="s">
        <v>118</v>
      </c>
    </row>
    <row r="327" spans="2:65" s="1" customFormat="1" ht="24.15" customHeight="1">
      <c r="B327" s="32"/>
      <c r="C327" s="128" t="s">
        <v>414</v>
      </c>
      <c r="D327" s="128" t="s">
        <v>120</v>
      </c>
      <c r="E327" s="129" t="s">
        <v>415</v>
      </c>
      <c r="F327" s="130" t="s">
        <v>416</v>
      </c>
      <c r="G327" s="131" t="s">
        <v>123</v>
      </c>
      <c r="H327" s="132">
        <v>3.8</v>
      </c>
      <c r="I327" s="133"/>
      <c r="J327" s="134">
        <f>ROUND(I327*H327,2)</f>
        <v>0</v>
      </c>
      <c r="K327" s="135"/>
      <c r="L327" s="32"/>
      <c r="M327" s="136" t="s">
        <v>1</v>
      </c>
      <c r="N327" s="137" t="s">
        <v>42</v>
      </c>
      <c r="P327" s="138">
        <f>O327*H327</f>
        <v>0</v>
      </c>
      <c r="Q327" s="138">
        <v>0</v>
      </c>
      <c r="R327" s="138">
        <f>Q327*H327</f>
        <v>0</v>
      </c>
      <c r="S327" s="138">
        <v>0</v>
      </c>
      <c r="T327" s="139">
        <f>S327*H327</f>
        <v>0</v>
      </c>
      <c r="AR327" s="140" t="s">
        <v>207</v>
      </c>
      <c r="AT327" s="140" t="s">
        <v>120</v>
      </c>
      <c r="AU327" s="140" t="s">
        <v>84</v>
      </c>
      <c r="AY327" s="17" t="s">
        <v>118</v>
      </c>
      <c r="BE327" s="141">
        <f>IF(N327="základní",J327,0)</f>
        <v>0</v>
      </c>
      <c r="BF327" s="141">
        <f>IF(N327="snížená",J327,0)</f>
        <v>0</v>
      </c>
      <c r="BG327" s="141">
        <f>IF(N327="zákl. přenesená",J327,0)</f>
        <v>0</v>
      </c>
      <c r="BH327" s="141">
        <f>IF(N327="sníž. přenesená",J327,0)</f>
        <v>0</v>
      </c>
      <c r="BI327" s="141">
        <f>IF(N327="nulová",J327,0)</f>
        <v>0</v>
      </c>
      <c r="BJ327" s="17" t="s">
        <v>82</v>
      </c>
      <c r="BK327" s="141">
        <f>ROUND(I327*H327,2)</f>
        <v>0</v>
      </c>
      <c r="BL327" s="17" t="s">
        <v>207</v>
      </c>
      <c r="BM327" s="140" t="s">
        <v>417</v>
      </c>
    </row>
    <row r="328" spans="2:65" s="12" customFormat="1" ht="10.199999999999999">
      <c r="B328" s="142"/>
      <c r="D328" s="143" t="s">
        <v>126</v>
      </c>
      <c r="E328" s="144" t="s">
        <v>1</v>
      </c>
      <c r="F328" s="145" t="s">
        <v>418</v>
      </c>
      <c r="H328" s="144" t="s">
        <v>1</v>
      </c>
      <c r="I328" s="146"/>
      <c r="L328" s="142"/>
      <c r="M328" s="147"/>
      <c r="T328" s="148"/>
      <c r="AT328" s="144" t="s">
        <v>126</v>
      </c>
      <c r="AU328" s="144" t="s">
        <v>84</v>
      </c>
      <c r="AV328" s="12" t="s">
        <v>82</v>
      </c>
      <c r="AW328" s="12" t="s">
        <v>32</v>
      </c>
      <c r="AX328" s="12" t="s">
        <v>77</v>
      </c>
      <c r="AY328" s="144" t="s">
        <v>118</v>
      </c>
    </row>
    <row r="329" spans="2:65" s="13" customFormat="1" ht="10.199999999999999">
      <c r="B329" s="149"/>
      <c r="D329" s="143" t="s">
        <v>126</v>
      </c>
      <c r="E329" s="150" t="s">
        <v>1</v>
      </c>
      <c r="F329" s="151" t="s">
        <v>419</v>
      </c>
      <c r="H329" s="152">
        <v>3.8</v>
      </c>
      <c r="I329" s="153"/>
      <c r="L329" s="149"/>
      <c r="M329" s="154"/>
      <c r="T329" s="155"/>
      <c r="AT329" s="150" t="s">
        <v>126</v>
      </c>
      <c r="AU329" s="150" t="s">
        <v>84</v>
      </c>
      <c r="AV329" s="13" t="s">
        <v>84</v>
      </c>
      <c r="AW329" s="13" t="s">
        <v>32</v>
      </c>
      <c r="AX329" s="13" t="s">
        <v>82</v>
      </c>
      <c r="AY329" s="150" t="s">
        <v>118</v>
      </c>
    </row>
    <row r="330" spans="2:65" s="1" customFormat="1" ht="24.15" customHeight="1">
      <c r="B330" s="32"/>
      <c r="C330" s="128" t="s">
        <v>420</v>
      </c>
      <c r="D330" s="128" t="s">
        <v>120</v>
      </c>
      <c r="E330" s="129" t="s">
        <v>421</v>
      </c>
      <c r="F330" s="130" t="s">
        <v>422</v>
      </c>
      <c r="G330" s="131" t="s">
        <v>123</v>
      </c>
      <c r="H330" s="132">
        <v>169.11</v>
      </c>
      <c r="I330" s="133"/>
      <c r="J330" s="134">
        <f>ROUND(I330*H330,2)</f>
        <v>0</v>
      </c>
      <c r="K330" s="135"/>
      <c r="L330" s="32"/>
      <c r="M330" s="136" t="s">
        <v>1</v>
      </c>
      <c r="N330" s="137" t="s">
        <v>42</v>
      </c>
      <c r="P330" s="138">
        <f>O330*H330</f>
        <v>0</v>
      </c>
      <c r="Q330" s="138">
        <v>1.7000000000000001E-4</v>
      </c>
      <c r="R330" s="138">
        <f>Q330*H330</f>
        <v>2.8748700000000006E-2</v>
      </c>
      <c r="S330" s="138">
        <v>0</v>
      </c>
      <c r="T330" s="139">
        <f>S330*H330</f>
        <v>0</v>
      </c>
      <c r="AR330" s="140" t="s">
        <v>207</v>
      </c>
      <c r="AT330" s="140" t="s">
        <v>120</v>
      </c>
      <c r="AU330" s="140" t="s">
        <v>84</v>
      </c>
      <c r="AY330" s="17" t="s">
        <v>118</v>
      </c>
      <c r="BE330" s="141">
        <f>IF(N330="základní",J330,0)</f>
        <v>0</v>
      </c>
      <c r="BF330" s="141">
        <f>IF(N330="snížená",J330,0)</f>
        <v>0</v>
      </c>
      <c r="BG330" s="141">
        <f>IF(N330="zákl. přenesená",J330,0)</f>
        <v>0</v>
      </c>
      <c r="BH330" s="141">
        <f>IF(N330="sníž. přenesená",J330,0)</f>
        <v>0</v>
      </c>
      <c r="BI330" s="141">
        <f>IF(N330="nulová",J330,0)</f>
        <v>0</v>
      </c>
      <c r="BJ330" s="17" t="s">
        <v>82</v>
      </c>
      <c r="BK330" s="141">
        <f>ROUND(I330*H330,2)</f>
        <v>0</v>
      </c>
      <c r="BL330" s="17" t="s">
        <v>207</v>
      </c>
      <c r="BM330" s="140" t="s">
        <v>423</v>
      </c>
    </row>
    <row r="331" spans="2:65" s="13" customFormat="1" ht="10.199999999999999">
      <c r="B331" s="149"/>
      <c r="D331" s="143" t="s">
        <v>126</v>
      </c>
      <c r="E331" s="150" t="s">
        <v>1</v>
      </c>
      <c r="F331" s="151" t="s">
        <v>424</v>
      </c>
      <c r="H331" s="152">
        <v>169.11</v>
      </c>
      <c r="I331" s="153"/>
      <c r="L331" s="149"/>
      <c r="M331" s="154"/>
      <c r="T331" s="155"/>
      <c r="AT331" s="150" t="s">
        <v>126</v>
      </c>
      <c r="AU331" s="150" t="s">
        <v>84</v>
      </c>
      <c r="AV331" s="13" t="s">
        <v>84</v>
      </c>
      <c r="AW331" s="13" t="s">
        <v>32</v>
      </c>
      <c r="AX331" s="13" t="s">
        <v>82</v>
      </c>
      <c r="AY331" s="150" t="s">
        <v>118</v>
      </c>
    </row>
    <row r="332" spans="2:65" s="1" customFormat="1" ht="24.15" customHeight="1">
      <c r="B332" s="32"/>
      <c r="C332" s="128" t="s">
        <v>425</v>
      </c>
      <c r="D332" s="128" t="s">
        <v>120</v>
      </c>
      <c r="E332" s="129" t="s">
        <v>426</v>
      </c>
      <c r="F332" s="130" t="s">
        <v>427</v>
      </c>
      <c r="G332" s="131" t="s">
        <v>123</v>
      </c>
      <c r="H332" s="132">
        <v>169.11</v>
      </c>
      <c r="I332" s="133"/>
      <c r="J332" s="134">
        <f>ROUND(I332*H332,2)</f>
        <v>0</v>
      </c>
      <c r="K332" s="135"/>
      <c r="L332" s="32"/>
      <c r="M332" s="136" t="s">
        <v>1</v>
      </c>
      <c r="N332" s="137" t="s">
        <v>42</v>
      </c>
      <c r="P332" s="138">
        <f>O332*H332</f>
        <v>0</v>
      </c>
      <c r="Q332" s="138">
        <v>1.2E-4</v>
      </c>
      <c r="R332" s="138">
        <f>Q332*H332</f>
        <v>2.0293200000000001E-2</v>
      </c>
      <c r="S332" s="138">
        <v>0</v>
      </c>
      <c r="T332" s="139">
        <f>S332*H332</f>
        <v>0</v>
      </c>
      <c r="AR332" s="140" t="s">
        <v>207</v>
      </c>
      <c r="AT332" s="140" t="s">
        <v>120</v>
      </c>
      <c r="AU332" s="140" t="s">
        <v>84</v>
      </c>
      <c r="AY332" s="17" t="s">
        <v>118</v>
      </c>
      <c r="BE332" s="141">
        <f>IF(N332="základní",J332,0)</f>
        <v>0</v>
      </c>
      <c r="BF332" s="141">
        <f>IF(N332="snížená",J332,0)</f>
        <v>0</v>
      </c>
      <c r="BG332" s="141">
        <f>IF(N332="zákl. přenesená",J332,0)</f>
        <v>0</v>
      </c>
      <c r="BH332" s="141">
        <f>IF(N332="sníž. přenesená",J332,0)</f>
        <v>0</v>
      </c>
      <c r="BI332" s="141">
        <f>IF(N332="nulová",J332,0)</f>
        <v>0</v>
      </c>
      <c r="BJ332" s="17" t="s">
        <v>82</v>
      </c>
      <c r="BK332" s="141">
        <f>ROUND(I332*H332,2)</f>
        <v>0</v>
      </c>
      <c r="BL332" s="17" t="s">
        <v>207</v>
      </c>
      <c r="BM332" s="140" t="s">
        <v>428</v>
      </c>
    </row>
    <row r="333" spans="2:65" s="1" customFormat="1" ht="24.15" customHeight="1">
      <c r="B333" s="32"/>
      <c r="C333" s="128" t="s">
        <v>429</v>
      </c>
      <c r="D333" s="128" t="s">
        <v>120</v>
      </c>
      <c r="E333" s="129" t="s">
        <v>430</v>
      </c>
      <c r="F333" s="130" t="s">
        <v>431</v>
      </c>
      <c r="G333" s="131" t="s">
        <v>123</v>
      </c>
      <c r="H333" s="132">
        <v>169.11</v>
      </c>
      <c r="I333" s="133"/>
      <c r="J333" s="134">
        <f>ROUND(I333*H333,2)</f>
        <v>0</v>
      </c>
      <c r="K333" s="135"/>
      <c r="L333" s="32"/>
      <c r="M333" s="136" t="s">
        <v>1</v>
      </c>
      <c r="N333" s="137" t="s">
        <v>42</v>
      </c>
      <c r="P333" s="138">
        <f>O333*H333</f>
        <v>0</v>
      </c>
      <c r="Q333" s="138">
        <v>1.2E-4</v>
      </c>
      <c r="R333" s="138">
        <f>Q333*H333</f>
        <v>2.0293200000000001E-2</v>
      </c>
      <c r="S333" s="138">
        <v>0</v>
      </c>
      <c r="T333" s="139">
        <f>S333*H333</f>
        <v>0</v>
      </c>
      <c r="AR333" s="140" t="s">
        <v>207</v>
      </c>
      <c r="AT333" s="140" t="s">
        <v>120</v>
      </c>
      <c r="AU333" s="140" t="s">
        <v>84</v>
      </c>
      <c r="AY333" s="17" t="s">
        <v>118</v>
      </c>
      <c r="BE333" s="141">
        <f>IF(N333="základní",J333,0)</f>
        <v>0</v>
      </c>
      <c r="BF333" s="141">
        <f>IF(N333="snížená",J333,0)</f>
        <v>0</v>
      </c>
      <c r="BG333" s="141">
        <f>IF(N333="zákl. přenesená",J333,0)</f>
        <v>0</v>
      </c>
      <c r="BH333" s="141">
        <f>IF(N333="sníž. přenesená",J333,0)</f>
        <v>0</v>
      </c>
      <c r="BI333" s="141">
        <f>IF(N333="nulová",J333,0)</f>
        <v>0</v>
      </c>
      <c r="BJ333" s="17" t="s">
        <v>82</v>
      </c>
      <c r="BK333" s="141">
        <f>ROUND(I333*H333,2)</f>
        <v>0</v>
      </c>
      <c r="BL333" s="17" t="s">
        <v>207</v>
      </c>
      <c r="BM333" s="140" t="s">
        <v>432</v>
      </c>
    </row>
    <row r="334" spans="2:65" s="1" customFormat="1" ht="24.15" customHeight="1">
      <c r="B334" s="32"/>
      <c r="C334" s="128" t="s">
        <v>433</v>
      </c>
      <c r="D334" s="128" t="s">
        <v>120</v>
      </c>
      <c r="E334" s="129" t="s">
        <v>434</v>
      </c>
      <c r="F334" s="130" t="s">
        <v>435</v>
      </c>
      <c r="G334" s="131" t="s">
        <v>123</v>
      </c>
      <c r="H334" s="132">
        <v>85.26</v>
      </c>
      <c r="I334" s="133"/>
      <c r="J334" s="134">
        <f>ROUND(I334*H334,2)</f>
        <v>0</v>
      </c>
      <c r="K334" s="135"/>
      <c r="L334" s="32"/>
      <c r="M334" s="136" t="s">
        <v>1</v>
      </c>
      <c r="N334" s="137" t="s">
        <v>42</v>
      </c>
      <c r="P334" s="138">
        <f>O334*H334</f>
        <v>0</v>
      </c>
      <c r="Q334" s="138">
        <v>0</v>
      </c>
      <c r="R334" s="138">
        <f>Q334*H334</f>
        <v>0</v>
      </c>
      <c r="S334" s="138">
        <v>0</v>
      </c>
      <c r="T334" s="139">
        <f>S334*H334</f>
        <v>0</v>
      </c>
      <c r="AR334" s="140" t="s">
        <v>207</v>
      </c>
      <c r="AT334" s="140" t="s">
        <v>120</v>
      </c>
      <c r="AU334" s="140" t="s">
        <v>84</v>
      </c>
      <c r="AY334" s="17" t="s">
        <v>118</v>
      </c>
      <c r="BE334" s="141">
        <f>IF(N334="základní",J334,0)</f>
        <v>0</v>
      </c>
      <c r="BF334" s="141">
        <f>IF(N334="snížená",J334,0)</f>
        <v>0</v>
      </c>
      <c r="BG334" s="141">
        <f>IF(N334="zákl. přenesená",J334,0)</f>
        <v>0</v>
      </c>
      <c r="BH334" s="141">
        <f>IF(N334="sníž. přenesená",J334,0)</f>
        <v>0</v>
      </c>
      <c r="BI334" s="141">
        <f>IF(N334="nulová",J334,0)</f>
        <v>0</v>
      </c>
      <c r="BJ334" s="17" t="s">
        <v>82</v>
      </c>
      <c r="BK334" s="141">
        <f>ROUND(I334*H334,2)</f>
        <v>0</v>
      </c>
      <c r="BL334" s="17" t="s">
        <v>207</v>
      </c>
      <c r="BM334" s="140" t="s">
        <v>436</v>
      </c>
    </row>
    <row r="335" spans="2:65" s="12" customFormat="1" ht="10.199999999999999">
      <c r="B335" s="142"/>
      <c r="D335" s="143" t="s">
        <v>126</v>
      </c>
      <c r="E335" s="144" t="s">
        <v>1</v>
      </c>
      <c r="F335" s="145" t="s">
        <v>437</v>
      </c>
      <c r="H335" s="144" t="s">
        <v>1</v>
      </c>
      <c r="I335" s="146"/>
      <c r="L335" s="142"/>
      <c r="M335" s="147"/>
      <c r="T335" s="148"/>
      <c r="AT335" s="144" t="s">
        <v>126</v>
      </c>
      <c r="AU335" s="144" t="s">
        <v>84</v>
      </c>
      <c r="AV335" s="12" t="s">
        <v>82</v>
      </c>
      <c r="AW335" s="12" t="s">
        <v>32</v>
      </c>
      <c r="AX335" s="12" t="s">
        <v>77</v>
      </c>
      <c r="AY335" s="144" t="s">
        <v>118</v>
      </c>
    </row>
    <row r="336" spans="2:65" s="13" customFormat="1" ht="10.199999999999999">
      <c r="B336" s="149"/>
      <c r="D336" s="143" t="s">
        <v>126</v>
      </c>
      <c r="E336" s="150" t="s">
        <v>1</v>
      </c>
      <c r="F336" s="151" t="s">
        <v>438</v>
      </c>
      <c r="H336" s="152">
        <v>78.39</v>
      </c>
      <c r="I336" s="153"/>
      <c r="L336" s="149"/>
      <c r="M336" s="154"/>
      <c r="T336" s="155"/>
      <c r="AT336" s="150" t="s">
        <v>126</v>
      </c>
      <c r="AU336" s="150" t="s">
        <v>84</v>
      </c>
      <c r="AV336" s="13" t="s">
        <v>84</v>
      </c>
      <c r="AW336" s="13" t="s">
        <v>32</v>
      </c>
      <c r="AX336" s="13" t="s">
        <v>77</v>
      </c>
      <c r="AY336" s="150" t="s">
        <v>118</v>
      </c>
    </row>
    <row r="337" spans="2:65" s="12" customFormat="1" ht="10.199999999999999">
      <c r="B337" s="142"/>
      <c r="D337" s="143" t="s">
        <v>126</v>
      </c>
      <c r="E337" s="144" t="s">
        <v>1</v>
      </c>
      <c r="F337" s="145" t="s">
        <v>439</v>
      </c>
      <c r="H337" s="144" t="s">
        <v>1</v>
      </c>
      <c r="I337" s="146"/>
      <c r="L337" s="142"/>
      <c r="M337" s="147"/>
      <c r="T337" s="148"/>
      <c r="AT337" s="144" t="s">
        <v>126</v>
      </c>
      <c r="AU337" s="144" t="s">
        <v>84</v>
      </c>
      <c r="AV337" s="12" t="s">
        <v>82</v>
      </c>
      <c r="AW337" s="12" t="s">
        <v>32</v>
      </c>
      <c r="AX337" s="12" t="s">
        <v>77</v>
      </c>
      <c r="AY337" s="144" t="s">
        <v>118</v>
      </c>
    </row>
    <row r="338" spans="2:65" s="13" customFormat="1" ht="10.199999999999999">
      <c r="B338" s="149"/>
      <c r="D338" s="143" t="s">
        <v>126</v>
      </c>
      <c r="E338" s="150" t="s">
        <v>1</v>
      </c>
      <c r="F338" s="151" t="s">
        <v>440</v>
      </c>
      <c r="H338" s="152">
        <v>1.56</v>
      </c>
      <c r="I338" s="153"/>
      <c r="L338" s="149"/>
      <c r="M338" s="154"/>
      <c r="T338" s="155"/>
      <c r="AT338" s="150" t="s">
        <v>126</v>
      </c>
      <c r="AU338" s="150" t="s">
        <v>84</v>
      </c>
      <c r="AV338" s="13" t="s">
        <v>84</v>
      </c>
      <c r="AW338" s="13" t="s">
        <v>32</v>
      </c>
      <c r="AX338" s="13" t="s">
        <v>77</v>
      </c>
      <c r="AY338" s="150" t="s">
        <v>118</v>
      </c>
    </row>
    <row r="339" spans="2:65" s="12" customFormat="1" ht="10.199999999999999">
      <c r="B339" s="142"/>
      <c r="D339" s="143" t="s">
        <v>126</v>
      </c>
      <c r="E339" s="144" t="s">
        <v>1</v>
      </c>
      <c r="F339" s="145" t="s">
        <v>441</v>
      </c>
      <c r="H339" s="144" t="s">
        <v>1</v>
      </c>
      <c r="I339" s="146"/>
      <c r="L339" s="142"/>
      <c r="M339" s="147"/>
      <c r="T339" s="148"/>
      <c r="AT339" s="144" t="s">
        <v>126</v>
      </c>
      <c r="AU339" s="144" t="s">
        <v>84</v>
      </c>
      <c r="AV339" s="12" t="s">
        <v>82</v>
      </c>
      <c r="AW339" s="12" t="s">
        <v>32</v>
      </c>
      <c r="AX339" s="12" t="s">
        <v>77</v>
      </c>
      <c r="AY339" s="144" t="s">
        <v>118</v>
      </c>
    </row>
    <row r="340" spans="2:65" s="13" customFormat="1" ht="10.199999999999999">
      <c r="B340" s="149"/>
      <c r="D340" s="143" t="s">
        <v>126</v>
      </c>
      <c r="E340" s="150" t="s">
        <v>1</v>
      </c>
      <c r="F340" s="151" t="s">
        <v>442</v>
      </c>
      <c r="H340" s="152">
        <v>4.08</v>
      </c>
      <c r="I340" s="153"/>
      <c r="L340" s="149"/>
      <c r="M340" s="154"/>
      <c r="T340" s="155"/>
      <c r="AT340" s="150" t="s">
        <v>126</v>
      </c>
      <c r="AU340" s="150" t="s">
        <v>84</v>
      </c>
      <c r="AV340" s="13" t="s">
        <v>84</v>
      </c>
      <c r="AW340" s="13" t="s">
        <v>32</v>
      </c>
      <c r="AX340" s="13" t="s">
        <v>77</v>
      </c>
      <c r="AY340" s="150" t="s">
        <v>118</v>
      </c>
    </row>
    <row r="341" spans="2:65" s="12" customFormat="1" ht="10.199999999999999">
      <c r="B341" s="142"/>
      <c r="D341" s="143" t="s">
        <v>126</v>
      </c>
      <c r="E341" s="144" t="s">
        <v>1</v>
      </c>
      <c r="F341" s="145" t="s">
        <v>443</v>
      </c>
      <c r="H341" s="144" t="s">
        <v>1</v>
      </c>
      <c r="I341" s="146"/>
      <c r="L341" s="142"/>
      <c r="M341" s="147"/>
      <c r="T341" s="148"/>
      <c r="AT341" s="144" t="s">
        <v>126</v>
      </c>
      <c r="AU341" s="144" t="s">
        <v>84</v>
      </c>
      <c r="AV341" s="12" t="s">
        <v>82</v>
      </c>
      <c r="AW341" s="12" t="s">
        <v>32</v>
      </c>
      <c r="AX341" s="12" t="s">
        <v>77</v>
      </c>
      <c r="AY341" s="144" t="s">
        <v>118</v>
      </c>
    </row>
    <row r="342" spans="2:65" s="13" customFormat="1" ht="10.199999999999999">
      <c r="B342" s="149"/>
      <c r="D342" s="143" t="s">
        <v>126</v>
      </c>
      <c r="E342" s="150" t="s">
        <v>1</v>
      </c>
      <c r="F342" s="151" t="s">
        <v>444</v>
      </c>
      <c r="H342" s="152">
        <v>1.23</v>
      </c>
      <c r="I342" s="153"/>
      <c r="L342" s="149"/>
      <c r="M342" s="154"/>
      <c r="T342" s="155"/>
      <c r="AT342" s="150" t="s">
        <v>126</v>
      </c>
      <c r="AU342" s="150" t="s">
        <v>84</v>
      </c>
      <c r="AV342" s="13" t="s">
        <v>84</v>
      </c>
      <c r="AW342" s="13" t="s">
        <v>32</v>
      </c>
      <c r="AX342" s="13" t="s">
        <v>77</v>
      </c>
      <c r="AY342" s="150" t="s">
        <v>118</v>
      </c>
    </row>
    <row r="343" spans="2:65" s="14" customFormat="1" ht="10.199999999999999">
      <c r="B343" s="156"/>
      <c r="D343" s="143" t="s">
        <v>126</v>
      </c>
      <c r="E343" s="157" t="s">
        <v>1</v>
      </c>
      <c r="F343" s="158" t="s">
        <v>130</v>
      </c>
      <c r="H343" s="159">
        <v>85.26</v>
      </c>
      <c r="I343" s="160"/>
      <c r="L343" s="156"/>
      <c r="M343" s="161"/>
      <c r="T343" s="162"/>
      <c r="AT343" s="157" t="s">
        <v>126</v>
      </c>
      <c r="AU343" s="157" t="s">
        <v>84</v>
      </c>
      <c r="AV343" s="14" t="s">
        <v>124</v>
      </c>
      <c r="AW343" s="14" t="s">
        <v>32</v>
      </c>
      <c r="AX343" s="14" t="s">
        <v>82</v>
      </c>
      <c r="AY343" s="157" t="s">
        <v>118</v>
      </c>
    </row>
    <row r="344" spans="2:65" s="1" customFormat="1" ht="24.15" customHeight="1">
      <c r="B344" s="32"/>
      <c r="C344" s="128" t="s">
        <v>445</v>
      </c>
      <c r="D344" s="128" t="s">
        <v>120</v>
      </c>
      <c r="E344" s="129" t="s">
        <v>446</v>
      </c>
      <c r="F344" s="130" t="s">
        <v>447</v>
      </c>
      <c r="G344" s="131" t="s">
        <v>123</v>
      </c>
      <c r="H344" s="132">
        <v>85.26</v>
      </c>
      <c r="I344" s="133"/>
      <c r="J344" s="134">
        <f>ROUND(I344*H344,2)</f>
        <v>0</v>
      </c>
      <c r="K344" s="135"/>
      <c r="L344" s="32"/>
      <c r="M344" s="136" t="s">
        <v>1</v>
      </c>
      <c r="N344" s="137" t="s">
        <v>42</v>
      </c>
      <c r="P344" s="138">
        <f>O344*H344</f>
        <v>0</v>
      </c>
      <c r="Q344" s="138">
        <v>6.0000000000000002E-5</v>
      </c>
      <c r="R344" s="138">
        <f>Q344*H344</f>
        <v>5.1156000000000005E-3</v>
      </c>
      <c r="S344" s="138">
        <v>0</v>
      </c>
      <c r="T344" s="139">
        <f>S344*H344</f>
        <v>0</v>
      </c>
      <c r="AR344" s="140" t="s">
        <v>207</v>
      </c>
      <c r="AT344" s="140" t="s">
        <v>120</v>
      </c>
      <c r="AU344" s="140" t="s">
        <v>84</v>
      </c>
      <c r="AY344" s="17" t="s">
        <v>118</v>
      </c>
      <c r="BE344" s="141">
        <f>IF(N344="základní",J344,0)</f>
        <v>0</v>
      </c>
      <c r="BF344" s="141">
        <f>IF(N344="snížená",J344,0)</f>
        <v>0</v>
      </c>
      <c r="BG344" s="141">
        <f>IF(N344="zákl. přenesená",J344,0)</f>
        <v>0</v>
      </c>
      <c r="BH344" s="141">
        <f>IF(N344="sníž. přenesená",J344,0)</f>
        <v>0</v>
      </c>
      <c r="BI344" s="141">
        <f>IF(N344="nulová",J344,0)</f>
        <v>0</v>
      </c>
      <c r="BJ344" s="17" t="s">
        <v>82</v>
      </c>
      <c r="BK344" s="141">
        <f>ROUND(I344*H344,2)</f>
        <v>0</v>
      </c>
      <c r="BL344" s="17" t="s">
        <v>207</v>
      </c>
      <c r="BM344" s="140" t="s">
        <v>448</v>
      </c>
    </row>
    <row r="345" spans="2:65" s="12" customFormat="1" ht="10.199999999999999">
      <c r="B345" s="142"/>
      <c r="D345" s="143" t="s">
        <v>126</v>
      </c>
      <c r="E345" s="144" t="s">
        <v>1</v>
      </c>
      <c r="F345" s="145" t="s">
        <v>437</v>
      </c>
      <c r="H345" s="144" t="s">
        <v>1</v>
      </c>
      <c r="I345" s="146"/>
      <c r="L345" s="142"/>
      <c r="M345" s="147"/>
      <c r="T345" s="148"/>
      <c r="AT345" s="144" t="s">
        <v>126</v>
      </c>
      <c r="AU345" s="144" t="s">
        <v>84</v>
      </c>
      <c r="AV345" s="12" t="s">
        <v>82</v>
      </c>
      <c r="AW345" s="12" t="s">
        <v>32</v>
      </c>
      <c r="AX345" s="12" t="s">
        <v>77</v>
      </c>
      <c r="AY345" s="144" t="s">
        <v>118</v>
      </c>
    </row>
    <row r="346" spans="2:65" s="13" customFormat="1" ht="10.199999999999999">
      <c r="B346" s="149"/>
      <c r="D346" s="143" t="s">
        <v>126</v>
      </c>
      <c r="E346" s="150" t="s">
        <v>1</v>
      </c>
      <c r="F346" s="151" t="s">
        <v>438</v>
      </c>
      <c r="H346" s="152">
        <v>78.39</v>
      </c>
      <c r="I346" s="153"/>
      <c r="L346" s="149"/>
      <c r="M346" s="154"/>
      <c r="T346" s="155"/>
      <c r="AT346" s="150" t="s">
        <v>126</v>
      </c>
      <c r="AU346" s="150" t="s">
        <v>84</v>
      </c>
      <c r="AV346" s="13" t="s">
        <v>84</v>
      </c>
      <c r="AW346" s="13" t="s">
        <v>32</v>
      </c>
      <c r="AX346" s="13" t="s">
        <v>77</v>
      </c>
      <c r="AY346" s="150" t="s">
        <v>118</v>
      </c>
    </row>
    <row r="347" spans="2:65" s="12" customFormat="1" ht="10.199999999999999">
      <c r="B347" s="142"/>
      <c r="D347" s="143" t="s">
        <v>126</v>
      </c>
      <c r="E347" s="144" t="s">
        <v>1</v>
      </c>
      <c r="F347" s="145" t="s">
        <v>439</v>
      </c>
      <c r="H347" s="144" t="s">
        <v>1</v>
      </c>
      <c r="I347" s="146"/>
      <c r="L347" s="142"/>
      <c r="M347" s="147"/>
      <c r="T347" s="148"/>
      <c r="AT347" s="144" t="s">
        <v>126</v>
      </c>
      <c r="AU347" s="144" t="s">
        <v>84</v>
      </c>
      <c r="AV347" s="12" t="s">
        <v>82</v>
      </c>
      <c r="AW347" s="12" t="s">
        <v>32</v>
      </c>
      <c r="AX347" s="12" t="s">
        <v>77</v>
      </c>
      <c r="AY347" s="144" t="s">
        <v>118</v>
      </c>
    </row>
    <row r="348" spans="2:65" s="13" customFormat="1" ht="10.199999999999999">
      <c r="B348" s="149"/>
      <c r="D348" s="143" t="s">
        <v>126</v>
      </c>
      <c r="E348" s="150" t="s">
        <v>1</v>
      </c>
      <c r="F348" s="151" t="s">
        <v>440</v>
      </c>
      <c r="H348" s="152">
        <v>1.56</v>
      </c>
      <c r="I348" s="153"/>
      <c r="L348" s="149"/>
      <c r="M348" s="154"/>
      <c r="T348" s="155"/>
      <c r="AT348" s="150" t="s">
        <v>126</v>
      </c>
      <c r="AU348" s="150" t="s">
        <v>84</v>
      </c>
      <c r="AV348" s="13" t="s">
        <v>84</v>
      </c>
      <c r="AW348" s="13" t="s">
        <v>32</v>
      </c>
      <c r="AX348" s="13" t="s">
        <v>77</v>
      </c>
      <c r="AY348" s="150" t="s">
        <v>118</v>
      </c>
    </row>
    <row r="349" spans="2:65" s="12" customFormat="1" ht="10.199999999999999">
      <c r="B349" s="142"/>
      <c r="D349" s="143" t="s">
        <v>126</v>
      </c>
      <c r="E349" s="144" t="s">
        <v>1</v>
      </c>
      <c r="F349" s="145" t="s">
        <v>441</v>
      </c>
      <c r="H349" s="144" t="s">
        <v>1</v>
      </c>
      <c r="I349" s="146"/>
      <c r="L349" s="142"/>
      <c r="M349" s="147"/>
      <c r="T349" s="148"/>
      <c r="AT349" s="144" t="s">
        <v>126</v>
      </c>
      <c r="AU349" s="144" t="s">
        <v>84</v>
      </c>
      <c r="AV349" s="12" t="s">
        <v>82</v>
      </c>
      <c r="AW349" s="12" t="s">
        <v>32</v>
      </c>
      <c r="AX349" s="12" t="s">
        <v>77</v>
      </c>
      <c r="AY349" s="144" t="s">
        <v>118</v>
      </c>
    </row>
    <row r="350" spans="2:65" s="13" customFormat="1" ht="10.199999999999999">
      <c r="B350" s="149"/>
      <c r="D350" s="143" t="s">
        <v>126</v>
      </c>
      <c r="E350" s="150" t="s">
        <v>1</v>
      </c>
      <c r="F350" s="151" t="s">
        <v>442</v>
      </c>
      <c r="H350" s="152">
        <v>4.08</v>
      </c>
      <c r="I350" s="153"/>
      <c r="L350" s="149"/>
      <c r="M350" s="154"/>
      <c r="T350" s="155"/>
      <c r="AT350" s="150" t="s">
        <v>126</v>
      </c>
      <c r="AU350" s="150" t="s">
        <v>84</v>
      </c>
      <c r="AV350" s="13" t="s">
        <v>84</v>
      </c>
      <c r="AW350" s="13" t="s">
        <v>32</v>
      </c>
      <c r="AX350" s="13" t="s">
        <v>77</v>
      </c>
      <c r="AY350" s="150" t="s">
        <v>118</v>
      </c>
    </row>
    <row r="351" spans="2:65" s="12" customFormat="1" ht="10.199999999999999">
      <c r="B351" s="142"/>
      <c r="D351" s="143" t="s">
        <v>126</v>
      </c>
      <c r="E351" s="144" t="s">
        <v>1</v>
      </c>
      <c r="F351" s="145" t="s">
        <v>443</v>
      </c>
      <c r="H351" s="144" t="s">
        <v>1</v>
      </c>
      <c r="I351" s="146"/>
      <c r="L351" s="142"/>
      <c r="M351" s="147"/>
      <c r="T351" s="148"/>
      <c r="AT351" s="144" t="s">
        <v>126</v>
      </c>
      <c r="AU351" s="144" t="s">
        <v>84</v>
      </c>
      <c r="AV351" s="12" t="s">
        <v>82</v>
      </c>
      <c r="AW351" s="12" t="s">
        <v>32</v>
      </c>
      <c r="AX351" s="12" t="s">
        <v>77</v>
      </c>
      <c r="AY351" s="144" t="s">
        <v>118</v>
      </c>
    </row>
    <row r="352" spans="2:65" s="13" customFormat="1" ht="10.199999999999999">
      <c r="B352" s="149"/>
      <c r="D352" s="143" t="s">
        <v>126</v>
      </c>
      <c r="E352" s="150" t="s">
        <v>1</v>
      </c>
      <c r="F352" s="151" t="s">
        <v>444</v>
      </c>
      <c r="H352" s="152">
        <v>1.23</v>
      </c>
      <c r="I352" s="153"/>
      <c r="L352" s="149"/>
      <c r="M352" s="154"/>
      <c r="T352" s="155"/>
      <c r="AT352" s="150" t="s">
        <v>126</v>
      </c>
      <c r="AU352" s="150" t="s">
        <v>84</v>
      </c>
      <c r="AV352" s="13" t="s">
        <v>84</v>
      </c>
      <c r="AW352" s="13" t="s">
        <v>32</v>
      </c>
      <c r="AX352" s="13" t="s">
        <v>77</v>
      </c>
      <c r="AY352" s="150" t="s">
        <v>118</v>
      </c>
    </row>
    <row r="353" spans="2:65" s="14" customFormat="1" ht="10.199999999999999">
      <c r="B353" s="156"/>
      <c r="D353" s="143" t="s">
        <v>126</v>
      </c>
      <c r="E353" s="157" t="s">
        <v>1</v>
      </c>
      <c r="F353" s="158" t="s">
        <v>130</v>
      </c>
      <c r="H353" s="159">
        <v>85.26</v>
      </c>
      <c r="I353" s="160"/>
      <c r="L353" s="156"/>
      <c r="M353" s="161"/>
      <c r="T353" s="162"/>
      <c r="AT353" s="157" t="s">
        <v>126</v>
      </c>
      <c r="AU353" s="157" t="s">
        <v>84</v>
      </c>
      <c r="AV353" s="14" t="s">
        <v>124</v>
      </c>
      <c r="AW353" s="14" t="s">
        <v>32</v>
      </c>
      <c r="AX353" s="14" t="s">
        <v>82</v>
      </c>
      <c r="AY353" s="157" t="s">
        <v>118</v>
      </c>
    </row>
    <row r="354" spans="2:65" s="1" customFormat="1" ht="24.15" customHeight="1">
      <c r="B354" s="32"/>
      <c r="C354" s="128" t="s">
        <v>449</v>
      </c>
      <c r="D354" s="128" t="s">
        <v>120</v>
      </c>
      <c r="E354" s="129" t="s">
        <v>450</v>
      </c>
      <c r="F354" s="130" t="s">
        <v>451</v>
      </c>
      <c r="G354" s="131" t="s">
        <v>123</v>
      </c>
      <c r="H354" s="132">
        <v>85.26</v>
      </c>
      <c r="I354" s="133"/>
      <c r="J354" s="134">
        <f>ROUND(I354*H354,2)</f>
        <v>0</v>
      </c>
      <c r="K354" s="135"/>
      <c r="L354" s="32"/>
      <c r="M354" s="136" t="s">
        <v>1</v>
      </c>
      <c r="N354" s="137" t="s">
        <v>42</v>
      </c>
      <c r="P354" s="138">
        <f>O354*H354</f>
        <v>0</v>
      </c>
      <c r="Q354" s="138">
        <v>1.3999999999999999E-4</v>
      </c>
      <c r="R354" s="138">
        <f>Q354*H354</f>
        <v>1.19364E-2</v>
      </c>
      <c r="S354" s="138">
        <v>0</v>
      </c>
      <c r="T354" s="139">
        <f>S354*H354</f>
        <v>0</v>
      </c>
      <c r="AR354" s="140" t="s">
        <v>207</v>
      </c>
      <c r="AT354" s="140" t="s">
        <v>120</v>
      </c>
      <c r="AU354" s="140" t="s">
        <v>84</v>
      </c>
      <c r="AY354" s="17" t="s">
        <v>118</v>
      </c>
      <c r="BE354" s="141">
        <f>IF(N354="základní",J354,0)</f>
        <v>0</v>
      </c>
      <c r="BF354" s="141">
        <f>IF(N354="snížená",J354,0)</f>
        <v>0</v>
      </c>
      <c r="BG354" s="141">
        <f>IF(N354="zákl. přenesená",J354,0)</f>
        <v>0</v>
      </c>
      <c r="BH354" s="141">
        <f>IF(N354="sníž. přenesená",J354,0)</f>
        <v>0</v>
      </c>
      <c r="BI354" s="141">
        <f>IF(N354="nulová",J354,0)</f>
        <v>0</v>
      </c>
      <c r="BJ354" s="17" t="s">
        <v>82</v>
      </c>
      <c r="BK354" s="141">
        <f>ROUND(I354*H354,2)</f>
        <v>0</v>
      </c>
      <c r="BL354" s="17" t="s">
        <v>207</v>
      </c>
      <c r="BM354" s="140" t="s">
        <v>452</v>
      </c>
    </row>
    <row r="355" spans="2:65" s="1" customFormat="1" ht="24.15" customHeight="1">
      <c r="B355" s="32"/>
      <c r="C355" s="128" t="s">
        <v>453</v>
      </c>
      <c r="D355" s="128" t="s">
        <v>120</v>
      </c>
      <c r="E355" s="129" t="s">
        <v>454</v>
      </c>
      <c r="F355" s="130" t="s">
        <v>455</v>
      </c>
      <c r="G355" s="131" t="s">
        <v>123</v>
      </c>
      <c r="H355" s="132">
        <v>85.26</v>
      </c>
      <c r="I355" s="133"/>
      <c r="J355" s="134">
        <f>ROUND(I355*H355,2)</f>
        <v>0</v>
      </c>
      <c r="K355" s="135"/>
      <c r="L355" s="32"/>
      <c r="M355" s="136" t="s">
        <v>1</v>
      </c>
      <c r="N355" s="137" t="s">
        <v>42</v>
      </c>
      <c r="P355" s="138">
        <f>O355*H355</f>
        <v>0</v>
      </c>
      <c r="Q355" s="138">
        <v>1.2999999999999999E-4</v>
      </c>
      <c r="R355" s="138">
        <f>Q355*H355</f>
        <v>1.10838E-2</v>
      </c>
      <c r="S355" s="138">
        <v>0</v>
      </c>
      <c r="T355" s="139">
        <f>S355*H355</f>
        <v>0</v>
      </c>
      <c r="AR355" s="140" t="s">
        <v>207</v>
      </c>
      <c r="AT355" s="140" t="s">
        <v>120</v>
      </c>
      <c r="AU355" s="140" t="s">
        <v>84</v>
      </c>
      <c r="AY355" s="17" t="s">
        <v>118</v>
      </c>
      <c r="BE355" s="141">
        <f>IF(N355="základní",J355,0)</f>
        <v>0</v>
      </c>
      <c r="BF355" s="141">
        <f>IF(N355="snížená",J355,0)</f>
        <v>0</v>
      </c>
      <c r="BG355" s="141">
        <f>IF(N355="zákl. přenesená",J355,0)</f>
        <v>0</v>
      </c>
      <c r="BH355" s="141">
        <f>IF(N355="sníž. přenesená",J355,0)</f>
        <v>0</v>
      </c>
      <c r="BI355" s="141">
        <f>IF(N355="nulová",J355,0)</f>
        <v>0</v>
      </c>
      <c r="BJ355" s="17" t="s">
        <v>82</v>
      </c>
      <c r="BK355" s="141">
        <f>ROUND(I355*H355,2)</f>
        <v>0</v>
      </c>
      <c r="BL355" s="17" t="s">
        <v>207</v>
      </c>
      <c r="BM355" s="140" t="s">
        <v>456</v>
      </c>
    </row>
    <row r="356" spans="2:65" s="1" customFormat="1" ht="24.15" customHeight="1">
      <c r="B356" s="32"/>
      <c r="C356" s="128" t="s">
        <v>457</v>
      </c>
      <c r="D356" s="128" t="s">
        <v>120</v>
      </c>
      <c r="E356" s="129" t="s">
        <v>458</v>
      </c>
      <c r="F356" s="130" t="s">
        <v>459</v>
      </c>
      <c r="G356" s="131" t="s">
        <v>123</v>
      </c>
      <c r="H356" s="132">
        <v>85.26</v>
      </c>
      <c r="I356" s="133"/>
      <c r="J356" s="134">
        <f>ROUND(I356*H356,2)</f>
        <v>0</v>
      </c>
      <c r="K356" s="135"/>
      <c r="L356" s="32"/>
      <c r="M356" s="136" t="s">
        <v>1</v>
      </c>
      <c r="N356" s="137" t="s">
        <v>42</v>
      </c>
      <c r="P356" s="138">
        <f>O356*H356</f>
        <v>0</v>
      </c>
      <c r="Q356" s="138">
        <v>1.2999999999999999E-4</v>
      </c>
      <c r="R356" s="138">
        <f>Q356*H356</f>
        <v>1.10838E-2</v>
      </c>
      <c r="S356" s="138">
        <v>0</v>
      </c>
      <c r="T356" s="139">
        <f>S356*H356</f>
        <v>0</v>
      </c>
      <c r="AR356" s="140" t="s">
        <v>207</v>
      </c>
      <c r="AT356" s="140" t="s">
        <v>120</v>
      </c>
      <c r="AU356" s="140" t="s">
        <v>84</v>
      </c>
      <c r="AY356" s="17" t="s">
        <v>118</v>
      </c>
      <c r="BE356" s="141">
        <f>IF(N356="základní",J356,0)</f>
        <v>0</v>
      </c>
      <c r="BF356" s="141">
        <f>IF(N356="snížená",J356,0)</f>
        <v>0</v>
      </c>
      <c r="BG356" s="141">
        <f>IF(N356="zákl. přenesená",J356,0)</f>
        <v>0</v>
      </c>
      <c r="BH356" s="141">
        <f>IF(N356="sníž. přenesená",J356,0)</f>
        <v>0</v>
      </c>
      <c r="BI356" s="141">
        <f>IF(N356="nulová",J356,0)</f>
        <v>0</v>
      </c>
      <c r="BJ356" s="17" t="s">
        <v>82</v>
      </c>
      <c r="BK356" s="141">
        <f>ROUND(I356*H356,2)</f>
        <v>0</v>
      </c>
      <c r="BL356" s="17" t="s">
        <v>207</v>
      </c>
      <c r="BM356" s="140" t="s">
        <v>460</v>
      </c>
    </row>
    <row r="357" spans="2:65" s="1" customFormat="1" ht="24.15" customHeight="1">
      <c r="B357" s="32"/>
      <c r="C357" s="128" t="s">
        <v>461</v>
      </c>
      <c r="D357" s="128" t="s">
        <v>120</v>
      </c>
      <c r="E357" s="129" t="s">
        <v>462</v>
      </c>
      <c r="F357" s="130" t="s">
        <v>463</v>
      </c>
      <c r="G357" s="131" t="s">
        <v>123</v>
      </c>
      <c r="H357" s="132">
        <v>344.24099999999999</v>
      </c>
      <c r="I357" s="133"/>
      <c r="J357" s="134">
        <f>ROUND(I357*H357,2)</f>
        <v>0</v>
      </c>
      <c r="K357" s="135"/>
      <c r="L357" s="32"/>
      <c r="M357" s="136" t="s">
        <v>1</v>
      </c>
      <c r="N357" s="137" t="s">
        <v>42</v>
      </c>
      <c r="P357" s="138">
        <f>O357*H357</f>
        <v>0</v>
      </c>
      <c r="Q357" s="138">
        <v>3.4000000000000002E-4</v>
      </c>
      <c r="R357" s="138">
        <f>Q357*H357</f>
        <v>0.11704194</v>
      </c>
      <c r="S357" s="138">
        <v>0</v>
      </c>
      <c r="T357" s="139">
        <f>S357*H357</f>
        <v>0</v>
      </c>
      <c r="AR357" s="140" t="s">
        <v>207</v>
      </c>
      <c r="AT357" s="140" t="s">
        <v>120</v>
      </c>
      <c r="AU357" s="140" t="s">
        <v>84</v>
      </c>
      <c r="AY357" s="17" t="s">
        <v>118</v>
      </c>
      <c r="BE357" s="141">
        <f>IF(N357="základní",J357,0)</f>
        <v>0</v>
      </c>
      <c r="BF357" s="141">
        <f>IF(N357="snížená",J357,0)</f>
        <v>0</v>
      </c>
      <c r="BG357" s="141">
        <f>IF(N357="zákl. přenesená",J357,0)</f>
        <v>0</v>
      </c>
      <c r="BH357" s="141">
        <f>IF(N357="sníž. přenesená",J357,0)</f>
        <v>0</v>
      </c>
      <c r="BI357" s="141">
        <f>IF(N357="nulová",J357,0)</f>
        <v>0</v>
      </c>
      <c r="BJ357" s="17" t="s">
        <v>82</v>
      </c>
      <c r="BK357" s="141">
        <f>ROUND(I357*H357,2)</f>
        <v>0</v>
      </c>
      <c r="BL357" s="17" t="s">
        <v>207</v>
      </c>
      <c r="BM357" s="140" t="s">
        <v>464</v>
      </c>
    </row>
    <row r="358" spans="2:65" s="12" customFormat="1" ht="20.399999999999999">
      <c r="B358" s="142"/>
      <c r="D358" s="143" t="s">
        <v>126</v>
      </c>
      <c r="E358" s="144" t="s">
        <v>1</v>
      </c>
      <c r="F358" s="145" t="s">
        <v>465</v>
      </c>
      <c r="H358" s="144" t="s">
        <v>1</v>
      </c>
      <c r="I358" s="146"/>
      <c r="L358" s="142"/>
      <c r="M358" s="147"/>
      <c r="T358" s="148"/>
      <c r="AT358" s="144" t="s">
        <v>126</v>
      </c>
      <c r="AU358" s="144" t="s">
        <v>84</v>
      </c>
      <c r="AV358" s="12" t="s">
        <v>82</v>
      </c>
      <c r="AW358" s="12" t="s">
        <v>32</v>
      </c>
      <c r="AX358" s="12" t="s">
        <v>77</v>
      </c>
      <c r="AY358" s="144" t="s">
        <v>118</v>
      </c>
    </row>
    <row r="359" spans="2:65" s="13" customFormat="1" ht="20.399999999999999">
      <c r="B359" s="149"/>
      <c r="D359" s="143" t="s">
        <v>126</v>
      </c>
      <c r="E359" s="150" t="s">
        <v>1</v>
      </c>
      <c r="F359" s="151" t="s">
        <v>466</v>
      </c>
      <c r="H359" s="152">
        <v>344.24099999999999</v>
      </c>
      <c r="I359" s="153"/>
      <c r="L359" s="149"/>
      <c r="M359" s="154"/>
      <c r="T359" s="155"/>
      <c r="AT359" s="150" t="s">
        <v>126</v>
      </c>
      <c r="AU359" s="150" t="s">
        <v>84</v>
      </c>
      <c r="AV359" s="13" t="s">
        <v>84</v>
      </c>
      <c r="AW359" s="13" t="s">
        <v>32</v>
      </c>
      <c r="AX359" s="13" t="s">
        <v>82</v>
      </c>
      <c r="AY359" s="150" t="s">
        <v>118</v>
      </c>
    </row>
    <row r="360" spans="2:65" s="1" customFormat="1" ht="24.15" customHeight="1">
      <c r="B360" s="32"/>
      <c r="C360" s="128" t="s">
        <v>467</v>
      </c>
      <c r="D360" s="128" t="s">
        <v>120</v>
      </c>
      <c r="E360" s="129" t="s">
        <v>468</v>
      </c>
      <c r="F360" s="130" t="s">
        <v>469</v>
      </c>
      <c r="G360" s="131" t="s">
        <v>123</v>
      </c>
      <c r="H360" s="132">
        <v>1721.204</v>
      </c>
      <c r="I360" s="133"/>
      <c r="J360" s="134">
        <f>ROUND(I360*H360,2)</f>
        <v>0</v>
      </c>
      <c r="K360" s="135"/>
      <c r="L360" s="32"/>
      <c r="M360" s="136" t="s">
        <v>1</v>
      </c>
      <c r="N360" s="137" t="s">
        <v>42</v>
      </c>
      <c r="P360" s="138">
        <f>O360*H360</f>
        <v>0</v>
      </c>
      <c r="Q360" s="138">
        <v>7.3999999999999999E-4</v>
      </c>
      <c r="R360" s="138">
        <f>Q360*H360</f>
        <v>1.2736909599999999</v>
      </c>
      <c r="S360" s="138">
        <v>0</v>
      </c>
      <c r="T360" s="139">
        <f>S360*H360</f>
        <v>0</v>
      </c>
      <c r="AR360" s="140" t="s">
        <v>207</v>
      </c>
      <c r="AT360" s="140" t="s">
        <v>120</v>
      </c>
      <c r="AU360" s="140" t="s">
        <v>84</v>
      </c>
      <c r="AY360" s="17" t="s">
        <v>118</v>
      </c>
      <c r="BE360" s="141">
        <f>IF(N360="základní",J360,0)</f>
        <v>0</v>
      </c>
      <c r="BF360" s="141">
        <f>IF(N360="snížená",J360,0)</f>
        <v>0</v>
      </c>
      <c r="BG360" s="141">
        <f>IF(N360="zákl. přenesená",J360,0)</f>
        <v>0</v>
      </c>
      <c r="BH360" s="141">
        <f>IF(N360="sníž. přenesená",J360,0)</f>
        <v>0</v>
      </c>
      <c r="BI360" s="141">
        <f>IF(N360="nulová",J360,0)</f>
        <v>0</v>
      </c>
      <c r="BJ360" s="17" t="s">
        <v>82</v>
      </c>
      <c r="BK360" s="141">
        <f>ROUND(I360*H360,2)</f>
        <v>0</v>
      </c>
      <c r="BL360" s="17" t="s">
        <v>207</v>
      </c>
      <c r="BM360" s="140" t="s">
        <v>470</v>
      </c>
    </row>
    <row r="361" spans="2:65" s="12" customFormat="1" ht="20.399999999999999">
      <c r="B361" s="142"/>
      <c r="D361" s="143" t="s">
        <v>126</v>
      </c>
      <c r="E361" s="144" t="s">
        <v>1</v>
      </c>
      <c r="F361" s="145" t="s">
        <v>471</v>
      </c>
      <c r="H361" s="144" t="s">
        <v>1</v>
      </c>
      <c r="I361" s="146"/>
      <c r="L361" s="142"/>
      <c r="M361" s="147"/>
      <c r="T361" s="148"/>
      <c r="AT361" s="144" t="s">
        <v>126</v>
      </c>
      <c r="AU361" s="144" t="s">
        <v>84</v>
      </c>
      <c r="AV361" s="12" t="s">
        <v>82</v>
      </c>
      <c r="AW361" s="12" t="s">
        <v>32</v>
      </c>
      <c r="AX361" s="12" t="s">
        <v>77</v>
      </c>
      <c r="AY361" s="144" t="s">
        <v>118</v>
      </c>
    </row>
    <row r="362" spans="2:65" s="13" customFormat="1" ht="10.199999999999999">
      <c r="B362" s="149"/>
      <c r="D362" s="143" t="s">
        <v>126</v>
      </c>
      <c r="E362" s="150" t="s">
        <v>1</v>
      </c>
      <c r="F362" s="151" t="s">
        <v>472</v>
      </c>
      <c r="H362" s="152">
        <v>1721.204</v>
      </c>
      <c r="I362" s="153"/>
      <c r="L362" s="149"/>
      <c r="M362" s="154"/>
      <c r="T362" s="155"/>
      <c r="AT362" s="150" t="s">
        <v>126</v>
      </c>
      <c r="AU362" s="150" t="s">
        <v>84</v>
      </c>
      <c r="AV362" s="13" t="s">
        <v>84</v>
      </c>
      <c r="AW362" s="13" t="s">
        <v>32</v>
      </c>
      <c r="AX362" s="13" t="s">
        <v>82</v>
      </c>
      <c r="AY362" s="150" t="s">
        <v>118</v>
      </c>
    </row>
    <row r="363" spans="2:65" s="1" customFormat="1" ht="24.15" customHeight="1">
      <c r="B363" s="32"/>
      <c r="C363" s="128" t="s">
        <v>473</v>
      </c>
      <c r="D363" s="128" t="s">
        <v>120</v>
      </c>
      <c r="E363" s="129" t="s">
        <v>474</v>
      </c>
      <c r="F363" s="130" t="s">
        <v>475</v>
      </c>
      <c r="G363" s="131" t="s">
        <v>123</v>
      </c>
      <c r="H363" s="132">
        <v>1721.204</v>
      </c>
      <c r="I363" s="133"/>
      <c r="J363" s="134">
        <f>ROUND(I363*H363,2)</f>
        <v>0</v>
      </c>
      <c r="K363" s="135"/>
      <c r="L363" s="32"/>
      <c r="M363" s="136" t="s">
        <v>1</v>
      </c>
      <c r="N363" s="137" t="s">
        <v>42</v>
      </c>
      <c r="P363" s="138">
        <f>O363*H363</f>
        <v>0</v>
      </c>
      <c r="Q363" s="138">
        <v>2.0000000000000002E-5</v>
      </c>
      <c r="R363" s="138">
        <f>Q363*H363</f>
        <v>3.4424080000000003E-2</v>
      </c>
      <c r="S363" s="138">
        <v>0</v>
      </c>
      <c r="T363" s="139">
        <f>S363*H363</f>
        <v>0</v>
      </c>
      <c r="AR363" s="140" t="s">
        <v>207</v>
      </c>
      <c r="AT363" s="140" t="s">
        <v>120</v>
      </c>
      <c r="AU363" s="140" t="s">
        <v>84</v>
      </c>
      <c r="AY363" s="17" t="s">
        <v>118</v>
      </c>
      <c r="BE363" s="141">
        <f>IF(N363="základní",J363,0)</f>
        <v>0</v>
      </c>
      <c r="BF363" s="141">
        <f>IF(N363="snížená",J363,0)</f>
        <v>0</v>
      </c>
      <c r="BG363" s="141">
        <f>IF(N363="zákl. přenesená",J363,0)</f>
        <v>0</v>
      </c>
      <c r="BH363" s="141">
        <f>IF(N363="sníž. přenesená",J363,0)</f>
        <v>0</v>
      </c>
      <c r="BI363" s="141">
        <f>IF(N363="nulová",J363,0)</f>
        <v>0</v>
      </c>
      <c r="BJ363" s="17" t="s">
        <v>82</v>
      </c>
      <c r="BK363" s="141">
        <f>ROUND(I363*H363,2)</f>
        <v>0</v>
      </c>
      <c r="BL363" s="17" t="s">
        <v>207</v>
      </c>
      <c r="BM363" s="140" t="s">
        <v>476</v>
      </c>
    </row>
    <row r="364" spans="2:65" s="13" customFormat="1" ht="10.199999999999999">
      <c r="B364" s="149"/>
      <c r="D364" s="143" t="s">
        <v>126</v>
      </c>
      <c r="E364" s="150" t="s">
        <v>1</v>
      </c>
      <c r="F364" s="151" t="s">
        <v>472</v>
      </c>
      <c r="H364" s="152">
        <v>1721.204</v>
      </c>
      <c r="I364" s="153"/>
      <c r="L364" s="149"/>
      <c r="M364" s="154"/>
      <c r="T364" s="155"/>
      <c r="AT364" s="150" t="s">
        <v>126</v>
      </c>
      <c r="AU364" s="150" t="s">
        <v>84</v>
      </c>
      <c r="AV364" s="13" t="s">
        <v>84</v>
      </c>
      <c r="AW364" s="13" t="s">
        <v>32</v>
      </c>
      <c r="AX364" s="13" t="s">
        <v>82</v>
      </c>
      <c r="AY364" s="150" t="s">
        <v>118</v>
      </c>
    </row>
    <row r="365" spans="2:65" s="1" customFormat="1" ht="24.15" customHeight="1">
      <c r="B365" s="32"/>
      <c r="C365" s="128" t="s">
        <v>477</v>
      </c>
      <c r="D365" s="128" t="s">
        <v>120</v>
      </c>
      <c r="E365" s="129" t="s">
        <v>478</v>
      </c>
      <c r="F365" s="130" t="s">
        <v>479</v>
      </c>
      <c r="G365" s="131" t="s">
        <v>123</v>
      </c>
      <c r="H365" s="132">
        <v>1478.2360000000001</v>
      </c>
      <c r="I365" s="133"/>
      <c r="J365" s="134">
        <f>ROUND(I365*H365,2)</f>
        <v>0</v>
      </c>
      <c r="K365" s="135"/>
      <c r="L365" s="32"/>
      <c r="M365" s="136" t="s">
        <v>1</v>
      </c>
      <c r="N365" s="137" t="s">
        <v>42</v>
      </c>
      <c r="P365" s="138">
        <f>O365*H365</f>
        <v>0</v>
      </c>
      <c r="Q365" s="138">
        <v>7.2000000000000005E-4</v>
      </c>
      <c r="R365" s="138">
        <f>Q365*H365</f>
        <v>1.06432992</v>
      </c>
      <c r="S365" s="138">
        <v>0</v>
      </c>
      <c r="T365" s="139">
        <f>S365*H365</f>
        <v>0</v>
      </c>
      <c r="AR365" s="140" t="s">
        <v>207</v>
      </c>
      <c r="AT365" s="140" t="s">
        <v>120</v>
      </c>
      <c r="AU365" s="140" t="s">
        <v>84</v>
      </c>
      <c r="AY365" s="17" t="s">
        <v>118</v>
      </c>
      <c r="BE365" s="141">
        <f>IF(N365="základní",J365,0)</f>
        <v>0</v>
      </c>
      <c r="BF365" s="141">
        <f>IF(N365="snížená",J365,0)</f>
        <v>0</v>
      </c>
      <c r="BG365" s="141">
        <f>IF(N365="zákl. přenesená",J365,0)</f>
        <v>0</v>
      </c>
      <c r="BH365" s="141">
        <f>IF(N365="sníž. přenesená",J365,0)</f>
        <v>0</v>
      </c>
      <c r="BI365" s="141">
        <f>IF(N365="nulová",J365,0)</f>
        <v>0</v>
      </c>
      <c r="BJ365" s="17" t="s">
        <v>82</v>
      </c>
      <c r="BK365" s="141">
        <f>ROUND(I365*H365,2)</f>
        <v>0</v>
      </c>
      <c r="BL365" s="17" t="s">
        <v>207</v>
      </c>
      <c r="BM365" s="140" t="s">
        <v>480</v>
      </c>
    </row>
    <row r="366" spans="2:65" s="12" customFormat="1" ht="20.399999999999999">
      <c r="B366" s="142"/>
      <c r="D366" s="143" t="s">
        <v>126</v>
      </c>
      <c r="E366" s="144" t="s">
        <v>1</v>
      </c>
      <c r="F366" s="145" t="s">
        <v>481</v>
      </c>
      <c r="H366" s="144" t="s">
        <v>1</v>
      </c>
      <c r="I366" s="146"/>
      <c r="L366" s="142"/>
      <c r="M366" s="147"/>
      <c r="T366" s="148"/>
      <c r="AT366" s="144" t="s">
        <v>126</v>
      </c>
      <c r="AU366" s="144" t="s">
        <v>84</v>
      </c>
      <c r="AV366" s="12" t="s">
        <v>82</v>
      </c>
      <c r="AW366" s="12" t="s">
        <v>32</v>
      </c>
      <c r="AX366" s="12" t="s">
        <v>77</v>
      </c>
      <c r="AY366" s="144" t="s">
        <v>118</v>
      </c>
    </row>
    <row r="367" spans="2:65" s="13" customFormat="1" ht="10.199999999999999">
      <c r="B367" s="149"/>
      <c r="D367" s="143" t="s">
        <v>126</v>
      </c>
      <c r="E367" s="150" t="s">
        <v>1</v>
      </c>
      <c r="F367" s="151" t="s">
        <v>472</v>
      </c>
      <c r="H367" s="152">
        <v>1721.204</v>
      </c>
      <c r="I367" s="153"/>
      <c r="L367" s="149"/>
      <c r="M367" s="154"/>
      <c r="T367" s="155"/>
      <c r="AT367" s="150" t="s">
        <v>126</v>
      </c>
      <c r="AU367" s="150" t="s">
        <v>84</v>
      </c>
      <c r="AV367" s="13" t="s">
        <v>84</v>
      </c>
      <c r="AW367" s="13" t="s">
        <v>32</v>
      </c>
      <c r="AX367" s="13" t="s">
        <v>77</v>
      </c>
      <c r="AY367" s="150" t="s">
        <v>118</v>
      </c>
    </row>
    <row r="368" spans="2:65" s="13" customFormat="1" ht="10.199999999999999">
      <c r="B368" s="149"/>
      <c r="D368" s="143" t="s">
        <v>126</v>
      </c>
      <c r="E368" s="150" t="s">
        <v>1</v>
      </c>
      <c r="F368" s="151" t="s">
        <v>482</v>
      </c>
      <c r="H368" s="152">
        <v>-242.96799999999999</v>
      </c>
      <c r="I368" s="153"/>
      <c r="L368" s="149"/>
      <c r="M368" s="154"/>
      <c r="T368" s="155"/>
      <c r="AT368" s="150" t="s">
        <v>126</v>
      </c>
      <c r="AU368" s="150" t="s">
        <v>84</v>
      </c>
      <c r="AV368" s="13" t="s">
        <v>84</v>
      </c>
      <c r="AW368" s="13" t="s">
        <v>32</v>
      </c>
      <c r="AX368" s="13" t="s">
        <v>77</v>
      </c>
      <c r="AY368" s="150" t="s">
        <v>118</v>
      </c>
    </row>
    <row r="369" spans="2:65" s="14" customFormat="1" ht="10.199999999999999">
      <c r="B369" s="156"/>
      <c r="D369" s="143" t="s">
        <v>126</v>
      </c>
      <c r="E369" s="157" t="s">
        <v>1</v>
      </c>
      <c r="F369" s="158" t="s">
        <v>130</v>
      </c>
      <c r="H369" s="159">
        <v>1478.2359999999999</v>
      </c>
      <c r="I369" s="160"/>
      <c r="L369" s="156"/>
      <c r="M369" s="161"/>
      <c r="T369" s="162"/>
      <c r="AT369" s="157" t="s">
        <v>126</v>
      </c>
      <c r="AU369" s="157" t="s">
        <v>84</v>
      </c>
      <c r="AV369" s="14" t="s">
        <v>124</v>
      </c>
      <c r="AW369" s="14" t="s">
        <v>32</v>
      </c>
      <c r="AX369" s="14" t="s">
        <v>82</v>
      </c>
      <c r="AY369" s="157" t="s">
        <v>118</v>
      </c>
    </row>
    <row r="370" spans="2:65" s="1" customFormat="1" ht="33" customHeight="1">
      <c r="B370" s="32"/>
      <c r="C370" s="128" t="s">
        <v>483</v>
      </c>
      <c r="D370" s="128" t="s">
        <v>120</v>
      </c>
      <c r="E370" s="129" t="s">
        <v>484</v>
      </c>
      <c r="F370" s="130" t="s">
        <v>485</v>
      </c>
      <c r="G370" s="131" t="s">
        <v>123</v>
      </c>
      <c r="H370" s="132">
        <v>1478.2360000000001</v>
      </c>
      <c r="I370" s="133"/>
      <c r="J370" s="134">
        <f>ROUND(I370*H370,2)</f>
        <v>0</v>
      </c>
      <c r="K370" s="135"/>
      <c r="L370" s="32"/>
      <c r="M370" s="136" t="s">
        <v>1</v>
      </c>
      <c r="N370" s="137" t="s">
        <v>42</v>
      </c>
      <c r="P370" s="138">
        <f>O370*H370</f>
        <v>0</v>
      </c>
      <c r="Q370" s="138">
        <v>2.0000000000000002E-5</v>
      </c>
      <c r="R370" s="138">
        <f>Q370*H370</f>
        <v>2.9564720000000006E-2</v>
      </c>
      <c r="S370" s="138">
        <v>0</v>
      </c>
      <c r="T370" s="139">
        <f>S370*H370</f>
        <v>0</v>
      </c>
      <c r="AR370" s="140" t="s">
        <v>207</v>
      </c>
      <c r="AT370" s="140" t="s">
        <v>120</v>
      </c>
      <c r="AU370" s="140" t="s">
        <v>84</v>
      </c>
      <c r="AY370" s="17" t="s">
        <v>118</v>
      </c>
      <c r="BE370" s="141">
        <f>IF(N370="základní",J370,0)</f>
        <v>0</v>
      </c>
      <c r="BF370" s="141">
        <f>IF(N370="snížená",J370,0)</f>
        <v>0</v>
      </c>
      <c r="BG370" s="141">
        <f>IF(N370="zákl. přenesená",J370,0)</f>
        <v>0</v>
      </c>
      <c r="BH370" s="141">
        <f>IF(N370="sníž. přenesená",J370,0)</f>
        <v>0</v>
      </c>
      <c r="BI370" s="141">
        <f>IF(N370="nulová",J370,0)</f>
        <v>0</v>
      </c>
      <c r="BJ370" s="17" t="s">
        <v>82</v>
      </c>
      <c r="BK370" s="141">
        <f>ROUND(I370*H370,2)</f>
        <v>0</v>
      </c>
      <c r="BL370" s="17" t="s">
        <v>207</v>
      </c>
      <c r="BM370" s="140" t="s">
        <v>486</v>
      </c>
    </row>
    <row r="371" spans="2:65" s="11" customFormat="1" ht="25.95" customHeight="1">
      <c r="B371" s="116"/>
      <c r="D371" s="117" t="s">
        <v>76</v>
      </c>
      <c r="E371" s="118" t="s">
        <v>487</v>
      </c>
      <c r="F371" s="118" t="s">
        <v>488</v>
      </c>
      <c r="I371" s="119"/>
      <c r="J371" s="120">
        <f>BK371</f>
        <v>0</v>
      </c>
      <c r="L371" s="116"/>
      <c r="M371" s="121"/>
      <c r="P371" s="122">
        <f>P372</f>
        <v>0</v>
      </c>
      <c r="R371" s="122">
        <f>R372</f>
        <v>0</v>
      </c>
      <c r="T371" s="123">
        <f>T372</f>
        <v>0</v>
      </c>
      <c r="AR371" s="117" t="s">
        <v>148</v>
      </c>
      <c r="AT371" s="124" t="s">
        <v>76</v>
      </c>
      <c r="AU371" s="124" t="s">
        <v>77</v>
      </c>
      <c r="AY371" s="117" t="s">
        <v>118</v>
      </c>
      <c r="BK371" s="125">
        <f>BK372</f>
        <v>0</v>
      </c>
    </row>
    <row r="372" spans="2:65" s="11" customFormat="1" ht="22.8" customHeight="1">
      <c r="B372" s="116"/>
      <c r="D372" s="117" t="s">
        <v>76</v>
      </c>
      <c r="E372" s="126" t="s">
        <v>489</v>
      </c>
      <c r="F372" s="126" t="s">
        <v>490</v>
      </c>
      <c r="I372" s="119"/>
      <c r="J372" s="127">
        <f>BK372</f>
        <v>0</v>
      </c>
      <c r="L372" s="116"/>
      <c r="M372" s="121"/>
      <c r="P372" s="122">
        <f>P373</f>
        <v>0</v>
      </c>
      <c r="R372" s="122">
        <f>R373</f>
        <v>0</v>
      </c>
      <c r="T372" s="123">
        <f>T373</f>
        <v>0</v>
      </c>
      <c r="AR372" s="117" t="s">
        <v>148</v>
      </c>
      <c r="AT372" s="124" t="s">
        <v>76</v>
      </c>
      <c r="AU372" s="124" t="s">
        <v>82</v>
      </c>
      <c r="AY372" s="117" t="s">
        <v>118</v>
      </c>
      <c r="BK372" s="125">
        <f>BK373</f>
        <v>0</v>
      </c>
    </row>
    <row r="373" spans="2:65" s="1" customFormat="1" ht="16.5" customHeight="1">
      <c r="B373" s="32"/>
      <c r="C373" s="128" t="s">
        <v>491</v>
      </c>
      <c r="D373" s="128" t="s">
        <v>120</v>
      </c>
      <c r="E373" s="129" t="s">
        <v>492</v>
      </c>
      <c r="F373" s="130" t="s">
        <v>490</v>
      </c>
      <c r="G373" s="131" t="s">
        <v>493</v>
      </c>
      <c r="H373" s="132">
        <v>1</v>
      </c>
      <c r="I373" s="133"/>
      <c r="J373" s="134">
        <f>ROUND(I373*H373,2)</f>
        <v>0</v>
      </c>
      <c r="K373" s="135"/>
      <c r="L373" s="32"/>
      <c r="M373" s="181" t="s">
        <v>1</v>
      </c>
      <c r="N373" s="182" t="s">
        <v>42</v>
      </c>
      <c r="O373" s="183"/>
      <c r="P373" s="184">
        <f>O373*H373</f>
        <v>0</v>
      </c>
      <c r="Q373" s="184">
        <v>0</v>
      </c>
      <c r="R373" s="184">
        <f>Q373*H373</f>
        <v>0</v>
      </c>
      <c r="S373" s="184">
        <v>0</v>
      </c>
      <c r="T373" s="185">
        <f>S373*H373</f>
        <v>0</v>
      </c>
      <c r="AR373" s="140" t="s">
        <v>494</v>
      </c>
      <c r="AT373" s="140" t="s">
        <v>120</v>
      </c>
      <c r="AU373" s="140" t="s">
        <v>84</v>
      </c>
      <c r="AY373" s="17" t="s">
        <v>118</v>
      </c>
      <c r="BE373" s="141">
        <f>IF(N373="základní",J373,0)</f>
        <v>0</v>
      </c>
      <c r="BF373" s="141">
        <f>IF(N373="snížená",J373,0)</f>
        <v>0</v>
      </c>
      <c r="BG373" s="141">
        <f>IF(N373="zákl. přenesená",J373,0)</f>
        <v>0</v>
      </c>
      <c r="BH373" s="141">
        <f>IF(N373="sníž. přenesená",J373,0)</f>
        <v>0</v>
      </c>
      <c r="BI373" s="141">
        <f>IF(N373="nulová",J373,0)</f>
        <v>0</v>
      </c>
      <c r="BJ373" s="17" t="s">
        <v>82</v>
      </c>
      <c r="BK373" s="141">
        <f>ROUND(I373*H373,2)</f>
        <v>0</v>
      </c>
      <c r="BL373" s="17" t="s">
        <v>494</v>
      </c>
      <c r="BM373" s="140" t="s">
        <v>495</v>
      </c>
    </row>
    <row r="374" spans="2:65" s="1" customFormat="1" ht="6.9" customHeight="1">
      <c r="B374" s="44"/>
      <c r="C374" s="45"/>
      <c r="D374" s="45"/>
      <c r="E374" s="45"/>
      <c r="F374" s="45"/>
      <c r="G374" s="45"/>
      <c r="H374" s="45"/>
      <c r="I374" s="45"/>
      <c r="J374" s="45"/>
      <c r="K374" s="45"/>
      <c r="L374" s="32"/>
    </row>
  </sheetData>
  <sheetProtection algorithmName="SHA-512" hashValue="256A1GcXN2gyeWWUA1lya4hYg0BSDacMTmytcBw1vjGy4RX/G7AjGYCw/TAzRCotksF1VjKVDtemC15MlcbWMg==" saltValue="81uM7EYTQ2jGfHE4mshcFCUBT5PweVqo3FaPpFO+XMXQiogy6aqari6LKxdjS7yqzvIECtu4uv3qg09PzSKHKA==" spinCount="100000" sheet="1" objects="1" scenarios="1" formatColumns="0" formatRows="0" autoFilter="0"/>
  <autoFilter ref="C123:K373" xr:uid="{00000000-0009-0000-0000-000001000000}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14C9B8-64BE-48C9-9635-EAB0F3984F76}">
  <ds:schemaRefs>
    <ds:schemaRef ds:uri="http://schemas.microsoft.com/office/2006/metadata/properties"/>
    <ds:schemaRef ds:uri="http://schemas.microsoft.com/office/infopath/2007/PartnerControls"/>
    <ds:schemaRef ds:uri="f330bf4c-7d0e-4728-ac38-8ec30312c613"/>
    <ds:schemaRef ds:uri="299abc7f-d377-4404-be4d-881a1d984be2"/>
  </ds:schemaRefs>
</ds:datastoreItem>
</file>

<file path=customXml/itemProps2.xml><?xml version="1.0" encoding="utf-8"?>
<ds:datastoreItem xmlns:ds="http://schemas.openxmlformats.org/officeDocument/2006/customXml" ds:itemID="{D6136739-B693-46DF-B4C6-804420BEE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19466-5C5C-41C2-A09F-149EAA101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MZe - OPRAVA FASÁDY</vt:lpstr>
      <vt:lpstr>'MZe - OPRAVA FASÁDY'!Názvy_tisku</vt:lpstr>
      <vt:lpstr>'Rekapitulace stavby'!Názvy_tisku</vt:lpstr>
      <vt:lpstr>'MZe - OPRAVA FASÁDY'!Oblast_tisku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Jandová</dc:creator>
  <cp:lastModifiedBy>Kasalová Hana</cp:lastModifiedBy>
  <dcterms:created xsi:type="dcterms:W3CDTF">2024-05-14T10:49:14Z</dcterms:created>
  <dcterms:modified xsi:type="dcterms:W3CDTF">2025-04-07T10:55:04Z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0x0101009E80F5F6C5CE5F4782D8DC573FB786A0</vt:lpwstr>
  </property>
  <property fmtid="{D5CDD505-2E9C-101B-9397-08002B2CF9AE}" pid="3" name="Order">
    <vt:r8>7116000</vt:r8>
  </property>
  <property fmtid="{D5CDD505-2E9C-101B-9397-08002B2CF9AE}" pid="4" name="MSIP_Label_8d01bb0b-c2f5-4fc4-bac5-774fe7d62679_Enabled">
    <vt:lpwstr>true</vt:lpwstr>
  </property>
  <property fmtid="{D5CDD505-2E9C-101B-9397-08002B2CF9AE}" pid="5" name="MSIP_Label_8d01bb0b-c2f5-4fc4-bac5-774fe7d62679_SetDate">
    <vt:lpwstr>2025-04-07T10:54:21Z</vt:lpwstr>
  </property>
  <property fmtid="{D5CDD505-2E9C-101B-9397-08002B2CF9AE}" pid="6" name="MSIP_Label_8d01bb0b-c2f5-4fc4-bac5-774fe7d62679_Method">
    <vt:lpwstr>Privileged</vt:lpwstr>
  </property>
  <property fmtid="{D5CDD505-2E9C-101B-9397-08002B2CF9AE}" pid="7" name="MSIP_Label_8d01bb0b-c2f5-4fc4-bac5-774fe7d62679_Name">
    <vt:lpwstr>Veřejné</vt:lpwstr>
  </property>
  <property fmtid="{D5CDD505-2E9C-101B-9397-08002B2CF9AE}" pid="8" name="MSIP_Label_8d01bb0b-c2f5-4fc4-bac5-774fe7d62679_SiteId">
    <vt:lpwstr>e84ea0de-38e7-4864-b153-a909a7746ff0</vt:lpwstr>
  </property>
  <property fmtid="{D5CDD505-2E9C-101B-9397-08002B2CF9AE}" pid="9" name="MSIP_Label_8d01bb0b-c2f5-4fc4-bac5-774fe7d62679_ActionId">
    <vt:lpwstr>556f3f8f-d66c-4826-a1f9-5972f5df6dca</vt:lpwstr>
  </property>
  <property fmtid="{D5CDD505-2E9C-101B-9397-08002B2CF9AE}" pid="10" name="MSIP_Label_8d01bb0b-c2f5-4fc4-bac5-774fe7d62679_ContentBits">
    <vt:lpwstr>0</vt:lpwstr>
  </property>
  <property fmtid="{D5CDD505-2E9C-101B-9397-08002B2CF9AE}" pid="11" name="MSIP_Label_8d01bb0b-c2f5-4fc4-bac5-774fe7d62679_Tag">
    <vt:lpwstr>10, 0, 1, 1</vt:lpwstr>
  </property>
</Properties>
</file>