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D:\Documents\Knotek\TDI\STAVBY\VN_Ludkovice_monitoring a sanace_svahu\PD Ludkovice, monitoring pravého svahu, oceněný rozpopčet\"/>
    </mc:Choice>
  </mc:AlternateContent>
  <xr:revisionPtr revIDLastSave="0" documentId="8_{542AC2E9-363D-48DC-AE4C-0C535705105E}" xr6:coauthVersionLast="36" xr6:coauthVersionMax="36" xr10:uidLastSave="{00000000-0000-0000-0000-000000000000}"/>
  <bookViews>
    <workbookView xWindow="0" yWindow="0" windowWidth="28800" windowHeight="12225" activeTab="3" xr2:uid="{00000000-000D-0000-FFFF-FFFF00000000}"/>
  </bookViews>
  <sheets>
    <sheet name="Rekapitulace stavby" sheetId="1" r:id="rId1"/>
    <sheet name="3090_01 - SO1 Monitoring ..." sheetId="2" r:id="rId2"/>
    <sheet name="3090_02 - SO2 Omezení zas..." sheetId="3" r:id="rId3"/>
    <sheet name="3090_03 - Ostatní náklady" sheetId="4" r:id="rId4"/>
  </sheets>
  <definedNames>
    <definedName name="_xlnm._FilterDatabase" localSheetId="1" hidden="1">'3090_01 - SO1 Monitoring ...'!$C$122:$K$198</definedName>
    <definedName name="_xlnm._FilterDatabase" localSheetId="2" hidden="1">'3090_02 - SO2 Omezení zas...'!$C$125:$K$284</definedName>
    <definedName name="_xlnm._FilterDatabase" localSheetId="3" hidden="1">'3090_03 - Ostatní náklady'!$C$118:$K$143</definedName>
    <definedName name="_xlnm.Print_Titles" localSheetId="1">'3090_01 - SO1 Monitoring ...'!$122:$122</definedName>
    <definedName name="_xlnm.Print_Titles" localSheetId="2">'3090_02 - SO2 Omezení zas...'!$125:$125</definedName>
    <definedName name="_xlnm.Print_Titles" localSheetId="3">'3090_03 - Ostatní náklady'!$118:$118</definedName>
    <definedName name="_xlnm.Print_Titles" localSheetId="0">'Rekapitulace stavby'!$92:$92</definedName>
    <definedName name="_xlnm.Print_Area" localSheetId="1">'3090_01 - SO1 Monitoring ...'!$C$4:$J$76,'3090_01 - SO1 Monitoring ...'!$C$82:$J$104,'3090_01 - SO1 Monitoring ...'!$C$110:$K$198</definedName>
    <definedName name="_xlnm.Print_Area" localSheetId="2">'3090_02 - SO2 Omezení zas...'!$C$4:$J$76,'3090_02 - SO2 Omezení zas...'!$C$82:$J$107,'3090_02 - SO2 Omezení zas...'!$C$113:$K$284</definedName>
    <definedName name="_xlnm.Print_Area" localSheetId="3">'3090_03 - Ostatní náklady'!$C$4:$J$76,'3090_03 - Ostatní náklady'!$C$82:$J$100,'3090_03 - Ostatní náklady'!$C$106:$K$143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J115" i="4"/>
  <c r="F115" i="4"/>
  <c r="F113" i="4"/>
  <c r="E111" i="4"/>
  <c r="J91" i="4"/>
  <c r="F91" i="4"/>
  <c r="F89" i="4"/>
  <c r="E87" i="4"/>
  <c r="J24" i="4"/>
  <c r="E24" i="4"/>
  <c r="J92" i="4" s="1"/>
  <c r="J23" i="4"/>
  <c r="J18" i="4"/>
  <c r="E18" i="4"/>
  <c r="F116" i="4"/>
  <c r="J17" i="4"/>
  <c r="J12" i="4"/>
  <c r="J89" i="4"/>
  <c r="E7" i="4"/>
  <c r="E109" i="4"/>
  <c r="J37" i="3"/>
  <c r="J36" i="3"/>
  <c r="AY96" i="1"/>
  <c r="J35" i="3"/>
  <c r="AX96" i="1"/>
  <c r="BI283" i="3"/>
  <c r="BH283" i="3"/>
  <c r="BG283" i="3"/>
  <c r="BF283" i="3"/>
  <c r="T283" i="3"/>
  <c r="T282" i="3"/>
  <c r="R283" i="3"/>
  <c r="R282" i="3"/>
  <c r="P283" i="3"/>
  <c r="P282" i="3" s="1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2" i="3"/>
  <c r="BH272" i="3"/>
  <c r="BG272" i="3"/>
  <c r="BF272" i="3"/>
  <c r="T272" i="3"/>
  <c r="R272" i="3"/>
  <c r="P272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J122" i="3"/>
  <c r="F122" i="3"/>
  <c r="F120" i="3"/>
  <c r="E118" i="3"/>
  <c r="J91" i="3"/>
  <c r="F91" i="3"/>
  <c r="F89" i="3"/>
  <c r="E87" i="3"/>
  <c r="J24" i="3"/>
  <c r="E24" i="3"/>
  <c r="J92" i="3" s="1"/>
  <c r="J23" i="3"/>
  <c r="J18" i="3"/>
  <c r="E18" i="3"/>
  <c r="F123" i="3"/>
  <c r="J17" i="3"/>
  <c r="J12" i="3"/>
  <c r="J120" i="3" s="1"/>
  <c r="E7" i="3"/>
  <c r="E85" i="3"/>
  <c r="J37" i="2"/>
  <c r="J36" i="2"/>
  <c r="AY95" i="1"/>
  <c r="J35" i="2"/>
  <c r="AX95" i="1"/>
  <c r="BI197" i="2"/>
  <c r="BH197" i="2"/>
  <c r="BG197" i="2"/>
  <c r="BF197" i="2"/>
  <c r="T197" i="2"/>
  <c r="T196" i="2"/>
  <c r="R197" i="2"/>
  <c r="R196" i="2"/>
  <c r="P197" i="2"/>
  <c r="P196" i="2" s="1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T163" i="2" s="1"/>
  <c r="R164" i="2"/>
  <c r="R163" i="2"/>
  <c r="P164" i="2"/>
  <c r="P163" i="2" s="1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6" i="2"/>
  <c r="BH126" i="2"/>
  <c r="BG126" i="2"/>
  <c r="BF126" i="2"/>
  <c r="T126" i="2"/>
  <c r="R126" i="2"/>
  <c r="P126" i="2"/>
  <c r="J119" i="2"/>
  <c r="F119" i="2"/>
  <c r="F117" i="2"/>
  <c r="E115" i="2"/>
  <c r="J91" i="2"/>
  <c r="F91" i="2"/>
  <c r="F89" i="2"/>
  <c r="E87" i="2"/>
  <c r="J24" i="2"/>
  <c r="E24" i="2"/>
  <c r="J92" i="2"/>
  <c r="J23" i="2"/>
  <c r="J18" i="2"/>
  <c r="E18" i="2"/>
  <c r="F120" i="2" s="1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BK192" i="2"/>
  <c r="J186" i="2"/>
  <c r="BK173" i="2"/>
  <c r="J164" i="2"/>
  <c r="J155" i="2"/>
  <c r="BK142" i="2"/>
  <c r="BK132" i="2"/>
  <c r="J148" i="2"/>
  <c r="J136" i="2"/>
  <c r="J177" i="2"/>
  <c r="J251" i="3"/>
  <c r="BK243" i="3"/>
  <c r="J216" i="3"/>
  <c r="J148" i="3"/>
  <c r="BK272" i="3"/>
  <c r="J261" i="3"/>
  <c r="J230" i="3"/>
  <c r="J213" i="3"/>
  <c r="BK179" i="3"/>
  <c r="BK159" i="3"/>
  <c r="J254" i="3"/>
  <c r="BK239" i="3"/>
  <c r="J190" i="3"/>
  <c r="BK171" i="3"/>
  <c r="BK151" i="3"/>
  <c r="J279" i="3"/>
  <c r="J243" i="3"/>
  <c r="BK194" i="3"/>
  <c r="J155" i="3"/>
  <c r="J134" i="3"/>
  <c r="J122" i="4"/>
  <c r="BK125" i="4"/>
  <c r="J128" i="4"/>
  <c r="BK140" i="4"/>
  <c r="J192" i="2"/>
  <c r="BK182" i="2"/>
  <c r="J173" i="2"/>
  <c r="BK164" i="2"/>
  <c r="BK155" i="2"/>
  <c r="J145" i="2"/>
  <c r="J126" i="2"/>
  <c r="J142" i="2"/>
  <c r="J132" i="2"/>
  <c r="BK279" i="3"/>
  <c r="BK254" i="3"/>
  <c r="J246" i="3"/>
  <c r="BK230" i="3"/>
  <c r="BK162" i="3"/>
  <c r="J276" i="3"/>
  <c r="BK258" i="3"/>
  <c r="BK236" i="3"/>
  <c r="BK216" i="3"/>
  <c r="J175" i="3"/>
  <c r="J145" i="3"/>
  <c r="BK248" i="3"/>
  <c r="J233" i="3"/>
  <c r="BK175" i="3"/>
  <c r="J165" i="3"/>
  <c r="J129" i="3"/>
  <c r="J272" i="3"/>
  <c r="J226" i="3"/>
  <c r="BK165" i="3"/>
  <c r="BK148" i="3"/>
  <c r="J142" i="4"/>
  <c r="J140" i="4"/>
  <c r="J125" i="4"/>
  <c r="BK138" i="4"/>
  <c r="J197" i="2"/>
  <c r="BK186" i="2"/>
  <c r="J182" i="2"/>
  <c r="BK169" i="2"/>
  <c r="J160" i="2"/>
  <c r="BK148" i="2"/>
  <c r="BK136" i="2"/>
  <c r="BK151" i="2"/>
  <c r="BK139" i="2"/>
  <c r="AS94" i="1"/>
  <c r="BK233" i="3"/>
  <c r="J194" i="3"/>
  <c r="BK145" i="3"/>
  <c r="BK264" i="3"/>
  <c r="J239" i="3"/>
  <c r="BK220" i="3"/>
  <c r="BK186" i="3"/>
  <c r="BK168" i="3"/>
  <c r="BK267" i="3"/>
  <c r="BK261" i="3"/>
  <c r="BK246" i="3"/>
  <c r="BK213" i="3"/>
  <c r="J186" i="3"/>
  <c r="J162" i="3"/>
  <c r="BK134" i="3"/>
  <c r="BK276" i="3"/>
  <c r="J241" i="3"/>
  <c r="J202" i="3"/>
  <c r="J151" i="3"/>
  <c r="BK129" i="3"/>
  <c r="J138" i="4"/>
  <c r="J134" i="4"/>
  <c r="BK122" i="4"/>
  <c r="BK131" i="4"/>
  <c r="BK197" i="2"/>
  <c r="BK189" i="2"/>
  <c r="BK177" i="2"/>
  <c r="J169" i="2"/>
  <c r="BK160" i="2"/>
  <c r="J151" i="2"/>
  <c r="J139" i="2"/>
  <c r="J189" i="2"/>
  <c r="BK145" i="2"/>
  <c r="BK126" i="2"/>
  <c r="J264" i="3"/>
  <c r="J248" i="3"/>
  <c r="J236" i="3"/>
  <c r="J207" i="3"/>
  <c r="BK190" i="3"/>
  <c r="J283" i="3"/>
  <c r="J267" i="3"/>
  <c r="BK251" i="3"/>
  <c r="BK226" i="3"/>
  <c r="BK202" i="3"/>
  <c r="J171" i="3"/>
  <c r="BK155" i="3"/>
  <c r="BK241" i="3"/>
  <c r="BK207" i="3"/>
  <c r="J179" i="3"/>
  <c r="J168" i="3"/>
  <c r="J142" i="3"/>
  <c r="BK283" i="3"/>
  <c r="J258" i="3"/>
  <c r="J220" i="3"/>
  <c r="J159" i="3"/>
  <c r="BK142" i="3"/>
  <c r="BK128" i="4"/>
  <c r="BK134" i="4"/>
  <c r="J131" i="4"/>
  <c r="BK142" i="4"/>
  <c r="R131" i="2" l="1"/>
  <c r="R125" i="2" s="1"/>
  <c r="R124" i="2" s="1"/>
  <c r="R123" i="2" s="1"/>
  <c r="P168" i="2"/>
  <c r="P185" i="2"/>
  <c r="T128" i="3"/>
  <c r="T170" i="3"/>
  <c r="BK178" i="3"/>
  <c r="J178" i="3" s="1"/>
  <c r="J100" i="3" s="1"/>
  <c r="BK206" i="3"/>
  <c r="J206" i="3" s="1"/>
  <c r="J101" i="3" s="1"/>
  <c r="BK219" i="3"/>
  <c r="J219" i="3"/>
  <c r="J102" i="3" s="1"/>
  <c r="BK229" i="3"/>
  <c r="J229" i="3" s="1"/>
  <c r="J103" i="3" s="1"/>
  <c r="BK253" i="3"/>
  <c r="J253" i="3" s="1"/>
  <c r="J104" i="3" s="1"/>
  <c r="BK271" i="3"/>
  <c r="J271" i="3" s="1"/>
  <c r="J105" i="3" s="1"/>
  <c r="R121" i="4"/>
  <c r="BK137" i="4"/>
  <c r="J137" i="4" s="1"/>
  <c r="J99" i="4" s="1"/>
  <c r="P131" i="2"/>
  <c r="P125" i="2"/>
  <c r="P124" i="2" s="1"/>
  <c r="P123" i="2" s="1"/>
  <c r="AU95" i="1" s="1"/>
  <c r="R168" i="2"/>
  <c r="T185" i="2"/>
  <c r="R128" i="3"/>
  <c r="R170" i="3"/>
  <c r="P178" i="3"/>
  <c r="T206" i="3"/>
  <c r="P219" i="3"/>
  <c r="P229" i="3"/>
  <c r="R253" i="3"/>
  <c r="R271" i="3"/>
  <c r="T121" i="4"/>
  <c r="P137" i="4"/>
  <c r="BK131" i="2"/>
  <c r="J131" i="2" s="1"/>
  <c r="J99" i="2" s="1"/>
  <c r="BK168" i="2"/>
  <c r="J168" i="2"/>
  <c r="J101" i="2" s="1"/>
  <c r="BK185" i="2"/>
  <c r="J185" i="2"/>
  <c r="J102" i="2"/>
  <c r="P128" i="3"/>
  <c r="P170" i="3"/>
  <c r="T178" i="3"/>
  <c r="R206" i="3"/>
  <c r="T219" i="3"/>
  <c r="R229" i="3"/>
  <c r="P253" i="3"/>
  <c r="P271" i="3"/>
  <c r="P121" i="4"/>
  <c r="P120" i="4" s="1"/>
  <c r="P119" i="4" s="1"/>
  <c r="AU97" i="1" s="1"/>
  <c r="R137" i="4"/>
  <c r="T131" i="2"/>
  <c r="T125" i="2"/>
  <c r="T124" i="2"/>
  <c r="T123" i="2" s="1"/>
  <c r="T168" i="2"/>
  <c r="R185" i="2"/>
  <c r="BK128" i="3"/>
  <c r="J128" i="3" s="1"/>
  <c r="J98" i="3" s="1"/>
  <c r="BK170" i="3"/>
  <c r="J170" i="3"/>
  <c r="J99" i="3" s="1"/>
  <c r="R178" i="3"/>
  <c r="P206" i="3"/>
  <c r="R219" i="3"/>
  <c r="T229" i="3"/>
  <c r="T253" i="3"/>
  <c r="T271" i="3"/>
  <c r="BK121" i="4"/>
  <c r="J121" i="4" s="1"/>
  <c r="J98" i="4" s="1"/>
  <c r="T137" i="4"/>
  <c r="BK196" i="2"/>
  <c r="J196" i="2"/>
  <c r="J103" i="2" s="1"/>
  <c r="BK282" i="3"/>
  <c r="J282" i="3"/>
  <c r="J106" i="3"/>
  <c r="BK163" i="2"/>
  <c r="J163" i="2"/>
  <c r="J100" i="2"/>
  <c r="F92" i="4"/>
  <c r="J113" i="4"/>
  <c r="BE125" i="4"/>
  <c r="E85" i="4"/>
  <c r="J116" i="4"/>
  <c r="BE128" i="4"/>
  <c r="BE122" i="4"/>
  <c r="BE131" i="4"/>
  <c r="BE134" i="4"/>
  <c r="BE138" i="4"/>
  <c r="BE140" i="4"/>
  <c r="BE142" i="4"/>
  <c r="J123" i="3"/>
  <c r="BE142" i="3"/>
  <c r="BE159" i="3"/>
  <c r="BE171" i="3"/>
  <c r="BE175" i="3"/>
  <c r="BE186" i="3"/>
  <c r="BE202" i="3"/>
  <c r="BE207" i="3"/>
  <c r="BE213" i="3"/>
  <c r="BE226" i="3"/>
  <c r="BE233" i="3"/>
  <c r="BE243" i="3"/>
  <c r="BE246" i="3"/>
  <c r="BE248" i="3"/>
  <c r="BE251" i="3"/>
  <c r="BE261" i="3"/>
  <c r="BE264" i="3"/>
  <c r="BE283" i="3"/>
  <c r="J89" i="3"/>
  <c r="E116" i="3"/>
  <c r="BE145" i="3"/>
  <c r="BE155" i="3"/>
  <c r="BE194" i="3"/>
  <c r="BE216" i="3"/>
  <c r="BE254" i="3"/>
  <c r="BE272" i="3"/>
  <c r="BE276" i="3"/>
  <c r="F92" i="3"/>
  <c r="BE129" i="3"/>
  <c r="BE134" i="3"/>
  <c r="BE148" i="3"/>
  <c r="BE162" i="3"/>
  <c r="BE190" i="3"/>
  <c r="BE230" i="3"/>
  <c r="BE241" i="3"/>
  <c r="BE279" i="3"/>
  <c r="BE151" i="3"/>
  <c r="BE165" i="3"/>
  <c r="BE168" i="3"/>
  <c r="BE179" i="3"/>
  <c r="BE220" i="3"/>
  <c r="BE236" i="3"/>
  <c r="BE239" i="3"/>
  <c r="BE258" i="3"/>
  <c r="BE267" i="3"/>
  <c r="J89" i="2"/>
  <c r="F92" i="2"/>
  <c r="BE136" i="2"/>
  <c r="BE139" i="2"/>
  <c r="BE173" i="2"/>
  <c r="E85" i="2"/>
  <c r="J120" i="2"/>
  <c r="BE126" i="2"/>
  <c r="BE132" i="2"/>
  <c r="BE186" i="2"/>
  <c r="BE142" i="2"/>
  <c r="BE145" i="2"/>
  <c r="BE148" i="2"/>
  <c r="BE151" i="2"/>
  <c r="BE155" i="2"/>
  <c r="BE160" i="2"/>
  <c r="BE164" i="2"/>
  <c r="BE169" i="2"/>
  <c r="BE177" i="2"/>
  <c r="BE182" i="2"/>
  <c r="BE189" i="2"/>
  <c r="BE192" i="2"/>
  <c r="BE197" i="2"/>
  <c r="F36" i="2"/>
  <c r="BC95" i="1" s="1"/>
  <c r="F35" i="2"/>
  <c r="BB95" i="1"/>
  <c r="F34" i="3"/>
  <c r="BA96" i="1" s="1"/>
  <c r="F34" i="4"/>
  <c r="BA97" i="1" s="1"/>
  <c r="F37" i="4"/>
  <c r="BD97" i="1" s="1"/>
  <c r="F37" i="2"/>
  <c r="BD95" i="1"/>
  <c r="F35" i="3"/>
  <c r="BB96" i="1" s="1"/>
  <c r="F35" i="4"/>
  <c r="BB97" i="1" s="1"/>
  <c r="F36" i="4"/>
  <c r="BC97" i="1" s="1"/>
  <c r="F34" i="2"/>
  <c r="BA95" i="1"/>
  <c r="J34" i="3"/>
  <c r="AW96" i="1" s="1"/>
  <c r="J34" i="4"/>
  <c r="AW97" i="1" s="1"/>
  <c r="J34" i="2"/>
  <c r="AW95" i="1" s="1"/>
  <c r="F36" i="3"/>
  <c r="BC96" i="1"/>
  <c r="F37" i="3"/>
  <c r="BD96" i="1" s="1"/>
  <c r="BK125" i="2" l="1"/>
  <c r="P127" i="3"/>
  <c r="P126" i="3" s="1"/>
  <c r="AU96" i="1" s="1"/>
  <c r="AU94" i="1" s="1"/>
  <c r="T120" i="4"/>
  <c r="T119" i="4"/>
  <c r="R127" i="3"/>
  <c r="R126" i="3"/>
  <c r="R120" i="4"/>
  <c r="R119" i="4"/>
  <c r="T127" i="3"/>
  <c r="T126" i="3"/>
  <c r="BK127" i="3"/>
  <c r="J127" i="3"/>
  <c r="J97" i="3"/>
  <c r="BK120" i="4"/>
  <c r="BK119" i="4" s="1"/>
  <c r="J119" i="4" s="1"/>
  <c r="J96" i="4" s="1"/>
  <c r="F33" i="3"/>
  <c r="AZ96" i="1" s="1"/>
  <c r="BA94" i="1"/>
  <c r="W30" i="1" s="1"/>
  <c r="J33" i="2"/>
  <c r="AV95" i="1" s="1"/>
  <c r="AT95" i="1" s="1"/>
  <c r="BD94" i="1"/>
  <c r="W33" i="1" s="1"/>
  <c r="BB94" i="1"/>
  <c r="W31" i="1"/>
  <c r="BC94" i="1"/>
  <c r="W32" i="1"/>
  <c r="F33" i="2"/>
  <c r="AZ95" i="1"/>
  <c r="J33" i="4"/>
  <c r="AV97" i="1" s="1"/>
  <c r="AT97" i="1" s="1"/>
  <c r="F33" i="4"/>
  <c r="AZ97" i="1"/>
  <c r="J33" i="3"/>
  <c r="AV96" i="1" s="1"/>
  <c r="AT96" i="1" s="1"/>
  <c r="BK124" i="2" l="1"/>
  <c r="J125" i="2"/>
  <c r="J98" i="2" s="1"/>
  <c r="J120" i="4"/>
  <c r="J97" i="4"/>
  <c r="BK126" i="3"/>
  <c r="J126" i="3"/>
  <c r="J96" i="3" s="1"/>
  <c r="J30" i="4"/>
  <c r="AG97" i="1"/>
  <c r="AX94" i="1"/>
  <c r="AZ94" i="1"/>
  <c r="W29" i="1"/>
  <c r="AW94" i="1"/>
  <c r="AK30" i="1" s="1"/>
  <c r="AY94" i="1"/>
  <c r="BK123" i="2" l="1"/>
  <c r="J123" i="2" s="1"/>
  <c r="J124" i="2"/>
  <c r="J97" i="2" s="1"/>
  <c r="J39" i="4"/>
  <c r="AN97" i="1"/>
  <c r="J30" i="3"/>
  <c r="AG96" i="1"/>
  <c r="AN96" i="1"/>
  <c r="AV94" i="1"/>
  <c r="AK29" i="1" s="1"/>
  <c r="J96" i="2" l="1"/>
  <c r="J30" i="2"/>
  <c r="J39" i="3"/>
  <c r="AT94" i="1"/>
  <c r="AG95" i="1" l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<sst xmlns="http://schemas.openxmlformats.org/spreadsheetml/2006/main" count="2764" uniqueCount="537">
  <si>
    <t>Export Komplet</t>
  </si>
  <si>
    <t/>
  </si>
  <si>
    <t>2.0</t>
  </si>
  <si>
    <t>ZAMOK</t>
  </si>
  <si>
    <t>False</t>
  </si>
  <si>
    <t>{42e31379-1532-48e5-b671-a1dfefc5819c}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</si>
  <si>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</si>
  <si>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</si>
  <si>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</si>
  <si>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</si>
  <si>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</si>
  <si>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</si>
  <si>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</si>
  <si>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</si>
  <si>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3090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</si>
  <si>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</si>
  <si>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</si>
  <si>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Ludkovice, monitoring a sanace svahu v PB zavázání</t>
  </si>
  <si>
    <t>KSO:</t>
  </si>
  <si>
    <t>CC-CZ:</t>
  </si>
  <si>
    <t>Místo:</t>
  </si>
  <si>
    <t>k.ú. Ludkovice</t>
  </si>
  <si>
    <t>Datum:</t>
  </si>
  <si>
    <t>2. 11. 2021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</si>
  <si>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</si>
  <si>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</si>
  <si>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</si>
  <si>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</si>
  <si>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</si>
  <si>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</si>
  <si>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</si>
  <si>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</si>
  <si>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49241648</t>
  </si>
  <si>
    <t>VODNÍ DÍLA - TBD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</si>
  <si>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</si>
  <si>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</si>
  <si>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</si>
  <si>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</si>
  <si>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</si>
  <si>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</si>
  <si>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</si>
  <si>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</si>
  <si>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</si>
  <si>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</si>
  <si>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</si>
  <si>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</si>
  <si>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</si>
  <si>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</si>
  <si>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</si>
  <si>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</si>
  <si>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</si>
  <si>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</si>
  <si>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</si>
  <si>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</si>
  <si>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</si>
  <si>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</si>
  <si>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</si>
  <si>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</si>
  <si>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</si>
  <si>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</si>
  <si>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</si>
  <si>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</si>
  <si>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</si>
  <si>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</si>
  <si>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</si>
  <si>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</si>
  <si>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</si>
  <si>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</si>
  <si>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</si>
  <si>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</si>
  <si>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</si>
  <si>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</si>
  <si>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</si>
  <si>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</si>
  <si>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</si>
  <si>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</si>
  <si>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</si>
  <si>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</si>
  <si>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</si>
  <si>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</si>
  <si>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</si>
  <si>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</si>
  <si>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</si>
  <si>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3090_01</t>
  </si>
  <si>
    <t>SO1 Monitoring stability svahu</t>
  </si>
  <si>
    <t>STA</t>
  </si>
  <si>
    <t>1</t>
  </si>
  <si>
    <t>{d4011525-c5d2-458b-bc11-34f08cd48df0}</t>
  </si>
  <si>
    <t>2</t>
  </si>
  <si>
    <t>3090_02</t>
  </si>
  <si>
    <t>SO2 Omezení zasakování srážkových vod v pravém zavázání</t>
  </si>
  <si>
    <t>{42171616-3dd1-4e19-97dd-4e502fe5767c}</t>
  </si>
  <si>
    <t>3090_03</t>
  </si>
  <si>
    <t>Ostatní náklady</t>
  </si>
  <si>
    <t>{61fa4542-546a-4518-85ed-580ac63ba3ab}</t>
  </si>
  <si>
    <t>KRYCÍ LIST SOUPISU PRACÍ</t>
  </si>
  <si>
    <t>Objekt:</t>
  </si>
  <si>
    <t>3090_01 - SO1 Monitoring stability svahu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</si>
  <si>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</si>
  <si>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</si>
  <si>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</si>
  <si>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</si>
  <si>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</si>
  <si>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</si>
  <si>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</si>
  <si>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  24 - Studny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</si>
  <si>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</si>
  <si>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</si>
  <si>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</si>
  <si>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</si>
  <si>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</si>
  <si>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</si>
  <si>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</si>
  <si>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</si>
  <si>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</si>
  <si>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</si>
  <si>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</si>
  <si>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</si>
  <si>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</si>
  <si>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</si>
  <si>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</si>
  <si>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</si>
  <si>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</si>
  <si>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</si>
  <si>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</si>
  <si>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</si>
  <si>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</si>
  <si>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</si>
  <si>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225311114</t>
  </si>
  <si>
    <t>Vrty maloprofilové jádrové D do 156 mm úklon do 45° hl do 25 m hor. III a IV</t>
  </si>
  <si>
    <t>m</t>
  </si>
  <si>
    <t>CS ÚRS 2021 02</t>
  </si>
  <si>
    <t>4</t>
  </si>
  <si>
    <t>80147769</t>
  </si>
  <si>
    <t>PP</t>
  </si>
  <si>
    <t>Maloprofilové vrty jádrové  průměru přes 93 do 156 mm do úklonu 45° v hl 0 až 25 m v hornině tř. III a IV</t>
  </si>
  <si>
    <t>P</t>
  </si>
  <si>
    <t>Poznámka k položce:_x000D_
požadavek na provedení přesných svislých jádrových vrtů s maximální_x000D_
odchylkou od svislice 2°</t>
  </si>
  <si>
    <t>VV</t>
  </si>
  <si>
    <t>"D.6 - SO 1.1, inklinometrcký vrt IV1, IV2, IV3" 3*18</t>
  </si>
  <si>
    <t>"D.7 - SO 1.2, pozorovací vrt V14" 16</t>
  </si>
  <si>
    <t>24</t>
  </si>
  <si>
    <t>Studny</t>
  </si>
  <si>
    <t>242791111</t>
  </si>
  <si>
    <t>Zapuštění zárubnice z plastických hmot hl do 50 m DN do 200</t>
  </si>
  <si>
    <t>3</t>
  </si>
  <si>
    <t>-1917519717</t>
  </si>
  <si>
    <t>Zapuštění zárubnice z trub do studňového vrtu, z plastických hmot hl. do 50 m DN do 200</t>
  </si>
  <si>
    <t>"D.6 - SO 1.1, inklinometrcký vrt IV1, IV2, IV3" 3*19</t>
  </si>
  <si>
    <t>"D.7 - SO 1.2, pozorovací vrt V14" 17</t>
  </si>
  <si>
    <t>M</t>
  </si>
  <si>
    <t>24R01</t>
  </si>
  <si>
    <t>Inklinometrická výpažnice D70 plast, čtyřdrážková</t>
  </si>
  <si>
    <t>8</t>
  </si>
  <si>
    <t>-603866555</t>
  </si>
  <si>
    <t>Inklinometrická výpažnice DN70 plast, čtyřdážková</t>
  </si>
  <si>
    <t>24R02</t>
  </si>
  <si>
    <t>PVC zátka inklinometrického vrtu DN70, plná, dodávka + montáž</t>
  </si>
  <si>
    <t>ks</t>
  </si>
  <si>
    <t>-2092521433</t>
  </si>
  <si>
    <t>"D.6 - SO 1.1, inklinometrcký vrt IV1, IV2, IV3" 3*2</t>
  </si>
  <si>
    <t>5</t>
  </si>
  <si>
    <t>24R03</t>
  </si>
  <si>
    <t>PVC trubka DN90  pro vrtané studny, závit, neperforovaná</t>
  </si>
  <si>
    <t>1456885787</t>
  </si>
  <si>
    <t>"D.7 - SO 1.2, pozorovací vrt V14" 2,5 + 0,5</t>
  </si>
  <si>
    <t>6</t>
  </si>
  <si>
    <t>24R04</t>
  </si>
  <si>
    <t>PVC trubka DN90  pro vrtané studny, závit, perforovaná</t>
  </si>
  <si>
    <t>1473918725</t>
  </si>
  <si>
    <t>"D.7 - SO 1.2, pozorovací vrt V14" 14</t>
  </si>
  <si>
    <t>7</t>
  </si>
  <si>
    <t>24R05</t>
  </si>
  <si>
    <t>PVC zátka DN90, plná, dodávka + montáž</t>
  </si>
  <si>
    <t>-1689999211</t>
  </si>
  <si>
    <t>"D.7 - SO 1.2, dno pozorovacího vrtu" 1</t>
  </si>
  <si>
    <t>247571113R</t>
  </si>
  <si>
    <t>Obsyp studny ze štěrkopísku tříděného, frakce 1 - 4 mm</t>
  </si>
  <si>
    <t>m3</t>
  </si>
  <si>
    <t>-177673888</t>
  </si>
  <si>
    <t>"D.6 - SO 1.1, inklino vrty" ((pi*(0,156/2)^2)-(pi*(0,07/2)^2))*2,6*3</t>
  </si>
  <si>
    <t>"D.7 - SO 1.2, pozorovací vrt" ((pi*(0,156/2)^2)-(pi*(0,09/2)^2))*14,5</t>
  </si>
  <si>
    <t>9</t>
  </si>
  <si>
    <t>247681114R</t>
  </si>
  <si>
    <t>Těsnění studny z jílocementu</t>
  </si>
  <si>
    <t>428171009</t>
  </si>
  <si>
    <t>Poznámka k položce:_x000D_
utěsnění vrtu kolem výpažnice, cena vč. směsi</t>
  </si>
  <si>
    <t>"D.6 - SO 1.1, inklino vrty" ((pi*(0,156/2)^2)-(pi*(0,07/2)^2))*16,4*3</t>
  </si>
  <si>
    <t xml:space="preserve"> "D.7 - SO 1.2, pozorovací vrt" ((pi*(0,156/2)^2)-(pi*(0,09/2)^2))*2,3</t>
  </si>
  <si>
    <t>10</t>
  </si>
  <si>
    <t>24R06</t>
  </si>
  <si>
    <t>Bentonitové pelety - přechodový můstek</t>
  </si>
  <si>
    <t>-1668089378</t>
  </si>
  <si>
    <t xml:space="preserve"> "D.7 - SO 1.2, pozorovací vrt" ((pi*(0,156/2)^2)-(pi*(0,09/2)^2))*0,2</t>
  </si>
  <si>
    <t>Svislé a kompletní konstrukce</t>
  </si>
  <si>
    <t>11</t>
  </si>
  <si>
    <t>321311116</t>
  </si>
  <si>
    <t>Konstrukce vodních staveb z betonu prostého mrazuvzdorného tř. C 30/37</t>
  </si>
  <si>
    <t>770410071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</si>
  <si>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</si>
  <si>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"D.6 - SO 1.1, inklinometrcký vrt IV1, IV2, IV3" 0,5*0,5*0,7*3</t>
  </si>
  <si>
    <t>"D.7 - SO 1.2, pozorovací vrt V14" 0,5*0,5*0,7</t>
  </si>
  <si>
    <t>Trubní vedení</t>
  </si>
  <si>
    <t>12</t>
  </si>
  <si>
    <t>899914111</t>
  </si>
  <si>
    <t>Montáž ocelové chráničky D 159 x 10 mm</t>
  </si>
  <si>
    <t>1118106364</t>
  </si>
  <si>
    <t>Montáž ocelové chráničky v otevřeném výkopu vnějšího průměru D 159 x 10 mm</t>
  </si>
  <si>
    <t>"D.6 - SO 1.1, chránička inklino vrtů D 152mm" 3*2,6</t>
  </si>
  <si>
    <t>"D.7 - SO 1.2, chránička pozorovací vrt D 152mm" 1,8</t>
  </si>
  <si>
    <t>13</t>
  </si>
  <si>
    <t>89R01</t>
  </si>
  <si>
    <t>trubka ocelová bezešvá hladká jakost 11 353 152x5mm</t>
  </si>
  <si>
    <t>-451999059</t>
  </si>
  <si>
    <t>trubka ocelová bezešvá hladká jakost 11 353 159x4,5mm</t>
  </si>
  <si>
    <t>14</t>
  </si>
  <si>
    <t>89R02</t>
  </si>
  <si>
    <t>Uložení zhlaví vrtu, dodávka + montáž</t>
  </si>
  <si>
    <t>-544194972</t>
  </si>
  <si>
    <t>Poznámka k položce:_x000D_
demontovatelné víko z ocelových trubek 168x5 mm dl. 0,1 m, opatřeno antikorozním nátěrem</t>
  </si>
  <si>
    <t>"D.6 - SO 1.1, inklinometrcký vrt IV1, IV2, IV3" 3</t>
  </si>
  <si>
    <t>"D.7 - SO 1.2, pozorovací vrt V14" 1</t>
  </si>
  <si>
    <t>89R03</t>
  </si>
  <si>
    <t>Dodatečná perforace ocelového potrubí D 152x5</t>
  </si>
  <si>
    <t>1815753315</t>
  </si>
  <si>
    <t>"D.6 - SO 1.1, část chráničky inklino vrtů v dl 0,8m" 3*0,87</t>
  </si>
  <si>
    <t>Ostatní konstrukce a práce, bourání</t>
  </si>
  <si>
    <t>16</t>
  </si>
  <si>
    <t>977131110</t>
  </si>
  <si>
    <t>Vrty příklepovými vrtáky D do 16 mm do cihelného zdiva nebo prostého betonu</t>
  </si>
  <si>
    <t>-998947169</t>
  </si>
  <si>
    <t>Vrty příklepovými vrtáky do cihelného zdiva nebo prostého betonu průměru do 16 mm</t>
  </si>
  <si>
    <t>"D.6, D.7, SO 1.3 - odvrt pro osazení nivelační značky K11 až K15" 0,1*5</t>
  </si>
  <si>
    <t>17</t>
  </si>
  <si>
    <t>900R1</t>
  </si>
  <si>
    <t>Osazení kontrolního bodu pro nivelaci, dodávka + montáž</t>
  </si>
  <si>
    <t>-1241810224</t>
  </si>
  <si>
    <t>"D.6, D.7, SO 1.3 - nivelační hřebové značky" 5</t>
  </si>
  <si>
    <t>18</t>
  </si>
  <si>
    <t>900R2</t>
  </si>
  <si>
    <t>Osazení deformetrické základny pro měření posunu na dilatační spáře, dodávka + montáž</t>
  </si>
  <si>
    <t>-898416680</t>
  </si>
  <si>
    <t>Poznámka k položce:_x000D_
s délkou strany základny (rovnostranný trojúhelník) 250mm</t>
  </si>
  <si>
    <t xml:space="preserve">"C.3, SO 1.4 - poslední 3 DS vlnolamu" 3 *2 </t>
  </si>
  <si>
    <t>998</t>
  </si>
  <si>
    <t>Přesun hmot</t>
  </si>
  <si>
    <t>19</t>
  </si>
  <si>
    <t>998321011</t>
  </si>
  <si>
    <t>Přesun hmot pro hráze přehradní zemní a kamenité</t>
  </si>
  <si>
    <t>t</t>
  </si>
  <si>
    <t>1169670964</t>
  </si>
  <si>
    <t>Přesun hmot pro objekty hráze přehradní zemní a kamenité  dopravní vzdálenost do 500 m</t>
  </si>
  <si>
    <t>3090_02 - SO2 Omezení zasakování srážkových vod v pravém zavázání</t>
  </si>
  <si>
    <t xml:space="preserve">    1 - Zemní práce</t>
  </si>
  <si>
    <t xml:space="preserve">    4 - Vodorovné konstrukce</t>
  </si>
  <si>
    <t xml:space="preserve">    5 - Komunikace pozemní</t>
  </si>
  <si>
    <t xml:space="preserve">    997 - Přesun sutě</t>
  </si>
  <si>
    <t>Zemní práce</t>
  </si>
  <si>
    <t>113107331</t>
  </si>
  <si>
    <t>Odstranění podkladu z betonu prostého tl přes 100 do 150 mm strojně pl do 50 m2</t>
  </si>
  <si>
    <t>m2</t>
  </si>
  <si>
    <t>-1653967086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</si>
  <si>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</si>
  <si>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Poznámka k položce:_x000D_
vč dobetonávky a patníku</t>
  </si>
  <si>
    <t>"C.3, SO2.1 - stávající povrch cesty mezi žlabem 1 a vlnolamem" 45+5</t>
  </si>
  <si>
    <t>"D.8, SO2.3 - výkop pro svodný drén" 3,5*0,5</t>
  </si>
  <si>
    <t>122251103</t>
  </si>
  <si>
    <t>Odkopávky a prokopávky nezapažené v hornině třídy těžitelnosti I skupiny 3 objem do 100 m3 strojně</t>
  </si>
  <si>
    <t>-1770595669</t>
  </si>
  <si>
    <t>Odkopávky a prokopávky nezapažené strojně v hornině třídy těžitelnosti I skupiny 3 přes 50 do 100 m3</t>
  </si>
  <si>
    <t>"D.5, SO2.1 žlab 1" 1,4*0,65*3,5</t>
  </si>
  <si>
    <t>"D.5, SO2.1 žlab 2" 0,6*0,65*3,5</t>
  </si>
  <si>
    <t>"D.8, SO2.3 svodné potrubí" (7,8+0,7+5,5)*0,5</t>
  </si>
  <si>
    <t>"D.4.1, D.4.2, SO2.3 šachty Š1 a Š2" 2*(1,5*1,05)</t>
  </si>
  <si>
    <t xml:space="preserve">"D.3, C.3, SO2.2 žlabovky nad žlabem 1" 0,23*43 </t>
  </si>
  <si>
    <t>"D.3, C.3, SO2.2 drén" 1,05*1,05*40</t>
  </si>
  <si>
    <t>162351103</t>
  </si>
  <si>
    <t>Vodorovné přemístění do 500 m výkopku/sypaniny z horniny třídy těžitelnosti I, skupiny 1 až 3</t>
  </si>
  <si>
    <t>-1513341153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</si>
  <si>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</si>
  <si>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"odvoz přebytečné zeminy" 68,69 - 3,9</t>
  </si>
  <si>
    <t>171151103</t>
  </si>
  <si>
    <t>Uložení sypaniny z hornin soudržných do násypů zhutněných strojně</t>
  </si>
  <si>
    <t>1978521338</t>
  </si>
  <si>
    <t>Uložení sypanin do násypů strojně s rozprostřením sypaniny ve vrstvách a s hrubým urovnáním zhutněných z hornin soudržných jakékoliv třídy těžitelnosti</t>
  </si>
  <si>
    <t>"C.3, SO2.1 úprava cesty dosypáním zeminy (uvažováno 20cm)" 135*0,2</t>
  </si>
  <si>
    <t>174151101</t>
  </si>
  <si>
    <t>Zásyp jam, šachet rýh nebo kolem objektů sypaninou se zhutněním</t>
  </si>
  <si>
    <t>1304573891</t>
  </si>
  <si>
    <t>Zásyp sypaninou z jakékoliv horniny strojně s uložením výkopku ve vrstvách se zhutněním jam, šachet, rýh nebo kolem objektů v těchto vykopávkách</t>
  </si>
  <si>
    <t>"D.8, SO2.3 svodné potrubí zpětný zásyp" 7,8*0,5</t>
  </si>
  <si>
    <t>100R3</t>
  </si>
  <si>
    <t>Likvidace přebytků zeminy - předpoklad odvoz na skládku</t>
  </si>
  <si>
    <t>-56036744</t>
  </si>
  <si>
    <t>Poznámka k položce:_x000D_
součástí položky jsou náklady na naložení, odvoz zeminy, poplatek (skládkovné) a uložení na skládce</t>
  </si>
  <si>
    <t>"odvoz přebytečné zeminy" 68,69 - 3,9 - 27</t>
  </si>
  <si>
    <t>175151101</t>
  </si>
  <si>
    <t>Obsypání potrubí strojně sypaninou bez prohození, uloženou do 3 m</t>
  </si>
  <si>
    <t>477125790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</si>
  <si>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</si>
  <si>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"D.5, C.3, SO2.3 frakce 4 -8 mm " (0,362-0,018)*40,5 + (0,227-0,018)*3,5</t>
  </si>
  <si>
    <t>"D.8, C.3, SO2.3 frakce 0 - 22 mm " 4,8*0,5 - 0,031*9,4</t>
  </si>
  <si>
    <t>58333625</t>
  </si>
  <si>
    <t>kamenivo těžené hrubé frakce 4/8</t>
  </si>
  <si>
    <t>-1282608797</t>
  </si>
  <si>
    <t>14,664*2 'Přepočtené koeficientem množství</t>
  </si>
  <si>
    <t>58337331</t>
  </si>
  <si>
    <t>štěrkopísek frakce 0/22</t>
  </si>
  <si>
    <t>-1303562890</t>
  </si>
  <si>
    <t>2,1*2 'Přepočtené koeficientem množství</t>
  </si>
  <si>
    <t>561121101</t>
  </si>
  <si>
    <t>Podklad z mechanicky zpevněné zeminy MZ tl 50 mm</t>
  </si>
  <si>
    <t>997753131</t>
  </si>
  <si>
    <t>Zřízení podkladu nebo ochranné vrstvy vozovky z mechanicky zpevněné zeminy MZ  bez přidání pojiva nebo vylepšovacího materiálu, s rozprostřením, vlhčením, promísením a zhutněním, tloušťka po zhutnění 50 mm</t>
  </si>
  <si>
    <t>"C.3, SO2.1 úprava povrchu mezi žlabem 1 a lesní cestou" 135</t>
  </si>
  <si>
    <t>58344171</t>
  </si>
  <si>
    <t>štěrkodrť frakce 0/32</t>
  </si>
  <si>
    <t>-817563973</t>
  </si>
  <si>
    <t>291211111</t>
  </si>
  <si>
    <t>Zřízení plochy ze silničních panelů do lože tl 50 mm z kameniva</t>
  </si>
  <si>
    <t>-307313816</t>
  </si>
  <si>
    <t>Zřízení zpevněné plochy ze silničních panelů  osazených do lože tl. 50 mm z kameniva</t>
  </si>
  <si>
    <t>"C.3, SO2.1 plocha mezi vlnolamem a žlabem 1" 3*14,5</t>
  </si>
  <si>
    <t>"panel přes žlabovky umožňující vjezd mechanizace na louku" 3*1,5</t>
  </si>
  <si>
    <t>59381003</t>
  </si>
  <si>
    <t>panel silniční 3,00x1,50x0,15m</t>
  </si>
  <si>
    <t>kus</t>
  </si>
  <si>
    <t>-1017130499</t>
  </si>
  <si>
    <t>48*0,25 'Přepočtené koeficientem množství</t>
  </si>
  <si>
    <t>321321116</t>
  </si>
  <si>
    <t>Konstrukce vodních staveb ze ŽB mrazuvzdorného tř. C 30/37</t>
  </si>
  <si>
    <t>1892648779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</si>
  <si>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</si>
  <si>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"D.4.1, SO2.3, šachta 1" 0,612*1,15+1,05*1,05*0,3+2*0,031*1,05</t>
  </si>
  <si>
    <t>"D.4.2, SO2.3, šachta 2" 0,612*1,15+1,05*1,05*0,3+2*0,031*1,05</t>
  </si>
  <si>
    <t>"D.8, SO2.3, vyústění drénu" 0,44*0,5 - 0,031*0,55</t>
  </si>
  <si>
    <t>"D.3, C.3,  SO2.2, dobetonávka mezi panely a žlaby" 0,05*40,5</t>
  </si>
  <si>
    <t>"D.4.1, D.4.2, SO2.3, podkladní beton pod šachty 1 a 2" 1,25*1,25*0,15*2</t>
  </si>
  <si>
    <t>321351010</t>
  </si>
  <si>
    <t>Bednění konstrukcí vodních staveb rovinné - zřízení</t>
  </si>
  <si>
    <t>328402111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</si>
  <si>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</si>
  <si>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"D.4.1, SO2.3, šachta 1" 4*1,05*1,45 + 4*0,7*1,15</t>
  </si>
  <si>
    <t>"D.4.2, SO2.3, šachta 2" 4*1,05*1,45 + 4*0,7*1,15</t>
  </si>
  <si>
    <t>321352010</t>
  </si>
  <si>
    <t>Bednění konstrukcí vodních staveb rovinné - odstranění</t>
  </si>
  <si>
    <t>357676784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</si>
  <si>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</si>
  <si>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321366111</t>
  </si>
  <si>
    <t>Výztuž železobetonových konstrukcí vodních staveb z oceli 10 505 D do 12 mm</t>
  </si>
  <si>
    <t>-2139784288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</si>
  <si>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</si>
  <si>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"D.10.1, SO2.3 šachta 1, R8" 9,79/1000</t>
  </si>
  <si>
    <t>"D.10.1, SO2.3 šachta 1, R10" 64,66/1000</t>
  </si>
  <si>
    <t>"D.10.1, SO2.3 šachta 1, R12" 155,56/1000</t>
  </si>
  <si>
    <t>"D.10.2, SO2.3 šachta 2, R8" 9,79/1000</t>
  </si>
  <si>
    <t>"D.10.2, SO2.3 šachta 2, R10" 64,66/1000</t>
  </si>
  <si>
    <t>"D.10.2, SO2.3 šachta 2, R12" 155,56/1000</t>
  </si>
  <si>
    <t>321366112</t>
  </si>
  <si>
    <t>Výztuž železobetonových konstrukcí vodních staveb z oceli 10 505 D do 32 mm</t>
  </si>
  <si>
    <t>1589922902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</si>
  <si>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</si>
  <si>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"D.10.1, SO2.3 šachta 1, R16" 6,22/1000</t>
  </si>
  <si>
    <t>"D.10.2, SO2.3 šachta 2, R16" 6,22/1000</t>
  </si>
  <si>
    <t>Vodorovné konstrukce</t>
  </si>
  <si>
    <t>457572211</t>
  </si>
  <si>
    <t>Filtrační vrstvy z kameniva těženého hrubého se zhutněním frakce od 4 až 8 do 16 až 32 mm</t>
  </si>
  <si>
    <t>-1133076889</t>
  </si>
  <si>
    <t>Filtrační vrstvy jakékoliv tloušťky a sklonu  z hrubého těženého kameniva se zhutněním do 10 pojezdů/m3, frakce 16-32 mm</t>
  </si>
  <si>
    <t>"D.3, C.3, SO2.2 zásyp rýhy pod žlabovky frakce 0-32" 0,23*43 + 0,73*40</t>
  </si>
  <si>
    <t>"D.5, C.3, SO2.1 - žlab 1, podsyp ŠP 0-32" 3,5*0,36</t>
  </si>
  <si>
    <t>"D.5, C.3, SO2.1 - žlab 2, podsyp ŠP 0-32" 3,5*0,13</t>
  </si>
  <si>
    <t>"D.8, SO2.3 - podsyp vyústění drénu 0-22" 0,2*0,5</t>
  </si>
  <si>
    <t>20</t>
  </si>
  <si>
    <t>462512270</t>
  </si>
  <si>
    <t>Zához z lomového kamene s proštěrkováním z terénu hmotnost do 200 kg</t>
  </si>
  <si>
    <t>-1304454531</t>
  </si>
  <si>
    <t>Zához z lomového kamene neupraveného záhozového  s proštěrkováním z terénu, hmotnosti jednotlivých kamenů do 200 kg</t>
  </si>
  <si>
    <t>"D.8, SO2.3 - vyústění drénu 0-22" 0,131*0,5</t>
  </si>
  <si>
    <t>462519002</t>
  </si>
  <si>
    <t>Příplatek za urovnání ploch záhozu z lomového kamene hmotnost do 200 kg</t>
  </si>
  <si>
    <t>491709170</t>
  </si>
  <si>
    <t>Zához z lomového kamene neupraveného záhozového  Příplatek k cenám za urovnání viditelných ploch záhozu z kamene, hmotnosti jednotlivých kamenů do 200 kg</t>
  </si>
  <si>
    <t>"D.8, SO2.3 - vyústění drénu 0-22" 0,5*0,5</t>
  </si>
  <si>
    <t>Komunikace pozemní</t>
  </si>
  <si>
    <t>22</t>
  </si>
  <si>
    <t>564231111</t>
  </si>
  <si>
    <t>Podklad nebo podsyp ze štěrkopísku ŠP tl 100 mm</t>
  </si>
  <si>
    <t>-1786649070</t>
  </si>
  <si>
    <t>Podklad nebo podsyp ze štěrkopísku ŠP  s rozprostřením, vlhčením a zhutněním, po zhutnění tl. 100 mm</t>
  </si>
  <si>
    <t>"C.3, SO2.1 - podsyp pod panely ŠP 0-32" 43,5</t>
  </si>
  <si>
    <t>"D.5, SO2.1 - podsyp žlab 1 ŠP 0-22" 0,65*3,5</t>
  </si>
  <si>
    <t>"D.3, SO2.3 - podsyp drénu ŠP 0-22" 1,15*40,5</t>
  </si>
  <si>
    <t>"D.8, SO2.3 - obnova cesty nad svodným drénem ŠP 0-22" 3,5*0,5</t>
  </si>
  <si>
    <t>23</t>
  </si>
  <si>
    <t>581111311</t>
  </si>
  <si>
    <t>Kryt cementobetonový vozovek skupiny CB III tl 100 mm</t>
  </si>
  <si>
    <t>-339352525</t>
  </si>
  <si>
    <t>Kryt cementobetonový silničních komunikací  skupiny CB III tl. 100 mm</t>
  </si>
  <si>
    <t>"D.8, SO2.3 - obnova cesty nad svodným drénem" 3,5*0,5</t>
  </si>
  <si>
    <t>871315221</t>
  </si>
  <si>
    <t>Kanalizační potrubí z tvrdého PVC jednovrstvé tuhost třídy SN8 DN 160</t>
  </si>
  <si>
    <t>698744883</t>
  </si>
  <si>
    <t>Kanalizační potrubí z tvrdého PVC v otevřeném výkopu ve sklonu do 20 %, hladkého plnostěnného jednovrstvého, tuhost třídy SN 8 DN 160</t>
  </si>
  <si>
    <t>"D.3, C.3, SO2.3 drenáž KG DN 150" 3,5 + 40,5</t>
  </si>
  <si>
    <t>25</t>
  </si>
  <si>
    <t>871355221</t>
  </si>
  <si>
    <t>Kanalizační potrubí z tvrdého PVC jednovrstvé tuhost třídy SN8 DN 200</t>
  </si>
  <si>
    <t>1284822257</t>
  </si>
  <si>
    <t>Kanalizační potrubí z tvrdého PVC v otevřeném výkopu ve sklonu do 20 %, hladkého plnostěnného jednovrstvého, tuhost třídy SN 8 DN 200</t>
  </si>
  <si>
    <t>"D.8, C.3, SO2.3 drenáž KG DN 150" 10</t>
  </si>
  <si>
    <t>26</t>
  </si>
  <si>
    <t>800R1</t>
  </si>
  <si>
    <t>Dodatečná perforace potrubí z tvrdého PVC DN 150</t>
  </si>
  <si>
    <t>1110636858</t>
  </si>
  <si>
    <t>"D.9" 3,5 + 40,5</t>
  </si>
  <si>
    <t>27</t>
  </si>
  <si>
    <t>877315211</t>
  </si>
  <si>
    <t>Montáž tvarovek z tvrdého PVC-systém KG nebo z polypropylenu-systém KG 2000 jednoosé DN 160</t>
  </si>
  <si>
    <t>-2018022106</t>
  </si>
  <si>
    <t>Montáž tvarovek na kanalizačním potrubí z trub z plastu  z tvrdého PVC nebo z polypropylenu v otevřeném výkopu jednoosých DN 160</t>
  </si>
  <si>
    <t>28</t>
  </si>
  <si>
    <t>PPL.KGB15015</t>
  </si>
  <si>
    <t>Koleno 15° kanalizační Pipelife KG DN 150 PVC</t>
  </si>
  <si>
    <t>1004719710</t>
  </si>
  <si>
    <t>29</t>
  </si>
  <si>
    <t>899103112</t>
  </si>
  <si>
    <t>Osazení poklopů litinových nebo ocelových včetně rámů pro třídu zatížení B125, C250</t>
  </si>
  <si>
    <t>1276937544</t>
  </si>
  <si>
    <t>Osazení poklopů litinových a ocelových včetně rámů pro třídu zatížení B125, C250</t>
  </si>
  <si>
    <t>"D.4.1, D.4.2, SO2.3" 2</t>
  </si>
  <si>
    <t>30</t>
  </si>
  <si>
    <t>800R2</t>
  </si>
  <si>
    <t>čtvercový poklop s rámem pro zabetonování, vodotěsný 700x700</t>
  </si>
  <si>
    <t>-1394614656</t>
  </si>
  <si>
    <t>31</t>
  </si>
  <si>
    <t>899914113</t>
  </si>
  <si>
    <t>Montáž ocelové chráničky D 273 x 10 mm</t>
  </si>
  <si>
    <t>1235045164</t>
  </si>
  <si>
    <t>Montáž ocelové chráničky v otevřeném výkopu vnějšího průměru D 273 x 10 mm</t>
  </si>
  <si>
    <t>"D.8, C.3, SO2.3" 3,5</t>
  </si>
  <si>
    <t>32</t>
  </si>
  <si>
    <t>14011110</t>
  </si>
  <si>
    <t>trubka ocelová bezešvá hladká jakost 11 353 273x7,0mm</t>
  </si>
  <si>
    <t>1150629033</t>
  </si>
  <si>
    <t>33</t>
  </si>
  <si>
    <t>452311161</t>
  </si>
  <si>
    <t>Podkladní desky z betonu prostého tř. C 25/30 otevřený výkop</t>
  </si>
  <si>
    <t>259804718</t>
  </si>
  <si>
    <t>Podkladní a zajišťovací konstrukce z betonu prostého v otevřeném výkopu desky pod potrubí, stoky a drobné objekty z betonu tř. C 25/30</t>
  </si>
  <si>
    <t>"D.5, C.3, SO2.1 - lože pod žlab č.1 a 2" 2*3,5*0,21</t>
  </si>
  <si>
    <t>"D.8, SO2.3 - obnova cesty nad svodným drénem ŠP 0-22" 3,5*0,1</t>
  </si>
  <si>
    <t>34</t>
  </si>
  <si>
    <t>935112311</t>
  </si>
  <si>
    <t>Osazení příkopového žlabu do betonu tl 100 mm z betonových tvárnic š 1200 mm</t>
  </si>
  <si>
    <t>831735239</t>
  </si>
  <si>
    <t>Osazení betonového příkopového žlabu s vyplněním a zatřením spár cementovou maltou s ložem tl. 100 mm z betonu prostého z betonových příkopových tvárnic šířky přes 800 do 1200 mm</t>
  </si>
  <si>
    <t>"C.3, D.3, SO2.2 celk délka" 85,5</t>
  </si>
  <si>
    <t>35</t>
  </si>
  <si>
    <t>PFB.2220204</t>
  </si>
  <si>
    <t>Žlab odvodňovací TBZ 50/105/31</t>
  </si>
  <si>
    <t>-1627743618</t>
  </si>
  <si>
    <t>85,5*2 'Přepočtené koeficientem množství</t>
  </si>
  <si>
    <t>36</t>
  </si>
  <si>
    <t>935113212</t>
  </si>
  <si>
    <t>Osazení odvodňovacího betonového žlabu s krycím roštem šířky přes 200 mm</t>
  </si>
  <si>
    <t>1066737316</t>
  </si>
  <si>
    <t>Osazení odvodňovacího žlabu s krycím roštem  betonového šířky přes 200 mm</t>
  </si>
  <si>
    <t>"D.5, C.3, SO2.1 - žlab č.1 a 2" 2*3,5</t>
  </si>
  <si>
    <t>37</t>
  </si>
  <si>
    <t>Betonový žlab D400 s litinovou mříží 250x200mm</t>
  </si>
  <si>
    <t>1549757389</t>
  </si>
  <si>
    <t>Poznámka k položce:_x000D_
odvodňovací žlab třídy únosnosti D400 (40 t) vyrobený z betonu třídy C35/45 s litinovou mříží H200</t>
  </si>
  <si>
    <t>997</t>
  </si>
  <si>
    <t>Přesun sutě</t>
  </si>
  <si>
    <t>38</t>
  </si>
  <si>
    <t>997013501</t>
  </si>
  <si>
    <t>Odvoz suti a vybouraných hmot na skládku nebo meziskládku do 1 km se složením</t>
  </si>
  <si>
    <t>-1148859360</t>
  </si>
  <si>
    <t>Odvoz suti a vybouraných hmot na skládku nebo meziskládku  se složením, na vzdálenost do 1 km</t>
  </si>
  <si>
    <t>"prostý beton, stávající povrch cesty" 53,5*0,15*2,2</t>
  </si>
  <si>
    <t>"prostý beton, stávající žlabovky vč lože"0,32*40*2,2</t>
  </si>
  <si>
    <t>39</t>
  </si>
  <si>
    <t>997013509</t>
  </si>
  <si>
    <t>Příplatek k odvozu suti a vybouraných hmot na skládku ZKD 1 km přes 1 km</t>
  </si>
  <si>
    <t>2081529551</t>
  </si>
  <si>
    <t>Odvoz suti a vybouraných hmot na skládku nebo meziskládku  se složením, na vzdálenost Příplatek k ceně za každý další i započatý 1 km přes 1 km</t>
  </si>
  <si>
    <t>"uvažována vzdálenost 24km" 45,815*23</t>
  </si>
  <si>
    <t>40</t>
  </si>
  <si>
    <t>997013861</t>
  </si>
  <si>
    <t>Poplatek za uložení stavebního odpadu na recyklační skládce (skládkovné) z prostého betonu kód odpadu 17 01 01</t>
  </si>
  <si>
    <t>1965510993</t>
  </si>
  <si>
    <t>Poplatek za uložení stavebního odpadu na recyklační skládce (skládkovné) z prostého betonu zatříděného do Katalogu odpadů pod kódem 17 01 01</t>
  </si>
  <si>
    <t>45,815</t>
  </si>
  <si>
    <t>41</t>
  </si>
  <si>
    <t>264333081</t>
  </si>
  <si>
    <t>3090_03 -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</si>
  <si>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</si>
  <si>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</si>
  <si>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</si>
  <si>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</si>
  <si>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</si>
  <si>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</si>
  <si>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</si>
  <si>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</si>
  <si>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</si>
  <si>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kompl</t>
  </si>
  <si>
    <t>1024</t>
  </si>
  <si>
    <t>61688789</t>
  </si>
  <si>
    <t>Poznámka k položce:_x000D_
Zajištění všech nezbytných opatření, jimiž bude předejito 
porušení jakékoliv inženýrské sítě během výstavby, aktualizaci vyjádření k existenci sítí, jejich vytýčení, označení a ochrana stávajících inženýrských sítí a zařízení v obvodu staveniště. Součástí položky je geodetické výtyčení stavby před zahájením prací.</t>
  </si>
  <si>
    <t>013254000</t>
  </si>
  <si>
    <t>Dokumentace skutečného provedení stavby</t>
  </si>
  <si>
    <t>-1450550094</t>
  </si>
  <si>
    <t xml:space="preserve">Poznámka k položce:_x000D_
Zákresy veškerých změn oproti schválené projektové dokumentaci a to ve všech přílohách této projektové dokumentace_x000D_
(označit červeným razítkem "Skutečné provedení" s datem a podpisy zhotovitele a technického dozoru objednatele) (v 5-ti vyhotoveních v tištěné i digitální verzi - 5xCD nebo DVD ve formátu *.pdf a 5xCD nebo DVD se zdrojovými daty) </t>
  </si>
  <si>
    <t>R04</t>
  </si>
  <si>
    <t>Zpracování a předání geodetického zaměření skutečného provedení stavby</t>
  </si>
  <si>
    <t>709092354</t>
  </si>
  <si>
    <t>Poznámka k položce:_x000D_
bude provedeno odborně způsobilou osobou, bude obsahovat polohopisné a výškopisné zaměření stavby a jednotlivých objektů s návazností na katastr nemovitostí a projektovou dokumentaci</t>
  </si>
  <si>
    <t>R10</t>
  </si>
  <si>
    <t>Základního zaměření inklinometrického vrtu</t>
  </si>
  <si>
    <t>828150594</t>
  </si>
  <si>
    <t>Provedení základního zaměření inklinometrického vrtu</t>
  </si>
  <si>
    <t xml:space="preserve">Poznámka k položce:_x000D_
bude provedeno odborně způsobilou osobou (1 etapa měření - celkem 3 vrty)_x000D_
</t>
  </si>
  <si>
    <t>R11</t>
  </si>
  <si>
    <t>Dočasné přemístění plechové boudy po dobu stavby</t>
  </si>
  <si>
    <t>-811389095</t>
  </si>
  <si>
    <t>Poznámka k položce:_x000D_
včetně následného vrácení na původní místo</t>
  </si>
  <si>
    <t>VRN3</t>
  </si>
  <si>
    <t>Zařízení staveniště</t>
  </si>
  <si>
    <t>030001000</t>
  </si>
  <si>
    <t>1488858174</t>
  </si>
  <si>
    <t>034002000</t>
  </si>
  <si>
    <t>Zabezpečení staveniště</t>
  </si>
  <si>
    <t>507702506</t>
  </si>
  <si>
    <t>039002000</t>
  </si>
  <si>
    <t>Zrušení zařízení staveniště</t>
  </si>
  <si>
    <t>1942751411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</si>
</sst>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3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31" t="s">
        <v>14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0"/>
      <c r="AQ5" s="20"/>
      <c r="AR5" s="18"/>
      <c r="BE5" s="22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33" t="s">
        <v>17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P6" s="20"/>
      <c r="AQ6" s="20"/>
      <c r="AR6" s="18"/>
      <c r="BE6" s="22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9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9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2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2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9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30</v>
      </c>
      <c r="AO13" s="20"/>
      <c r="AP13" s="20"/>
      <c r="AQ13" s="20"/>
      <c r="AR13" s="18"/>
      <c r="BE13" s="229"/>
      <c r="BS13" s="15" t="s">
        <v>6</v>
      </c>
    </row>
    <row r="14" spans="1:74" ht="12.75">
      <c r="B14" s="19"/>
      <c r="C14" s="20"/>
      <c r="D14" s="20"/>
      <c r="E14" s="234" t="s">
        <v>30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22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9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2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29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9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29"/>
      <c r="BS20" s="15" t="s">
        <v>34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9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9"/>
    </row>
    <row r="23" spans="1:71" s="1" customFormat="1" ht="16.5" customHeight="1">
      <c r="B23" s="19"/>
      <c r="C23" s="20"/>
      <c r="D23" s="20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0"/>
      <c r="AP23" s="20"/>
      <c r="AQ23" s="20"/>
      <c r="AR23" s="18"/>
      <c r="BE23" s="22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9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7">
        <f>ROUND(AG94,2)</f>
        <v>0</v>
      </c>
      <c r="AL26" s="238"/>
      <c r="AM26" s="238"/>
      <c r="AN26" s="238"/>
      <c r="AO26" s="238"/>
      <c r="AP26" s="34"/>
      <c r="AQ26" s="34"/>
      <c r="AR26" s="37"/>
      <c r="BE26" s="22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9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9" t="s">
        <v>39</v>
      </c>
      <c r="M28" s="239"/>
      <c r="N28" s="239"/>
      <c r="O28" s="239"/>
      <c r="P28" s="239"/>
      <c r="Q28" s="34"/>
      <c r="R28" s="34"/>
      <c r="S28" s="34"/>
      <c r="T28" s="34"/>
      <c r="U28" s="34"/>
      <c r="V28" s="34"/>
      <c r="W28" s="239" t="s">
        <v>40</v>
      </c>
      <c r="X28" s="239"/>
      <c r="Y28" s="239"/>
      <c r="Z28" s="239"/>
      <c r="AA28" s="239"/>
      <c r="AB28" s="239"/>
      <c r="AC28" s="239"/>
      <c r="AD28" s="239"/>
      <c r="AE28" s="239"/>
      <c r="AF28" s="34"/>
      <c r="AG28" s="34"/>
      <c r="AH28" s="34"/>
      <c r="AI28" s="34"/>
      <c r="AJ28" s="34"/>
      <c r="AK28" s="239" t="s">
        <v>41</v>
      </c>
      <c r="AL28" s="239"/>
      <c r="AM28" s="239"/>
      <c r="AN28" s="239"/>
      <c r="AO28" s="239"/>
      <c r="AP28" s="34"/>
      <c r="AQ28" s="34"/>
      <c r="AR28" s="37"/>
      <c r="BE28" s="229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242">
        <v>0.21</v>
      </c>
      <c r="M29" s="241"/>
      <c r="N29" s="241"/>
      <c r="O29" s="241"/>
      <c r="P29" s="241"/>
      <c r="Q29" s="39"/>
      <c r="R29" s="39"/>
      <c r="S29" s="39"/>
      <c r="T29" s="39"/>
      <c r="U29" s="39"/>
      <c r="V29" s="39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F29" s="39"/>
      <c r="AG29" s="39"/>
      <c r="AH29" s="39"/>
      <c r="AI29" s="39"/>
      <c r="AJ29" s="39"/>
      <c r="AK29" s="240">
        <f>ROUND(AV94, 2)</f>
        <v>0</v>
      </c>
      <c r="AL29" s="241"/>
      <c r="AM29" s="241"/>
      <c r="AN29" s="241"/>
      <c r="AO29" s="241"/>
      <c r="AP29" s="39"/>
      <c r="AQ29" s="39"/>
      <c r="AR29" s="40"/>
      <c r="BE29" s="230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242">
        <v>0.15</v>
      </c>
      <c r="M30" s="241"/>
      <c r="N30" s="241"/>
      <c r="O30" s="241"/>
      <c r="P30" s="241"/>
      <c r="Q30" s="39"/>
      <c r="R30" s="39"/>
      <c r="S30" s="39"/>
      <c r="T30" s="39"/>
      <c r="U30" s="39"/>
      <c r="V30" s="39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F30" s="39"/>
      <c r="AG30" s="39"/>
      <c r="AH30" s="39"/>
      <c r="AI30" s="39"/>
      <c r="AJ30" s="39"/>
      <c r="AK30" s="240">
        <f>ROUND(AW94, 2)</f>
        <v>0</v>
      </c>
      <c r="AL30" s="241"/>
      <c r="AM30" s="241"/>
      <c r="AN30" s="241"/>
      <c r="AO30" s="241"/>
      <c r="AP30" s="39"/>
      <c r="AQ30" s="39"/>
      <c r="AR30" s="40"/>
      <c r="BE30" s="230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242">
        <v>0.21</v>
      </c>
      <c r="M31" s="241"/>
      <c r="N31" s="241"/>
      <c r="O31" s="241"/>
      <c r="P31" s="241"/>
      <c r="Q31" s="39"/>
      <c r="R31" s="39"/>
      <c r="S31" s="39"/>
      <c r="T31" s="39"/>
      <c r="U31" s="39"/>
      <c r="V31" s="39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F31" s="39"/>
      <c r="AG31" s="39"/>
      <c r="AH31" s="39"/>
      <c r="AI31" s="39"/>
      <c r="AJ31" s="39"/>
      <c r="AK31" s="240">
        <v>0</v>
      </c>
      <c r="AL31" s="241"/>
      <c r="AM31" s="241"/>
      <c r="AN31" s="241"/>
      <c r="AO31" s="241"/>
      <c r="AP31" s="39"/>
      <c r="AQ31" s="39"/>
      <c r="AR31" s="40"/>
      <c r="BE31" s="230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242">
        <v>0.15</v>
      </c>
      <c r="M32" s="241"/>
      <c r="N32" s="241"/>
      <c r="O32" s="241"/>
      <c r="P32" s="241"/>
      <c r="Q32" s="39"/>
      <c r="R32" s="39"/>
      <c r="S32" s="39"/>
      <c r="T32" s="39"/>
      <c r="U32" s="39"/>
      <c r="V32" s="39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F32" s="39"/>
      <c r="AG32" s="39"/>
      <c r="AH32" s="39"/>
      <c r="AI32" s="39"/>
      <c r="AJ32" s="39"/>
      <c r="AK32" s="240">
        <v>0</v>
      </c>
      <c r="AL32" s="241"/>
      <c r="AM32" s="241"/>
      <c r="AN32" s="241"/>
      <c r="AO32" s="241"/>
      <c r="AP32" s="39"/>
      <c r="AQ32" s="39"/>
      <c r="AR32" s="40"/>
      <c r="BE32" s="230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242">
        <v>0</v>
      </c>
      <c r="M33" s="241"/>
      <c r="N33" s="241"/>
      <c r="O33" s="241"/>
      <c r="P33" s="241"/>
      <c r="Q33" s="39"/>
      <c r="R33" s="39"/>
      <c r="S33" s="39"/>
      <c r="T33" s="39"/>
      <c r="U33" s="39"/>
      <c r="V33" s="39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F33" s="39"/>
      <c r="AG33" s="39"/>
      <c r="AH33" s="39"/>
      <c r="AI33" s="39"/>
      <c r="AJ33" s="39"/>
      <c r="AK33" s="240">
        <v>0</v>
      </c>
      <c r="AL33" s="241"/>
      <c r="AM33" s="241"/>
      <c r="AN33" s="241"/>
      <c r="AO33" s="241"/>
      <c r="AP33" s="39"/>
      <c r="AQ33" s="39"/>
      <c r="AR33" s="40"/>
      <c r="BE33" s="23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9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43" t="s">
        <v>50</v>
      </c>
      <c r="Y35" s="244"/>
      <c r="Z35" s="244"/>
      <c r="AA35" s="244"/>
      <c r="AB35" s="244"/>
      <c r="AC35" s="43"/>
      <c r="AD35" s="43"/>
      <c r="AE35" s="43"/>
      <c r="AF35" s="43"/>
      <c r="AG35" s="43"/>
      <c r="AH35" s="43"/>
      <c r="AI35" s="43"/>
      <c r="AJ35" s="43"/>
      <c r="AK35" s="245">
        <f>SUM(AK26:AK33)</f>
        <v>0</v>
      </c>
      <c r="AL35" s="244"/>
      <c r="AM35" s="244"/>
      <c r="AN35" s="244"/>
      <c r="AO35" s="246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53</v>
      </c>
      <c r="AI60" s="36"/>
      <c r="AJ60" s="36"/>
      <c r="AK60" s="36"/>
      <c r="AL60" s="36"/>
      <c r="AM60" s="50" t="s">
        <v>54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53</v>
      </c>
      <c r="AI75" s="36"/>
      <c r="AJ75" s="36"/>
      <c r="AK75" s="36"/>
      <c r="AL75" s="36"/>
      <c r="AM75" s="50" t="s">
        <v>54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3090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7" t="str">
        <f>K6</f>
        <v>VN Ludkovice, monitoring a sanace svahu v PB zavázání</v>
      </c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k.ú. Ludkovice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9" t="str">
        <f>IF(AN8= "","",AN8)</f>
        <v>2. 11. 2021</v>
      </c>
      <c r="AN87" s="249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Povodí Moravy, s.p.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31</v>
      </c>
      <c r="AJ89" s="34"/>
      <c r="AK89" s="34"/>
      <c r="AL89" s="34"/>
      <c r="AM89" s="250" t="str">
        <f>IF(E17="","",E17)</f>
        <v>VODNÍ DÍLA - TBD a.s.</v>
      </c>
      <c r="AN89" s="251"/>
      <c r="AO89" s="251"/>
      <c r="AP89" s="251"/>
      <c r="AQ89" s="34"/>
      <c r="AR89" s="37"/>
      <c r="AS89" s="252" t="s">
        <v>58</v>
      </c>
      <c r="AT89" s="253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29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35</v>
      </c>
      <c r="AJ90" s="34"/>
      <c r="AK90" s="34"/>
      <c r="AL90" s="34"/>
      <c r="AM90" s="250" t="str">
        <f>IF(E20="","",E20)</f>
        <v xml:space="preserve"> </v>
      </c>
      <c r="AN90" s="251"/>
      <c r="AO90" s="251"/>
      <c r="AP90" s="251"/>
      <c r="AQ90" s="34"/>
      <c r="AR90" s="37"/>
      <c r="AS90" s="254"/>
      <c r="AT90" s="255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6"/>
      <c r="AT91" s="257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58" t="s">
        <v>59</v>
      </c>
      <c r="D92" s="259"/>
      <c r="E92" s="259"/>
      <c r="F92" s="259"/>
      <c r="G92" s="259"/>
      <c r="H92" s="71"/>
      <c r="I92" s="260" t="s">
        <v>60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1" t="s">
        <v>61</v>
      </c>
      <c r="AH92" s="259"/>
      <c r="AI92" s="259"/>
      <c r="AJ92" s="259"/>
      <c r="AK92" s="259"/>
      <c r="AL92" s="259"/>
      <c r="AM92" s="259"/>
      <c r="AN92" s="260" t="s">
        <v>62</v>
      </c>
      <c r="AO92" s="259"/>
      <c r="AP92" s="262"/>
      <c r="AQ92" s="72" t="s">
        <v>63</v>
      </c>
      <c r="AR92" s="37"/>
      <c r="AS92" s="73" t="s">
        <v>64</v>
      </c>
      <c r="AT92" s="74" t="s">
        <v>65</v>
      </c>
      <c r="AU92" s="74" t="s">
        <v>66</v>
      </c>
      <c r="AV92" s="74" t="s">
        <v>67</v>
      </c>
      <c r="AW92" s="74" t="s">
        <v>68</v>
      </c>
      <c r="AX92" s="74" t="s">
        <v>69</v>
      </c>
      <c r="AY92" s="74" t="s">
        <v>70</v>
      </c>
      <c r="AZ92" s="74" t="s">
        <v>71</v>
      </c>
      <c r="BA92" s="74" t="s">
        <v>72</v>
      </c>
      <c r="BB92" s="74" t="s">
        <v>73</v>
      </c>
      <c r="BC92" s="74" t="s">
        <v>74</v>
      </c>
      <c r="BD92" s="75" t="s">
        <v>75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6">
        <f>ROUND(SUM(AG95:AG97),2)</f>
        <v>0</v>
      </c>
      <c r="AH94" s="266"/>
      <c r="AI94" s="266"/>
      <c r="AJ94" s="266"/>
      <c r="AK94" s="266"/>
      <c r="AL94" s="266"/>
      <c r="AM94" s="266"/>
      <c r="AN94" s="267">
        <f>SUM(AG94,AT94)</f>
        <v>0</v>
      </c>
      <c r="AO94" s="267"/>
      <c r="AP94" s="267"/>
      <c r="AQ94" s="83" t="s">
        <v>1</v>
      </c>
      <c r="AR94" s="84"/>
      <c r="AS94" s="85">
        <f>ROUND(SUM(AS95:AS97),2)</f>
        <v>0</v>
      </c>
      <c r="AT94" s="86">
        <f>ROUND(SUM(AV94:AW94),2)</f>
        <v>0</v>
      </c>
      <c r="AU94" s="87">
        <f>ROUND(SUM(AU95:AU97),5)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ROUND(SUM(AZ95:AZ97),2)</f>
        <v>0</v>
      </c>
      <c r="BA94" s="86">
        <f>ROUND(SUM(BA95:BA97),2)</f>
        <v>0</v>
      </c>
      <c r="BB94" s="86">
        <f>ROUND(SUM(BB95:BB97),2)</f>
        <v>0</v>
      </c>
      <c r="BC94" s="86">
        <f>ROUND(SUM(BC95:BC97),2)</f>
        <v>0</v>
      </c>
      <c r="BD94" s="88">
        <f>ROUND(SUM(BD95:BD97),2)</f>
        <v>0</v>
      </c>
      <c r="BS94" s="89" t="s">
        <v>77</v>
      </c>
      <c r="BT94" s="89" t="s">
        <v>78</v>
      </c>
      <c r="BU94" s="90" t="s">
        <v>79</v>
      </c>
      <c r="BV94" s="89" t="s">
        <v>80</v>
      </c>
      <c r="BW94" s="89" t="s">
        <v>5</v>
      </c>
      <c r="BX94" s="89" t="s">
        <v>81</v>
      </c>
      <c r="CL94" s="89" t="s">
        <v>1</v>
      </c>
    </row>
    <row r="95" spans="1:91" s="7" customFormat="1" ht="16.5" customHeight="1">
      <c r="A95" s="91" t="s">
        <v>82</v>
      </c>
      <c r="B95" s="92"/>
      <c r="C95" s="93"/>
      <c r="D95" s="265" t="s">
        <v>83</v>
      </c>
      <c r="E95" s="265"/>
      <c r="F95" s="265"/>
      <c r="G95" s="265"/>
      <c r="H95" s="265"/>
      <c r="I95" s="94"/>
      <c r="J95" s="265" t="s">
        <v>84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3">
        <f>'3090_01 - SO1 Monitoring ...'!J30</f>
        <v>0</v>
      </c>
      <c r="AH95" s="264"/>
      <c r="AI95" s="264"/>
      <c r="AJ95" s="264"/>
      <c r="AK95" s="264"/>
      <c r="AL95" s="264"/>
      <c r="AM95" s="264"/>
      <c r="AN95" s="263">
        <f>SUM(AG95,AT95)</f>
        <v>0</v>
      </c>
      <c r="AO95" s="264"/>
      <c r="AP95" s="264"/>
      <c r="AQ95" s="95" t="s">
        <v>85</v>
      </c>
      <c r="AR95" s="96"/>
      <c r="AS95" s="97">
        <v>0</v>
      </c>
      <c r="AT95" s="98">
        <f>ROUND(SUM(AV95:AW95),2)</f>
        <v>0</v>
      </c>
      <c r="AU95" s="99">
        <f>'3090_01 - SO1 Monitoring ...'!P123</f>
        <v>0</v>
      </c>
      <c r="AV95" s="98">
        <f>'3090_01 - SO1 Monitoring ...'!J33</f>
        <v>0</v>
      </c>
      <c r="AW95" s="98">
        <f>'3090_01 - SO1 Monitoring ...'!J34</f>
        <v>0</v>
      </c>
      <c r="AX95" s="98">
        <f>'3090_01 - SO1 Monitoring ...'!J35</f>
        <v>0</v>
      </c>
      <c r="AY95" s="98">
        <f>'3090_01 - SO1 Monitoring ...'!J36</f>
        <v>0</v>
      </c>
      <c r="AZ95" s="98">
        <f>'3090_01 - SO1 Monitoring ...'!F33</f>
        <v>0</v>
      </c>
      <c r="BA95" s="98">
        <f>'3090_01 - SO1 Monitoring ...'!F34</f>
        <v>0</v>
      </c>
      <c r="BB95" s="98">
        <f>'3090_01 - SO1 Monitoring ...'!F35</f>
        <v>0</v>
      </c>
      <c r="BC95" s="98">
        <f>'3090_01 - SO1 Monitoring ...'!F36</f>
        <v>0</v>
      </c>
      <c r="BD95" s="100">
        <f>'3090_01 - SO1 Monitoring ...'!F37</f>
        <v>0</v>
      </c>
      <c r="BT95" s="101" t="s">
        <v>86</v>
      </c>
      <c r="BV95" s="101" t="s">
        <v>80</v>
      </c>
      <c r="BW95" s="101" t="s">
        <v>87</v>
      </c>
      <c r="BX95" s="101" t="s">
        <v>5</v>
      </c>
      <c r="CL95" s="101" t="s">
        <v>1</v>
      </c>
      <c r="CM95" s="101" t="s">
        <v>88</v>
      </c>
    </row>
    <row r="96" spans="1:91" s="7" customFormat="1" ht="24.75" customHeight="1">
      <c r="A96" s="91" t="s">
        <v>82</v>
      </c>
      <c r="B96" s="92"/>
      <c r="C96" s="93"/>
      <c r="D96" s="265" t="s">
        <v>89</v>
      </c>
      <c r="E96" s="265"/>
      <c r="F96" s="265"/>
      <c r="G96" s="265"/>
      <c r="H96" s="265"/>
      <c r="I96" s="94"/>
      <c r="J96" s="265" t="s">
        <v>90</v>
      </c>
      <c r="K96" s="265"/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63">
        <f>'3090_02 - SO2 Omezení zas...'!J30</f>
        <v>0</v>
      </c>
      <c r="AH96" s="264"/>
      <c r="AI96" s="264"/>
      <c r="AJ96" s="264"/>
      <c r="AK96" s="264"/>
      <c r="AL96" s="264"/>
      <c r="AM96" s="264"/>
      <c r="AN96" s="263">
        <f>SUM(AG96,AT96)</f>
        <v>0</v>
      </c>
      <c r="AO96" s="264"/>
      <c r="AP96" s="264"/>
      <c r="AQ96" s="95" t="s">
        <v>85</v>
      </c>
      <c r="AR96" s="96"/>
      <c r="AS96" s="97">
        <v>0</v>
      </c>
      <c r="AT96" s="98">
        <f>ROUND(SUM(AV96:AW96),2)</f>
        <v>0</v>
      </c>
      <c r="AU96" s="99">
        <f>'3090_02 - SO2 Omezení zas...'!P126</f>
        <v>0</v>
      </c>
      <c r="AV96" s="98">
        <f>'3090_02 - SO2 Omezení zas...'!J33</f>
        <v>0</v>
      </c>
      <c r="AW96" s="98">
        <f>'3090_02 - SO2 Omezení zas...'!J34</f>
        <v>0</v>
      </c>
      <c r="AX96" s="98">
        <f>'3090_02 - SO2 Omezení zas...'!J35</f>
        <v>0</v>
      </c>
      <c r="AY96" s="98">
        <f>'3090_02 - SO2 Omezení zas...'!J36</f>
        <v>0</v>
      </c>
      <c r="AZ96" s="98">
        <f>'3090_02 - SO2 Omezení zas...'!F33</f>
        <v>0</v>
      </c>
      <c r="BA96" s="98">
        <f>'3090_02 - SO2 Omezení zas...'!F34</f>
        <v>0</v>
      </c>
      <c r="BB96" s="98">
        <f>'3090_02 - SO2 Omezení zas...'!F35</f>
        <v>0</v>
      </c>
      <c r="BC96" s="98">
        <f>'3090_02 - SO2 Omezení zas...'!F36</f>
        <v>0</v>
      </c>
      <c r="BD96" s="100">
        <f>'3090_02 - SO2 Omezení zas...'!F37</f>
        <v>0</v>
      </c>
      <c r="BT96" s="101" t="s">
        <v>86</v>
      </c>
      <c r="BV96" s="101" t="s">
        <v>80</v>
      </c>
      <c r="BW96" s="101" t="s">
        <v>91</v>
      </c>
      <c r="BX96" s="101" t="s">
        <v>5</v>
      </c>
      <c r="CL96" s="101" t="s">
        <v>1</v>
      </c>
      <c r="CM96" s="101" t="s">
        <v>88</v>
      </c>
    </row>
    <row r="97" spans="1:91" s="7" customFormat="1" ht="16.5" customHeight="1">
      <c r="A97" s="91" t="s">
        <v>82</v>
      </c>
      <c r="B97" s="92"/>
      <c r="C97" s="93"/>
      <c r="D97" s="265" t="s">
        <v>92</v>
      </c>
      <c r="E97" s="265"/>
      <c r="F97" s="265"/>
      <c r="G97" s="265"/>
      <c r="H97" s="265"/>
      <c r="I97" s="94"/>
      <c r="J97" s="265" t="s">
        <v>93</v>
      </c>
      <c r="K97" s="265"/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63">
        <f>'3090_03 - Ostatní náklady'!J30</f>
        <v>0</v>
      </c>
      <c r="AH97" s="264"/>
      <c r="AI97" s="264"/>
      <c r="AJ97" s="264"/>
      <c r="AK97" s="264"/>
      <c r="AL97" s="264"/>
      <c r="AM97" s="264"/>
      <c r="AN97" s="263">
        <f>SUM(AG97,AT97)</f>
        <v>0</v>
      </c>
      <c r="AO97" s="264"/>
      <c r="AP97" s="264"/>
      <c r="AQ97" s="95" t="s">
        <v>85</v>
      </c>
      <c r="AR97" s="96"/>
      <c r="AS97" s="102">
        <v>0</v>
      </c>
      <c r="AT97" s="103">
        <f>ROUND(SUM(AV97:AW97),2)</f>
        <v>0</v>
      </c>
      <c r="AU97" s="104">
        <f>'3090_03 - Ostatní náklady'!P119</f>
        <v>0</v>
      </c>
      <c r="AV97" s="103">
        <f>'3090_03 - Ostatní náklady'!J33</f>
        <v>0</v>
      </c>
      <c r="AW97" s="103">
        <f>'3090_03 - Ostatní náklady'!J34</f>
        <v>0</v>
      </c>
      <c r="AX97" s="103">
        <f>'3090_03 - Ostatní náklady'!J35</f>
        <v>0</v>
      </c>
      <c r="AY97" s="103">
        <f>'3090_03 - Ostatní náklady'!J36</f>
        <v>0</v>
      </c>
      <c r="AZ97" s="103">
        <f>'3090_03 - Ostatní náklady'!F33</f>
        <v>0</v>
      </c>
      <c r="BA97" s="103">
        <f>'3090_03 - Ostatní náklady'!F34</f>
        <v>0</v>
      </c>
      <c r="BB97" s="103">
        <f>'3090_03 - Ostatní náklady'!F35</f>
        <v>0</v>
      </c>
      <c r="BC97" s="103">
        <f>'3090_03 - Ostatní náklady'!F36</f>
        <v>0</v>
      </c>
      <c r="BD97" s="105">
        <f>'3090_03 - Ostatní náklady'!F37</f>
        <v>0</v>
      </c>
      <c r="BT97" s="101" t="s">
        <v>86</v>
      </c>
      <c r="BV97" s="101" t="s">
        <v>80</v>
      </c>
      <c r="BW97" s="101" t="s">
        <v>94</v>
      </c>
      <c r="BX97" s="101" t="s">
        <v>5</v>
      </c>
      <c r="CL97" s="101" t="s">
        <v>1</v>
      </c>
      <c r="CM97" s="101" t="s">
        <v>88</v>
      </c>
    </row>
    <row r="98" spans="1:91" s="2" customFormat="1" ht="30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sheetProtection algorithmName="SHA-512" hashValue="lVfI2MWBFLVrCBGNQC0E2TrDChM4hgIID9K5sfON99fSATlyY4SYVZ9SiuI3E6Qh7As+4o50pOJxGYj0YuD1jg==" saltValue="zu8XvjGvr6bcAlWHFmMIfig8LWp1raGIZkPF4fTkWndhzQ7R78DZO6WfKd/tuBGGfxAOsAQfTo+9j4iwWRezJ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3090_01 - SO1 Monitoring ...'!C2" display="/" xr:uid="{00000000-0004-0000-0000-000000000000}"/>
    <hyperlink ref="A96" location="'3090_02 - SO2 Omezení zas...'!C2" display="/" xr:uid="{00000000-0004-0000-0000-000001000000}"/>
    <hyperlink ref="A97" location="'3090_03 - Ostatní náklady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5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88</v>
      </c>
    </row>
    <row r="4" spans="1:46" s="1" customFormat="1" ht="24.95" customHeight="1">
      <c r="B4" s="18"/>
      <c r="D4" s="108" t="s">
        <v>95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69" t="str">
        <f>'Rekapitulace stavby'!K6</f>
        <v>VN Ludkovice, monitoring a sanace svahu v PB zavázání</v>
      </c>
      <c r="F7" s="270"/>
      <c r="G7" s="270"/>
      <c r="H7" s="270"/>
      <c r="L7" s="18"/>
    </row>
    <row r="8" spans="1:46" s="2" customFormat="1" ht="12" customHeight="1">
      <c r="A8" s="32"/>
      <c r="B8" s="37"/>
      <c r="C8" s="32"/>
      <c r="D8" s="110" t="s">
        <v>96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1" t="s">
        <v>97</v>
      </c>
      <c r="F9" s="272"/>
      <c r="G9" s="272"/>
      <c r="H9" s="27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2. 11. 2021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29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3" t="str">
        <f>'Rekapitulace stavby'!E14</f>
        <v>Vyplň údaj</v>
      </c>
      <c r="F18" s="274"/>
      <c r="G18" s="274"/>
      <c r="H18" s="274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31</v>
      </c>
      <c r="E20" s="32"/>
      <c r="F20" s="32"/>
      <c r="G20" s="32"/>
      <c r="H20" s="32"/>
      <c r="I20" s="110" t="s">
        <v>25</v>
      </c>
      <c r="J20" s="111" t="s">
        <v>32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33</v>
      </c>
      <c r="F21" s="32"/>
      <c r="G21" s="32"/>
      <c r="H21" s="32"/>
      <c r="I21" s="110" t="s">
        <v>28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35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37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5" t="s">
        <v>1</v>
      </c>
      <c r="F27" s="275"/>
      <c r="G27" s="275"/>
      <c r="H27" s="27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32"/>
      <c r="J30" s="118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19" t="s">
        <v>39</v>
      </c>
      <c r="J32" s="119" t="s">
        <v>41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42</v>
      </c>
      <c r="E33" s="110" t="s">
        <v>43</v>
      </c>
      <c r="F33" s="121">
        <f>ROUND((SUM(BE123:BE198)),  2)</f>
        <v>0</v>
      </c>
      <c r="G33" s="32"/>
      <c r="H33" s="32"/>
      <c r="I33" s="122">
        <v>0.21</v>
      </c>
      <c r="J33" s="121">
        <f>ROUND(((SUM(BE123:BE198))*I33),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44</v>
      </c>
      <c r="F34" s="121">
        <f>ROUND((SUM(BF123:BF198)),  2)</f>
        <v>0</v>
      </c>
      <c r="G34" s="32"/>
      <c r="H34" s="32"/>
      <c r="I34" s="122">
        <v>0.15</v>
      </c>
      <c r="J34" s="121">
        <f>ROUND(((SUM(BF123:BF198))*I34),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45</v>
      </c>
      <c r="F35" s="121">
        <f>ROUND((SUM(BG123:BG198)),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46</v>
      </c>
      <c r="F36" s="121">
        <f>ROUND((SUM(BH123:BH198)),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47</v>
      </c>
      <c r="F37" s="121">
        <f>ROUND((SUM(BI123:BI198)),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51</v>
      </c>
      <c r="E50" s="131"/>
      <c r="F50" s="131"/>
      <c r="G50" s="130" t="s">
        <v>52</v>
      </c>
      <c r="H50" s="131"/>
      <c r="I50" s="131"/>
      <c r="J50" s="131"/>
      <c r="K50" s="13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2" t="s">
        <v>53</v>
      </c>
      <c r="E61" s="133"/>
      <c r="F61" s="134" t="s">
        <v>54</v>
      </c>
      <c r="G61" s="132" t="s">
        <v>53</v>
      </c>
      <c r="H61" s="133"/>
      <c r="I61" s="133"/>
      <c r="J61" s="135" t="s">
        <v>54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0" t="s">
        <v>55</v>
      </c>
      <c r="E65" s="136"/>
      <c r="F65" s="136"/>
      <c r="G65" s="130" t="s">
        <v>56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2" t="s">
        <v>53</v>
      </c>
      <c r="E76" s="133"/>
      <c r="F76" s="134" t="s">
        <v>54</v>
      </c>
      <c r="G76" s="132" t="s">
        <v>53</v>
      </c>
      <c r="H76" s="133"/>
      <c r="I76" s="133"/>
      <c r="J76" s="135" t="s">
        <v>54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6" t="str">
        <f>E7</f>
        <v>VN Ludkovice, monitoring a sanace svahu v PB zavázání</v>
      </c>
      <c r="F85" s="277"/>
      <c r="G85" s="277"/>
      <c r="H85" s="277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7" t="str">
        <f>E9</f>
        <v>3090_01 - SO1 Monitoring stability svahu</v>
      </c>
      <c r="F87" s="278"/>
      <c r="G87" s="278"/>
      <c r="H87" s="278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k.ú. Ludkovice</v>
      </c>
      <c r="G89" s="34"/>
      <c r="H89" s="34"/>
      <c r="I89" s="27" t="s">
        <v>22</v>
      </c>
      <c r="J89" s="64" t="str">
        <f>IF(J12="","",J12)</f>
        <v>2. 11. 2021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4"/>
      <c r="E91" s="34"/>
      <c r="F91" s="25" t="str">
        <f>E15</f>
        <v>Povodí Moravy, s.p.</v>
      </c>
      <c r="G91" s="34"/>
      <c r="H91" s="34"/>
      <c r="I91" s="27" t="s">
        <v>31</v>
      </c>
      <c r="J91" s="30" t="str">
        <f>E21</f>
        <v>VODNÍ DÍLA - TBD a.s.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27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99</v>
      </c>
      <c r="D94" s="142"/>
      <c r="E94" s="142"/>
      <c r="F94" s="142"/>
      <c r="G94" s="142"/>
      <c r="H94" s="142"/>
      <c r="I94" s="142"/>
      <c r="J94" s="143" t="s">
        <v>100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101</v>
      </c>
      <c r="D96" s="34"/>
      <c r="E96" s="34"/>
      <c r="F96" s="34"/>
      <c r="G96" s="34"/>
      <c r="H96" s="34"/>
      <c r="I96" s="34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102</v>
      </c>
    </row>
    <row r="97" spans="1:31" s="9" customFormat="1" ht="24.95" customHeight="1">
      <c r="B97" s="145"/>
      <c r="C97" s="146"/>
      <c r="D97" s="147" t="s">
        <v>103</v>
      </c>
      <c r="E97" s="148"/>
      <c r="F97" s="148"/>
      <c r="G97" s="148"/>
      <c r="H97" s="148"/>
      <c r="I97" s="148"/>
      <c r="J97" s="149">
        <f>J124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104</v>
      </c>
      <c r="E98" s="154"/>
      <c r="F98" s="154"/>
      <c r="G98" s="154"/>
      <c r="H98" s="154"/>
      <c r="I98" s="154"/>
      <c r="J98" s="155">
        <f>J125</f>
        <v>0</v>
      </c>
      <c r="K98" s="152"/>
      <c r="L98" s="156"/>
    </row>
    <row r="99" spans="1:31" s="10" customFormat="1" ht="14.85" customHeight="1">
      <c r="B99" s="151"/>
      <c r="C99" s="152"/>
      <c r="D99" s="153" t="s">
        <v>105</v>
      </c>
      <c r="E99" s="154"/>
      <c r="F99" s="154"/>
      <c r="G99" s="154"/>
      <c r="H99" s="154"/>
      <c r="I99" s="154"/>
      <c r="J99" s="155">
        <f>J131</f>
        <v>0</v>
      </c>
      <c r="K99" s="152"/>
      <c r="L99" s="156"/>
    </row>
    <row r="100" spans="1:31" s="10" customFormat="1" ht="19.899999999999999" customHeight="1">
      <c r="B100" s="151"/>
      <c r="C100" s="152"/>
      <c r="D100" s="153" t="s">
        <v>106</v>
      </c>
      <c r="E100" s="154"/>
      <c r="F100" s="154"/>
      <c r="G100" s="154"/>
      <c r="H100" s="154"/>
      <c r="I100" s="154"/>
      <c r="J100" s="155">
        <f>J163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107</v>
      </c>
      <c r="E101" s="154"/>
      <c r="F101" s="154"/>
      <c r="G101" s="154"/>
      <c r="H101" s="154"/>
      <c r="I101" s="154"/>
      <c r="J101" s="155">
        <f>J168</f>
        <v>0</v>
      </c>
      <c r="K101" s="152"/>
      <c r="L101" s="156"/>
    </row>
    <row r="102" spans="1:31" s="10" customFormat="1" ht="19.899999999999999" customHeight="1">
      <c r="B102" s="151"/>
      <c r="C102" s="152"/>
      <c r="D102" s="153" t="s">
        <v>108</v>
      </c>
      <c r="E102" s="154"/>
      <c r="F102" s="154"/>
      <c r="G102" s="154"/>
      <c r="H102" s="154"/>
      <c r="I102" s="154"/>
      <c r="J102" s="155">
        <f>J185</f>
        <v>0</v>
      </c>
      <c r="K102" s="152"/>
      <c r="L102" s="156"/>
    </row>
    <row r="103" spans="1:31" s="10" customFormat="1" ht="19.899999999999999" customHeight="1">
      <c r="B103" s="151"/>
      <c r="C103" s="152"/>
      <c r="D103" s="153" t="s">
        <v>109</v>
      </c>
      <c r="E103" s="154"/>
      <c r="F103" s="154"/>
      <c r="G103" s="154"/>
      <c r="H103" s="154"/>
      <c r="I103" s="154"/>
      <c r="J103" s="155">
        <f>J196</f>
        <v>0</v>
      </c>
      <c r="K103" s="152"/>
      <c r="L103" s="156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110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76" t="str">
        <f>E7</f>
        <v>VN Ludkovice, monitoring a sanace svahu v PB zavázání</v>
      </c>
      <c r="F113" s="277"/>
      <c r="G113" s="277"/>
      <c r="H113" s="277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96</v>
      </c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247" t="str">
        <f>E9</f>
        <v>3090_01 - SO1 Monitoring stability svahu</v>
      </c>
      <c r="F115" s="278"/>
      <c r="G115" s="278"/>
      <c r="H115" s="278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>k.ú. Ludkovice</v>
      </c>
      <c r="G117" s="34"/>
      <c r="H117" s="34"/>
      <c r="I117" s="27" t="s">
        <v>22</v>
      </c>
      <c r="J117" s="64" t="str">
        <f>IF(J12="","",J12)</f>
        <v>2. 11. 2021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25.7" customHeight="1">
      <c r="A119" s="32"/>
      <c r="B119" s="33"/>
      <c r="C119" s="27" t="s">
        <v>24</v>
      </c>
      <c r="D119" s="34"/>
      <c r="E119" s="34"/>
      <c r="F119" s="25" t="str">
        <f>E15</f>
        <v>Povodí Moravy, s.p.</v>
      </c>
      <c r="G119" s="34"/>
      <c r="H119" s="34"/>
      <c r="I119" s="27" t="s">
        <v>31</v>
      </c>
      <c r="J119" s="30" t="str">
        <f>E21</f>
        <v>VODNÍ DÍLA - TBD a.s.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29</v>
      </c>
      <c r="D120" s="34"/>
      <c r="E120" s="34"/>
      <c r="F120" s="25" t="str">
        <f>IF(E18="","",E18)</f>
        <v>Vyplň údaj</v>
      </c>
      <c r="G120" s="34"/>
      <c r="H120" s="34"/>
      <c r="I120" s="27" t="s">
        <v>35</v>
      </c>
      <c r="J120" s="30" t="str">
        <f>E24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57"/>
      <c r="B122" s="158"/>
      <c r="C122" s="159" t="s">
        <v>111</v>
      </c>
      <c r="D122" s="160" t="s">
        <v>63</v>
      </c>
      <c r="E122" s="160" t="s">
        <v>59</v>
      </c>
      <c r="F122" s="160" t="s">
        <v>60</v>
      </c>
      <c r="G122" s="160" t="s">
        <v>112</v>
      </c>
      <c r="H122" s="160" t="s">
        <v>113</v>
      </c>
      <c r="I122" s="160" t="s">
        <v>114</v>
      </c>
      <c r="J122" s="160" t="s">
        <v>100</v>
      </c>
      <c r="K122" s="161" t="s">
        <v>115</v>
      </c>
      <c r="L122" s="162"/>
      <c r="M122" s="73" t="s">
        <v>1</v>
      </c>
      <c r="N122" s="74" t="s">
        <v>42</v>
      </c>
      <c r="O122" s="74" t="s">
        <v>116</v>
      </c>
      <c r="P122" s="74" t="s">
        <v>117</v>
      </c>
      <c r="Q122" s="74" t="s">
        <v>118</v>
      </c>
      <c r="R122" s="74" t="s">
        <v>119</v>
      </c>
      <c r="S122" s="74" t="s">
        <v>120</v>
      </c>
      <c r="T122" s="75" t="s">
        <v>121</v>
      </c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</row>
    <row r="123" spans="1:65" s="2" customFormat="1" ht="22.9" customHeight="1">
      <c r="A123" s="32"/>
      <c r="B123" s="33"/>
      <c r="C123" s="80" t="s">
        <v>122</v>
      </c>
      <c r="D123" s="34"/>
      <c r="E123" s="34"/>
      <c r="F123" s="34"/>
      <c r="G123" s="34"/>
      <c r="H123" s="34"/>
      <c r="I123" s="34"/>
      <c r="J123" s="163">
        <f>BK123</f>
        <v>0</v>
      </c>
      <c r="K123" s="34"/>
      <c r="L123" s="37"/>
      <c r="M123" s="76"/>
      <c r="N123" s="164"/>
      <c r="O123" s="77"/>
      <c r="P123" s="165">
        <f>P124</f>
        <v>0</v>
      </c>
      <c r="Q123" s="77"/>
      <c r="R123" s="165">
        <f>R124</f>
        <v>1.0858636000000002</v>
      </c>
      <c r="S123" s="77"/>
      <c r="T123" s="166">
        <f>T124</f>
        <v>5.0000000000000001E-4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77</v>
      </c>
      <c r="AU123" s="15" t="s">
        <v>102</v>
      </c>
      <c r="BK123" s="167">
        <f>BK124</f>
        <v>0</v>
      </c>
    </row>
    <row r="124" spans="1:65" s="12" customFormat="1" ht="25.9" customHeight="1">
      <c r="B124" s="168"/>
      <c r="C124" s="169"/>
      <c r="D124" s="170" t="s">
        <v>77</v>
      </c>
      <c r="E124" s="171" t="s">
        <v>123</v>
      </c>
      <c r="F124" s="171" t="s">
        <v>124</v>
      </c>
      <c r="G124" s="169"/>
      <c r="H124" s="169"/>
      <c r="I124" s="172"/>
      <c r="J124" s="173">
        <f>BK124</f>
        <v>0</v>
      </c>
      <c r="K124" s="169"/>
      <c r="L124" s="174"/>
      <c r="M124" s="175"/>
      <c r="N124" s="176"/>
      <c r="O124" s="176"/>
      <c r="P124" s="177">
        <f>P125+P163+P168+P185+P196</f>
        <v>0</v>
      </c>
      <c r="Q124" s="176"/>
      <c r="R124" s="177">
        <f>R125+R163+R168+R185+R196</f>
        <v>1.0858636000000002</v>
      </c>
      <c r="S124" s="176"/>
      <c r="T124" s="178">
        <f>T125+T163+T168+T185+T196</f>
        <v>5.0000000000000001E-4</v>
      </c>
      <c r="AR124" s="179" t="s">
        <v>86</v>
      </c>
      <c r="AT124" s="180" t="s">
        <v>77</v>
      </c>
      <c r="AU124" s="180" t="s">
        <v>78</v>
      </c>
      <c r="AY124" s="179" t="s">
        <v>125</v>
      </c>
      <c r="BK124" s="181">
        <f>BK125+BK163+BK168+BK185+BK196</f>
        <v>0</v>
      </c>
    </row>
    <row r="125" spans="1:65" s="12" customFormat="1" ht="22.9" customHeight="1">
      <c r="B125" s="168"/>
      <c r="C125" s="169"/>
      <c r="D125" s="170" t="s">
        <v>77</v>
      </c>
      <c r="E125" s="182" t="s">
        <v>88</v>
      </c>
      <c r="F125" s="182" t="s">
        <v>126</v>
      </c>
      <c r="G125" s="169"/>
      <c r="H125" s="169"/>
      <c r="I125" s="172"/>
      <c r="J125" s="183">
        <f>BK125</f>
        <v>0</v>
      </c>
      <c r="K125" s="169"/>
      <c r="L125" s="174"/>
      <c r="M125" s="175"/>
      <c r="N125" s="176"/>
      <c r="O125" s="176"/>
      <c r="P125" s="177">
        <f>P126+SUM(P127:P131)</f>
        <v>0</v>
      </c>
      <c r="Q125" s="176"/>
      <c r="R125" s="177">
        <f>R126+SUM(R127:R131)</f>
        <v>0.91670160000000001</v>
      </c>
      <c r="S125" s="176"/>
      <c r="T125" s="178">
        <f>T126+SUM(T127:T131)</f>
        <v>0</v>
      </c>
      <c r="AR125" s="179" t="s">
        <v>86</v>
      </c>
      <c r="AT125" s="180" t="s">
        <v>77</v>
      </c>
      <c r="AU125" s="180" t="s">
        <v>86</v>
      </c>
      <c r="AY125" s="179" t="s">
        <v>125</v>
      </c>
      <c r="BK125" s="181">
        <f>BK126+SUM(BK127:BK131)</f>
        <v>0</v>
      </c>
    </row>
    <row r="126" spans="1:65" s="2" customFormat="1" ht="24.2" customHeight="1">
      <c r="A126" s="32"/>
      <c r="B126" s="33"/>
      <c r="C126" s="184" t="s">
        <v>86</v>
      </c>
      <c r="D126" s="184" t="s">
        <v>127</v>
      </c>
      <c r="E126" s="185" t="s">
        <v>128</v>
      </c>
      <c r="F126" s="186" t="s">
        <v>129</v>
      </c>
      <c r="G126" s="187" t="s">
        <v>130</v>
      </c>
      <c r="H126" s="188">
        <v>70</v>
      </c>
      <c r="I126" s="189"/>
      <c r="J126" s="190">
        <f>ROUND(I126*H126,2)</f>
        <v>0</v>
      </c>
      <c r="K126" s="186" t="s">
        <v>131</v>
      </c>
      <c r="L126" s="37"/>
      <c r="M126" s="191" t="s">
        <v>1</v>
      </c>
      <c r="N126" s="192" t="s">
        <v>43</v>
      </c>
      <c r="O126" s="69"/>
      <c r="P126" s="193">
        <f>O126*H126</f>
        <v>0</v>
      </c>
      <c r="Q126" s="193">
        <v>4.4000000000000002E-4</v>
      </c>
      <c r="R126" s="193">
        <f>Q126*H126</f>
        <v>3.0800000000000001E-2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132</v>
      </c>
      <c r="AT126" s="195" t="s">
        <v>127</v>
      </c>
      <c r="AU126" s="195" t="s">
        <v>88</v>
      </c>
      <c r="AY126" s="15" t="s">
        <v>125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5" t="s">
        <v>86</v>
      </c>
      <c r="BK126" s="196">
        <f>ROUND(I126*H126,2)</f>
        <v>0</v>
      </c>
      <c r="BL126" s="15" t="s">
        <v>132</v>
      </c>
      <c r="BM126" s="195" t="s">
        <v>133</v>
      </c>
    </row>
    <row r="127" spans="1:65" s="2" customFormat="1" ht="19.5">
      <c r="A127" s="32"/>
      <c r="B127" s="33"/>
      <c r="C127" s="34"/>
      <c r="D127" s="197" t="s">
        <v>134</v>
      </c>
      <c r="E127" s="34"/>
      <c r="F127" s="198" t="s">
        <v>135</v>
      </c>
      <c r="G127" s="34"/>
      <c r="H127" s="34"/>
      <c r="I127" s="199"/>
      <c r="J127" s="34"/>
      <c r="K127" s="34"/>
      <c r="L127" s="37"/>
      <c r="M127" s="200"/>
      <c r="N127" s="201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134</v>
      </c>
      <c r="AU127" s="15" t="s">
        <v>88</v>
      </c>
    </row>
    <row r="128" spans="1:65" s="2" customFormat="1" ht="39">
      <c r="A128" s="32"/>
      <c r="B128" s="33"/>
      <c r="C128" s="34"/>
      <c r="D128" s="197" t="s">
        <v>136</v>
      </c>
      <c r="E128" s="34"/>
      <c r="F128" s="202" t="s">
        <v>137</v>
      </c>
      <c r="G128" s="34"/>
      <c r="H128" s="34"/>
      <c r="I128" s="199"/>
      <c r="J128" s="34"/>
      <c r="K128" s="34"/>
      <c r="L128" s="37"/>
      <c r="M128" s="200"/>
      <c r="N128" s="201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136</v>
      </c>
      <c r="AU128" s="15" t="s">
        <v>88</v>
      </c>
    </row>
    <row r="129" spans="1:65" s="13" customFormat="1" ht="11.25">
      <c r="B129" s="203"/>
      <c r="C129" s="204"/>
      <c r="D129" s="197" t="s">
        <v>138</v>
      </c>
      <c r="E129" s="205" t="s">
        <v>1</v>
      </c>
      <c r="F129" s="206" t="s">
        <v>139</v>
      </c>
      <c r="G129" s="204"/>
      <c r="H129" s="207">
        <v>54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138</v>
      </c>
      <c r="AU129" s="213" t="s">
        <v>88</v>
      </c>
      <c r="AV129" s="13" t="s">
        <v>88</v>
      </c>
      <c r="AW129" s="13" t="s">
        <v>34</v>
      </c>
      <c r="AX129" s="13" t="s">
        <v>78</v>
      </c>
      <c r="AY129" s="213" t="s">
        <v>125</v>
      </c>
    </row>
    <row r="130" spans="1:65" s="13" customFormat="1" ht="11.25">
      <c r="B130" s="203"/>
      <c r="C130" s="204"/>
      <c r="D130" s="197" t="s">
        <v>138</v>
      </c>
      <c r="E130" s="205" t="s">
        <v>1</v>
      </c>
      <c r="F130" s="206" t="s">
        <v>140</v>
      </c>
      <c r="G130" s="204"/>
      <c r="H130" s="207">
        <v>16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138</v>
      </c>
      <c r="AU130" s="213" t="s">
        <v>88</v>
      </c>
      <c r="AV130" s="13" t="s">
        <v>88</v>
      </c>
      <c r="AW130" s="13" t="s">
        <v>34</v>
      </c>
      <c r="AX130" s="13" t="s">
        <v>78</v>
      </c>
      <c r="AY130" s="213" t="s">
        <v>125</v>
      </c>
    </row>
    <row r="131" spans="1:65" s="12" customFormat="1" ht="20.85" customHeight="1">
      <c r="B131" s="168"/>
      <c r="C131" s="169"/>
      <c r="D131" s="170" t="s">
        <v>77</v>
      </c>
      <c r="E131" s="182" t="s">
        <v>141</v>
      </c>
      <c r="F131" s="182" t="s">
        <v>142</v>
      </c>
      <c r="G131" s="169"/>
      <c r="H131" s="169"/>
      <c r="I131" s="172"/>
      <c r="J131" s="183">
        <f>BK131</f>
        <v>0</v>
      </c>
      <c r="K131" s="169"/>
      <c r="L131" s="174"/>
      <c r="M131" s="175"/>
      <c r="N131" s="176"/>
      <c r="O131" s="176"/>
      <c r="P131" s="177">
        <f>SUM(P132:P162)</f>
        <v>0</v>
      </c>
      <c r="Q131" s="176"/>
      <c r="R131" s="177">
        <f>SUM(R132:R162)</f>
        <v>0.88590159999999996</v>
      </c>
      <c r="S131" s="176"/>
      <c r="T131" s="178">
        <f>SUM(T132:T162)</f>
        <v>0</v>
      </c>
      <c r="AR131" s="179" t="s">
        <v>86</v>
      </c>
      <c r="AT131" s="180" t="s">
        <v>77</v>
      </c>
      <c r="AU131" s="180" t="s">
        <v>88</v>
      </c>
      <c r="AY131" s="179" t="s">
        <v>125</v>
      </c>
      <c r="BK131" s="181">
        <f>SUM(BK132:BK162)</f>
        <v>0</v>
      </c>
    </row>
    <row r="132" spans="1:65" s="2" customFormat="1" ht="24.2" customHeight="1">
      <c r="A132" s="32"/>
      <c r="B132" s="33"/>
      <c r="C132" s="184" t="s">
        <v>88</v>
      </c>
      <c r="D132" s="184" t="s">
        <v>127</v>
      </c>
      <c r="E132" s="185" t="s">
        <v>143</v>
      </c>
      <c r="F132" s="186" t="s">
        <v>144</v>
      </c>
      <c r="G132" s="187" t="s">
        <v>130</v>
      </c>
      <c r="H132" s="188">
        <v>74</v>
      </c>
      <c r="I132" s="189"/>
      <c r="J132" s="190">
        <f>ROUND(I132*H132,2)</f>
        <v>0</v>
      </c>
      <c r="K132" s="186" t="s">
        <v>131</v>
      </c>
      <c r="L132" s="37"/>
      <c r="M132" s="191" t="s">
        <v>1</v>
      </c>
      <c r="N132" s="192" t="s">
        <v>43</v>
      </c>
      <c r="O132" s="69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132</v>
      </c>
      <c r="AT132" s="195" t="s">
        <v>127</v>
      </c>
      <c r="AU132" s="195" t="s">
        <v>145</v>
      </c>
      <c r="AY132" s="15" t="s">
        <v>125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5" t="s">
        <v>86</v>
      </c>
      <c r="BK132" s="196">
        <f>ROUND(I132*H132,2)</f>
        <v>0</v>
      </c>
      <c r="BL132" s="15" t="s">
        <v>132</v>
      </c>
      <c r="BM132" s="195" t="s">
        <v>146</v>
      </c>
    </row>
    <row r="133" spans="1:65" s="2" customFormat="1" ht="19.5">
      <c r="A133" s="32"/>
      <c r="B133" s="33"/>
      <c r="C133" s="34"/>
      <c r="D133" s="197" t="s">
        <v>134</v>
      </c>
      <c r="E133" s="34"/>
      <c r="F133" s="198" t="s">
        <v>147</v>
      </c>
      <c r="G133" s="34"/>
      <c r="H133" s="34"/>
      <c r="I133" s="199"/>
      <c r="J133" s="34"/>
      <c r="K133" s="34"/>
      <c r="L133" s="37"/>
      <c r="M133" s="200"/>
      <c r="N133" s="20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134</v>
      </c>
      <c r="AU133" s="15" t="s">
        <v>145</v>
      </c>
    </row>
    <row r="134" spans="1:65" s="13" customFormat="1" ht="11.25">
      <c r="B134" s="203"/>
      <c r="C134" s="204"/>
      <c r="D134" s="197" t="s">
        <v>138</v>
      </c>
      <c r="E134" s="205" t="s">
        <v>1</v>
      </c>
      <c r="F134" s="206" t="s">
        <v>148</v>
      </c>
      <c r="G134" s="204"/>
      <c r="H134" s="207">
        <v>57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138</v>
      </c>
      <c r="AU134" s="213" t="s">
        <v>145</v>
      </c>
      <c r="AV134" s="13" t="s">
        <v>88</v>
      </c>
      <c r="AW134" s="13" t="s">
        <v>34</v>
      </c>
      <c r="AX134" s="13" t="s">
        <v>78</v>
      </c>
      <c r="AY134" s="213" t="s">
        <v>125</v>
      </c>
    </row>
    <row r="135" spans="1:65" s="13" customFormat="1" ht="11.25">
      <c r="B135" s="203"/>
      <c r="C135" s="204"/>
      <c r="D135" s="197" t="s">
        <v>138</v>
      </c>
      <c r="E135" s="205" t="s">
        <v>1</v>
      </c>
      <c r="F135" s="206" t="s">
        <v>149</v>
      </c>
      <c r="G135" s="204"/>
      <c r="H135" s="207">
        <v>17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138</v>
      </c>
      <c r="AU135" s="213" t="s">
        <v>145</v>
      </c>
      <c r="AV135" s="13" t="s">
        <v>88</v>
      </c>
      <c r="AW135" s="13" t="s">
        <v>34</v>
      </c>
      <c r="AX135" s="13" t="s">
        <v>78</v>
      </c>
      <c r="AY135" s="213" t="s">
        <v>125</v>
      </c>
    </row>
    <row r="136" spans="1:65" s="2" customFormat="1" ht="16.5" customHeight="1">
      <c r="A136" s="32"/>
      <c r="B136" s="33"/>
      <c r="C136" s="214" t="s">
        <v>145</v>
      </c>
      <c r="D136" s="214" t="s">
        <v>150</v>
      </c>
      <c r="E136" s="215" t="s">
        <v>151</v>
      </c>
      <c r="F136" s="216" t="s">
        <v>152</v>
      </c>
      <c r="G136" s="217" t="s">
        <v>130</v>
      </c>
      <c r="H136" s="218">
        <v>57</v>
      </c>
      <c r="I136" s="219"/>
      <c r="J136" s="220">
        <f>ROUND(I136*H136,2)</f>
        <v>0</v>
      </c>
      <c r="K136" s="216" t="s">
        <v>1</v>
      </c>
      <c r="L136" s="221"/>
      <c r="M136" s="222" t="s">
        <v>1</v>
      </c>
      <c r="N136" s="223" t="s">
        <v>43</v>
      </c>
      <c r="O136" s="69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153</v>
      </c>
      <c r="AT136" s="195" t="s">
        <v>150</v>
      </c>
      <c r="AU136" s="195" t="s">
        <v>145</v>
      </c>
      <c r="AY136" s="15" t="s">
        <v>125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5" t="s">
        <v>86</v>
      </c>
      <c r="BK136" s="196">
        <f>ROUND(I136*H136,2)</f>
        <v>0</v>
      </c>
      <c r="BL136" s="15" t="s">
        <v>132</v>
      </c>
      <c r="BM136" s="195" t="s">
        <v>154</v>
      </c>
    </row>
    <row r="137" spans="1:65" s="2" customFormat="1" ht="11.25">
      <c r="A137" s="32"/>
      <c r="B137" s="33"/>
      <c r="C137" s="34"/>
      <c r="D137" s="197" t="s">
        <v>134</v>
      </c>
      <c r="E137" s="34"/>
      <c r="F137" s="198" t="s">
        <v>155</v>
      </c>
      <c r="G137" s="34"/>
      <c r="H137" s="34"/>
      <c r="I137" s="199"/>
      <c r="J137" s="34"/>
      <c r="K137" s="34"/>
      <c r="L137" s="37"/>
      <c r="M137" s="200"/>
      <c r="N137" s="20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134</v>
      </c>
      <c r="AU137" s="15" t="s">
        <v>145</v>
      </c>
    </row>
    <row r="138" spans="1:65" s="13" customFormat="1" ht="11.25">
      <c r="B138" s="203"/>
      <c r="C138" s="204"/>
      <c r="D138" s="197" t="s">
        <v>138</v>
      </c>
      <c r="E138" s="205" t="s">
        <v>1</v>
      </c>
      <c r="F138" s="206" t="s">
        <v>148</v>
      </c>
      <c r="G138" s="204"/>
      <c r="H138" s="207">
        <v>57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138</v>
      </c>
      <c r="AU138" s="213" t="s">
        <v>145</v>
      </c>
      <c r="AV138" s="13" t="s">
        <v>88</v>
      </c>
      <c r="AW138" s="13" t="s">
        <v>34</v>
      </c>
      <c r="AX138" s="13" t="s">
        <v>86</v>
      </c>
      <c r="AY138" s="213" t="s">
        <v>125</v>
      </c>
    </row>
    <row r="139" spans="1:65" s="2" customFormat="1" ht="24.2" customHeight="1">
      <c r="A139" s="32"/>
      <c r="B139" s="33"/>
      <c r="C139" s="214" t="s">
        <v>132</v>
      </c>
      <c r="D139" s="214" t="s">
        <v>150</v>
      </c>
      <c r="E139" s="215" t="s">
        <v>156</v>
      </c>
      <c r="F139" s="216" t="s">
        <v>157</v>
      </c>
      <c r="G139" s="217" t="s">
        <v>158</v>
      </c>
      <c r="H139" s="218">
        <v>6</v>
      </c>
      <c r="I139" s="219"/>
      <c r="J139" s="220">
        <f>ROUND(I139*H139,2)</f>
        <v>0</v>
      </c>
      <c r="K139" s="216" t="s">
        <v>1</v>
      </c>
      <c r="L139" s="221"/>
      <c r="M139" s="222" t="s">
        <v>1</v>
      </c>
      <c r="N139" s="223" t="s">
        <v>43</v>
      </c>
      <c r="O139" s="69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153</v>
      </c>
      <c r="AT139" s="195" t="s">
        <v>150</v>
      </c>
      <c r="AU139" s="195" t="s">
        <v>145</v>
      </c>
      <c r="AY139" s="15" t="s">
        <v>125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5" t="s">
        <v>86</v>
      </c>
      <c r="BK139" s="196">
        <f>ROUND(I139*H139,2)</f>
        <v>0</v>
      </c>
      <c r="BL139" s="15" t="s">
        <v>132</v>
      </c>
      <c r="BM139" s="195" t="s">
        <v>159</v>
      </c>
    </row>
    <row r="140" spans="1:65" s="2" customFormat="1" ht="11.25">
      <c r="A140" s="32"/>
      <c r="B140" s="33"/>
      <c r="C140" s="34"/>
      <c r="D140" s="197" t="s">
        <v>134</v>
      </c>
      <c r="E140" s="34"/>
      <c r="F140" s="198" t="s">
        <v>157</v>
      </c>
      <c r="G140" s="34"/>
      <c r="H140" s="34"/>
      <c r="I140" s="199"/>
      <c r="J140" s="34"/>
      <c r="K140" s="34"/>
      <c r="L140" s="37"/>
      <c r="M140" s="200"/>
      <c r="N140" s="20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134</v>
      </c>
      <c r="AU140" s="15" t="s">
        <v>145</v>
      </c>
    </row>
    <row r="141" spans="1:65" s="13" customFormat="1" ht="11.25">
      <c r="B141" s="203"/>
      <c r="C141" s="204"/>
      <c r="D141" s="197" t="s">
        <v>138</v>
      </c>
      <c r="E141" s="205" t="s">
        <v>1</v>
      </c>
      <c r="F141" s="206" t="s">
        <v>160</v>
      </c>
      <c r="G141" s="204"/>
      <c r="H141" s="207">
        <v>6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138</v>
      </c>
      <c r="AU141" s="213" t="s">
        <v>145</v>
      </c>
      <c r="AV141" s="13" t="s">
        <v>88</v>
      </c>
      <c r="AW141" s="13" t="s">
        <v>34</v>
      </c>
      <c r="AX141" s="13" t="s">
        <v>86</v>
      </c>
      <c r="AY141" s="213" t="s">
        <v>125</v>
      </c>
    </row>
    <row r="142" spans="1:65" s="2" customFormat="1" ht="24.2" customHeight="1">
      <c r="A142" s="32"/>
      <c r="B142" s="33"/>
      <c r="C142" s="214" t="s">
        <v>161</v>
      </c>
      <c r="D142" s="214" t="s">
        <v>150</v>
      </c>
      <c r="E142" s="215" t="s">
        <v>162</v>
      </c>
      <c r="F142" s="216" t="s">
        <v>163</v>
      </c>
      <c r="G142" s="217" t="s">
        <v>130</v>
      </c>
      <c r="H142" s="218">
        <v>3</v>
      </c>
      <c r="I142" s="219"/>
      <c r="J142" s="220">
        <f>ROUND(I142*H142,2)</f>
        <v>0</v>
      </c>
      <c r="K142" s="216" t="s">
        <v>1</v>
      </c>
      <c r="L142" s="221"/>
      <c r="M142" s="222" t="s">
        <v>1</v>
      </c>
      <c r="N142" s="223" t="s">
        <v>43</v>
      </c>
      <c r="O142" s="69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153</v>
      </c>
      <c r="AT142" s="195" t="s">
        <v>150</v>
      </c>
      <c r="AU142" s="195" t="s">
        <v>145</v>
      </c>
      <c r="AY142" s="15" t="s">
        <v>125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5" t="s">
        <v>86</v>
      </c>
      <c r="BK142" s="196">
        <f>ROUND(I142*H142,2)</f>
        <v>0</v>
      </c>
      <c r="BL142" s="15" t="s">
        <v>132</v>
      </c>
      <c r="BM142" s="195" t="s">
        <v>164</v>
      </c>
    </row>
    <row r="143" spans="1:65" s="2" customFormat="1" ht="11.25">
      <c r="A143" s="32"/>
      <c r="B143" s="33"/>
      <c r="C143" s="34"/>
      <c r="D143" s="197" t="s">
        <v>134</v>
      </c>
      <c r="E143" s="34"/>
      <c r="F143" s="198" t="s">
        <v>163</v>
      </c>
      <c r="G143" s="34"/>
      <c r="H143" s="34"/>
      <c r="I143" s="199"/>
      <c r="J143" s="34"/>
      <c r="K143" s="34"/>
      <c r="L143" s="37"/>
      <c r="M143" s="200"/>
      <c r="N143" s="201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134</v>
      </c>
      <c r="AU143" s="15" t="s">
        <v>145</v>
      </c>
    </row>
    <row r="144" spans="1:65" s="13" customFormat="1" ht="11.25">
      <c r="B144" s="203"/>
      <c r="C144" s="204"/>
      <c r="D144" s="197" t="s">
        <v>138</v>
      </c>
      <c r="E144" s="205" t="s">
        <v>1</v>
      </c>
      <c r="F144" s="206" t="s">
        <v>165</v>
      </c>
      <c r="G144" s="204"/>
      <c r="H144" s="207">
        <v>3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138</v>
      </c>
      <c r="AU144" s="213" t="s">
        <v>145</v>
      </c>
      <c r="AV144" s="13" t="s">
        <v>88</v>
      </c>
      <c r="AW144" s="13" t="s">
        <v>34</v>
      </c>
      <c r="AX144" s="13" t="s">
        <v>86</v>
      </c>
      <c r="AY144" s="213" t="s">
        <v>125</v>
      </c>
    </row>
    <row r="145" spans="1:65" s="2" customFormat="1" ht="21.75" customHeight="1">
      <c r="A145" s="32"/>
      <c r="B145" s="33"/>
      <c r="C145" s="214" t="s">
        <v>166</v>
      </c>
      <c r="D145" s="214" t="s">
        <v>150</v>
      </c>
      <c r="E145" s="215" t="s">
        <v>167</v>
      </c>
      <c r="F145" s="216" t="s">
        <v>168</v>
      </c>
      <c r="G145" s="217" t="s">
        <v>130</v>
      </c>
      <c r="H145" s="218">
        <v>14</v>
      </c>
      <c r="I145" s="219"/>
      <c r="J145" s="220">
        <f>ROUND(I145*H145,2)</f>
        <v>0</v>
      </c>
      <c r="K145" s="216" t="s">
        <v>1</v>
      </c>
      <c r="L145" s="221"/>
      <c r="M145" s="222" t="s">
        <v>1</v>
      </c>
      <c r="N145" s="223" t="s">
        <v>43</v>
      </c>
      <c r="O145" s="69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153</v>
      </c>
      <c r="AT145" s="195" t="s">
        <v>150</v>
      </c>
      <c r="AU145" s="195" t="s">
        <v>145</v>
      </c>
      <c r="AY145" s="15" t="s">
        <v>125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5" t="s">
        <v>86</v>
      </c>
      <c r="BK145" s="196">
        <f>ROUND(I145*H145,2)</f>
        <v>0</v>
      </c>
      <c r="BL145" s="15" t="s">
        <v>132</v>
      </c>
      <c r="BM145" s="195" t="s">
        <v>169</v>
      </c>
    </row>
    <row r="146" spans="1:65" s="2" customFormat="1" ht="11.25">
      <c r="A146" s="32"/>
      <c r="B146" s="33"/>
      <c r="C146" s="34"/>
      <c r="D146" s="197" t="s">
        <v>134</v>
      </c>
      <c r="E146" s="34"/>
      <c r="F146" s="198" t="s">
        <v>168</v>
      </c>
      <c r="G146" s="34"/>
      <c r="H146" s="34"/>
      <c r="I146" s="199"/>
      <c r="J146" s="34"/>
      <c r="K146" s="34"/>
      <c r="L146" s="37"/>
      <c r="M146" s="200"/>
      <c r="N146" s="20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134</v>
      </c>
      <c r="AU146" s="15" t="s">
        <v>145</v>
      </c>
    </row>
    <row r="147" spans="1:65" s="13" customFormat="1" ht="11.25">
      <c r="B147" s="203"/>
      <c r="C147" s="204"/>
      <c r="D147" s="197" t="s">
        <v>138</v>
      </c>
      <c r="E147" s="205" t="s">
        <v>1</v>
      </c>
      <c r="F147" s="206" t="s">
        <v>170</v>
      </c>
      <c r="G147" s="204"/>
      <c r="H147" s="207">
        <v>14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138</v>
      </c>
      <c r="AU147" s="213" t="s">
        <v>145</v>
      </c>
      <c r="AV147" s="13" t="s">
        <v>88</v>
      </c>
      <c r="AW147" s="13" t="s">
        <v>34</v>
      </c>
      <c r="AX147" s="13" t="s">
        <v>86</v>
      </c>
      <c r="AY147" s="213" t="s">
        <v>125</v>
      </c>
    </row>
    <row r="148" spans="1:65" s="2" customFormat="1" ht="16.5" customHeight="1">
      <c r="A148" s="32"/>
      <c r="B148" s="33"/>
      <c r="C148" s="214" t="s">
        <v>171</v>
      </c>
      <c r="D148" s="214" t="s">
        <v>150</v>
      </c>
      <c r="E148" s="215" t="s">
        <v>172</v>
      </c>
      <c r="F148" s="216" t="s">
        <v>173</v>
      </c>
      <c r="G148" s="217" t="s">
        <v>158</v>
      </c>
      <c r="H148" s="218">
        <v>1</v>
      </c>
      <c r="I148" s="219"/>
      <c r="J148" s="220">
        <f>ROUND(I148*H148,2)</f>
        <v>0</v>
      </c>
      <c r="K148" s="216" t="s">
        <v>1</v>
      </c>
      <c r="L148" s="221"/>
      <c r="M148" s="222" t="s">
        <v>1</v>
      </c>
      <c r="N148" s="223" t="s">
        <v>43</v>
      </c>
      <c r="O148" s="69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153</v>
      </c>
      <c r="AT148" s="195" t="s">
        <v>150</v>
      </c>
      <c r="AU148" s="195" t="s">
        <v>145</v>
      </c>
      <c r="AY148" s="15" t="s">
        <v>125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5" t="s">
        <v>86</v>
      </c>
      <c r="BK148" s="196">
        <f>ROUND(I148*H148,2)</f>
        <v>0</v>
      </c>
      <c r="BL148" s="15" t="s">
        <v>132</v>
      </c>
      <c r="BM148" s="195" t="s">
        <v>174</v>
      </c>
    </row>
    <row r="149" spans="1:65" s="2" customFormat="1" ht="11.25">
      <c r="A149" s="32"/>
      <c r="B149" s="33"/>
      <c r="C149" s="34"/>
      <c r="D149" s="197" t="s">
        <v>134</v>
      </c>
      <c r="E149" s="34"/>
      <c r="F149" s="198" t="s">
        <v>173</v>
      </c>
      <c r="G149" s="34"/>
      <c r="H149" s="34"/>
      <c r="I149" s="199"/>
      <c r="J149" s="34"/>
      <c r="K149" s="34"/>
      <c r="L149" s="37"/>
      <c r="M149" s="200"/>
      <c r="N149" s="201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134</v>
      </c>
      <c r="AU149" s="15" t="s">
        <v>145</v>
      </c>
    </row>
    <row r="150" spans="1:65" s="13" customFormat="1" ht="11.25">
      <c r="B150" s="203"/>
      <c r="C150" s="204"/>
      <c r="D150" s="197" t="s">
        <v>138</v>
      </c>
      <c r="E150" s="205" t="s">
        <v>1</v>
      </c>
      <c r="F150" s="206" t="s">
        <v>175</v>
      </c>
      <c r="G150" s="204"/>
      <c r="H150" s="207">
        <v>1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138</v>
      </c>
      <c r="AU150" s="213" t="s">
        <v>145</v>
      </c>
      <c r="AV150" s="13" t="s">
        <v>88</v>
      </c>
      <c r="AW150" s="13" t="s">
        <v>34</v>
      </c>
      <c r="AX150" s="13" t="s">
        <v>86</v>
      </c>
      <c r="AY150" s="213" t="s">
        <v>125</v>
      </c>
    </row>
    <row r="151" spans="1:65" s="2" customFormat="1" ht="21.75" customHeight="1">
      <c r="A151" s="32"/>
      <c r="B151" s="33"/>
      <c r="C151" s="184" t="s">
        <v>153</v>
      </c>
      <c r="D151" s="184" t="s">
        <v>127</v>
      </c>
      <c r="E151" s="185" t="s">
        <v>176</v>
      </c>
      <c r="F151" s="186" t="s">
        <v>177</v>
      </c>
      <c r="G151" s="187" t="s">
        <v>178</v>
      </c>
      <c r="H151" s="188">
        <v>0.30399999999999999</v>
      </c>
      <c r="I151" s="189"/>
      <c r="J151" s="190">
        <f>ROUND(I151*H151,2)</f>
        <v>0</v>
      </c>
      <c r="K151" s="186" t="s">
        <v>1</v>
      </c>
      <c r="L151" s="37"/>
      <c r="M151" s="191" t="s">
        <v>1</v>
      </c>
      <c r="N151" s="192" t="s">
        <v>43</v>
      </c>
      <c r="O151" s="69"/>
      <c r="P151" s="193">
        <f>O151*H151</f>
        <v>0</v>
      </c>
      <c r="Q151" s="193">
        <v>2.9141499999999998</v>
      </c>
      <c r="R151" s="193">
        <f>Q151*H151</f>
        <v>0.88590159999999996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132</v>
      </c>
      <c r="AT151" s="195" t="s">
        <v>127</v>
      </c>
      <c r="AU151" s="195" t="s">
        <v>145</v>
      </c>
      <c r="AY151" s="15" t="s">
        <v>125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5" t="s">
        <v>86</v>
      </c>
      <c r="BK151" s="196">
        <f>ROUND(I151*H151,2)</f>
        <v>0</v>
      </c>
      <c r="BL151" s="15" t="s">
        <v>132</v>
      </c>
      <c r="BM151" s="195" t="s">
        <v>179</v>
      </c>
    </row>
    <row r="152" spans="1:65" s="2" customFormat="1" ht="11.25">
      <c r="A152" s="32"/>
      <c r="B152" s="33"/>
      <c r="C152" s="34"/>
      <c r="D152" s="197" t="s">
        <v>134</v>
      </c>
      <c r="E152" s="34"/>
      <c r="F152" s="198" t="s">
        <v>177</v>
      </c>
      <c r="G152" s="34"/>
      <c r="H152" s="34"/>
      <c r="I152" s="199"/>
      <c r="J152" s="34"/>
      <c r="K152" s="34"/>
      <c r="L152" s="37"/>
      <c r="M152" s="200"/>
      <c r="N152" s="20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134</v>
      </c>
      <c r="AU152" s="15" t="s">
        <v>145</v>
      </c>
    </row>
    <row r="153" spans="1:65" s="13" customFormat="1" ht="22.5">
      <c r="B153" s="203"/>
      <c r="C153" s="204"/>
      <c r="D153" s="197" t="s">
        <v>138</v>
      </c>
      <c r="E153" s="205" t="s">
        <v>1</v>
      </c>
      <c r="F153" s="206" t="s">
        <v>180</v>
      </c>
      <c r="G153" s="204"/>
      <c r="H153" s="207">
        <v>0.11899999999999999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138</v>
      </c>
      <c r="AU153" s="213" t="s">
        <v>145</v>
      </c>
      <c r="AV153" s="13" t="s">
        <v>88</v>
      </c>
      <c r="AW153" s="13" t="s">
        <v>34</v>
      </c>
      <c r="AX153" s="13" t="s">
        <v>78</v>
      </c>
      <c r="AY153" s="213" t="s">
        <v>125</v>
      </c>
    </row>
    <row r="154" spans="1:65" s="13" customFormat="1" ht="22.5">
      <c r="B154" s="203"/>
      <c r="C154" s="204"/>
      <c r="D154" s="197" t="s">
        <v>138</v>
      </c>
      <c r="E154" s="205" t="s">
        <v>1</v>
      </c>
      <c r="F154" s="206" t="s">
        <v>181</v>
      </c>
      <c r="G154" s="204"/>
      <c r="H154" s="207">
        <v>0.185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138</v>
      </c>
      <c r="AU154" s="213" t="s">
        <v>145</v>
      </c>
      <c r="AV154" s="13" t="s">
        <v>88</v>
      </c>
      <c r="AW154" s="13" t="s">
        <v>34</v>
      </c>
      <c r="AX154" s="13" t="s">
        <v>78</v>
      </c>
      <c r="AY154" s="213" t="s">
        <v>125</v>
      </c>
    </row>
    <row r="155" spans="1:65" s="2" customFormat="1" ht="16.5" customHeight="1">
      <c r="A155" s="32"/>
      <c r="B155" s="33"/>
      <c r="C155" s="184" t="s">
        <v>182</v>
      </c>
      <c r="D155" s="184" t="s">
        <v>127</v>
      </c>
      <c r="E155" s="185" t="s">
        <v>183</v>
      </c>
      <c r="F155" s="186" t="s">
        <v>184</v>
      </c>
      <c r="G155" s="187" t="s">
        <v>178</v>
      </c>
      <c r="H155" s="188">
        <v>0.78</v>
      </c>
      <c r="I155" s="189"/>
      <c r="J155" s="190">
        <f>ROUND(I155*H155,2)</f>
        <v>0</v>
      </c>
      <c r="K155" s="186" t="s">
        <v>1</v>
      </c>
      <c r="L155" s="37"/>
      <c r="M155" s="191" t="s">
        <v>1</v>
      </c>
      <c r="N155" s="192" t="s">
        <v>43</v>
      </c>
      <c r="O155" s="69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132</v>
      </c>
      <c r="AT155" s="195" t="s">
        <v>127</v>
      </c>
      <c r="AU155" s="195" t="s">
        <v>145</v>
      </c>
      <c r="AY155" s="15" t="s">
        <v>125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5" t="s">
        <v>86</v>
      </c>
      <c r="BK155" s="196">
        <f>ROUND(I155*H155,2)</f>
        <v>0</v>
      </c>
      <c r="BL155" s="15" t="s">
        <v>132</v>
      </c>
      <c r="BM155" s="195" t="s">
        <v>185</v>
      </c>
    </row>
    <row r="156" spans="1:65" s="2" customFormat="1" ht="11.25">
      <c r="A156" s="32"/>
      <c r="B156" s="33"/>
      <c r="C156" s="34"/>
      <c r="D156" s="197" t="s">
        <v>134</v>
      </c>
      <c r="E156" s="34"/>
      <c r="F156" s="198" t="s">
        <v>184</v>
      </c>
      <c r="G156" s="34"/>
      <c r="H156" s="34"/>
      <c r="I156" s="199"/>
      <c r="J156" s="34"/>
      <c r="K156" s="34"/>
      <c r="L156" s="37"/>
      <c r="M156" s="200"/>
      <c r="N156" s="201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134</v>
      </c>
      <c r="AU156" s="15" t="s">
        <v>145</v>
      </c>
    </row>
    <row r="157" spans="1:65" s="2" customFormat="1" ht="19.5">
      <c r="A157" s="32"/>
      <c r="B157" s="33"/>
      <c r="C157" s="34"/>
      <c r="D157" s="197" t="s">
        <v>136</v>
      </c>
      <c r="E157" s="34"/>
      <c r="F157" s="202" t="s">
        <v>186</v>
      </c>
      <c r="G157" s="34"/>
      <c r="H157" s="34"/>
      <c r="I157" s="199"/>
      <c r="J157" s="34"/>
      <c r="K157" s="34"/>
      <c r="L157" s="37"/>
      <c r="M157" s="200"/>
      <c r="N157" s="201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136</v>
      </c>
      <c r="AU157" s="15" t="s">
        <v>145</v>
      </c>
    </row>
    <row r="158" spans="1:65" s="13" customFormat="1" ht="22.5">
      <c r="B158" s="203"/>
      <c r="C158" s="204"/>
      <c r="D158" s="197" t="s">
        <v>138</v>
      </c>
      <c r="E158" s="205" t="s">
        <v>1</v>
      </c>
      <c r="F158" s="206" t="s">
        <v>187</v>
      </c>
      <c r="G158" s="204"/>
      <c r="H158" s="207">
        <v>0.751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138</v>
      </c>
      <c r="AU158" s="213" t="s">
        <v>145</v>
      </c>
      <c r="AV158" s="13" t="s">
        <v>88</v>
      </c>
      <c r="AW158" s="13" t="s">
        <v>34</v>
      </c>
      <c r="AX158" s="13" t="s">
        <v>78</v>
      </c>
      <c r="AY158" s="213" t="s">
        <v>125</v>
      </c>
    </row>
    <row r="159" spans="1:65" s="13" customFormat="1" ht="22.5">
      <c r="B159" s="203"/>
      <c r="C159" s="204"/>
      <c r="D159" s="197" t="s">
        <v>138</v>
      </c>
      <c r="E159" s="205" t="s">
        <v>1</v>
      </c>
      <c r="F159" s="206" t="s">
        <v>188</v>
      </c>
      <c r="G159" s="204"/>
      <c r="H159" s="207">
        <v>2.9000000000000001E-2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138</v>
      </c>
      <c r="AU159" s="213" t="s">
        <v>145</v>
      </c>
      <c r="AV159" s="13" t="s">
        <v>88</v>
      </c>
      <c r="AW159" s="13" t="s">
        <v>34</v>
      </c>
      <c r="AX159" s="13" t="s">
        <v>78</v>
      </c>
      <c r="AY159" s="213" t="s">
        <v>125</v>
      </c>
    </row>
    <row r="160" spans="1:65" s="2" customFormat="1" ht="16.5" customHeight="1">
      <c r="A160" s="32"/>
      <c r="B160" s="33"/>
      <c r="C160" s="184" t="s">
        <v>189</v>
      </c>
      <c r="D160" s="184" t="s">
        <v>127</v>
      </c>
      <c r="E160" s="185" t="s">
        <v>190</v>
      </c>
      <c r="F160" s="186" t="s">
        <v>191</v>
      </c>
      <c r="G160" s="187" t="s">
        <v>178</v>
      </c>
      <c r="H160" s="188">
        <v>3.0000000000000001E-3</v>
      </c>
      <c r="I160" s="189"/>
      <c r="J160" s="190">
        <f>ROUND(I160*H160,2)</f>
        <v>0</v>
      </c>
      <c r="K160" s="186" t="s">
        <v>1</v>
      </c>
      <c r="L160" s="37"/>
      <c r="M160" s="191" t="s">
        <v>1</v>
      </c>
      <c r="N160" s="192" t="s">
        <v>43</v>
      </c>
      <c r="O160" s="69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5" t="s">
        <v>132</v>
      </c>
      <c r="AT160" s="195" t="s">
        <v>127</v>
      </c>
      <c r="AU160" s="195" t="s">
        <v>145</v>
      </c>
      <c r="AY160" s="15" t="s">
        <v>125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5" t="s">
        <v>86</v>
      </c>
      <c r="BK160" s="196">
        <f>ROUND(I160*H160,2)</f>
        <v>0</v>
      </c>
      <c r="BL160" s="15" t="s">
        <v>132</v>
      </c>
      <c r="BM160" s="195" t="s">
        <v>192</v>
      </c>
    </row>
    <row r="161" spans="1:65" s="2" customFormat="1" ht="11.25">
      <c r="A161" s="32"/>
      <c r="B161" s="33"/>
      <c r="C161" s="34"/>
      <c r="D161" s="197" t="s">
        <v>134</v>
      </c>
      <c r="E161" s="34"/>
      <c r="F161" s="198" t="s">
        <v>191</v>
      </c>
      <c r="G161" s="34"/>
      <c r="H161" s="34"/>
      <c r="I161" s="199"/>
      <c r="J161" s="34"/>
      <c r="K161" s="34"/>
      <c r="L161" s="37"/>
      <c r="M161" s="200"/>
      <c r="N161" s="201"/>
      <c r="O161" s="69"/>
      <c r="P161" s="69"/>
      <c r="Q161" s="69"/>
      <c r="R161" s="69"/>
      <c r="S161" s="69"/>
      <c r="T161" s="70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134</v>
      </c>
      <c r="AU161" s="15" t="s">
        <v>145</v>
      </c>
    </row>
    <row r="162" spans="1:65" s="13" customFormat="1" ht="22.5">
      <c r="B162" s="203"/>
      <c r="C162" s="204"/>
      <c r="D162" s="197" t="s">
        <v>138</v>
      </c>
      <c r="E162" s="205" t="s">
        <v>1</v>
      </c>
      <c r="F162" s="206" t="s">
        <v>193</v>
      </c>
      <c r="G162" s="204"/>
      <c r="H162" s="207">
        <v>3.0000000000000001E-3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138</v>
      </c>
      <c r="AU162" s="213" t="s">
        <v>145</v>
      </c>
      <c r="AV162" s="13" t="s">
        <v>88</v>
      </c>
      <c r="AW162" s="13" t="s">
        <v>34</v>
      </c>
      <c r="AX162" s="13" t="s">
        <v>86</v>
      </c>
      <c r="AY162" s="213" t="s">
        <v>125</v>
      </c>
    </row>
    <row r="163" spans="1:65" s="12" customFormat="1" ht="22.9" customHeight="1">
      <c r="B163" s="168"/>
      <c r="C163" s="169"/>
      <c r="D163" s="170" t="s">
        <v>77</v>
      </c>
      <c r="E163" s="182" t="s">
        <v>145</v>
      </c>
      <c r="F163" s="182" t="s">
        <v>194</v>
      </c>
      <c r="G163" s="169"/>
      <c r="H163" s="169"/>
      <c r="I163" s="172"/>
      <c r="J163" s="183">
        <f>BK163</f>
        <v>0</v>
      </c>
      <c r="K163" s="169"/>
      <c r="L163" s="174"/>
      <c r="M163" s="175"/>
      <c r="N163" s="176"/>
      <c r="O163" s="176"/>
      <c r="P163" s="177">
        <f>SUM(P164:P167)</f>
        <v>0</v>
      </c>
      <c r="Q163" s="176"/>
      <c r="R163" s="177">
        <f>SUM(R164:R167)</f>
        <v>0</v>
      </c>
      <c r="S163" s="176"/>
      <c r="T163" s="178">
        <f>SUM(T164:T167)</f>
        <v>0</v>
      </c>
      <c r="AR163" s="179" t="s">
        <v>86</v>
      </c>
      <c r="AT163" s="180" t="s">
        <v>77</v>
      </c>
      <c r="AU163" s="180" t="s">
        <v>86</v>
      </c>
      <c r="AY163" s="179" t="s">
        <v>125</v>
      </c>
      <c r="BK163" s="181">
        <f>SUM(BK164:BK167)</f>
        <v>0</v>
      </c>
    </row>
    <row r="164" spans="1:65" s="2" customFormat="1" ht="24.2" customHeight="1">
      <c r="A164" s="32"/>
      <c r="B164" s="33"/>
      <c r="C164" s="184" t="s">
        <v>195</v>
      </c>
      <c r="D164" s="184" t="s">
        <v>127</v>
      </c>
      <c r="E164" s="185" t="s">
        <v>196</v>
      </c>
      <c r="F164" s="186" t="s">
        <v>197</v>
      </c>
      <c r="G164" s="187" t="s">
        <v>178</v>
      </c>
      <c r="H164" s="188">
        <v>0.7</v>
      </c>
      <c r="I164" s="189"/>
      <c r="J164" s="190">
        <f>ROUND(I164*H164,2)</f>
        <v>0</v>
      </c>
      <c r="K164" s="186" t="s">
        <v>131</v>
      </c>
      <c r="L164" s="37"/>
      <c r="M164" s="191" t="s">
        <v>1</v>
      </c>
      <c r="N164" s="192" t="s">
        <v>43</v>
      </c>
      <c r="O164" s="69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5" t="s">
        <v>132</v>
      </c>
      <c r="AT164" s="195" t="s">
        <v>127</v>
      </c>
      <c r="AU164" s="195" t="s">
        <v>88</v>
      </c>
      <c r="AY164" s="15" t="s">
        <v>125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5" t="s">
        <v>86</v>
      </c>
      <c r="BK164" s="196">
        <f>ROUND(I164*H164,2)</f>
        <v>0</v>
      </c>
      <c r="BL164" s="15" t="s">
        <v>132</v>
      </c>
      <c r="BM164" s="195" t="s">
        <v>198</v>
      </c>
    </row>
    <row r="165" spans="1:65" s="2" customFormat="1" ht="48.75">
      <c r="A165" s="32"/>
      <c r="B165" s="33"/>
      <c r="C165" s="34"/>
      <c r="D165" s="197" t="s">
        <v>134</v>
      </c>
      <c r="E165" s="34"/>
      <c r="F165" s="198" t="s">
        <v>199</v>
      </c>
      <c r="G165" s="34"/>
      <c r="H165" s="34"/>
      <c r="I165" s="199"/>
      <c r="J165" s="34"/>
      <c r="K165" s="34"/>
      <c r="L165" s="37"/>
      <c r="M165" s="200"/>
      <c r="N165" s="201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134</v>
      </c>
      <c r="AU165" s="15" t="s">
        <v>88</v>
      </c>
    </row>
    <row r="166" spans="1:65" s="13" customFormat="1" ht="11.25">
      <c r="B166" s="203"/>
      <c r="C166" s="204"/>
      <c r="D166" s="197" t="s">
        <v>138</v>
      </c>
      <c r="E166" s="205" t="s">
        <v>1</v>
      </c>
      <c r="F166" s="206" t="s">
        <v>200</v>
      </c>
      <c r="G166" s="204"/>
      <c r="H166" s="207">
        <v>0.52500000000000002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138</v>
      </c>
      <c r="AU166" s="213" t="s">
        <v>88</v>
      </c>
      <c r="AV166" s="13" t="s">
        <v>88</v>
      </c>
      <c r="AW166" s="13" t="s">
        <v>34</v>
      </c>
      <c r="AX166" s="13" t="s">
        <v>78</v>
      </c>
      <c r="AY166" s="213" t="s">
        <v>125</v>
      </c>
    </row>
    <row r="167" spans="1:65" s="13" customFormat="1" ht="11.25">
      <c r="B167" s="203"/>
      <c r="C167" s="204"/>
      <c r="D167" s="197" t="s">
        <v>138</v>
      </c>
      <c r="E167" s="205" t="s">
        <v>1</v>
      </c>
      <c r="F167" s="206" t="s">
        <v>201</v>
      </c>
      <c r="G167" s="204"/>
      <c r="H167" s="207">
        <v>0.17499999999999999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138</v>
      </c>
      <c r="AU167" s="213" t="s">
        <v>88</v>
      </c>
      <c r="AV167" s="13" t="s">
        <v>88</v>
      </c>
      <c r="AW167" s="13" t="s">
        <v>34</v>
      </c>
      <c r="AX167" s="13" t="s">
        <v>78</v>
      </c>
      <c r="AY167" s="213" t="s">
        <v>125</v>
      </c>
    </row>
    <row r="168" spans="1:65" s="12" customFormat="1" ht="22.9" customHeight="1">
      <c r="B168" s="168"/>
      <c r="C168" s="169"/>
      <c r="D168" s="170" t="s">
        <v>77</v>
      </c>
      <c r="E168" s="182" t="s">
        <v>153</v>
      </c>
      <c r="F168" s="182" t="s">
        <v>202</v>
      </c>
      <c r="G168" s="169"/>
      <c r="H168" s="169"/>
      <c r="I168" s="172"/>
      <c r="J168" s="183">
        <f>BK168</f>
        <v>0</v>
      </c>
      <c r="K168" s="169"/>
      <c r="L168" s="174"/>
      <c r="M168" s="175"/>
      <c r="N168" s="176"/>
      <c r="O168" s="176"/>
      <c r="P168" s="177">
        <f>SUM(P169:P184)</f>
        <v>0</v>
      </c>
      <c r="Q168" s="176"/>
      <c r="R168" s="177">
        <f>SUM(R169:R184)</f>
        <v>0.16915199999999997</v>
      </c>
      <c r="S168" s="176"/>
      <c r="T168" s="178">
        <f>SUM(T169:T184)</f>
        <v>0</v>
      </c>
      <c r="AR168" s="179" t="s">
        <v>86</v>
      </c>
      <c r="AT168" s="180" t="s">
        <v>77</v>
      </c>
      <c r="AU168" s="180" t="s">
        <v>86</v>
      </c>
      <c r="AY168" s="179" t="s">
        <v>125</v>
      </c>
      <c r="BK168" s="181">
        <f>SUM(BK169:BK184)</f>
        <v>0</v>
      </c>
    </row>
    <row r="169" spans="1:65" s="2" customFormat="1" ht="16.5" customHeight="1">
      <c r="A169" s="32"/>
      <c r="B169" s="33"/>
      <c r="C169" s="184" t="s">
        <v>203</v>
      </c>
      <c r="D169" s="184" t="s">
        <v>127</v>
      </c>
      <c r="E169" s="185" t="s">
        <v>204</v>
      </c>
      <c r="F169" s="186" t="s">
        <v>205</v>
      </c>
      <c r="G169" s="187" t="s">
        <v>130</v>
      </c>
      <c r="H169" s="188">
        <v>9.6</v>
      </c>
      <c r="I169" s="189"/>
      <c r="J169" s="190">
        <f>ROUND(I169*H169,2)</f>
        <v>0</v>
      </c>
      <c r="K169" s="186" t="s">
        <v>131</v>
      </c>
      <c r="L169" s="37"/>
      <c r="M169" s="191" t="s">
        <v>1</v>
      </c>
      <c r="N169" s="192" t="s">
        <v>43</v>
      </c>
      <c r="O169" s="69"/>
      <c r="P169" s="193">
        <f>O169*H169</f>
        <v>0</v>
      </c>
      <c r="Q169" s="193">
        <v>4.6999999999999999E-4</v>
      </c>
      <c r="R169" s="193">
        <f>Q169*H169</f>
        <v>4.5119999999999995E-3</v>
      </c>
      <c r="S169" s="193">
        <v>0</v>
      </c>
      <c r="T169" s="19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132</v>
      </c>
      <c r="AT169" s="195" t="s">
        <v>127</v>
      </c>
      <c r="AU169" s="195" t="s">
        <v>88</v>
      </c>
      <c r="AY169" s="15" t="s">
        <v>125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5" t="s">
        <v>86</v>
      </c>
      <c r="BK169" s="196">
        <f>ROUND(I169*H169,2)</f>
        <v>0</v>
      </c>
      <c r="BL169" s="15" t="s">
        <v>132</v>
      </c>
      <c r="BM169" s="195" t="s">
        <v>206</v>
      </c>
    </row>
    <row r="170" spans="1:65" s="2" customFormat="1" ht="19.5">
      <c r="A170" s="32"/>
      <c r="B170" s="33"/>
      <c r="C170" s="34"/>
      <c r="D170" s="197" t="s">
        <v>134</v>
      </c>
      <c r="E170" s="34"/>
      <c r="F170" s="198" t="s">
        <v>207</v>
      </c>
      <c r="G170" s="34"/>
      <c r="H170" s="34"/>
      <c r="I170" s="199"/>
      <c r="J170" s="34"/>
      <c r="K170" s="34"/>
      <c r="L170" s="37"/>
      <c r="M170" s="200"/>
      <c r="N170" s="20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134</v>
      </c>
      <c r="AU170" s="15" t="s">
        <v>88</v>
      </c>
    </row>
    <row r="171" spans="1:65" s="13" customFormat="1" ht="11.25">
      <c r="B171" s="203"/>
      <c r="C171" s="204"/>
      <c r="D171" s="197" t="s">
        <v>138</v>
      </c>
      <c r="E171" s="205" t="s">
        <v>1</v>
      </c>
      <c r="F171" s="206" t="s">
        <v>208</v>
      </c>
      <c r="G171" s="204"/>
      <c r="H171" s="207">
        <v>7.8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138</v>
      </c>
      <c r="AU171" s="213" t="s">
        <v>88</v>
      </c>
      <c r="AV171" s="13" t="s">
        <v>88</v>
      </c>
      <c r="AW171" s="13" t="s">
        <v>34</v>
      </c>
      <c r="AX171" s="13" t="s">
        <v>78</v>
      </c>
      <c r="AY171" s="213" t="s">
        <v>125</v>
      </c>
    </row>
    <row r="172" spans="1:65" s="13" customFormat="1" ht="11.25">
      <c r="B172" s="203"/>
      <c r="C172" s="204"/>
      <c r="D172" s="197" t="s">
        <v>138</v>
      </c>
      <c r="E172" s="205" t="s">
        <v>1</v>
      </c>
      <c r="F172" s="206" t="s">
        <v>209</v>
      </c>
      <c r="G172" s="204"/>
      <c r="H172" s="207">
        <v>1.8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138</v>
      </c>
      <c r="AU172" s="213" t="s">
        <v>88</v>
      </c>
      <c r="AV172" s="13" t="s">
        <v>88</v>
      </c>
      <c r="AW172" s="13" t="s">
        <v>34</v>
      </c>
      <c r="AX172" s="13" t="s">
        <v>78</v>
      </c>
      <c r="AY172" s="213" t="s">
        <v>125</v>
      </c>
    </row>
    <row r="173" spans="1:65" s="2" customFormat="1" ht="24.2" customHeight="1">
      <c r="A173" s="32"/>
      <c r="B173" s="33"/>
      <c r="C173" s="214" t="s">
        <v>210</v>
      </c>
      <c r="D173" s="214" t="s">
        <v>150</v>
      </c>
      <c r="E173" s="215" t="s">
        <v>211</v>
      </c>
      <c r="F173" s="216" t="s">
        <v>212</v>
      </c>
      <c r="G173" s="217" t="s">
        <v>130</v>
      </c>
      <c r="H173" s="218">
        <v>9.6</v>
      </c>
      <c r="I173" s="219"/>
      <c r="J173" s="220">
        <f>ROUND(I173*H173,2)</f>
        <v>0</v>
      </c>
      <c r="K173" s="216" t="s">
        <v>1</v>
      </c>
      <c r="L173" s="221"/>
      <c r="M173" s="222" t="s">
        <v>1</v>
      </c>
      <c r="N173" s="223" t="s">
        <v>43</v>
      </c>
      <c r="O173" s="69"/>
      <c r="P173" s="193">
        <f>O173*H173</f>
        <v>0</v>
      </c>
      <c r="Q173" s="193">
        <v>1.7149999999999999E-2</v>
      </c>
      <c r="R173" s="193">
        <f>Q173*H173</f>
        <v>0.16463999999999998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153</v>
      </c>
      <c r="AT173" s="195" t="s">
        <v>150</v>
      </c>
      <c r="AU173" s="195" t="s">
        <v>88</v>
      </c>
      <c r="AY173" s="15" t="s">
        <v>125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5" t="s">
        <v>86</v>
      </c>
      <c r="BK173" s="196">
        <f>ROUND(I173*H173,2)</f>
        <v>0</v>
      </c>
      <c r="BL173" s="15" t="s">
        <v>132</v>
      </c>
      <c r="BM173" s="195" t="s">
        <v>213</v>
      </c>
    </row>
    <row r="174" spans="1:65" s="2" customFormat="1" ht="11.25">
      <c r="A174" s="32"/>
      <c r="B174" s="33"/>
      <c r="C174" s="34"/>
      <c r="D174" s="197" t="s">
        <v>134</v>
      </c>
      <c r="E174" s="34"/>
      <c r="F174" s="198" t="s">
        <v>214</v>
      </c>
      <c r="G174" s="34"/>
      <c r="H174" s="34"/>
      <c r="I174" s="199"/>
      <c r="J174" s="34"/>
      <c r="K174" s="34"/>
      <c r="L174" s="37"/>
      <c r="M174" s="200"/>
      <c r="N174" s="20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134</v>
      </c>
      <c r="AU174" s="15" t="s">
        <v>88</v>
      </c>
    </row>
    <row r="175" spans="1:65" s="13" customFormat="1" ht="11.25">
      <c r="B175" s="203"/>
      <c r="C175" s="204"/>
      <c r="D175" s="197" t="s">
        <v>138</v>
      </c>
      <c r="E175" s="205" t="s">
        <v>1</v>
      </c>
      <c r="F175" s="206" t="s">
        <v>208</v>
      </c>
      <c r="G175" s="204"/>
      <c r="H175" s="207">
        <v>7.8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138</v>
      </c>
      <c r="AU175" s="213" t="s">
        <v>88</v>
      </c>
      <c r="AV175" s="13" t="s">
        <v>88</v>
      </c>
      <c r="AW175" s="13" t="s">
        <v>34</v>
      </c>
      <c r="AX175" s="13" t="s">
        <v>78</v>
      </c>
      <c r="AY175" s="213" t="s">
        <v>125</v>
      </c>
    </row>
    <row r="176" spans="1:65" s="13" customFormat="1" ht="11.25">
      <c r="B176" s="203"/>
      <c r="C176" s="204"/>
      <c r="D176" s="197" t="s">
        <v>138</v>
      </c>
      <c r="E176" s="205" t="s">
        <v>1</v>
      </c>
      <c r="F176" s="206" t="s">
        <v>209</v>
      </c>
      <c r="G176" s="204"/>
      <c r="H176" s="207">
        <v>1.8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138</v>
      </c>
      <c r="AU176" s="213" t="s">
        <v>88</v>
      </c>
      <c r="AV176" s="13" t="s">
        <v>88</v>
      </c>
      <c r="AW176" s="13" t="s">
        <v>34</v>
      </c>
      <c r="AX176" s="13" t="s">
        <v>78</v>
      </c>
      <c r="AY176" s="213" t="s">
        <v>125</v>
      </c>
    </row>
    <row r="177" spans="1:65" s="2" customFormat="1" ht="16.5" customHeight="1">
      <c r="A177" s="32"/>
      <c r="B177" s="33"/>
      <c r="C177" s="184" t="s">
        <v>215</v>
      </c>
      <c r="D177" s="184" t="s">
        <v>127</v>
      </c>
      <c r="E177" s="185" t="s">
        <v>216</v>
      </c>
      <c r="F177" s="186" t="s">
        <v>217</v>
      </c>
      <c r="G177" s="187" t="s">
        <v>158</v>
      </c>
      <c r="H177" s="188">
        <v>4</v>
      </c>
      <c r="I177" s="189"/>
      <c r="J177" s="190">
        <f>ROUND(I177*H177,2)</f>
        <v>0</v>
      </c>
      <c r="K177" s="186" t="s">
        <v>1</v>
      </c>
      <c r="L177" s="37"/>
      <c r="M177" s="191" t="s">
        <v>1</v>
      </c>
      <c r="N177" s="192" t="s">
        <v>43</v>
      </c>
      <c r="O177" s="69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5" t="s">
        <v>132</v>
      </c>
      <c r="AT177" s="195" t="s">
        <v>127</v>
      </c>
      <c r="AU177" s="195" t="s">
        <v>88</v>
      </c>
      <c r="AY177" s="15" t="s">
        <v>125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5" t="s">
        <v>86</v>
      </c>
      <c r="BK177" s="196">
        <f>ROUND(I177*H177,2)</f>
        <v>0</v>
      </c>
      <c r="BL177" s="15" t="s">
        <v>132</v>
      </c>
      <c r="BM177" s="195" t="s">
        <v>218</v>
      </c>
    </row>
    <row r="178" spans="1:65" s="2" customFormat="1" ht="11.25">
      <c r="A178" s="32"/>
      <c r="B178" s="33"/>
      <c r="C178" s="34"/>
      <c r="D178" s="197" t="s">
        <v>134</v>
      </c>
      <c r="E178" s="34"/>
      <c r="F178" s="198" t="s">
        <v>217</v>
      </c>
      <c r="G178" s="34"/>
      <c r="H178" s="34"/>
      <c r="I178" s="199"/>
      <c r="J178" s="34"/>
      <c r="K178" s="34"/>
      <c r="L178" s="37"/>
      <c r="M178" s="200"/>
      <c r="N178" s="20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134</v>
      </c>
      <c r="AU178" s="15" t="s">
        <v>88</v>
      </c>
    </row>
    <row r="179" spans="1:65" s="2" customFormat="1" ht="29.25">
      <c r="A179" s="32"/>
      <c r="B179" s="33"/>
      <c r="C179" s="34"/>
      <c r="D179" s="197" t="s">
        <v>136</v>
      </c>
      <c r="E179" s="34"/>
      <c r="F179" s="202" t="s">
        <v>219</v>
      </c>
      <c r="G179" s="34"/>
      <c r="H179" s="34"/>
      <c r="I179" s="199"/>
      <c r="J179" s="34"/>
      <c r="K179" s="34"/>
      <c r="L179" s="37"/>
      <c r="M179" s="200"/>
      <c r="N179" s="201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136</v>
      </c>
      <c r="AU179" s="15" t="s">
        <v>88</v>
      </c>
    </row>
    <row r="180" spans="1:65" s="13" customFormat="1" ht="11.25">
      <c r="B180" s="203"/>
      <c r="C180" s="204"/>
      <c r="D180" s="197" t="s">
        <v>138</v>
      </c>
      <c r="E180" s="205" t="s">
        <v>1</v>
      </c>
      <c r="F180" s="206" t="s">
        <v>220</v>
      </c>
      <c r="G180" s="204"/>
      <c r="H180" s="207">
        <v>3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138</v>
      </c>
      <c r="AU180" s="213" t="s">
        <v>88</v>
      </c>
      <c r="AV180" s="13" t="s">
        <v>88</v>
      </c>
      <c r="AW180" s="13" t="s">
        <v>34</v>
      </c>
      <c r="AX180" s="13" t="s">
        <v>78</v>
      </c>
      <c r="AY180" s="213" t="s">
        <v>125</v>
      </c>
    </row>
    <row r="181" spans="1:65" s="13" customFormat="1" ht="11.25">
      <c r="B181" s="203"/>
      <c r="C181" s="204"/>
      <c r="D181" s="197" t="s">
        <v>138</v>
      </c>
      <c r="E181" s="205" t="s">
        <v>1</v>
      </c>
      <c r="F181" s="206" t="s">
        <v>221</v>
      </c>
      <c r="G181" s="204"/>
      <c r="H181" s="207">
        <v>1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138</v>
      </c>
      <c r="AU181" s="213" t="s">
        <v>88</v>
      </c>
      <c r="AV181" s="13" t="s">
        <v>88</v>
      </c>
      <c r="AW181" s="13" t="s">
        <v>34</v>
      </c>
      <c r="AX181" s="13" t="s">
        <v>78</v>
      </c>
      <c r="AY181" s="213" t="s">
        <v>125</v>
      </c>
    </row>
    <row r="182" spans="1:65" s="2" customFormat="1" ht="16.5" customHeight="1">
      <c r="A182" s="32"/>
      <c r="B182" s="33"/>
      <c r="C182" s="184" t="s">
        <v>8</v>
      </c>
      <c r="D182" s="184" t="s">
        <v>127</v>
      </c>
      <c r="E182" s="185" t="s">
        <v>222</v>
      </c>
      <c r="F182" s="186" t="s">
        <v>223</v>
      </c>
      <c r="G182" s="187" t="s">
        <v>130</v>
      </c>
      <c r="H182" s="188">
        <v>2.61</v>
      </c>
      <c r="I182" s="189"/>
      <c r="J182" s="190">
        <f>ROUND(I182*H182,2)</f>
        <v>0</v>
      </c>
      <c r="K182" s="186" t="s">
        <v>1</v>
      </c>
      <c r="L182" s="37"/>
      <c r="M182" s="191" t="s">
        <v>1</v>
      </c>
      <c r="N182" s="192" t="s">
        <v>43</v>
      </c>
      <c r="O182" s="69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5" t="s">
        <v>132</v>
      </c>
      <c r="AT182" s="195" t="s">
        <v>127</v>
      </c>
      <c r="AU182" s="195" t="s">
        <v>88</v>
      </c>
      <c r="AY182" s="15" t="s">
        <v>125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5" t="s">
        <v>86</v>
      </c>
      <c r="BK182" s="196">
        <f>ROUND(I182*H182,2)</f>
        <v>0</v>
      </c>
      <c r="BL182" s="15" t="s">
        <v>132</v>
      </c>
      <c r="BM182" s="195" t="s">
        <v>224</v>
      </c>
    </row>
    <row r="183" spans="1:65" s="2" customFormat="1" ht="11.25">
      <c r="A183" s="32"/>
      <c r="B183" s="33"/>
      <c r="C183" s="34"/>
      <c r="D183" s="197" t="s">
        <v>134</v>
      </c>
      <c r="E183" s="34"/>
      <c r="F183" s="198" t="s">
        <v>223</v>
      </c>
      <c r="G183" s="34"/>
      <c r="H183" s="34"/>
      <c r="I183" s="199"/>
      <c r="J183" s="34"/>
      <c r="K183" s="34"/>
      <c r="L183" s="37"/>
      <c r="M183" s="200"/>
      <c r="N183" s="201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134</v>
      </c>
      <c r="AU183" s="15" t="s">
        <v>88</v>
      </c>
    </row>
    <row r="184" spans="1:65" s="13" customFormat="1" ht="11.25">
      <c r="B184" s="203"/>
      <c r="C184" s="204"/>
      <c r="D184" s="197" t="s">
        <v>138</v>
      </c>
      <c r="E184" s="205" t="s">
        <v>1</v>
      </c>
      <c r="F184" s="206" t="s">
        <v>225</v>
      </c>
      <c r="G184" s="204"/>
      <c r="H184" s="207">
        <v>2.61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138</v>
      </c>
      <c r="AU184" s="213" t="s">
        <v>88</v>
      </c>
      <c r="AV184" s="13" t="s">
        <v>88</v>
      </c>
      <c r="AW184" s="13" t="s">
        <v>34</v>
      </c>
      <c r="AX184" s="13" t="s">
        <v>86</v>
      </c>
      <c r="AY184" s="213" t="s">
        <v>125</v>
      </c>
    </row>
    <row r="185" spans="1:65" s="12" customFormat="1" ht="22.9" customHeight="1">
      <c r="B185" s="168"/>
      <c r="C185" s="169"/>
      <c r="D185" s="170" t="s">
        <v>77</v>
      </c>
      <c r="E185" s="182" t="s">
        <v>182</v>
      </c>
      <c r="F185" s="182" t="s">
        <v>226</v>
      </c>
      <c r="G185" s="169"/>
      <c r="H185" s="169"/>
      <c r="I185" s="172"/>
      <c r="J185" s="183">
        <f>BK185</f>
        <v>0</v>
      </c>
      <c r="K185" s="169"/>
      <c r="L185" s="174"/>
      <c r="M185" s="175"/>
      <c r="N185" s="176"/>
      <c r="O185" s="176"/>
      <c r="P185" s="177">
        <f>SUM(P186:P195)</f>
        <v>0</v>
      </c>
      <c r="Q185" s="176"/>
      <c r="R185" s="177">
        <f>SUM(R186:R195)</f>
        <v>1.0000000000000001E-5</v>
      </c>
      <c r="S185" s="176"/>
      <c r="T185" s="178">
        <f>SUM(T186:T195)</f>
        <v>5.0000000000000001E-4</v>
      </c>
      <c r="AR185" s="179" t="s">
        <v>86</v>
      </c>
      <c r="AT185" s="180" t="s">
        <v>77</v>
      </c>
      <c r="AU185" s="180" t="s">
        <v>86</v>
      </c>
      <c r="AY185" s="179" t="s">
        <v>125</v>
      </c>
      <c r="BK185" s="181">
        <f>SUM(BK186:BK195)</f>
        <v>0</v>
      </c>
    </row>
    <row r="186" spans="1:65" s="2" customFormat="1" ht="24.2" customHeight="1">
      <c r="A186" s="32"/>
      <c r="B186" s="33"/>
      <c r="C186" s="184" t="s">
        <v>227</v>
      </c>
      <c r="D186" s="184" t="s">
        <v>127</v>
      </c>
      <c r="E186" s="185" t="s">
        <v>228</v>
      </c>
      <c r="F186" s="186" t="s">
        <v>229</v>
      </c>
      <c r="G186" s="187" t="s">
        <v>130</v>
      </c>
      <c r="H186" s="188">
        <v>0.5</v>
      </c>
      <c r="I186" s="189"/>
      <c r="J186" s="190">
        <f>ROUND(I186*H186,2)</f>
        <v>0</v>
      </c>
      <c r="K186" s="186" t="s">
        <v>131</v>
      </c>
      <c r="L186" s="37"/>
      <c r="M186" s="191" t="s">
        <v>1</v>
      </c>
      <c r="N186" s="192" t="s">
        <v>43</v>
      </c>
      <c r="O186" s="69"/>
      <c r="P186" s="193">
        <f>O186*H186</f>
        <v>0</v>
      </c>
      <c r="Q186" s="193">
        <v>2.0000000000000002E-5</v>
      </c>
      <c r="R186" s="193">
        <f>Q186*H186</f>
        <v>1.0000000000000001E-5</v>
      </c>
      <c r="S186" s="193">
        <v>1E-3</v>
      </c>
      <c r="T186" s="194">
        <f>S186*H186</f>
        <v>5.0000000000000001E-4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5" t="s">
        <v>132</v>
      </c>
      <c r="AT186" s="195" t="s">
        <v>127</v>
      </c>
      <c r="AU186" s="195" t="s">
        <v>88</v>
      </c>
      <c r="AY186" s="15" t="s">
        <v>125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5" t="s">
        <v>86</v>
      </c>
      <c r="BK186" s="196">
        <f>ROUND(I186*H186,2)</f>
        <v>0</v>
      </c>
      <c r="BL186" s="15" t="s">
        <v>132</v>
      </c>
      <c r="BM186" s="195" t="s">
        <v>230</v>
      </c>
    </row>
    <row r="187" spans="1:65" s="2" customFormat="1" ht="19.5">
      <c r="A187" s="32"/>
      <c r="B187" s="33"/>
      <c r="C187" s="34"/>
      <c r="D187" s="197" t="s">
        <v>134</v>
      </c>
      <c r="E187" s="34"/>
      <c r="F187" s="198" t="s">
        <v>231</v>
      </c>
      <c r="G187" s="34"/>
      <c r="H187" s="34"/>
      <c r="I187" s="199"/>
      <c r="J187" s="34"/>
      <c r="K187" s="34"/>
      <c r="L187" s="37"/>
      <c r="M187" s="200"/>
      <c r="N187" s="201"/>
      <c r="O187" s="69"/>
      <c r="P187" s="69"/>
      <c r="Q187" s="69"/>
      <c r="R187" s="69"/>
      <c r="S187" s="69"/>
      <c r="T187" s="70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134</v>
      </c>
      <c r="AU187" s="15" t="s">
        <v>88</v>
      </c>
    </row>
    <row r="188" spans="1:65" s="13" customFormat="1" ht="22.5">
      <c r="B188" s="203"/>
      <c r="C188" s="204"/>
      <c r="D188" s="197" t="s">
        <v>138</v>
      </c>
      <c r="E188" s="205" t="s">
        <v>1</v>
      </c>
      <c r="F188" s="206" t="s">
        <v>232</v>
      </c>
      <c r="G188" s="204"/>
      <c r="H188" s="207">
        <v>0.5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138</v>
      </c>
      <c r="AU188" s="213" t="s">
        <v>88</v>
      </c>
      <c r="AV188" s="13" t="s">
        <v>88</v>
      </c>
      <c r="AW188" s="13" t="s">
        <v>34</v>
      </c>
      <c r="AX188" s="13" t="s">
        <v>86</v>
      </c>
      <c r="AY188" s="213" t="s">
        <v>125</v>
      </c>
    </row>
    <row r="189" spans="1:65" s="2" customFormat="1" ht="24.2" customHeight="1">
      <c r="A189" s="32"/>
      <c r="B189" s="33"/>
      <c r="C189" s="184" t="s">
        <v>233</v>
      </c>
      <c r="D189" s="184" t="s">
        <v>127</v>
      </c>
      <c r="E189" s="185" t="s">
        <v>234</v>
      </c>
      <c r="F189" s="186" t="s">
        <v>235</v>
      </c>
      <c r="G189" s="187" t="s">
        <v>158</v>
      </c>
      <c r="H189" s="188">
        <v>5</v>
      </c>
      <c r="I189" s="189"/>
      <c r="J189" s="190">
        <f>ROUND(I189*H189,2)</f>
        <v>0</v>
      </c>
      <c r="K189" s="186" t="s">
        <v>1</v>
      </c>
      <c r="L189" s="37"/>
      <c r="M189" s="191" t="s">
        <v>1</v>
      </c>
      <c r="N189" s="192" t="s">
        <v>43</v>
      </c>
      <c r="O189" s="69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5" t="s">
        <v>132</v>
      </c>
      <c r="AT189" s="195" t="s">
        <v>127</v>
      </c>
      <c r="AU189" s="195" t="s">
        <v>88</v>
      </c>
      <c r="AY189" s="15" t="s">
        <v>125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5" t="s">
        <v>86</v>
      </c>
      <c r="BK189" s="196">
        <f>ROUND(I189*H189,2)</f>
        <v>0</v>
      </c>
      <c r="BL189" s="15" t="s">
        <v>132</v>
      </c>
      <c r="BM189" s="195" t="s">
        <v>236</v>
      </c>
    </row>
    <row r="190" spans="1:65" s="2" customFormat="1" ht="11.25">
      <c r="A190" s="32"/>
      <c r="B190" s="33"/>
      <c r="C190" s="34"/>
      <c r="D190" s="197" t="s">
        <v>134</v>
      </c>
      <c r="E190" s="34"/>
      <c r="F190" s="198" t="s">
        <v>235</v>
      </c>
      <c r="G190" s="34"/>
      <c r="H190" s="34"/>
      <c r="I190" s="199"/>
      <c r="J190" s="34"/>
      <c r="K190" s="34"/>
      <c r="L190" s="37"/>
      <c r="M190" s="200"/>
      <c r="N190" s="201"/>
      <c r="O190" s="69"/>
      <c r="P190" s="69"/>
      <c r="Q190" s="69"/>
      <c r="R190" s="69"/>
      <c r="S190" s="69"/>
      <c r="T190" s="70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5" t="s">
        <v>134</v>
      </c>
      <c r="AU190" s="15" t="s">
        <v>88</v>
      </c>
    </row>
    <row r="191" spans="1:65" s="13" customFormat="1" ht="11.25">
      <c r="B191" s="203"/>
      <c r="C191" s="204"/>
      <c r="D191" s="197" t="s">
        <v>138</v>
      </c>
      <c r="E191" s="205" t="s">
        <v>1</v>
      </c>
      <c r="F191" s="206" t="s">
        <v>237</v>
      </c>
      <c r="G191" s="204"/>
      <c r="H191" s="207">
        <v>5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138</v>
      </c>
      <c r="AU191" s="213" t="s">
        <v>88</v>
      </c>
      <c r="AV191" s="13" t="s">
        <v>88</v>
      </c>
      <c r="AW191" s="13" t="s">
        <v>34</v>
      </c>
      <c r="AX191" s="13" t="s">
        <v>86</v>
      </c>
      <c r="AY191" s="213" t="s">
        <v>125</v>
      </c>
    </row>
    <row r="192" spans="1:65" s="2" customFormat="1" ht="24.2" customHeight="1">
      <c r="A192" s="32"/>
      <c r="B192" s="33"/>
      <c r="C192" s="184" t="s">
        <v>238</v>
      </c>
      <c r="D192" s="184" t="s">
        <v>127</v>
      </c>
      <c r="E192" s="185" t="s">
        <v>239</v>
      </c>
      <c r="F192" s="186" t="s">
        <v>240</v>
      </c>
      <c r="G192" s="187" t="s">
        <v>158</v>
      </c>
      <c r="H192" s="188">
        <v>6</v>
      </c>
      <c r="I192" s="189"/>
      <c r="J192" s="190">
        <f>ROUND(I192*H192,2)</f>
        <v>0</v>
      </c>
      <c r="K192" s="186" t="s">
        <v>1</v>
      </c>
      <c r="L192" s="37"/>
      <c r="M192" s="191" t="s">
        <v>1</v>
      </c>
      <c r="N192" s="192" t="s">
        <v>43</v>
      </c>
      <c r="O192" s="69"/>
      <c r="P192" s="193">
        <f>O192*H192</f>
        <v>0</v>
      </c>
      <c r="Q192" s="193">
        <v>0</v>
      </c>
      <c r="R192" s="193">
        <f>Q192*H192</f>
        <v>0</v>
      </c>
      <c r="S192" s="193">
        <v>0</v>
      </c>
      <c r="T192" s="19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5" t="s">
        <v>132</v>
      </c>
      <c r="AT192" s="195" t="s">
        <v>127</v>
      </c>
      <c r="AU192" s="195" t="s">
        <v>88</v>
      </c>
      <c r="AY192" s="15" t="s">
        <v>125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5" t="s">
        <v>86</v>
      </c>
      <c r="BK192" s="196">
        <f>ROUND(I192*H192,2)</f>
        <v>0</v>
      </c>
      <c r="BL192" s="15" t="s">
        <v>132</v>
      </c>
      <c r="BM192" s="195" t="s">
        <v>241</v>
      </c>
    </row>
    <row r="193" spans="1:65" s="2" customFormat="1" ht="19.5">
      <c r="A193" s="32"/>
      <c r="B193" s="33"/>
      <c r="C193" s="34"/>
      <c r="D193" s="197" t="s">
        <v>134</v>
      </c>
      <c r="E193" s="34"/>
      <c r="F193" s="198" t="s">
        <v>240</v>
      </c>
      <c r="G193" s="34"/>
      <c r="H193" s="34"/>
      <c r="I193" s="199"/>
      <c r="J193" s="34"/>
      <c r="K193" s="34"/>
      <c r="L193" s="37"/>
      <c r="M193" s="200"/>
      <c r="N193" s="201"/>
      <c r="O193" s="69"/>
      <c r="P193" s="69"/>
      <c r="Q193" s="69"/>
      <c r="R193" s="69"/>
      <c r="S193" s="69"/>
      <c r="T193" s="70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134</v>
      </c>
      <c r="AU193" s="15" t="s">
        <v>88</v>
      </c>
    </row>
    <row r="194" spans="1:65" s="2" customFormat="1" ht="19.5">
      <c r="A194" s="32"/>
      <c r="B194" s="33"/>
      <c r="C194" s="34"/>
      <c r="D194" s="197" t="s">
        <v>136</v>
      </c>
      <c r="E194" s="34"/>
      <c r="F194" s="202" t="s">
        <v>242</v>
      </c>
      <c r="G194" s="34"/>
      <c r="H194" s="34"/>
      <c r="I194" s="199"/>
      <c r="J194" s="34"/>
      <c r="K194" s="34"/>
      <c r="L194" s="37"/>
      <c r="M194" s="200"/>
      <c r="N194" s="201"/>
      <c r="O194" s="69"/>
      <c r="P194" s="69"/>
      <c r="Q194" s="69"/>
      <c r="R194" s="69"/>
      <c r="S194" s="69"/>
      <c r="T194" s="70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136</v>
      </c>
      <c r="AU194" s="15" t="s">
        <v>88</v>
      </c>
    </row>
    <row r="195" spans="1:65" s="13" customFormat="1" ht="11.25">
      <c r="B195" s="203"/>
      <c r="C195" s="204"/>
      <c r="D195" s="197" t="s">
        <v>138</v>
      </c>
      <c r="E195" s="205" t="s">
        <v>1</v>
      </c>
      <c r="F195" s="206" t="s">
        <v>243</v>
      </c>
      <c r="G195" s="204"/>
      <c r="H195" s="207">
        <v>6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138</v>
      </c>
      <c r="AU195" s="213" t="s">
        <v>88</v>
      </c>
      <c r="AV195" s="13" t="s">
        <v>88</v>
      </c>
      <c r="AW195" s="13" t="s">
        <v>34</v>
      </c>
      <c r="AX195" s="13" t="s">
        <v>86</v>
      </c>
      <c r="AY195" s="213" t="s">
        <v>125</v>
      </c>
    </row>
    <row r="196" spans="1:65" s="12" customFormat="1" ht="22.9" customHeight="1">
      <c r="B196" s="168"/>
      <c r="C196" s="169"/>
      <c r="D196" s="170" t="s">
        <v>77</v>
      </c>
      <c r="E196" s="182" t="s">
        <v>244</v>
      </c>
      <c r="F196" s="182" t="s">
        <v>245</v>
      </c>
      <c r="G196" s="169"/>
      <c r="H196" s="169"/>
      <c r="I196" s="172"/>
      <c r="J196" s="183">
        <f>BK196</f>
        <v>0</v>
      </c>
      <c r="K196" s="169"/>
      <c r="L196" s="174"/>
      <c r="M196" s="175"/>
      <c r="N196" s="176"/>
      <c r="O196" s="176"/>
      <c r="P196" s="177">
        <f>SUM(P197:P198)</f>
        <v>0</v>
      </c>
      <c r="Q196" s="176"/>
      <c r="R196" s="177">
        <f>SUM(R197:R198)</f>
        <v>0</v>
      </c>
      <c r="S196" s="176"/>
      <c r="T196" s="178">
        <f>SUM(T197:T198)</f>
        <v>0</v>
      </c>
      <c r="AR196" s="179" t="s">
        <v>86</v>
      </c>
      <c r="AT196" s="180" t="s">
        <v>77</v>
      </c>
      <c r="AU196" s="180" t="s">
        <v>86</v>
      </c>
      <c r="AY196" s="179" t="s">
        <v>125</v>
      </c>
      <c r="BK196" s="181">
        <f>SUM(BK197:BK198)</f>
        <v>0</v>
      </c>
    </row>
    <row r="197" spans="1:65" s="2" customFormat="1" ht="21.75" customHeight="1">
      <c r="A197" s="32"/>
      <c r="B197" s="33"/>
      <c r="C197" s="184" t="s">
        <v>246</v>
      </c>
      <c r="D197" s="184" t="s">
        <v>127</v>
      </c>
      <c r="E197" s="185" t="s">
        <v>247</v>
      </c>
      <c r="F197" s="186" t="s">
        <v>248</v>
      </c>
      <c r="G197" s="187" t="s">
        <v>249</v>
      </c>
      <c r="H197" s="188">
        <v>1.0860000000000001</v>
      </c>
      <c r="I197" s="189"/>
      <c r="J197" s="190">
        <f>ROUND(I197*H197,2)</f>
        <v>0</v>
      </c>
      <c r="K197" s="186" t="s">
        <v>131</v>
      </c>
      <c r="L197" s="37"/>
      <c r="M197" s="191" t="s">
        <v>1</v>
      </c>
      <c r="N197" s="192" t="s">
        <v>43</v>
      </c>
      <c r="O197" s="69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5" t="s">
        <v>132</v>
      </c>
      <c r="AT197" s="195" t="s">
        <v>127</v>
      </c>
      <c r="AU197" s="195" t="s">
        <v>88</v>
      </c>
      <c r="AY197" s="15" t="s">
        <v>125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5" t="s">
        <v>86</v>
      </c>
      <c r="BK197" s="196">
        <f>ROUND(I197*H197,2)</f>
        <v>0</v>
      </c>
      <c r="BL197" s="15" t="s">
        <v>132</v>
      </c>
      <c r="BM197" s="195" t="s">
        <v>250</v>
      </c>
    </row>
    <row r="198" spans="1:65" s="2" customFormat="1" ht="19.5">
      <c r="A198" s="32"/>
      <c r="B198" s="33"/>
      <c r="C198" s="34"/>
      <c r="D198" s="197" t="s">
        <v>134</v>
      </c>
      <c r="E198" s="34"/>
      <c r="F198" s="198" t="s">
        <v>251</v>
      </c>
      <c r="G198" s="34"/>
      <c r="H198" s="34"/>
      <c r="I198" s="199"/>
      <c r="J198" s="34"/>
      <c r="K198" s="34"/>
      <c r="L198" s="37"/>
      <c r="M198" s="224"/>
      <c r="N198" s="225"/>
      <c r="O198" s="226"/>
      <c r="P198" s="226"/>
      <c r="Q198" s="226"/>
      <c r="R198" s="226"/>
      <c r="S198" s="226"/>
      <c r="T198" s="227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134</v>
      </c>
      <c r="AU198" s="15" t="s">
        <v>88</v>
      </c>
    </row>
    <row r="199" spans="1:65" s="2" customFormat="1" ht="6.95" customHeight="1">
      <c r="A199" s="3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37"/>
      <c r="M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</row>
  </sheetData>
  <sheetProtection algorithmName="SHA-512" hashValue="xB4HBcye167pE+qjBpKuqT5Si8OD5hZU6eYVlnMku8FjFxajpVyDln38U6gOu3qbt/IVIsUkJuN/rYxzzwoD+A==" saltValue="njT6l4PtKHMjYntAG2gJLa/24oip4fNFanJkLeV7AsoYTXSFyLDu35QVsLwKWwulIpjK8WCFtSw+IdfqUc5xyw==" spinCount="100000" sheet="1" objects="1" scenarios="1" formatColumns="0" formatRows="0" autoFilter="0"/>
  <autoFilter ref="C122:K198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5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88</v>
      </c>
    </row>
    <row r="4" spans="1:46" s="1" customFormat="1" ht="24.95" customHeight="1">
      <c r="B4" s="18"/>
      <c r="D4" s="108" t="s">
        <v>95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69" t="str">
        <f>'Rekapitulace stavby'!K6</f>
        <v>VN Ludkovice, monitoring a sanace svahu v PB zavázání</v>
      </c>
      <c r="F7" s="270"/>
      <c r="G7" s="270"/>
      <c r="H7" s="270"/>
      <c r="L7" s="18"/>
    </row>
    <row r="8" spans="1:46" s="2" customFormat="1" ht="12" customHeight="1">
      <c r="A8" s="32"/>
      <c r="B8" s="37"/>
      <c r="C8" s="32"/>
      <c r="D8" s="110" t="s">
        <v>96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7"/>
      <c r="C9" s="32"/>
      <c r="D9" s="32"/>
      <c r="E9" s="271" t="s">
        <v>252</v>
      </c>
      <c r="F9" s="272"/>
      <c r="G9" s="272"/>
      <c r="H9" s="27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2. 11. 2021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29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3" t="str">
        <f>'Rekapitulace stavby'!E14</f>
        <v>Vyplň údaj</v>
      </c>
      <c r="F18" s="274"/>
      <c r="G18" s="274"/>
      <c r="H18" s="274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31</v>
      </c>
      <c r="E20" s="32"/>
      <c r="F20" s="32"/>
      <c r="G20" s="32"/>
      <c r="H20" s="32"/>
      <c r="I20" s="110" t="s">
        <v>25</v>
      </c>
      <c r="J20" s="111" t="s">
        <v>32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33</v>
      </c>
      <c r="F21" s="32"/>
      <c r="G21" s="32"/>
      <c r="H21" s="32"/>
      <c r="I21" s="110" t="s">
        <v>28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35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37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5" t="s">
        <v>1</v>
      </c>
      <c r="F27" s="275"/>
      <c r="G27" s="275"/>
      <c r="H27" s="27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32"/>
      <c r="J30" s="118">
        <f>ROUND(J126,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19" t="s">
        <v>39</v>
      </c>
      <c r="J32" s="119" t="s">
        <v>41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42</v>
      </c>
      <c r="E33" s="110" t="s">
        <v>43</v>
      </c>
      <c r="F33" s="121">
        <f>ROUND((SUM(BE126:BE284)),  2)</f>
        <v>0</v>
      </c>
      <c r="G33" s="32"/>
      <c r="H33" s="32"/>
      <c r="I33" s="122">
        <v>0.21</v>
      </c>
      <c r="J33" s="121">
        <f>ROUND(((SUM(BE126:BE284))*I33),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44</v>
      </c>
      <c r="F34" s="121">
        <f>ROUND((SUM(BF126:BF284)),  2)</f>
        <v>0</v>
      </c>
      <c r="G34" s="32"/>
      <c r="H34" s="32"/>
      <c r="I34" s="122">
        <v>0.15</v>
      </c>
      <c r="J34" s="121">
        <f>ROUND(((SUM(BF126:BF284))*I34),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45</v>
      </c>
      <c r="F35" s="121">
        <f>ROUND((SUM(BG126:BG284)),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46</v>
      </c>
      <c r="F36" s="121">
        <f>ROUND((SUM(BH126:BH284)),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47</v>
      </c>
      <c r="F37" s="121">
        <f>ROUND((SUM(BI126:BI284)),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51</v>
      </c>
      <c r="E50" s="131"/>
      <c r="F50" s="131"/>
      <c r="G50" s="130" t="s">
        <v>52</v>
      </c>
      <c r="H50" s="131"/>
      <c r="I50" s="131"/>
      <c r="J50" s="131"/>
      <c r="K50" s="13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2" t="s">
        <v>53</v>
      </c>
      <c r="E61" s="133"/>
      <c r="F61" s="134" t="s">
        <v>54</v>
      </c>
      <c r="G61" s="132" t="s">
        <v>53</v>
      </c>
      <c r="H61" s="133"/>
      <c r="I61" s="133"/>
      <c r="J61" s="135" t="s">
        <v>54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0" t="s">
        <v>55</v>
      </c>
      <c r="E65" s="136"/>
      <c r="F65" s="136"/>
      <c r="G65" s="130" t="s">
        <v>56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2" t="s">
        <v>53</v>
      </c>
      <c r="E76" s="133"/>
      <c r="F76" s="134" t="s">
        <v>54</v>
      </c>
      <c r="G76" s="132" t="s">
        <v>53</v>
      </c>
      <c r="H76" s="133"/>
      <c r="I76" s="133"/>
      <c r="J76" s="135" t="s">
        <v>54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6" t="str">
        <f>E7</f>
        <v>VN Ludkovice, monitoring a sanace svahu v PB zavázání</v>
      </c>
      <c r="F85" s="277"/>
      <c r="G85" s="277"/>
      <c r="H85" s="277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4"/>
      <c r="D87" s="34"/>
      <c r="E87" s="247" t="str">
        <f>E9</f>
        <v>3090_02 - SO2 Omezení zasakování srážkových vod v pravém zavázání</v>
      </c>
      <c r="F87" s="278"/>
      <c r="G87" s="278"/>
      <c r="H87" s="278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k.ú. Ludkovice</v>
      </c>
      <c r="G89" s="34"/>
      <c r="H89" s="34"/>
      <c r="I89" s="27" t="s">
        <v>22</v>
      </c>
      <c r="J89" s="64" t="str">
        <f>IF(J12="","",J12)</f>
        <v>2. 11. 2021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4"/>
      <c r="E91" s="34"/>
      <c r="F91" s="25" t="str">
        <f>E15</f>
        <v>Povodí Moravy, s.p.</v>
      </c>
      <c r="G91" s="34"/>
      <c r="H91" s="34"/>
      <c r="I91" s="27" t="s">
        <v>31</v>
      </c>
      <c r="J91" s="30" t="str">
        <f>E21</f>
        <v>VODNÍ DÍLA - TBD a.s.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27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99</v>
      </c>
      <c r="D94" s="142"/>
      <c r="E94" s="142"/>
      <c r="F94" s="142"/>
      <c r="G94" s="142"/>
      <c r="H94" s="142"/>
      <c r="I94" s="142"/>
      <c r="J94" s="143" t="s">
        <v>100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101</v>
      </c>
      <c r="D96" s="34"/>
      <c r="E96" s="34"/>
      <c r="F96" s="34"/>
      <c r="G96" s="34"/>
      <c r="H96" s="34"/>
      <c r="I96" s="34"/>
      <c r="J96" s="82">
        <f>J126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102</v>
      </c>
    </row>
    <row r="97" spans="1:31" s="9" customFormat="1" ht="24.95" customHeight="1">
      <c r="B97" s="145"/>
      <c r="C97" s="146"/>
      <c r="D97" s="147" t="s">
        <v>103</v>
      </c>
      <c r="E97" s="148"/>
      <c r="F97" s="148"/>
      <c r="G97" s="148"/>
      <c r="H97" s="148"/>
      <c r="I97" s="148"/>
      <c r="J97" s="149">
        <f>J127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253</v>
      </c>
      <c r="E98" s="154"/>
      <c r="F98" s="154"/>
      <c r="G98" s="154"/>
      <c r="H98" s="154"/>
      <c r="I98" s="154"/>
      <c r="J98" s="155">
        <f>J128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104</v>
      </c>
      <c r="E99" s="154"/>
      <c r="F99" s="154"/>
      <c r="G99" s="154"/>
      <c r="H99" s="154"/>
      <c r="I99" s="154"/>
      <c r="J99" s="155">
        <f>J170</f>
        <v>0</v>
      </c>
      <c r="K99" s="152"/>
      <c r="L99" s="156"/>
    </row>
    <row r="100" spans="1:31" s="10" customFormat="1" ht="19.899999999999999" customHeight="1">
      <c r="B100" s="151"/>
      <c r="C100" s="152"/>
      <c r="D100" s="153" t="s">
        <v>106</v>
      </c>
      <c r="E100" s="154"/>
      <c r="F100" s="154"/>
      <c r="G100" s="154"/>
      <c r="H100" s="154"/>
      <c r="I100" s="154"/>
      <c r="J100" s="155">
        <f>J178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254</v>
      </c>
      <c r="E101" s="154"/>
      <c r="F101" s="154"/>
      <c r="G101" s="154"/>
      <c r="H101" s="154"/>
      <c r="I101" s="154"/>
      <c r="J101" s="155">
        <f>J206</f>
        <v>0</v>
      </c>
      <c r="K101" s="152"/>
      <c r="L101" s="156"/>
    </row>
    <row r="102" spans="1:31" s="10" customFormat="1" ht="19.899999999999999" customHeight="1">
      <c r="B102" s="151"/>
      <c r="C102" s="152"/>
      <c r="D102" s="153" t="s">
        <v>255</v>
      </c>
      <c r="E102" s="154"/>
      <c r="F102" s="154"/>
      <c r="G102" s="154"/>
      <c r="H102" s="154"/>
      <c r="I102" s="154"/>
      <c r="J102" s="155">
        <f>J219</f>
        <v>0</v>
      </c>
      <c r="K102" s="152"/>
      <c r="L102" s="156"/>
    </row>
    <row r="103" spans="1:31" s="10" customFormat="1" ht="19.899999999999999" customHeight="1">
      <c r="B103" s="151"/>
      <c r="C103" s="152"/>
      <c r="D103" s="153" t="s">
        <v>107</v>
      </c>
      <c r="E103" s="154"/>
      <c r="F103" s="154"/>
      <c r="G103" s="154"/>
      <c r="H103" s="154"/>
      <c r="I103" s="154"/>
      <c r="J103" s="155">
        <f>J229</f>
        <v>0</v>
      </c>
      <c r="K103" s="152"/>
      <c r="L103" s="156"/>
    </row>
    <row r="104" spans="1:31" s="10" customFormat="1" ht="19.899999999999999" customHeight="1">
      <c r="B104" s="151"/>
      <c r="C104" s="152"/>
      <c r="D104" s="153" t="s">
        <v>108</v>
      </c>
      <c r="E104" s="154"/>
      <c r="F104" s="154"/>
      <c r="G104" s="154"/>
      <c r="H104" s="154"/>
      <c r="I104" s="154"/>
      <c r="J104" s="155">
        <f>J253</f>
        <v>0</v>
      </c>
      <c r="K104" s="152"/>
      <c r="L104" s="156"/>
    </row>
    <row r="105" spans="1:31" s="10" customFormat="1" ht="19.899999999999999" customHeight="1">
      <c r="B105" s="151"/>
      <c r="C105" s="152"/>
      <c r="D105" s="153" t="s">
        <v>256</v>
      </c>
      <c r="E105" s="154"/>
      <c r="F105" s="154"/>
      <c r="G105" s="154"/>
      <c r="H105" s="154"/>
      <c r="I105" s="154"/>
      <c r="J105" s="155">
        <f>J271</f>
        <v>0</v>
      </c>
      <c r="K105" s="152"/>
      <c r="L105" s="156"/>
    </row>
    <row r="106" spans="1:31" s="10" customFormat="1" ht="19.899999999999999" customHeight="1">
      <c r="B106" s="151"/>
      <c r="C106" s="152"/>
      <c r="D106" s="153" t="s">
        <v>109</v>
      </c>
      <c r="E106" s="154"/>
      <c r="F106" s="154"/>
      <c r="G106" s="154"/>
      <c r="H106" s="154"/>
      <c r="I106" s="154"/>
      <c r="J106" s="155">
        <f>J282</f>
        <v>0</v>
      </c>
      <c r="K106" s="152"/>
      <c r="L106" s="156"/>
    </row>
    <row r="107" spans="1:31" s="2" customFormat="1" ht="21.7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>
      <c r="A112" s="32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>
      <c r="A113" s="32"/>
      <c r="B113" s="33"/>
      <c r="C113" s="21" t="s">
        <v>110</v>
      </c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>
      <c r="A115" s="32"/>
      <c r="B115" s="33"/>
      <c r="C115" s="27" t="s">
        <v>16</v>
      </c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>
      <c r="A116" s="32"/>
      <c r="B116" s="33"/>
      <c r="C116" s="34"/>
      <c r="D116" s="34"/>
      <c r="E116" s="276" t="str">
        <f>E7</f>
        <v>VN Ludkovice, monitoring a sanace svahu v PB zavázání</v>
      </c>
      <c r="F116" s="277"/>
      <c r="G116" s="277"/>
      <c r="H116" s="277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96</v>
      </c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30" customHeight="1">
      <c r="A118" s="32"/>
      <c r="B118" s="33"/>
      <c r="C118" s="34"/>
      <c r="D118" s="34"/>
      <c r="E118" s="247" t="str">
        <f>E9</f>
        <v>3090_02 - SO2 Omezení zasakování srážkových vod v pravém zavázání</v>
      </c>
      <c r="F118" s="278"/>
      <c r="G118" s="278"/>
      <c r="H118" s="278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7" t="s">
        <v>20</v>
      </c>
      <c r="D120" s="34"/>
      <c r="E120" s="34"/>
      <c r="F120" s="25" t="str">
        <f>F12</f>
        <v>k.ú. Ludkovice</v>
      </c>
      <c r="G120" s="34"/>
      <c r="H120" s="34"/>
      <c r="I120" s="27" t="s">
        <v>22</v>
      </c>
      <c r="J120" s="64" t="str">
        <f>IF(J12="","",J12)</f>
        <v>2. 11. 2021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25.7" customHeight="1">
      <c r="A122" s="32"/>
      <c r="B122" s="33"/>
      <c r="C122" s="27" t="s">
        <v>24</v>
      </c>
      <c r="D122" s="34"/>
      <c r="E122" s="34"/>
      <c r="F122" s="25" t="str">
        <f>E15</f>
        <v>Povodí Moravy, s.p.</v>
      </c>
      <c r="G122" s="34"/>
      <c r="H122" s="34"/>
      <c r="I122" s="27" t="s">
        <v>31</v>
      </c>
      <c r="J122" s="30" t="str">
        <f>E21</f>
        <v>VODNÍ DÍLA - TBD a.s.</v>
      </c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29</v>
      </c>
      <c r="D123" s="34"/>
      <c r="E123" s="34"/>
      <c r="F123" s="25" t="str">
        <f>IF(E18="","",E18)</f>
        <v>Vyplň údaj</v>
      </c>
      <c r="G123" s="34"/>
      <c r="H123" s="34"/>
      <c r="I123" s="27" t="s">
        <v>35</v>
      </c>
      <c r="J123" s="30" t="str">
        <f>E24</f>
        <v xml:space="preserve"> 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57"/>
      <c r="B125" s="158"/>
      <c r="C125" s="159" t="s">
        <v>111</v>
      </c>
      <c r="D125" s="160" t="s">
        <v>63</v>
      </c>
      <c r="E125" s="160" t="s">
        <v>59</v>
      </c>
      <c r="F125" s="160" t="s">
        <v>60</v>
      </c>
      <c r="G125" s="160" t="s">
        <v>112</v>
      </c>
      <c r="H125" s="160" t="s">
        <v>113</v>
      </c>
      <c r="I125" s="160" t="s">
        <v>114</v>
      </c>
      <c r="J125" s="160" t="s">
        <v>100</v>
      </c>
      <c r="K125" s="161" t="s">
        <v>115</v>
      </c>
      <c r="L125" s="162"/>
      <c r="M125" s="73" t="s">
        <v>1</v>
      </c>
      <c r="N125" s="74" t="s">
        <v>42</v>
      </c>
      <c r="O125" s="74" t="s">
        <v>116</v>
      </c>
      <c r="P125" s="74" t="s">
        <v>117</v>
      </c>
      <c r="Q125" s="74" t="s">
        <v>118</v>
      </c>
      <c r="R125" s="74" t="s">
        <v>119</v>
      </c>
      <c r="S125" s="74" t="s">
        <v>120</v>
      </c>
      <c r="T125" s="75" t="s">
        <v>121</v>
      </c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</row>
    <row r="126" spans="1:63" s="2" customFormat="1" ht="22.9" customHeight="1">
      <c r="A126" s="32"/>
      <c r="B126" s="33"/>
      <c r="C126" s="80" t="s">
        <v>122</v>
      </c>
      <c r="D126" s="34"/>
      <c r="E126" s="34"/>
      <c r="F126" s="34"/>
      <c r="G126" s="34"/>
      <c r="H126" s="34"/>
      <c r="I126" s="34"/>
      <c r="J126" s="163">
        <f>BK126</f>
        <v>0</v>
      </c>
      <c r="K126" s="34"/>
      <c r="L126" s="37"/>
      <c r="M126" s="76"/>
      <c r="N126" s="164"/>
      <c r="O126" s="77"/>
      <c r="P126" s="165">
        <f>P127</f>
        <v>0</v>
      </c>
      <c r="Q126" s="77"/>
      <c r="R126" s="165">
        <f>R127</f>
        <v>214.72530273999999</v>
      </c>
      <c r="S126" s="77"/>
      <c r="T126" s="166">
        <f>T127</f>
        <v>16.818750000000001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77</v>
      </c>
      <c r="AU126" s="15" t="s">
        <v>102</v>
      </c>
      <c r="BK126" s="167">
        <f>BK127</f>
        <v>0</v>
      </c>
    </row>
    <row r="127" spans="1:63" s="12" customFormat="1" ht="25.9" customHeight="1">
      <c r="B127" s="168"/>
      <c r="C127" s="169"/>
      <c r="D127" s="170" t="s">
        <v>77</v>
      </c>
      <c r="E127" s="171" t="s">
        <v>123</v>
      </c>
      <c r="F127" s="171" t="s">
        <v>124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P128+P170+P178+P206+P219+P229+P253+P271+P282</f>
        <v>0</v>
      </c>
      <c r="Q127" s="176"/>
      <c r="R127" s="177">
        <f>R128+R170+R178+R206+R219+R229+R253+R271+R282</f>
        <v>214.72530273999999</v>
      </c>
      <c r="S127" s="176"/>
      <c r="T127" s="178">
        <f>T128+T170+T178+T206+T219+T229+T253+T271+T282</f>
        <v>16.818750000000001</v>
      </c>
      <c r="AR127" s="179" t="s">
        <v>86</v>
      </c>
      <c r="AT127" s="180" t="s">
        <v>77</v>
      </c>
      <c r="AU127" s="180" t="s">
        <v>78</v>
      </c>
      <c r="AY127" s="179" t="s">
        <v>125</v>
      </c>
      <c r="BK127" s="181">
        <f>BK128+BK170+BK178+BK206+BK219+BK229+BK253+BK271+BK282</f>
        <v>0</v>
      </c>
    </row>
    <row r="128" spans="1:63" s="12" customFormat="1" ht="22.9" customHeight="1">
      <c r="B128" s="168"/>
      <c r="C128" s="169"/>
      <c r="D128" s="170" t="s">
        <v>77</v>
      </c>
      <c r="E128" s="182" t="s">
        <v>86</v>
      </c>
      <c r="F128" s="182" t="s">
        <v>257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SUM(P129:P169)</f>
        <v>0</v>
      </c>
      <c r="Q128" s="176"/>
      <c r="R128" s="177">
        <f>SUM(R129:R169)</f>
        <v>45.927999999999997</v>
      </c>
      <c r="S128" s="176"/>
      <c r="T128" s="178">
        <f>SUM(T129:T169)</f>
        <v>16.818750000000001</v>
      </c>
      <c r="AR128" s="179" t="s">
        <v>86</v>
      </c>
      <c r="AT128" s="180" t="s">
        <v>77</v>
      </c>
      <c r="AU128" s="180" t="s">
        <v>86</v>
      </c>
      <c r="AY128" s="179" t="s">
        <v>125</v>
      </c>
      <c r="BK128" s="181">
        <f>SUM(BK129:BK169)</f>
        <v>0</v>
      </c>
    </row>
    <row r="129" spans="1:65" s="2" customFormat="1" ht="24.2" customHeight="1">
      <c r="A129" s="32"/>
      <c r="B129" s="33"/>
      <c r="C129" s="184" t="s">
        <v>86</v>
      </c>
      <c r="D129" s="184" t="s">
        <v>127</v>
      </c>
      <c r="E129" s="185" t="s">
        <v>258</v>
      </c>
      <c r="F129" s="186" t="s">
        <v>259</v>
      </c>
      <c r="G129" s="187" t="s">
        <v>260</v>
      </c>
      <c r="H129" s="188">
        <v>51.75</v>
      </c>
      <c r="I129" s="189"/>
      <c r="J129" s="190">
        <f>ROUND(I129*H129,2)</f>
        <v>0</v>
      </c>
      <c r="K129" s="186" t="s">
        <v>131</v>
      </c>
      <c r="L129" s="37"/>
      <c r="M129" s="191" t="s">
        <v>1</v>
      </c>
      <c r="N129" s="192" t="s">
        <v>43</v>
      </c>
      <c r="O129" s="69"/>
      <c r="P129" s="193">
        <f>O129*H129</f>
        <v>0</v>
      </c>
      <c r="Q129" s="193">
        <v>0</v>
      </c>
      <c r="R129" s="193">
        <f>Q129*H129</f>
        <v>0</v>
      </c>
      <c r="S129" s="193">
        <v>0.32500000000000001</v>
      </c>
      <c r="T129" s="194">
        <f>S129*H129</f>
        <v>16.818750000000001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132</v>
      </c>
      <c r="AT129" s="195" t="s">
        <v>127</v>
      </c>
      <c r="AU129" s="195" t="s">
        <v>88</v>
      </c>
      <c r="AY129" s="15" t="s">
        <v>125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5" t="s">
        <v>86</v>
      </c>
      <c r="BK129" s="196">
        <f>ROUND(I129*H129,2)</f>
        <v>0</v>
      </c>
      <c r="BL129" s="15" t="s">
        <v>132</v>
      </c>
      <c r="BM129" s="195" t="s">
        <v>261</v>
      </c>
    </row>
    <row r="130" spans="1:65" s="2" customFormat="1" ht="39">
      <c r="A130" s="32"/>
      <c r="B130" s="33"/>
      <c r="C130" s="34"/>
      <c r="D130" s="197" t="s">
        <v>134</v>
      </c>
      <c r="E130" s="34"/>
      <c r="F130" s="198" t="s">
        <v>262</v>
      </c>
      <c r="G130" s="34"/>
      <c r="H130" s="34"/>
      <c r="I130" s="199"/>
      <c r="J130" s="34"/>
      <c r="K130" s="34"/>
      <c r="L130" s="37"/>
      <c r="M130" s="200"/>
      <c r="N130" s="201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134</v>
      </c>
      <c r="AU130" s="15" t="s">
        <v>88</v>
      </c>
    </row>
    <row r="131" spans="1:65" s="2" customFormat="1" ht="19.5">
      <c r="A131" s="32"/>
      <c r="B131" s="33"/>
      <c r="C131" s="34"/>
      <c r="D131" s="197" t="s">
        <v>136</v>
      </c>
      <c r="E131" s="34"/>
      <c r="F131" s="202" t="s">
        <v>263</v>
      </c>
      <c r="G131" s="34"/>
      <c r="H131" s="34"/>
      <c r="I131" s="199"/>
      <c r="J131" s="34"/>
      <c r="K131" s="34"/>
      <c r="L131" s="37"/>
      <c r="M131" s="200"/>
      <c r="N131" s="201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136</v>
      </c>
      <c r="AU131" s="15" t="s">
        <v>88</v>
      </c>
    </row>
    <row r="132" spans="1:65" s="13" customFormat="1" ht="22.5">
      <c r="B132" s="203"/>
      <c r="C132" s="204"/>
      <c r="D132" s="197" t="s">
        <v>138</v>
      </c>
      <c r="E132" s="205" t="s">
        <v>1</v>
      </c>
      <c r="F132" s="206" t="s">
        <v>264</v>
      </c>
      <c r="G132" s="204"/>
      <c r="H132" s="207">
        <v>50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138</v>
      </c>
      <c r="AU132" s="213" t="s">
        <v>88</v>
      </c>
      <c r="AV132" s="13" t="s">
        <v>88</v>
      </c>
      <c r="AW132" s="13" t="s">
        <v>34</v>
      </c>
      <c r="AX132" s="13" t="s">
        <v>78</v>
      </c>
      <c r="AY132" s="213" t="s">
        <v>125</v>
      </c>
    </row>
    <row r="133" spans="1:65" s="13" customFormat="1" ht="11.25">
      <c r="B133" s="203"/>
      <c r="C133" s="204"/>
      <c r="D133" s="197" t="s">
        <v>138</v>
      </c>
      <c r="E133" s="205" t="s">
        <v>1</v>
      </c>
      <c r="F133" s="206" t="s">
        <v>265</v>
      </c>
      <c r="G133" s="204"/>
      <c r="H133" s="207">
        <v>1.75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138</v>
      </c>
      <c r="AU133" s="213" t="s">
        <v>88</v>
      </c>
      <c r="AV133" s="13" t="s">
        <v>88</v>
      </c>
      <c r="AW133" s="13" t="s">
        <v>34</v>
      </c>
      <c r="AX133" s="13" t="s">
        <v>78</v>
      </c>
      <c r="AY133" s="213" t="s">
        <v>125</v>
      </c>
    </row>
    <row r="134" spans="1:65" s="2" customFormat="1" ht="33" customHeight="1">
      <c r="A134" s="32"/>
      <c r="B134" s="33"/>
      <c r="C134" s="184" t="s">
        <v>88</v>
      </c>
      <c r="D134" s="184" t="s">
        <v>127</v>
      </c>
      <c r="E134" s="185" t="s">
        <v>266</v>
      </c>
      <c r="F134" s="186" t="s">
        <v>267</v>
      </c>
      <c r="G134" s="187" t="s">
        <v>178</v>
      </c>
      <c r="H134" s="188">
        <v>68.69</v>
      </c>
      <c r="I134" s="189"/>
      <c r="J134" s="190">
        <f>ROUND(I134*H134,2)</f>
        <v>0</v>
      </c>
      <c r="K134" s="186" t="s">
        <v>131</v>
      </c>
      <c r="L134" s="37"/>
      <c r="M134" s="191" t="s">
        <v>1</v>
      </c>
      <c r="N134" s="192" t="s">
        <v>43</v>
      </c>
      <c r="O134" s="69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132</v>
      </c>
      <c r="AT134" s="195" t="s">
        <v>127</v>
      </c>
      <c r="AU134" s="195" t="s">
        <v>88</v>
      </c>
      <c r="AY134" s="15" t="s">
        <v>125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5" t="s">
        <v>86</v>
      </c>
      <c r="BK134" s="196">
        <f>ROUND(I134*H134,2)</f>
        <v>0</v>
      </c>
      <c r="BL134" s="15" t="s">
        <v>132</v>
      </c>
      <c r="BM134" s="195" t="s">
        <v>268</v>
      </c>
    </row>
    <row r="135" spans="1:65" s="2" customFormat="1" ht="19.5">
      <c r="A135" s="32"/>
      <c r="B135" s="33"/>
      <c r="C135" s="34"/>
      <c r="D135" s="197" t="s">
        <v>134</v>
      </c>
      <c r="E135" s="34"/>
      <c r="F135" s="198" t="s">
        <v>269</v>
      </c>
      <c r="G135" s="34"/>
      <c r="H135" s="34"/>
      <c r="I135" s="199"/>
      <c r="J135" s="34"/>
      <c r="K135" s="34"/>
      <c r="L135" s="37"/>
      <c r="M135" s="200"/>
      <c r="N135" s="20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134</v>
      </c>
      <c r="AU135" s="15" t="s">
        <v>88</v>
      </c>
    </row>
    <row r="136" spans="1:65" s="13" customFormat="1" ht="11.25">
      <c r="B136" s="203"/>
      <c r="C136" s="204"/>
      <c r="D136" s="197" t="s">
        <v>138</v>
      </c>
      <c r="E136" s="205" t="s">
        <v>1</v>
      </c>
      <c r="F136" s="206" t="s">
        <v>270</v>
      </c>
      <c r="G136" s="204"/>
      <c r="H136" s="207">
        <v>3.1850000000000001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138</v>
      </c>
      <c r="AU136" s="213" t="s">
        <v>88</v>
      </c>
      <c r="AV136" s="13" t="s">
        <v>88</v>
      </c>
      <c r="AW136" s="13" t="s">
        <v>34</v>
      </c>
      <c r="AX136" s="13" t="s">
        <v>78</v>
      </c>
      <c r="AY136" s="213" t="s">
        <v>125</v>
      </c>
    </row>
    <row r="137" spans="1:65" s="13" customFormat="1" ht="11.25">
      <c r="B137" s="203"/>
      <c r="C137" s="204"/>
      <c r="D137" s="197" t="s">
        <v>138</v>
      </c>
      <c r="E137" s="205" t="s">
        <v>1</v>
      </c>
      <c r="F137" s="206" t="s">
        <v>271</v>
      </c>
      <c r="G137" s="204"/>
      <c r="H137" s="207">
        <v>1.365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138</v>
      </c>
      <c r="AU137" s="213" t="s">
        <v>88</v>
      </c>
      <c r="AV137" s="13" t="s">
        <v>88</v>
      </c>
      <c r="AW137" s="13" t="s">
        <v>34</v>
      </c>
      <c r="AX137" s="13" t="s">
        <v>78</v>
      </c>
      <c r="AY137" s="213" t="s">
        <v>125</v>
      </c>
    </row>
    <row r="138" spans="1:65" s="13" customFormat="1" ht="11.25">
      <c r="B138" s="203"/>
      <c r="C138" s="204"/>
      <c r="D138" s="197" t="s">
        <v>138</v>
      </c>
      <c r="E138" s="205" t="s">
        <v>1</v>
      </c>
      <c r="F138" s="206" t="s">
        <v>272</v>
      </c>
      <c r="G138" s="204"/>
      <c r="H138" s="207">
        <v>7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138</v>
      </c>
      <c r="AU138" s="213" t="s">
        <v>88</v>
      </c>
      <c r="AV138" s="13" t="s">
        <v>88</v>
      </c>
      <c r="AW138" s="13" t="s">
        <v>34</v>
      </c>
      <c r="AX138" s="13" t="s">
        <v>78</v>
      </c>
      <c r="AY138" s="213" t="s">
        <v>125</v>
      </c>
    </row>
    <row r="139" spans="1:65" s="13" customFormat="1" ht="11.25">
      <c r="B139" s="203"/>
      <c r="C139" s="204"/>
      <c r="D139" s="197" t="s">
        <v>138</v>
      </c>
      <c r="E139" s="205" t="s">
        <v>1</v>
      </c>
      <c r="F139" s="206" t="s">
        <v>273</v>
      </c>
      <c r="G139" s="204"/>
      <c r="H139" s="207">
        <v>3.15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138</v>
      </c>
      <c r="AU139" s="213" t="s">
        <v>88</v>
      </c>
      <c r="AV139" s="13" t="s">
        <v>88</v>
      </c>
      <c r="AW139" s="13" t="s">
        <v>34</v>
      </c>
      <c r="AX139" s="13" t="s">
        <v>78</v>
      </c>
      <c r="AY139" s="213" t="s">
        <v>125</v>
      </c>
    </row>
    <row r="140" spans="1:65" s="13" customFormat="1" ht="11.25">
      <c r="B140" s="203"/>
      <c r="C140" s="204"/>
      <c r="D140" s="197" t="s">
        <v>138</v>
      </c>
      <c r="E140" s="205" t="s">
        <v>1</v>
      </c>
      <c r="F140" s="206" t="s">
        <v>274</v>
      </c>
      <c r="G140" s="204"/>
      <c r="H140" s="207">
        <v>9.89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138</v>
      </c>
      <c r="AU140" s="213" t="s">
        <v>88</v>
      </c>
      <c r="AV140" s="13" t="s">
        <v>88</v>
      </c>
      <c r="AW140" s="13" t="s">
        <v>34</v>
      </c>
      <c r="AX140" s="13" t="s">
        <v>78</v>
      </c>
      <c r="AY140" s="213" t="s">
        <v>125</v>
      </c>
    </row>
    <row r="141" spans="1:65" s="13" customFormat="1" ht="11.25">
      <c r="B141" s="203"/>
      <c r="C141" s="204"/>
      <c r="D141" s="197" t="s">
        <v>138</v>
      </c>
      <c r="E141" s="205" t="s">
        <v>1</v>
      </c>
      <c r="F141" s="206" t="s">
        <v>275</v>
      </c>
      <c r="G141" s="204"/>
      <c r="H141" s="207">
        <v>44.1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138</v>
      </c>
      <c r="AU141" s="213" t="s">
        <v>88</v>
      </c>
      <c r="AV141" s="13" t="s">
        <v>88</v>
      </c>
      <c r="AW141" s="13" t="s">
        <v>34</v>
      </c>
      <c r="AX141" s="13" t="s">
        <v>78</v>
      </c>
      <c r="AY141" s="213" t="s">
        <v>125</v>
      </c>
    </row>
    <row r="142" spans="1:65" s="2" customFormat="1" ht="33" customHeight="1">
      <c r="A142" s="32"/>
      <c r="B142" s="33"/>
      <c r="C142" s="184" t="s">
        <v>145</v>
      </c>
      <c r="D142" s="184" t="s">
        <v>127</v>
      </c>
      <c r="E142" s="185" t="s">
        <v>276</v>
      </c>
      <c r="F142" s="186" t="s">
        <v>277</v>
      </c>
      <c r="G142" s="187" t="s">
        <v>178</v>
      </c>
      <c r="H142" s="188">
        <v>64.790000000000006</v>
      </c>
      <c r="I142" s="189"/>
      <c r="J142" s="190">
        <f>ROUND(I142*H142,2)</f>
        <v>0</v>
      </c>
      <c r="K142" s="186" t="s">
        <v>131</v>
      </c>
      <c r="L142" s="37"/>
      <c r="M142" s="191" t="s">
        <v>1</v>
      </c>
      <c r="N142" s="192" t="s">
        <v>43</v>
      </c>
      <c r="O142" s="69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132</v>
      </c>
      <c r="AT142" s="195" t="s">
        <v>127</v>
      </c>
      <c r="AU142" s="195" t="s">
        <v>88</v>
      </c>
      <c r="AY142" s="15" t="s">
        <v>125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5" t="s">
        <v>86</v>
      </c>
      <c r="BK142" s="196">
        <f>ROUND(I142*H142,2)</f>
        <v>0</v>
      </c>
      <c r="BL142" s="15" t="s">
        <v>132</v>
      </c>
      <c r="BM142" s="195" t="s">
        <v>278</v>
      </c>
    </row>
    <row r="143" spans="1:65" s="2" customFormat="1" ht="39">
      <c r="A143" s="32"/>
      <c r="B143" s="33"/>
      <c r="C143" s="34"/>
      <c r="D143" s="197" t="s">
        <v>134</v>
      </c>
      <c r="E143" s="34"/>
      <c r="F143" s="198" t="s">
        <v>279</v>
      </c>
      <c r="G143" s="34"/>
      <c r="H143" s="34"/>
      <c r="I143" s="199"/>
      <c r="J143" s="34"/>
      <c r="K143" s="34"/>
      <c r="L143" s="37"/>
      <c r="M143" s="200"/>
      <c r="N143" s="201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134</v>
      </c>
      <c r="AU143" s="15" t="s">
        <v>88</v>
      </c>
    </row>
    <row r="144" spans="1:65" s="13" customFormat="1" ht="11.25">
      <c r="B144" s="203"/>
      <c r="C144" s="204"/>
      <c r="D144" s="197" t="s">
        <v>138</v>
      </c>
      <c r="E144" s="205" t="s">
        <v>1</v>
      </c>
      <c r="F144" s="206" t="s">
        <v>280</v>
      </c>
      <c r="G144" s="204"/>
      <c r="H144" s="207">
        <v>64.790000000000006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138</v>
      </c>
      <c r="AU144" s="213" t="s">
        <v>88</v>
      </c>
      <c r="AV144" s="13" t="s">
        <v>88</v>
      </c>
      <c r="AW144" s="13" t="s">
        <v>34</v>
      </c>
      <c r="AX144" s="13" t="s">
        <v>86</v>
      </c>
      <c r="AY144" s="213" t="s">
        <v>125</v>
      </c>
    </row>
    <row r="145" spans="1:65" s="2" customFormat="1" ht="24.2" customHeight="1">
      <c r="A145" s="32"/>
      <c r="B145" s="33"/>
      <c r="C145" s="184" t="s">
        <v>132</v>
      </c>
      <c r="D145" s="184" t="s">
        <v>127</v>
      </c>
      <c r="E145" s="185" t="s">
        <v>281</v>
      </c>
      <c r="F145" s="186" t="s">
        <v>282</v>
      </c>
      <c r="G145" s="187" t="s">
        <v>178</v>
      </c>
      <c r="H145" s="188">
        <v>27</v>
      </c>
      <c r="I145" s="189"/>
      <c r="J145" s="190">
        <f>ROUND(I145*H145,2)</f>
        <v>0</v>
      </c>
      <c r="K145" s="186" t="s">
        <v>131</v>
      </c>
      <c r="L145" s="37"/>
      <c r="M145" s="191" t="s">
        <v>1</v>
      </c>
      <c r="N145" s="192" t="s">
        <v>43</v>
      </c>
      <c r="O145" s="69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132</v>
      </c>
      <c r="AT145" s="195" t="s">
        <v>127</v>
      </c>
      <c r="AU145" s="195" t="s">
        <v>88</v>
      </c>
      <c r="AY145" s="15" t="s">
        <v>125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5" t="s">
        <v>86</v>
      </c>
      <c r="BK145" s="196">
        <f>ROUND(I145*H145,2)</f>
        <v>0</v>
      </c>
      <c r="BL145" s="15" t="s">
        <v>132</v>
      </c>
      <c r="BM145" s="195" t="s">
        <v>283</v>
      </c>
    </row>
    <row r="146" spans="1:65" s="2" customFormat="1" ht="29.25">
      <c r="A146" s="32"/>
      <c r="B146" s="33"/>
      <c r="C146" s="34"/>
      <c r="D146" s="197" t="s">
        <v>134</v>
      </c>
      <c r="E146" s="34"/>
      <c r="F146" s="198" t="s">
        <v>284</v>
      </c>
      <c r="G146" s="34"/>
      <c r="H146" s="34"/>
      <c r="I146" s="199"/>
      <c r="J146" s="34"/>
      <c r="K146" s="34"/>
      <c r="L146" s="37"/>
      <c r="M146" s="200"/>
      <c r="N146" s="20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134</v>
      </c>
      <c r="AU146" s="15" t="s">
        <v>88</v>
      </c>
    </row>
    <row r="147" spans="1:65" s="13" customFormat="1" ht="22.5">
      <c r="B147" s="203"/>
      <c r="C147" s="204"/>
      <c r="D147" s="197" t="s">
        <v>138</v>
      </c>
      <c r="E147" s="205" t="s">
        <v>1</v>
      </c>
      <c r="F147" s="206" t="s">
        <v>285</v>
      </c>
      <c r="G147" s="204"/>
      <c r="H147" s="207">
        <v>27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138</v>
      </c>
      <c r="AU147" s="213" t="s">
        <v>88</v>
      </c>
      <c r="AV147" s="13" t="s">
        <v>88</v>
      </c>
      <c r="AW147" s="13" t="s">
        <v>34</v>
      </c>
      <c r="AX147" s="13" t="s">
        <v>86</v>
      </c>
      <c r="AY147" s="213" t="s">
        <v>125</v>
      </c>
    </row>
    <row r="148" spans="1:65" s="2" customFormat="1" ht="24.2" customHeight="1">
      <c r="A148" s="32"/>
      <c r="B148" s="33"/>
      <c r="C148" s="184" t="s">
        <v>161</v>
      </c>
      <c r="D148" s="184" t="s">
        <v>127</v>
      </c>
      <c r="E148" s="185" t="s">
        <v>286</v>
      </c>
      <c r="F148" s="186" t="s">
        <v>287</v>
      </c>
      <c r="G148" s="187" t="s">
        <v>178</v>
      </c>
      <c r="H148" s="188">
        <v>3.9</v>
      </c>
      <c r="I148" s="189"/>
      <c r="J148" s="190">
        <f>ROUND(I148*H148,2)</f>
        <v>0</v>
      </c>
      <c r="K148" s="186" t="s">
        <v>131</v>
      </c>
      <c r="L148" s="37"/>
      <c r="M148" s="191" t="s">
        <v>1</v>
      </c>
      <c r="N148" s="192" t="s">
        <v>43</v>
      </c>
      <c r="O148" s="69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132</v>
      </c>
      <c r="AT148" s="195" t="s">
        <v>127</v>
      </c>
      <c r="AU148" s="195" t="s">
        <v>88</v>
      </c>
      <c r="AY148" s="15" t="s">
        <v>125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5" t="s">
        <v>86</v>
      </c>
      <c r="BK148" s="196">
        <f>ROUND(I148*H148,2)</f>
        <v>0</v>
      </c>
      <c r="BL148" s="15" t="s">
        <v>132</v>
      </c>
      <c r="BM148" s="195" t="s">
        <v>288</v>
      </c>
    </row>
    <row r="149" spans="1:65" s="2" customFormat="1" ht="29.25">
      <c r="A149" s="32"/>
      <c r="B149" s="33"/>
      <c r="C149" s="34"/>
      <c r="D149" s="197" t="s">
        <v>134</v>
      </c>
      <c r="E149" s="34"/>
      <c r="F149" s="198" t="s">
        <v>289</v>
      </c>
      <c r="G149" s="34"/>
      <c r="H149" s="34"/>
      <c r="I149" s="199"/>
      <c r="J149" s="34"/>
      <c r="K149" s="34"/>
      <c r="L149" s="37"/>
      <c r="M149" s="200"/>
      <c r="N149" s="201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134</v>
      </c>
      <c r="AU149" s="15" t="s">
        <v>88</v>
      </c>
    </row>
    <row r="150" spans="1:65" s="13" customFormat="1" ht="11.25">
      <c r="B150" s="203"/>
      <c r="C150" s="204"/>
      <c r="D150" s="197" t="s">
        <v>138</v>
      </c>
      <c r="E150" s="205" t="s">
        <v>1</v>
      </c>
      <c r="F150" s="206" t="s">
        <v>290</v>
      </c>
      <c r="G150" s="204"/>
      <c r="H150" s="207">
        <v>3.9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138</v>
      </c>
      <c r="AU150" s="213" t="s">
        <v>88</v>
      </c>
      <c r="AV150" s="13" t="s">
        <v>88</v>
      </c>
      <c r="AW150" s="13" t="s">
        <v>34</v>
      </c>
      <c r="AX150" s="13" t="s">
        <v>86</v>
      </c>
      <c r="AY150" s="213" t="s">
        <v>125</v>
      </c>
    </row>
    <row r="151" spans="1:65" s="2" customFormat="1" ht="24.2" customHeight="1">
      <c r="A151" s="32"/>
      <c r="B151" s="33"/>
      <c r="C151" s="184" t="s">
        <v>166</v>
      </c>
      <c r="D151" s="184" t="s">
        <v>127</v>
      </c>
      <c r="E151" s="185" t="s">
        <v>291</v>
      </c>
      <c r="F151" s="186" t="s">
        <v>292</v>
      </c>
      <c r="G151" s="187" t="s">
        <v>178</v>
      </c>
      <c r="H151" s="188">
        <v>37.79</v>
      </c>
      <c r="I151" s="189"/>
      <c r="J151" s="190">
        <f>ROUND(I151*H151,2)</f>
        <v>0</v>
      </c>
      <c r="K151" s="186" t="s">
        <v>1</v>
      </c>
      <c r="L151" s="37"/>
      <c r="M151" s="191" t="s">
        <v>1</v>
      </c>
      <c r="N151" s="192" t="s">
        <v>43</v>
      </c>
      <c r="O151" s="69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132</v>
      </c>
      <c r="AT151" s="195" t="s">
        <v>127</v>
      </c>
      <c r="AU151" s="195" t="s">
        <v>88</v>
      </c>
      <c r="AY151" s="15" t="s">
        <v>125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5" t="s">
        <v>86</v>
      </c>
      <c r="BK151" s="196">
        <f>ROUND(I151*H151,2)</f>
        <v>0</v>
      </c>
      <c r="BL151" s="15" t="s">
        <v>132</v>
      </c>
      <c r="BM151" s="195" t="s">
        <v>293</v>
      </c>
    </row>
    <row r="152" spans="1:65" s="2" customFormat="1" ht="11.25">
      <c r="A152" s="32"/>
      <c r="B152" s="33"/>
      <c r="C152" s="34"/>
      <c r="D152" s="197" t="s">
        <v>134</v>
      </c>
      <c r="E152" s="34"/>
      <c r="F152" s="198" t="s">
        <v>292</v>
      </c>
      <c r="G152" s="34"/>
      <c r="H152" s="34"/>
      <c r="I152" s="199"/>
      <c r="J152" s="34"/>
      <c r="K152" s="34"/>
      <c r="L152" s="37"/>
      <c r="M152" s="200"/>
      <c r="N152" s="20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134</v>
      </c>
      <c r="AU152" s="15" t="s">
        <v>88</v>
      </c>
    </row>
    <row r="153" spans="1:65" s="2" customFormat="1" ht="29.25">
      <c r="A153" s="32"/>
      <c r="B153" s="33"/>
      <c r="C153" s="34"/>
      <c r="D153" s="197" t="s">
        <v>136</v>
      </c>
      <c r="E153" s="34"/>
      <c r="F153" s="202" t="s">
        <v>294</v>
      </c>
      <c r="G153" s="34"/>
      <c r="H153" s="34"/>
      <c r="I153" s="199"/>
      <c r="J153" s="34"/>
      <c r="K153" s="34"/>
      <c r="L153" s="37"/>
      <c r="M153" s="200"/>
      <c r="N153" s="201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136</v>
      </c>
      <c r="AU153" s="15" t="s">
        <v>88</v>
      </c>
    </row>
    <row r="154" spans="1:65" s="13" customFormat="1" ht="11.25">
      <c r="B154" s="203"/>
      <c r="C154" s="204"/>
      <c r="D154" s="197" t="s">
        <v>138</v>
      </c>
      <c r="E154" s="205" t="s">
        <v>1</v>
      </c>
      <c r="F154" s="206" t="s">
        <v>295</v>
      </c>
      <c r="G154" s="204"/>
      <c r="H154" s="207">
        <v>37.79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138</v>
      </c>
      <c r="AU154" s="213" t="s">
        <v>88</v>
      </c>
      <c r="AV154" s="13" t="s">
        <v>88</v>
      </c>
      <c r="AW154" s="13" t="s">
        <v>34</v>
      </c>
      <c r="AX154" s="13" t="s">
        <v>78</v>
      </c>
      <c r="AY154" s="213" t="s">
        <v>125</v>
      </c>
    </row>
    <row r="155" spans="1:65" s="2" customFormat="1" ht="24.2" customHeight="1">
      <c r="A155" s="32"/>
      <c r="B155" s="33"/>
      <c r="C155" s="184" t="s">
        <v>171</v>
      </c>
      <c r="D155" s="184" t="s">
        <v>127</v>
      </c>
      <c r="E155" s="185" t="s">
        <v>296</v>
      </c>
      <c r="F155" s="186" t="s">
        <v>297</v>
      </c>
      <c r="G155" s="187" t="s">
        <v>178</v>
      </c>
      <c r="H155" s="188">
        <v>16.773</v>
      </c>
      <c r="I155" s="189"/>
      <c r="J155" s="190">
        <f>ROUND(I155*H155,2)</f>
        <v>0</v>
      </c>
      <c r="K155" s="186" t="s">
        <v>131</v>
      </c>
      <c r="L155" s="37"/>
      <c r="M155" s="191" t="s">
        <v>1</v>
      </c>
      <c r="N155" s="192" t="s">
        <v>43</v>
      </c>
      <c r="O155" s="69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132</v>
      </c>
      <c r="AT155" s="195" t="s">
        <v>127</v>
      </c>
      <c r="AU155" s="195" t="s">
        <v>88</v>
      </c>
      <c r="AY155" s="15" t="s">
        <v>125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5" t="s">
        <v>86</v>
      </c>
      <c r="BK155" s="196">
        <f>ROUND(I155*H155,2)</f>
        <v>0</v>
      </c>
      <c r="BL155" s="15" t="s">
        <v>132</v>
      </c>
      <c r="BM155" s="195" t="s">
        <v>298</v>
      </c>
    </row>
    <row r="156" spans="1:65" s="2" customFormat="1" ht="39">
      <c r="A156" s="32"/>
      <c r="B156" s="33"/>
      <c r="C156" s="34"/>
      <c r="D156" s="197" t="s">
        <v>134</v>
      </c>
      <c r="E156" s="34"/>
      <c r="F156" s="198" t="s">
        <v>299</v>
      </c>
      <c r="G156" s="34"/>
      <c r="H156" s="34"/>
      <c r="I156" s="199"/>
      <c r="J156" s="34"/>
      <c r="K156" s="34"/>
      <c r="L156" s="37"/>
      <c r="M156" s="200"/>
      <c r="N156" s="201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134</v>
      </c>
      <c r="AU156" s="15" t="s">
        <v>88</v>
      </c>
    </row>
    <row r="157" spans="1:65" s="13" customFormat="1" ht="22.5">
      <c r="B157" s="203"/>
      <c r="C157" s="204"/>
      <c r="D157" s="197" t="s">
        <v>138</v>
      </c>
      <c r="E157" s="205" t="s">
        <v>1</v>
      </c>
      <c r="F157" s="206" t="s">
        <v>300</v>
      </c>
      <c r="G157" s="204"/>
      <c r="H157" s="207">
        <v>14.664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138</v>
      </c>
      <c r="AU157" s="213" t="s">
        <v>88</v>
      </c>
      <c r="AV157" s="13" t="s">
        <v>88</v>
      </c>
      <c r="AW157" s="13" t="s">
        <v>34</v>
      </c>
      <c r="AX157" s="13" t="s">
        <v>78</v>
      </c>
      <c r="AY157" s="213" t="s">
        <v>125</v>
      </c>
    </row>
    <row r="158" spans="1:65" s="13" customFormat="1" ht="11.25">
      <c r="B158" s="203"/>
      <c r="C158" s="204"/>
      <c r="D158" s="197" t="s">
        <v>138</v>
      </c>
      <c r="E158" s="205" t="s">
        <v>1</v>
      </c>
      <c r="F158" s="206" t="s">
        <v>301</v>
      </c>
      <c r="G158" s="204"/>
      <c r="H158" s="207">
        <v>2.109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138</v>
      </c>
      <c r="AU158" s="213" t="s">
        <v>88</v>
      </c>
      <c r="AV158" s="13" t="s">
        <v>88</v>
      </c>
      <c r="AW158" s="13" t="s">
        <v>34</v>
      </c>
      <c r="AX158" s="13" t="s">
        <v>78</v>
      </c>
      <c r="AY158" s="213" t="s">
        <v>125</v>
      </c>
    </row>
    <row r="159" spans="1:65" s="2" customFormat="1" ht="16.5" customHeight="1">
      <c r="A159" s="32"/>
      <c r="B159" s="33"/>
      <c r="C159" s="214" t="s">
        <v>153</v>
      </c>
      <c r="D159" s="214" t="s">
        <v>150</v>
      </c>
      <c r="E159" s="215" t="s">
        <v>302</v>
      </c>
      <c r="F159" s="216" t="s">
        <v>303</v>
      </c>
      <c r="G159" s="217" t="s">
        <v>249</v>
      </c>
      <c r="H159" s="218">
        <v>29.327999999999999</v>
      </c>
      <c r="I159" s="219"/>
      <c r="J159" s="220">
        <f>ROUND(I159*H159,2)</f>
        <v>0</v>
      </c>
      <c r="K159" s="216" t="s">
        <v>131</v>
      </c>
      <c r="L159" s="221"/>
      <c r="M159" s="222" t="s">
        <v>1</v>
      </c>
      <c r="N159" s="223" t="s">
        <v>43</v>
      </c>
      <c r="O159" s="69"/>
      <c r="P159" s="193">
        <f>O159*H159</f>
        <v>0</v>
      </c>
      <c r="Q159" s="193">
        <v>1</v>
      </c>
      <c r="R159" s="193">
        <f>Q159*H159</f>
        <v>29.327999999999999</v>
      </c>
      <c r="S159" s="193">
        <v>0</v>
      </c>
      <c r="T159" s="19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153</v>
      </c>
      <c r="AT159" s="195" t="s">
        <v>150</v>
      </c>
      <c r="AU159" s="195" t="s">
        <v>88</v>
      </c>
      <c r="AY159" s="15" t="s">
        <v>125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5" t="s">
        <v>86</v>
      </c>
      <c r="BK159" s="196">
        <f>ROUND(I159*H159,2)</f>
        <v>0</v>
      </c>
      <c r="BL159" s="15" t="s">
        <v>132</v>
      </c>
      <c r="BM159" s="195" t="s">
        <v>304</v>
      </c>
    </row>
    <row r="160" spans="1:65" s="2" customFormat="1" ht="11.25">
      <c r="A160" s="32"/>
      <c r="B160" s="33"/>
      <c r="C160" s="34"/>
      <c r="D160" s="197" t="s">
        <v>134</v>
      </c>
      <c r="E160" s="34"/>
      <c r="F160" s="198" t="s">
        <v>303</v>
      </c>
      <c r="G160" s="34"/>
      <c r="H160" s="34"/>
      <c r="I160" s="199"/>
      <c r="J160" s="34"/>
      <c r="K160" s="34"/>
      <c r="L160" s="37"/>
      <c r="M160" s="200"/>
      <c r="N160" s="20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134</v>
      </c>
      <c r="AU160" s="15" t="s">
        <v>88</v>
      </c>
    </row>
    <row r="161" spans="1:65" s="13" customFormat="1" ht="11.25">
      <c r="B161" s="203"/>
      <c r="C161" s="204"/>
      <c r="D161" s="197" t="s">
        <v>138</v>
      </c>
      <c r="E161" s="204"/>
      <c r="F161" s="206" t="s">
        <v>305</v>
      </c>
      <c r="G161" s="204"/>
      <c r="H161" s="207">
        <v>29.327999999999999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138</v>
      </c>
      <c r="AU161" s="213" t="s">
        <v>88</v>
      </c>
      <c r="AV161" s="13" t="s">
        <v>88</v>
      </c>
      <c r="AW161" s="13" t="s">
        <v>4</v>
      </c>
      <c r="AX161" s="13" t="s">
        <v>86</v>
      </c>
      <c r="AY161" s="213" t="s">
        <v>125</v>
      </c>
    </row>
    <row r="162" spans="1:65" s="2" customFormat="1" ht="16.5" customHeight="1">
      <c r="A162" s="32"/>
      <c r="B162" s="33"/>
      <c r="C162" s="214" t="s">
        <v>182</v>
      </c>
      <c r="D162" s="214" t="s">
        <v>150</v>
      </c>
      <c r="E162" s="215" t="s">
        <v>306</v>
      </c>
      <c r="F162" s="216" t="s">
        <v>307</v>
      </c>
      <c r="G162" s="217" t="s">
        <v>249</v>
      </c>
      <c r="H162" s="218">
        <v>4.2</v>
      </c>
      <c r="I162" s="219"/>
      <c r="J162" s="220">
        <f>ROUND(I162*H162,2)</f>
        <v>0</v>
      </c>
      <c r="K162" s="216" t="s">
        <v>131</v>
      </c>
      <c r="L162" s="221"/>
      <c r="M162" s="222" t="s">
        <v>1</v>
      </c>
      <c r="N162" s="223" t="s">
        <v>43</v>
      </c>
      <c r="O162" s="69"/>
      <c r="P162" s="193">
        <f>O162*H162</f>
        <v>0</v>
      </c>
      <c r="Q162" s="193">
        <v>1</v>
      </c>
      <c r="R162" s="193">
        <f>Q162*H162</f>
        <v>4.2</v>
      </c>
      <c r="S162" s="193">
        <v>0</v>
      </c>
      <c r="T162" s="19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153</v>
      </c>
      <c r="AT162" s="195" t="s">
        <v>150</v>
      </c>
      <c r="AU162" s="195" t="s">
        <v>88</v>
      </c>
      <c r="AY162" s="15" t="s">
        <v>125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5" t="s">
        <v>86</v>
      </c>
      <c r="BK162" s="196">
        <f>ROUND(I162*H162,2)</f>
        <v>0</v>
      </c>
      <c r="BL162" s="15" t="s">
        <v>132</v>
      </c>
      <c r="BM162" s="195" t="s">
        <v>308</v>
      </c>
    </row>
    <row r="163" spans="1:65" s="2" customFormat="1" ht="11.25">
      <c r="A163" s="32"/>
      <c r="B163" s="33"/>
      <c r="C163" s="34"/>
      <c r="D163" s="197" t="s">
        <v>134</v>
      </c>
      <c r="E163" s="34"/>
      <c r="F163" s="198" t="s">
        <v>307</v>
      </c>
      <c r="G163" s="34"/>
      <c r="H163" s="34"/>
      <c r="I163" s="199"/>
      <c r="J163" s="34"/>
      <c r="K163" s="34"/>
      <c r="L163" s="37"/>
      <c r="M163" s="200"/>
      <c r="N163" s="201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134</v>
      </c>
      <c r="AU163" s="15" t="s">
        <v>88</v>
      </c>
    </row>
    <row r="164" spans="1:65" s="13" customFormat="1" ht="11.25">
      <c r="B164" s="203"/>
      <c r="C164" s="204"/>
      <c r="D164" s="197" t="s">
        <v>138</v>
      </c>
      <c r="E164" s="204"/>
      <c r="F164" s="206" t="s">
        <v>309</v>
      </c>
      <c r="G164" s="204"/>
      <c r="H164" s="207">
        <v>4.2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138</v>
      </c>
      <c r="AU164" s="213" t="s">
        <v>88</v>
      </c>
      <c r="AV164" s="13" t="s">
        <v>88</v>
      </c>
      <c r="AW164" s="13" t="s">
        <v>4</v>
      </c>
      <c r="AX164" s="13" t="s">
        <v>86</v>
      </c>
      <c r="AY164" s="213" t="s">
        <v>125</v>
      </c>
    </row>
    <row r="165" spans="1:65" s="2" customFormat="1" ht="21.75" customHeight="1">
      <c r="A165" s="32"/>
      <c r="B165" s="33"/>
      <c r="C165" s="184" t="s">
        <v>189</v>
      </c>
      <c r="D165" s="184" t="s">
        <v>127</v>
      </c>
      <c r="E165" s="185" t="s">
        <v>310</v>
      </c>
      <c r="F165" s="186" t="s">
        <v>311</v>
      </c>
      <c r="G165" s="187" t="s">
        <v>260</v>
      </c>
      <c r="H165" s="188">
        <v>135</v>
      </c>
      <c r="I165" s="189"/>
      <c r="J165" s="190">
        <f>ROUND(I165*H165,2)</f>
        <v>0</v>
      </c>
      <c r="K165" s="186" t="s">
        <v>131</v>
      </c>
      <c r="L165" s="37"/>
      <c r="M165" s="191" t="s">
        <v>1</v>
      </c>
      <c r="N165" s="192" t="s">
        <v>43</v>
      </c>
      <c r="O165" s="69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132</v>
      </c>
      <c r="AT165" s="195" t="s">
        <v>127</v>
      </c>
      <c r="AU165" s="195" t="s">
        <v>88</v>
      </c>
      <c r="AY165" s="15" t="s">
        <v>125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5" t="s">
        <v>86</v>
      </c>
      <c r="BK165" s="196">
        <f>ROUND(I165*H165,2)</f>
        <v>0</v>
      </c>
      <c r="BL165" s="15" t="s">
        <v>132</v>
      </c>
      <c r="BM165" s="195" t="s">
        <v>312</v>
      </c>
    </row>
    <row r="166" spans="1:65" s="2" customFormat="1" ht="39">
      <c r="A166" s="32"/>
      <c r="B166" s="33"/>
      <c r="C166" s="34"/>
      <c r="D166" s="197" t="s">
        <v>134</v>
      </c>
      <c r="E166" s="34"/>
      <c r="F166" s="198" t="s">
        <v>313</v>
      </c>
      <c r="G166" s="34"/>
      <c r="H166" s="34"/>
      <c r="I166" s="199"/>
      <c r="J166" s="34"/>
      <c r="K166" s="34"/>
      <c r="L166" s="37"/>
      <c r="M166" s="200"/>
      <c r="N166" s="20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134</v>
      </c>
      <c r="AU166" s="15" t="s">
        <v>88</v>
      </c>
    </row>
    <row r="167" spans="1:65" s="13" customFormat="1" ht="22.5">
      <c r="B167" s="203"/>
      <c r="C167" s="204"/>
      <c r="D167" s="197" t="s">
        <v>138</v>
      </c>
      <c r="E167" s="205" t="s">
        <v>1</v>
      </c>
      <c r="F167" s="206" t="s">
        <v>314</v>
      </c>
      <c r="G167" s="204"/>
      <c r="H167" s="207">
        <v>135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138</v>
      </c>
      <c r="AU167" s="213" t="s">
        <v>88</v>
      </c>
      <c r="AV167" s="13" t="s">
        <v>88</v>
      </c>
      <c r="AW167" s="13" t="s">
        <v>34</v>
      </c>
      <c r="AX167" s="13" t="s">
        <v>86</v>
      </c>
      <c r="AY167" s="213" t="s">
        <v>125</v>
      </c>
    </row>
    <row r="168" spans="1:65" s="2" customFormat="1" ht="16.5" customHeight="1">
      <c r="A168" s="32"/>
      <c r="B168" s="33"/>
      <c r="C168" s="214" t="s">
        <v>195</v>
      </c>
      <c r="D168" s="214" t="s">
        <v>150</v>
      </c>
      <c r="E168" s="215" t="s">
        <v>315</v>
      </c>
      <c r="F168" s="216" t="s">
        <v>316</v>
      </c>
      <c r="G168" s="217" t="s">
        <v>249</v>
      </c>
      <c r="H168" s="218">
        <v>12.4</v>
      </c>
      <c r="I168" s="219"/>
      <c r="J168" s="220">
        <f>ROUND(I168*H168,2)</f>
        <v>0</v>
      </c>
      <c r="K168" s="216" t="s">
        <v>131</v>
      </c>
      <c r="L168" s="221"/>
      <c r="M168" s="222" t="s">
        <v>1</v>
      </c>
      <c r="N168" s="223" t="s">
        <v>43</v>
      </c>
      <c r="O168" s="69"/>
      <c r="P168" s="193">
        <f>O168*H168</f>
        <v>0</v>
      </c>
      <c r="Q168" s="193">
        <v>1</v>
      </c>
      <c r="R168" s="193">
        <f>Q168*H168</f>
        <v>12.4</v>
      </c>
      <c r="S168" s="193">
        <v>0</v>
      </c>
      <c r="T168" s="19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5" t="s">
        <v>153</v>
      </c>
      <c r="AT168" s="195" t="s">
        <v>150</v>
      </c>
      <c r="AU168" s="195" t="s">
        <v>88</v>
      </c>
      <c r="AY168" s="15" t="s">
        <v>125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5" t="s">
        <v>86</v>
      </c>
      <c r="BK168" s="196">
        <f>ROUND(I168*H168,2)</f>
        <v>0</v>
      </c>
      <c r="BL168" s="15" t="s">
        <v>132</v>
      </c>
      <c r="BM168" s="195" t="s">
        <v>317</v>
      </c>
    </row>
    <row r="169" spans="1:65" s="2" customFormat="1" ht="11.25">
      <c r="A169" s="32"/>
      <c r="B169" s="33"/>
      <c r="C169" s="34"/>
      <c r="D169" s="197" t="s">
        <v>134</v>
      </c>
      <c r="E169" s="34"/>
      <c r="F169" s="198" t="s">
        <v>316</v>
      </c>
      <c r="G169" s="34"/>
      <c r="H169" s="34"/>
      <c r="I169" s="199"/>
      <c r="J169" s="34"/>
      <c r="K169" s="34"/>
      <c r="L169" s="37"/>
      <c r="M169" s="200"/>
      <c r="N169" s="201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134</v>
      </c>
      <c r="AU169" s="15" t="s">
        <v>88</v>
      </c>
    </row>
    <row r="170" spans="1:65" s="12" customFormat="1" ht="22.9" customHeight="1">
      <c r="B170" s="168"/>
      <c r="C170" s="169"/>
      <c r="D170" s="170" t="s">
        <v>77</v>
      </c>
      <c r="E170" s="182" t="s">
        <v>88</v>
      </c>
      <c r="F170" s="182" t="s">
        <v>126</v>
      </c>
      <c r="G170" s="169"/>
      <c r="H170" s="169"/>
      <c r="I170" s="172"/>
      <c r="J170" s="183">
        <f>BK170</f>
        <v>0</v>
      </c>
      <c r="K170" s="169"/>
      <c r="L170" s="174"/>
      <c r="M170" s="175"/>
      <c r="N170" s="176"/>
      <c r="O170" s="176"/>
      <c r="P170" s="177">
        <f>SUM(P171:P177)</f>
        <v>0</v>
      </c>
      <c r="Q170" s="176"/>
      <c r="R170" s="177">
        <f>SUM(R171:R177)</f>
        <v>25.224</v>
      </c>
      <c r="S170" s="176"/>
      <c r="T170" s="178">
        <f>SUM(T171:T177)</f>
        <v>0</v>
      </c>
      <c r="AR170" s="179" t="s">
        <v>86</v>
      </c>
      <c r="AT170" s="180" t="s">
        <v>77</v>
      </c>
      <c r="AU170" s="180" t="s">
        <v>86</v>
      </c>
      <c r="AY170" s="179" t="s">
        <v>125</v>
      </c>
      <c r="BK170" s="181">
        <f>SUM(BK171:BK177)</f>
        <v>0</v>
      </c>
    </row>
    <row r="171" spans="1:65" s="2" customFormat="1" ht="24.2" customHeight="1">
      <c r="A171" s="32"/>
      <c r="B171" s="33"/>
      <c r="C171" s="184" t="s">
        <v>203</v>
      </c>
      <c r="D171" s="184" t="s">
        <v>127</v>
      </c>
      <c r="E171" s="185" t="s">
        <v>318</v>
      </c>
      <c r="F171" s="186" t="s">
        <v>319</v>
      </c>
      <c r="G171" s="187" t="s">
        <v>260</v>
      </c>
      <c r="H171" s="188">
        <v>48</v>
      </c>
      <c r="I171" s="189"/>
      <c r="J171" s="190">
        <f>ROUND(I171*H171,2)</f>
        <v>0</v>
      </c>
      <c r="K171" s="186" t="s">
        <v>131</v>
      </c>
      <c r="L171" s="37"/>
      <c r="M171" s="191" t="s">
        <v>1</v>
      </c>
      <c r="N171" s="192" t="s">
        <v>43</v>
      </c>
      <c r="O171" s="69"/>
      <c r="P171" s="193">
        <f>O171*H171</f>
        <v>0</v>
      </c>
      <c r="Q171" s="193">
        <v>0.108</v>
      </c>
      <c r="R171" s="193">
        <f>Q171*H171</f>
        <v>5.1840000000000002</v>
      </c>
      <c r="S171" s="193">
        <v>0</v>
      </c>
      <c r="T171" s="19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5" t="s">
        <v>132</v>
      </c>
      <c r="AT171" s="195" t="s">
        <v>127</v>
      </c>
      <c r="AU171" s="195" t="s">
        <v>88</v>
      </c>
      <c r="AY171" s="15" t="s">
        <v>125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5" t="s">
        <v>86</v>
      </c>
      <c r="BK171" s="196">
        <f>ROUND(I171*H171,2)</f>
        <v>0</v>
      </c>
      <c r="BL171" s="15" t="s">
        <v>132</v>
      </c>
      <c r="BM171" s="195" t="s">
        <v>320</v>
      </c>
    </row>
    <row r="172" spans="1:65" s="2" customFormat="1" ht="19.5">
      <c r="A172" s="32"/>
      <c r="B172" s="33"/>
      <c r="C172" s="34"/>
      <c r="D172" s="197" t="s">
        <v>134</v>
      </c>
      <c r="E172" s="34"/>
      <c r="F172" s="198" t="s">
        <v>321</v>
      </c>
      <c r="G172" s="34"/>
      <c r="H172" s="34"/>
      <c r="I172" s="199"/>
      <c r="J172" s="34"/>
      <c r="K172" s="34"/>
      <c r="L172" s="37"/>
      <c r="M172" s="200"/>
      <c r="N172" s="20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134</v>
      </c>
      <c r="AU172" s="15" t="s">
        <v>88</v>
      </c>
    </row>
    <row r="173" spans="1:65" s="13" customFormat="1" ht="11.25">
      <c r="B173" s="203"/>
      <c r="C173" s="204"/>
      <c r="D173" s="197" t="s">
        <v>138</v>
      </c>
      <c r="E173" s="205" t="s">
        <v>1</v>
      </c>
      <c r="F173" s="206" t="s">
        <v>322</v>
      </c>
      <c r="G173" s="204"/>
      <c r="H173" s="207">
        <v>43.5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138</v>
      </c>
      <c r="AU173" s="213" t="s">
        <v>88</v>
      </c>
      <c r="AV173" s="13" t="s">
        <v>88</v>
      </c>
      <c r="AW173" s="13" t="s">
        <v>34</v>
      </c>
      <c r="AX173" s="13" t="s">
        <v>78</v>
      </c>
      <c r="AY173" s="213" t="s">
        <v>125</v>
      </c>
    </row>
    <row r="174" spans="1:65" s="13" customFormat="1" ht="22.5">
      <c r="B174" s="203"/>
      <c r="C174" s="204"/>
      <c r="D174" s="197" t="s">
        <v>138</v>
      </c>
      <c r="E174" s="205" t="s">
        <v>1</v>
      </c>
      <c r="F174" s="206" t="s">
        <v>323</v>
      </c>
      <c r="G174" s="204"/>
      <c r="H174" s="207">
        <v>4.5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138</v>
      </c>
      <c r="AU174" s="213" t="s">
        <v>88</v>
      </c>
      <c r="AV174" s="13" t="s">
        <v>88</v>
      </c>
      <c r="AW174" s="13" t="s">
        <v>34</v>
      </c>
      <c r="AX174" s="13" t="s">
        <v>78</v>
      </c>
      <c r="AY174" s="213" t="s">
        <v>125</v>
      </c>
    </row>
    <row r="175" spans="1:65" s="2" customFormat="1" ht="16.5" customHeight="1">
      <c r="A175" s="32"/>
      <c r="B175" s="33"/>
      <c r="C175" s="214" t="s">
        <v>210</v>
      </c>
      <c r="D175" s="214" t="s">
        <v>150</v>
      </c>
      <c r="E175" s="215" t="s">
        <v>324</v>
      </c>
      <c r="F175" s="216" t="s">
        <v>325</v>
      </c>
      <c r="G175" s="217" t="s">
        <v>326</v>
      </c>
      <c r="H175" s="218">
        <v>12</v>
      </c>
      <c r="I175" s="219"/>
      <c r="J175" s="220">
        <f>ROUND(I175*H175,2)</f>
        <v>0</v>
      </c>
      <c r="K175" s="216" t="s">
        <v>131</v>
      </c>
      <c r="L175" s="221"/>
      <c r="M175" s="222" t="s">
        <v>1</v>
      </c>
      <c r="N175" s="223" t="s">
        <v>43</v>
      </c>
      <c r="O175" s="69"/>
      <c r="P175" s="193">
        <f>O175*H175</f>
        <v>0</v>
      </c>
      <c r="Q175" s="193">
        <v>1.67</v>
      </c>
      <c r="R175" s="193">
        <f>Q175*H175</f>
        <v>20.04</v>
      </c>
      <c r="S175" s="193">
        <v>0</v>
      </c>
      <c r="T175" s="19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5" t="s">
        <v>153</v>
      </c>
      <c r="AT175" s="195" t="s">
        <v>150</v>
      </c>
      <c r="AU175" s="195" t="s">
        <v>88</v>
      </c>
      <c r="AY175" s="15" t="s">
        <v>125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5" t="s">
        <v>86</v>
      </c>
      <c r="BK175" s="196">
        <f>ROUND(I175*H175,2)</f>
        <v>0</v>
      </c>
      <c r="BL175" s="15" t="s">
        <v>132</v>
      </c>
      <c r="BM175" s="195" t="s">
        <v>327</v>
      </c>
    </row>
    <row r="176" spans="1:65" s="2" customFormat="1" ht="11.25">
      <c r="A176" s="32"/>
      <c r="B176" s="33"/>
      <c r="C176" s="34"/>
      <c r="D176" s="197" t="s">
        <v>134</v>
      </c>
      <c r="E176" s="34"/>
      <c r="F176" s="198" t="s">
        <v>325</v>
      </c>
      <c r="G176" s="34"/>
      <c r="H176" s="34"/>
      <c r="I176" s="199"/>
      <c r="J176" s="34"/>
      <c r="K176" s="34"/>
      <c r="L176" s="37"/>
      <c r="M176" s="200"/>
      <c r="N176" s="20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134</v>
      </c>
      <c r="AU176" s="15" t="s">
        <v>88</v>
      </c>
    </row>
    <row r="177" spans="1:65" s="13" customFormat="1" ht="11.25">
      <c r="B177" s="203"/>
      <c r="C177" s="204"/>
      <c r="D177" s="197" t="s">
        <v>138</v>
      </c>
      <c r="E177" s="204"/>
      <c r="F177" s="206" t="s">
        <v>328</v>
      </c>
      <c r="G177" s="204"/>
      <c r="H177" s="207">
        <v>12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138</v>
      </c>
      <c r="AU177" s="213" t="s">
        <v>88</v>
      </c>
      <c r="AV177" s="13" t="s">
        <v>88</v>
      </c>
      <c r="AW177" s="13" t="s">
        <v>4</v>
      </c>
      <c r="AX177" s="13" t="s">
        <v>86</v>
      </c>
      <c r="AY177" s="213" t="s">
        <v>125</v>
      </c>
    </row>
    <row r="178" spans="1:65" s="12" customFormat="1" ht="22.9" customHeight="1">
      <c r="B178" s="168"/>
      <c r="C178" s="169"/>
      <c r="D178" s="170" t="s">
        <v>77</v>
      </c>
      <c r="E178" s="182" t="s">
        <v>145</v>
      </c>
      <c r="F178" s="182" t="s">
        <v>194</v>
      </c>
      <c r="G178" s="169"/>
      <c r="H178" s="169"/>
      <c r="I178" s="172"/>
      <c r="J178" s="183">
        <f>BK178</f>
        <v>0</v>
      </c>
      <c r="K178" s="169"/>
      <c r="L178" s="174"/>
      <c r="M178" s="175"/>
      <c r="N178" s="176"/>
      <c r="O178" s="176"/>
      <c r="P178" s="177">
        <f>SUM(P179:P205)</f>
        <v>0</v>
      </c>
      <c r="Q178" s="176"/>
      <c r="R178" s="177">
        <f>SUM(R179:R205)</f>
        <v>0.66988096000000008</v>
      </c>
      <c r="S178" s="176"/>
      <c r="T178" s="178">
        <f>SUM(T179:T205)</f>
        <v>0</v>
      </c>
      <c r="AR178" s="179" t="s">
        <v>86</v>
      </c>
      <c r="AT178" s="180" t="s">
        <v>77</v>
      </c>
      <c r="AU178" s="180" t="s">
        <v>86</v>
      </c>
      <c r="AY178" s="179" t="s">
        <v>125</v>
      </c>
      <c r="BK178" s="181">
        <f>SUM(BK179:BK205)</f>
        <v>0</v>
      </c>
    </row>
    <row r="179" spans="1:65" s="2" customFormat="1" ht="24.2" customHeight="1">
      <c r="A179" s="32"/>
      <c r="B179" s="33"/>
      <c r="C179" s="184" t="s">
        <v>215</v>
      </c>
      <c r="D179" s="184" t="s">
        <v>127</v>
      </c>
      <c r="E179" s="185" t="s">
        <v>329</v>
      </c>
      <c r="F179" s="186" t="s">
        <v>330</v>
      </c>
      <c r="G179" s="187" t="s">
        <v>178</v>
      </c>
      <c r="H179" s="188">
        <v>4.8970000000000002</v>
      </c>
      <c r="I179" s="189"/>
      <c r="J179" s="190">
        <f>ROUND(I179*H179,2)</f>
        <v>0</v>
      </c>
      <c r="K179" s="186" t="s">
        <v>131</v>
      </c>
      <c r="L179" s="37"/>
      <c r="M179" s="191" t="s">
        <v>1</v>
      </c>
      <c r="N179" s="192" t="s">
        <v>43</v>
      </c>
      <c r="O179" s="69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5" t="s">
        <v>132</v>
      </c>
      <c r="AT179" s="195" t="s">
        <v>127</v>
      </c>
      <c r="AU179" s="195" t="s">
        <v>88</v>
      </c>
      <c r="AY179" s="15" t="s">
        <v>125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5" t="s">
        <v>86</v>
      </c>
      <c r="BK179" s="196">
        <f>ROUND(I179*H179,2)</f>
        <v>0</v>
      </c>
      <c r="BL179" s="15" t="s">
        <v>132</v>
      </c>
      <c r="BM179" s="195" t="s">
        <v>331</v>
      </c>
    </row>
    <row r="180" spans="1:65" s="2" customFormat="1" ht="48.75">
      <c r="A180" s="32"/>
      <c r="B180" s="33"/>
      <c r="C180" s="34"/>
      <c r="D180" s="197" t="s">
        <v>134</v>
      </c>
      <c r="E180" s="34"/>
      <c r="F180" s="198" t="s">
        <v>332</v>
      </c>
      <c r="G180" s="34"/>
      <c r="H180" s="34"/>
      <c r="I180" s="199"/>
      <c r="J180" s="34"/>
      <c r="K180" s="34"/>
      <c r="L180" s="37"/>
      <c r="M180" s="200"/>
      <c r="N180" s="20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134</v>
      </c>
      <c r="AU180" s="15" t="s">
        <v>88</v>
      </c>
    </row>
    <row r="181" spans="1:65" s="13" customFormat="1" ht="22.5">
      <c r="B181" s="203"/>
      <c r="C181" s="204"/>
      <c r="D181" s="197" t="s">
        <v>138</v>
      </c>
      <c r="E181" s="205" t="s">
        <v>1</v>
      </c>
      <c r="F181" s="206" t="s">
        <v>333</v>
      </c>
      <c r="G181" s="204"/>
      <c r="H181" s="207">
        <v>1.1000000000000001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138</v>
      </c>
      <c r="AU181" s="213" t="s">
        <v>88</v>
      </c>
      <c r="AV181" s="13" t="s">
        <v>88</v>
      </c>
      <c r="AW181" s="13" t="s">
        <v>34</v>
      </c>
      <c r="AX181" s="13" t="s">
        <v>78</v>
      </c>
      <c r="AY181" s="213" t="s">
        <v>125</v>
      </c>
    </row>
    <row r="182" spans="1:65" s="13" customFormat="1" ht="22.5">
      <c r="B182" s="203"/>
      <c r="C182" s="204"/>
      <c r="D182" s="197" t="s">
        <v>138</v>
      </c>
      <c r="E182" s="205" t="s">
        <v>1</v>
      </c>
      <c r="F182" s="206" t="s">
        <v>334</v>
      </c>
      <c r="G182" s="204"/>
      <c r="H182" s="207">
        <v>1.1000000000000001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138</v>
      </c>
      <c r="AU182" s="213" t="s">
        <v>88</v>
      </c>
      <c r="AV182" s="13" t="s">
        <v>88</v>
      </c>
      <c r="AW182" s="13" t="s">
        <v>34</v>
      </c>
      <c r="AX182" s="13" t="s">
        <v>78</v>
      </c>
      <c r="AY182" s="213" t="s">
        <v>125</v>
      </c>
    </row>
    <row r="183" spans="1:65" s="13" customFormat="1" ht="11.25">
      <c r="B183" s="203"/>
      <c r="C183" s="204"/>
      <c r="D183" s="197" t="s">
        <v>138</v>
      </c>
      <c r="E183" s="205" t="s">
        <v>1</v>
      </c>
      <c r="F183" s="206" t="s">
        <v>335</v>
      </c>
      <c r="G183" s="204"/>
      <c r="H183" s="207">
        <v>0.20300000000000001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138</v>
      </c>
      <c r="AU183" s="213" t="s">
        <v>88</v>
      </c>
      <c r="AV183" s="13" t="s">
        <v>88</v>
      </c>
      <c r="AW183" s="13" t="s">
        <v>34</v>
      </c>
      <c r="AX183" s="13" t="s">
        <v>78</v>
      </c>
      <c r="AY183" s="213" t="s">
        <v>125</v>
      </c>
    </row>
    <row r="184" spans="1:65" s="13" customFormat="1" ht="22.5">
      <c r="B184" s="203"/>
      <c r="C184" s="204"/>
      <c r="D184" s="197" t="s">
        <v>138</v>
      </c>
      <c r="E184" s="205" t="s">
        <v>1</v>
      </c>
      <c r="F184" s="206" t="s">
        <v>336</v>
      </c>
      <c r="G184" s="204"/>
      <c r="H184" s="207">
        <v>2.0249999999999999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138</v>
      </c>
      <c r="AU184" s="213" t="s">
        <v>88</v>
      </c>
      <c r="AV184" s="13" t="s">
        <v>88</v>
      </c>
      <c r="AW184" s="13" t="s">
        <v>34</v>
      </c>
      <c r="AX184" s="13" t="s">
        <v>78</v>
      </c>
      <c r="AY184" s="213" t="s">
        <v>125</v>
      </c>
    </row>
    <row r="185" spans="1:65" s="13" customFormat="1" ht="22.5">
      <c r="B185" s="203"/>
      <c r="C185" s="204"/>
      <c r="D185" s="197" t="s">
        <v>138</v>
      </c>
      <c r="E185" s="205" t="s">
        <v>1</v>
      </c>
      <c r="F185" s="206" t="s">
        <v>337</v>
      </c>
      <c r="G185" s="204"/>
      <c r="H185" s="207">
        <v>0.46899999999999997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138</v>
      </c>
      <c r="AU185" s="213" t="s">
        <v>88</v>
      </c>
      <c r="AV185" s="13" t="s">
        <v>88</v>
      </c>
      <c r="AW185" s="13" t="s">
        <v>34</v>
      </c>
      <c r="AX185" s="13" t="s">
        <v>78</v>
      </c>
      <c r="AY185" s="213" t="s">
        <v>125</v>
      </c>
    </row>
    <row r="186" spans="1:65" s="2" customFormat="1" ht="21.75" customHeight="1">
      <c r="A186" s="32"/>
      <c r="B186" s="33"/>
      <c r="C186" s="184" t="s">
        <v>8</v>
      </c>
      <c r="D186" s="184" t="s">
        <v>127</v>
      </c>
      <c r="E186" s="185" t="s">
        <v>338</v>
      </c>
      <c r="F186" s="186" t="s">
        <v>339</v>
      </c>
      <c r="G186" s="187" t="s">
        <v>260</v>
      </c>
      <c r="H186" s="188">
        <v>18.62</v>
      </c>
      <c r="I186" s="189"/>
      <c r="J186" s="190">
        <f>ROUND(I186*H186,2)</f>
        <v>0</v>
      </c>
      <c r="K186" s="186" t="s">
        <v>131</v>
      </c>
      <c r="L186" s="37"/>
      <c r="M186" s="191" t="s">
        <v>1</v>
      </c>
      <c r="N186" s="192" t="s">
        <v>43</v>
      </c>
      <c r="O186" s="69"/>
      <c r="P186" s="193">
        <f>O186*H186</f>
        <v>0</v>
      </c>
      <c r="Q186" s="193">
        <v>7.26E-3</v>
      </c>
      <c r="R186" s="193">
        <f>Q186*H186</f>
        <v>0.1351812</v>
      </c>
      <c r="S186" s="193">
        <v>0</v>
      </c>
      <c r="T186" s="19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5" t="s">
        <v>132</v>
      </c>
      <c r="AT186" s="195" t="s">
        <v>127</v>
      </c>
      <c r="AU186" s="195" t="s">
        <v>88</v>
      </c>
      <c r="AY186" s="15" t="s">
        <v>125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5" t="s">
        <v>86</v>
      </c>
      <c r="BK186" s="196">
        <f>ROUND(I186*H186,2)</f>
        <v>0</v>
      </c>
      <c r="BL186" s="15" t="s">
        <v>132</v>
      </c>
      <c r="BM186" s="195" t="s">
        <v>340</v>
      </c>
    </row>
    <row r="187" spans="1:65" s="2" customFormat="1" ht="48.75">
      <c r="A187" s="32"/>
      <c r="B187" s="33"/>
      <c r="C187" s="34"/>
      <c r="D187" s="197" t="s">
        <v>134</v>
      </c>
      <c r="E187" s="34"/>
      <c r="F187" s="198" t="s">
        <v>341</v>
      </c>
      <c r="G187" s="34"/>
      <c r="H187" s="34"/>
      <c r="I187" s="199"/>
      <c r="J187" s="34"/>
      <c r="K187" s="34"/>
      <c r="L187" s="37"/>
      <c r="M187" s="200"/>
      <c r="N187" s="201"/>
      <c r="O187" s="69"/>
      <c r="P187" s="69"/>
      <c r="Q187" s="69"/>
      <c r="R187" s="69"/>
      <c r="S187" s="69"/>
      <c r="T187" s="70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134</v>
      </c>
      <c r="AU187" s="15" t="s">
        <v>88</v>
      </c>
    </row>
    <row r="188" spans="1:65" s="13" customFormat="1" ht="11.25">
      <c r="B188" s="203"/>
      <c r="C188" s="204"/>
      <c r="D188" s="197" t="s">
        <v>138</v>
      </c>
      <c r="E188" s="205" t="s">
        <v>1</v>
      </c>
      <c r="F188" s="206" t="s">
        <v>342</v>
      </c>
      <c r="G188" s="204"/>
      <c r="H188" s="207">
        <v>9.31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138</v>
      </c>
      <c r="AU188" s="213" t="s">
        <v>88</v>
      </c>
      <c r="AV188" s="13" t="s">
        <v>88</v>
      </c>
      <c r="AW188" s="13" t="s">
        <v>34</v>
      </c>
      <c r="AX188" s="13" t="s">
        <v>78</v>
      </c>
      <c r="AY188" s="213" t="s">
        <v>125</v>
      </c>
    </row>
    <row r="189" spans="1:65" s="13" customFormat="1" ht="11.25">
      <c r="B189" s="203"/>
      <c r="C189" s="204"/>
      <c r="D189" s="197" t="s">
        <v>138</v>
      </c>
      <c r="E189" s="205" t="s">
        <v>1</v>
      </c>
      <c r="F189" s="206" t="s">
        <v>343</v>
      </c>
      <c r="G189" s="204"/>
      <c r="H189" s="207">
        <v>9.31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138</v>
      </c>
      <c r="AU189" s="213" t="s">
        <v>88</v>
      </c>
      <c r="AV189" s="13" t="s">
        <v>88</v>
      </c>
      <c r="AW189" s="13" t="s">
        <v>34</v>
      </c>
      <c r="AX189" s="13" t="s">
        <v>78</v>
      </c>
      <c r="AY189" s="213" t="s">
        <v>125</v>
      </c>
    </row>
    <row r="190" spans="1:65" s="2" customFormat="1" ht="21.75" customHeight="1">
      <c r="A190" s="32"/>
      <c r="B190" s="33"/>
      <c r="C190" s="184" t="s">
        <v>227</v>
      </c>
      <c r="D190" s="184" t="s">
        <v>127</v>
      </c>
      <c r="E190" s="185" t="s">
        <v>344</v>
      </c>
      <c r="F190" s="186" t="s">
        <v>345</v>
      </c>
      <c r="G190" s="187" t="s">
        <v>260</v>
      </c>
      <c r="H190" s="188">
        <v>18.62</v>
      </c>
      <c r="I190" s="189"/>
      <c r="J190" s="190">
        <f>ROUND(I190*H190,2)</f>
        <v>0</v>
      </c>
      <c r="K190" s="186" t="s">
        <v>131</v>
      </c>
      <c r="L190" s="37"/>
      <c r="M190" s="191" t="s">
        <v>1</v>
      </c>
      <c r="N190" s="192" t="s">
        <v>43</v>
      </c>
      <c r="O190" s="69"/>
      <c r="P190" s="193">
        <f>O190*H190</f>
        <v>0</v>
      </c>
      <c r="Q190" s="193">
        <v>8.5999999999999998E-4</v>
      </c>
      <c r="R190" s="193">
        <f>Q190*H190</f>
        <v>1.6013200000000002E-2</v>
      </c>
      <c r="S190" s="193">
        <v>0</v>
      </c>
      <c r="T190" s="19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5" t="s">
        <v>132</v>
      </c>
      <c r="AT190" s="195" t="s">
        <v>127</v>
      </c>
      <c r="AU190" s="195" t="s">
        <v>88</v>
      </c>
      <c r="AY190" s="15" t="s">
        <v>125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5" t="s">
        <v>86</v>
      </c>
      <c r="BK190" s="196">
        <f>ROUND(I190*H190,2)</f>
        <v>0</v>
      </c>
      <c r="BL190" s="15" t="s">
        <v>132</v>
      </c>
      <c r="BM190" s="195" t="s">
        <v>346</v>
      </c>
    </row>
    <row r="191" spans="1:65" s="2" customFormat="1" ht="48.75">
      <c r="A191" s="32"/>
      <c r="B191" s="33"/>
      <c r="C191" s="34"/>
      <c r="D191" s="197" t="s">
        <v>134</v>
      </c>
      <c r="E191" s="34"/>
      <c r="F191" s="198" t="s">
        <v>347</v>
      </c>
      <c r="G191" s="34"/>
      <c r="H191" s="34"/>
      <c r="I191" s="199"/>
      <c r="J191" s="34"/>
      <c r="K191" s="34"/>
      <c r="L191" s="37"/>
      <c r="M191" s="200"/>
      <c r="N191" s="201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134</v>
      </c>
      <c r="AU191" s="15" t="s">
        <v>88</v>
      </c>
    </row>
    <row r="192" spans="1:65" s="13" customFormat="1" ht="11.25">
      <c r="B192" s="203"/>
      <c r="C192" s="204"/>
      <c r="D192" s="197" t="s">
        <v>138</v>
      </c>
      <c r="E192" s="205" t="s">
        <v>1</v>
      </c>
      <c r="F192" s="206" t="s">
        <v>342</v>
      </c>
      <c r="G192" s="204"/>
      <c r="H192" s="207">
        <v>9.31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138</v>
      </c>
      <c r="AU192" s="213" t="s">
        <v>88</v>
      </c>
      <c r="AV192" s="13" t="s">
        <v>88</v>
      </c>
      <c r="AW192" s="13" t="s">
        <v>34</v>
      </c>
      <c r="AX192" s="13" t="s">
        <v>78</v>
      </c>
      <c r="AY192" s="213" t="s">
        <v>125</v>
      </c>
    </row>
    <row r="193" spans="1:65" s="13" customFormat="1" ht="11.25">
      <c r="B193" s="203"/>
      <c r="C193" s="204"/>
      <c r="D193" s="197" t="s">
        <v>138</v>
      </c>
      <c r="E193" s="205" t="s">
        <v>1</v>
      </c>
      <c r="F193" s="206" t="s">
        <v>343</v>
      </c>
      <c r="G193" s="204"/>
      <c r="H193" s="207">
        <v>9.31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138</v>
      </c>
      <c r="AU193" s="213" t="s">
        <v>88</v>
      </c>
      <c r="AV193" s="13" t="s">
        <v>88</v>
      </c>
      <c r="AW193" s="13" t="s">
        <v>34</v>
      </c>
      <c r="AX193" s="13" t="s">
        <v>78</v>
      </c>
      <c r="AY193" s="213" t="s">
        <v>125</v>
      </c>
    </row>
    <row r="194" spans="1:65" s="2" customFormat="1" ht="24.2" customHeight="1">
      <c r="A194" s="32"/>
      <c r="B194" s="33"/>
      <c r="C194" s="184" t="s">
        <v>233</v>
      </c>
      <c r="D194" s="184" t="s">
        <v>127</v>
      </c>
      <c r="E194" s="185" t="s">
        <v>348</v>
      </c>
      <c r="F194" s="186" t="s">
        <v>349</v>
      </c>
      <c r="G194" s="187" t="s">
        <v>249</v>
      </c>
      <c r="H194" s="188">
        <v>0.46200000000000002</v>
      </c>
      <c r="I194" s="189"/>
      <c r="J194" s="190">
        <f>ROUND(I194*H194,2)</f>
        <v>0</v>
      </c>
      <c r="K194" s="186" t="s">
        <v>131</v>
      </c>
      <c r="L194" s="37"/>
      <c r="M194" s="191" t="s">
        <v>1</v>
      </c>
      <c r="N194" s="192" t="s">
        <v>43</v>
      </c>
      <c r="O194" s="69"/>
      <c r="P194" s="193">
        <f>O194*H194</f>
        <v>0</v>
      </c>
      <c r="Q194" s="193">
        <v>1.09528</v>
      </c>
      <c r="R194" s="193">
        <f>Q194*H194</f>
        <v>0.50601936000000003</v>
      </c>
      <c r="S194" s="193">
        <v>0</v>
      </c>
      <c r="T194" s="19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5" t="s">
        <v>132</v>
      </c>
      <c r="AT194" s="195" t="s">
        <v>127</v>
      </c>
      <c r="AU194" s="195" t="s">
        <v>88</v>
      </c>
      <c r="AY194" s="15" t="s">
        <v>125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5" t="s">
        <v>86</v>
      </c>
      <c r="BK194" s="196">
        <f>ROUND(I194*H194,2)</f>
        <v>0</v>
      </c>
      <c r="BL194" s="15" t="s">
        <v>132</v>
      </c>
      <c r="BM194" s="195" t="s">
        <v>350</v>
      </c>
    </row>
    <row r="195" spans="1:65" s="2" customFormat="1" ht="48.75">
      <c r="A195" s="32"/>
      <c r="B195" s="33"/>
      <c r="C195" s="34"/>
      <c r="D195" s="197" t="s">
        <v>134</v>
      </c>
      <c r="E195" s="34"/>
      <c r="F195" s="198" t="s">
        <v>351</v>
      </c>
      <c r="G195" s="34"/>
      <c r="H195" s="34"/>
      <c r="I195" s="199"/>
      <c r="J195" s="34"/>
      <c r="K195" s="34"/>
      <c r="L195" s="37"/>
      <c r="M195" s="200"/>
      <c r="N195" s="201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134</v>
      </c>
      <c r="AU195" s="15" t="s">
        <v>88</v>
      </c>
    </row>
    <row r="196" spans="1:65" s="13" customFormat="1" ht="11.25">
      <c r="B196" s="203"/>
      <c r="C196" s="204"/>
      <c r="D196" s="197" t="s">
        <v>138</v>
      </c>
      <c r="E196" s="205" t="s">
        <v>1</v>
      </c>
      <c r="F196" s="206" t="s">
        <v>352</v>
      </c>
      <c r="G196" s="204"/>
      <c r="H196" s="207">
        <v>0.01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138</v>
      </c>
      <c r="AU196" s="213" t="s">
        <v>88</v>
      </c>
      <c r="AV196" s="13" t="s">
        <v>88</v>
      </c>
      <c r="AW196" s="13" t="s">
        <v>34</v>
      </c>
      <c r="AX196" s="13" t="s">
        <v>78</v>
      </c>
      <c r="AY196" s="213" t="s">
        <v>125</v>
      </c>
    </row>
    <row r="197" spans="1:65" s="13" customFormat="1" ht="11.25">
      <c r="B197" s="203"/>
      <c r="C197" s="204"/>
      <c r="D197" s="197" t="s">
        <v>138</v>
      </c>
      <c r="E197" s="205" t="s">
        <v>1</v>
      </c>
      <c r="F197" s="206" t="s">
        <v>353</v>
      </c>
      <c r="G197" s="204"/>
      <c r="H197" s="207">
        <v>6.5000000000000002E-2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138</v>
      </c>
      <c r="AU197" s="213" t="s">
        <v>88</v>
      </c>
      <c r="AV197" s="13" t="s">
        <v>88</v>
      </c>
      <c r="AW197" s="13" t="s">
        <v>34</v>
      </c>
      <c r="AX197" s="13" t="s">
        <v>78</v>
      </c>
      <c r="AY197" s="213" t="s">
        <v>125</v>
      </c>
    </row>
    <row r="198" spans="1:65" s="13" customFormat="1" ht="11.25">
      <c r="B198" s="203"/>
      <c r="C198" s="204"/>
      <c r="D198" s="197" t="s">
        <v>138</v>
      </c>
      <c r="E198" s="205" t="s">
        <v>1</v>
      </c>
      <c r="F198" s="206" t="s">
        <v>354</v>
      </c>
      <c r="G198" s="204"/>
      <c r="H198" s="207">
        <v>0.156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138</v>
      </c>
      <c r="AU198" s="213" t="s">
        <v>88</v>
      </c>
      <c r="AV198" s="13" t="s">
        <v>88</v>
      </c>
      <c r="AW198" s="13" t="s">
        <v>34</v>
      </c>
      <c r="AX198" s="13" t="s">
        <v>78</v>
      </c>
      <c r="AY198" s="213" t="s">
        <v>125</v>
      </c>
    </row>
    <row r="199" spans="1:65" s="13" customFormat="1" ht="11.25">
      <c r="B199" s="203"/>
      <c r="C199" s="204"/>
      <c r="D199" s="197" t="s">
        <v>138</v>
      </c>
      <c r="E199" s="205" t="s">
        <v>1</v>
      </c>
      <c r="F199" s="206" t="s">
        <v>355</v>
      </c>
      <c r="G199" s="204"/>
      <c r="H199" s="207">
        <v>0.01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138</v>
      </c>
      <c r="AU199" s="213" t="s">
        <v>88</v>
      </c>
      <c r="AV199" s="13" t="s">
        <v>88</v>
      </c>
      <c r="AW199" s="13" t="s">
        <v>34</v>
      </c>
      <c r="AX199" s="13" t="s">
        <v>78</v>
      </c>
      <c r="AY199" s="213" t="s">
        <v>125</v>
      </c>
    </row>
    <row r="200" spans="1:65" s="13" customFormat="1" ht="11.25">
      <c r="B200" s="203"/>
      <c r="C200" s="204"/>
      <c r="D200" s="197" t="s">
        <v>138</v>
      </c>
      <c r="E200" s="205" t="s">
        <v>1</v>
      </c>
      <c r="F200" s="206" t="s">
        <v>356</v>
      </c>
      <c r="G200" s="204"/>
      <c r="H200" s="207">
        <v>6.5000000000000002E-2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138</v>
      </c>
      <c r="AU200" s="213" t="s">
        <v>88</v>
      </c>
      <c r="AV200" s="13" t="s">
        <v>88</v>
      </c>
      <c r="AW200" s="13" t="s">
        <v>34</v>
      </c>
      <c r="AX200" s="13" t="s">
        <v>78</v>
      </c>
      <c r="AY200" s="213" t="s">
        <v>125</v>
      </c>
    </row>
    <row r="201" spans="1:65" s="13" customFormat="1" ht="11.25">
      <c r="B201" s="203"/>
      <c r="C201" s="204"/>
      <c r="D201" s="197" t="s">
        <v>138</v>
      </c>
      <c r="E201" s="205" t="s">
        <v>1</v>
      </c>
      <c r="F201" s="206" t="s">
        <v>357</v>
      </c>
      <c r="G201" s="204"/>
      <c r="H201" s="207">
        <v>0.156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138</v>
      </c>
      <c r="AU201" s="213" t="s">
        <v>88</v>
      </c>
      <c r="AV201" s="13" t="s">
        <v>88</v>
      </c>
      <c r="AW201" s="13" t="s">
        <v>34</v>
      </c>
      <c r="AX201" s="13" t="s">
        <v>78</v>
      </c>
      <c r="AY201" s="213" t="s">
        <v>125</v>
      </c>
    </row>
    <row r="202" spans="1:65" s="2" customFormat="1" ht="24.2" customHeight="1">
      <c r="A202" s="32"/>
      <c r="B202" s="33"/>
      <c r="C202" s="184" t="s">
        <v>238</v>
      </c>
      <c r="D202" s="184" t="s">
        <v>127</v>
      </c>
      <c r="E202" s="185" t="s">
        <v>358</v>
      </c>
      <c r="F202" s="186" t="s">
        <v>359</v>
      </c>
      <c r="G202" s="187" t="s">
        <v>249</v>
      </c>
      <c r="H202" s="188">
        <v>1.2E-2</v>
      </c>
      <c r="I202" s="189"/>
      <c r="J202" s="190">
        <f>ROUND(I202*H202,2)</f>
        <v>0</v>
      </c>
      <c r="K202" s="186" t="s">
        <v>131</v>
      </c>
      <c r="L202" s="37"/>
      <c r="M202" s="191" t="s">
        <v>1</v>
      </c>
      <c r="N202" s="192" t="s">
        <v>43</v>
      </c>
      <c r="O202" s="69"/>
      <c r="P202" s="193">
        <f>O202*H202</f>
        <v>0</v>
      </c>
      <c r="Q202" s="193">
        <v>1.0556000000000001</v>
      </c>
      <c r="R202" s="193">
        <f>Q202*H202</f>
        <v>1.2667200000000002E-2</v>
      </c>
      <c r="S202" s="193">
        <v>0</v>
      </c>
      <c r="T202" s="19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5" t="s">
        <v>132</v>
      </c>
      <c r="AT202" s="195" t="s">
        <v>127</v>
      </c>
      <c r="AU202" s="195" t="s">
        <v>88</v>
      </c>
      <c r="AY202" s="15" t="s">
        <v>125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5" t="s">
        <v>86</v>
      </c>
      <c r="BK202" s="196">
        <f>ROUND(I202*H202,2)</f>
        <v>0</v>
      </c>
      <c r="BL202" s="15" t="s">
        <v>132</v>
      </c>
      <c r="BM202" s="195" t="s">
        <v>360</v>
      </c>
    </row>
    <row r="203" spans="1:65" s="2" customFormat="1" ht="48.75">
      <c r="A203" s="32"/>
      <c r="B203" s="33"/>
      <c r="C203" s="34"/>
      <c r="D203" s="197" t="s">
        <v>134</v>
      </c>
      <c r="E203" s="34"/>
      <c r="F203" s="198" t="s">
        <v>361</v>
      </c>
      <c r="G203" s="34"/>
      <c r="H203" s="34"/>
      <c r="I203" s="199"/>
      <c r="J203" s="34"/>
      <c r="K203" s="34"/>
      <c r="L203" s="37"/>
      <c r="M203" s="200"/>
      <c r="N203" s="201"/>
      <c r="O203" s="69"/>
      <c r="P203" s="69"/>
      <c r="Q203" s="69"/>
      <c r="R203" s="69"/>
      <c r="S203" s="69"/>
      <c r="T203" s="70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134</v>
      </c>
      <c r="AU203" s="15" t="s">
        <v>88</v>
      </c>
    </row>
    <row r="204" spans="1:65" s="13" customFormat="1" ht="11.25">
      <c r="B204" s="203"/>
      <c r="C204" s="204"/>
      <c r="D204" s="197" t="s">
        <v>138</v>
      </c>
      <c r="E204" s="205" t="s">
        <v>1</v>
      </c>
      <c r="F204" s="206" t="s">
        <v>362</v>
      </c>
      <c r="G204" s="204"/>
      <c r="H204" s="207">
        <v>6.0000000000000001E-3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138</v>
      </c>
      <c r="AU204" s="213" t="s">
        <v>88</v>
      </c>
      <c r="AV204" s="13" t="s">
        <v>88</v>
      </c>
      <c r="AW204" s="13" t="s">
        <v>34</v>
      </c>
      <c r="AX204" s="13" t="s">
        <v>78</v>
      </c>
      <c r="AY204" s="213" t="s">
        <v>125</v>
      </c>
    </row>
    <row r="205" spans="1:65" s="13" customFormat="1" ht="11.25">
      <c r="B205" s="203"/>
      <c r="C205" s="204"/>
      <c r="D205" s="197" t="s">
        <v>138</v>
      </c>
      <c r="E205" s="205" t="s">
        <v>1</v>
      </c>
      <c r="F205" s="206" t="s">
        <v>363</v>
      </c>
      <c r="G205" s="204"/>
      <c r="H205" s="207">
        <v>6.0000000000000001E-3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138</v>
      </c>
      <c r="AU205" s="213" t="s">
        <v>88</v>
      </c>
      <c r="AV205" s="13" t="s">
        <v>88</v>
      </c>
      <c r="AW205" s="13" t="s">
        <v>34</v>
      </c>
      <c r="AX205" s="13" t="s">
        <v>78</v>
      </c>
      <c r="AY205" s="213" t="s">
        <v>125</v>
      </c>
    </row>
    <row r="206" spans="1:65" s="12" customFormat="1" ht="22.9" customHeight="1">
      <c r="B206" s="168"/>
      <c r="C206" s="169"/>
      <c r="D206" s="170" t="s">
        <v>77</v>
      </c>
      <c r="E206" s="182" t="s">
        <v>132</v>
      </c>
      <c r="F206" s="182" t="s">
        <v>364</v>
      </c>
      <c r="G206" s="169"/>
      <c r="H206" s="169"/>
      <c r="I206" s="172"/>
      <c r="J206" s="183">
        <f>BK206</f>
        <v>0</v>
      </c>
      <c r="K206" s="169"/>
      <c r="L206" s="174"/>
      <c r="M206" s="175"/>
      <c r="N206" s="176"/>
      <c r="O206" s="176"/>
      <c r="P206" s="177">
        <f>SUM(P207:P218)</f>
        <v>0</v>
      </c>
      <c r="Q206" s="176"/>
      <c r="R206" s="177">
        <f>SUM(R207:R218)</f>
        <v>85.549836780000007</v>
      </c>
      <c r="S206" s="176"/>
      <c r="T206" s="178">
        <f>SUM(T207:T218)</f>
        <v>0</v>
      </c>
      <c r="AR206" s="179" t="s">
        <v>86</v>
      </c>
      <c r="AT206" s="180" t="s">
        <v>77</v>
      </c>
      <c r="AU206" s="180" t="s">
        <v>86</v>
      </c>
      <c r="AY206" s="179" t="s">
        <v>125</v>
      </c>
      <c r="BK206" s="181">
        <f>SUM(BK207:BK218)</f>
        <v>0</v>
      </c>
    </row>
    <row r="207" spans="1:65" s="2" customFormat="1" ht="24.2" customHeight="1">
      <c r="A207" s="32"/>
      <c r="B207" s="33"/>
      <c r="C207" s="184" t="s">
        <v>246</v>
      </c>
      <c r="D207" s="184" t="s">
        <v>127</v>
      </c>
      <c r="E207" s="185" t="s">
        <v>365</v>
      </c>
      <c r="F207" s="186" t="s">
        <v>366</v>
      </c>
      <c r="G207" s="187" t="s">
        <v>178</v>
      </c>
      <c r="H207" s="188">
        <v>40.905000000000001</v>
      </c>
      <c r="I207" s="189"/>
      <c r="J207" s="190">
        <f>ROUND(I207*H207,2)</f>
        <v>0</v>
      </c>
      <c r="K207" s="186" t="s">
        <v>131</v>
      </c>
      <c r="L207" s="37"/>
      <c r="M207" s="191" t="s">
        <v>1</v>
      </c>
      <c r="N207" s="192" t="s">
        <v>43</v>
      </c>
      <c r="O207" s="69"/>
      <c r="P207" s="193">
        <f>O207*H207</f>
        <v>0</v>
      </c>
      <c r="Q207" s="193">
        <v>2.0874999999999999</v>
      </c>
      <c r="R207" s="193">
        <f>Q207*H207</f>
        <v>85.389187500000006</v>
      </c>
      <c r="S207" s="193">
        <v>0</v>
      </c>
      <c r="T207" s="19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5" t="s">
        <v>132</v>
      </c>
      <c r="AT207" s="195" t="s">
        <v>127</v>
      </c>
      <c r="AU207" s="195" t="s">
        <v>88</v>
      </c>
      <c r="AY207" s="15" t="s">
        <v>125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5" t="s">
        <v>86</v>
      </c>
      <c r="BK207" s="196">
        <f>ROUND(I207*H207,2)</f>
        <v>0</v>
      </c>
      <c r="BL207" s="15" t="s">
        <v>132</v>
      </c>
      <c r="BM207" s="195" t="s">
        <v>367</v>
      </c>
    </row>
    <row r="208" spans="1:65" s="2" customFormat="1" ht="19.5">
      <c r="A208" s="32"/>
      <c r="B208" s="33"/>
      <c r="C208" s="34"/>
      <c r="D208" s="197" t="s">
        <v>134</v>
      </c>
      <c r="E208" s="34"/>
      <c r="F208" s="198" t="s">
        <v>368</v>
      </c>
      <c r="G208" s="34"/>
      <c r="H208" s="34"/>
      <c r="I208" s="199"/>
      <c r="J208" s="34"/>
      <c r="K208" s="34"/>
      <c r="L208" s="37"/>
      <c r="M208" s="200"/>
      <c r="N208" s="201"/>
      <c r="O208" s="69"/>
      <c r="P208" s="69"/>
      <c r="Q208" s="69"/>
      <c r="R208" s="69"/>
      <c r="S208" s="69"/>
      <c r="T208" s="70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134</v>
      </c>
      <c r="AU208" s="15" t="s">
        <v>88</v>
      </c>
    </row>
    <row r="209" spans="1:65" s="13" customFormat="1" ht="22.5">
      <c r="B209" s="203"/>
      <c r="C209" s="204"/>
      <c r="D209" s="197" t="s">
        <v>138</v>
      </c>
      <c r="E209" s="205" t="s">
        <v>1</v>
      </c>
      <c r="F209" s="206" t="s">
        <v>369</v>
      </c>
      <c r="G209" s="204"/>
      <c r="H209" s="207">
        <v>39.090000000000003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138</v>
      </c>
      <c r="AU209" s="213" t="s">
        <v>88</v>
      </c>
      <c r="AV209" s="13" t="s">
        <v>88</v>
      </c>
      <c r="AW209" s="13" t="s">
        <v>34</v>
      </c>
      <c r="AX209" s="13" t="s">
        <v>78</v>
      </c>
      <c r="AY209" s="213" t="s">
        <v>125</v>
      </c>
    </row>
    <row r="210" spans="1:65" s="13" customFormat="1" ht="11.25">
      <c r="B210" s="203"/>
      <c r="C210" s="204"/>
      <c r="D210" s="197" t="s">
        <v>138</v>
      </c>
      <c r="E210" s="205" t="s">
        <v>1</v>
      </c>
      <c r="F210" s="206" t="s">
        <v>370</v>
      </c>
      <c r="G210" s="204"/>
      <c r="H210" s="207">
        <v>1.26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138</v>
      </c>
      <c r="AU210" s="213" t="s">
        <v>88</v>
      </c>
      <c r="AV210" s="13" t="s">
        <v>88</v>
      </c>
      <c r="AW210" s="13" t="s">
        <v>34</v>
      </c>
      <c r="AX210" s="13" t="s">
        <v>78</v>
      </c>
      <c r="AY210" s="213" t="s">
        <v>125</v>
      </c>
    </row>
    <row r="211" spans="1:65" s="13" customFormat="1" ht="11.25">
      <c r="B211" s="203"/>
      <c r="C211" s="204"/>
      <c r="D211" s="197" t="s">
        <v>138</v>
      </c>
      <c r="E211" s="205" t="s">
        <v>1</v>
      </c>
      <c r="F211" s="206" t="s">
        <v>371</v>
      </c>
      <c r="G211" s="204"/>
      <c r="H211" s="207">
        <v>0.45500000000000002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138</v>
      </c>
      <c r="AU211" s="213" t="s">
        <v>88</v>
      </c>
      <c r="AV211" s="13" t="s">
        <v>88</v>
      </c>
      <c r="AW211" s="13" t="s">
        <v>34</v>
      </c>
      <c r="AX211" s="13" t="s">
        <v>78</v>
      </c>
      <c r="AY211" s="213" t="s">
        <v>125</v>
      </c>
    </row>
    <row r="212" spans="1:65" s="13" customFormat="1" ht="11.25">
      <c r="B212" s="203"/>
      <c r="C212" s="204"/>
      <c r="D212" s="197" t="s">
        <v>138</v>
      </c>
      <c r="E212" s="205" t="s">
        <v>1</v>
      </c>
      <c r="F212" s="206" t="s">
        <v>372</v>
      </c>
      <c r="G212" s="204"/>
      <c r="H212" s="207">
        <v>0.1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138</v>
      </c>
      <c r="AU212" s="213" t="s">
        <v>88</v>
      </c>
      <c r="AV212" s="13" t="s">
        <v>88</v>
      </c>
      <c r="AW212" s="13" t="s">
        <v>34</v>
      </c>
      <c r="AX212" s="13" t="s">
        <v>78</v>
      </c>
      <c r="AY212" s="213" t="s">
        <v>125</v>
      </c>
    </row>
    <row r="213" spans="1:65" s="2" customFormat="1" ht="24.2" customHeight="1">
      <c r="A213" s="32"/>
      <c r="B213" s="33"/>
      <c r="C213" s="184" t="s">
        <v>373</v>
      </c>
      <c r="D213" s="184" t="s">
        <v>127</v>
      </c>
      <c r="E213" s="185" t="s">
        <v>374</v>
      </c>
      <c r="F213" s="186" t="s">
        <v>375</v>
      </c>
      <c r="G213" s="187" t="s">
        <v>178</v>
      </c>
      <c r="H213" s="188">
        <v>6.6000000000000003E-2</v>
      </c>
      <c r="I213" s="189"/>
      <c r="J213" s="190">
        <f>ROUND(I213*H213,2)</f>
        <v>0</v>
      </c>
      <c r="K213" s="186" t="s">
        <v>131</v>
      </c>
      <c r="L213" s="37"/>
      <c r="M213" s="191" t="s">
        <v>1</v>
      </c>
      <c r="N213" s="192" t="s">
        <v>43</v>
      </c>
      <c r="O213" s="69"/>
      <c r="P213" s="193">
        <f>O213*H213</f>
        <v>0</v>
      </c>
      <c r="Q213" s="193">
        <v>2.4340799999999998</v>
      </c>
      <c r="R213" s="193">
        <f>Q213*H213</f>
        <v>0.16064928000000001</v>
      </c>
      <c r="S213" s="193">
        <v>0</v>
      </c>
      <c r="T213" s="19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5" t="s">
        <v>132</v>
      </c>
      <c r="AT213" s="195" t="s">
        <v>127</v>
      </c>
      <c r="AU213" s="195" t="s">
        <v>88</v>
      </c>
      <c r="AY213" s="15" t="s">
        <v>125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5" t="s">
        <v>86</v>
      </c>
      <c r="BK213" s="196">
        <f>ROUND(I213*H213,2)</f>
        <v>0</v>
      </c>
      <c r="BL213" s="15" t="s">
        <v>132</v>
      </c>
      <c r="BM213" s="195" t="s">
        <v>376</v>
      </c>
    </row>
    <row r="214" spans="1:65" s="2" customFormat="1" ht="19.5">
      <c r="A214" s="32"/>
      <c r="B214" s="33"/>
      <c r="C214" s="34"/>
      <c r="D214" s="197" t="s">
        <v>134</v>
      </c>
      <c r="E214" s="34"/>
      <c r="F214" s="198" t="s">
        <v>377</v>
      </c>
      <c r="G214" s="34"/>
      <c r="H214" s="34"/>
      <c r="I214" s="199"/>
      <c r="J214" s="34"/>
      <c r="K214" s="34"/>
      <c r="L214" s="37"/>
      <c r="M214" s="200"/>
      <c r="N214" s="201"/>
      <c r="O214" s="69"/>
      <c r="P214" s="69"/>
      <c r="Q214" s="69"/>
      <c r="R214" s="69"/>
      <c r="S214" s="69"/>
      <c r="T214" s="70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134</v>
      </c>
      <c r="AU214" s="15" t="s">
        <v>88</v>
      </c>
    </row>
    <row r="215" spans="1:65" s="13" customFormat="1" ht="11.25">
      <c r="B215" s="203"/>
      <c r="C215" s="204"/>
      <c r="D215" s="197" t="s">
        <v>138</v>
      </c>
      <c r="E215" s="205" t="s">
        <v>1</v>
      </c>
      <c r="F215" s="206" t="s">
        <v>378</v>
      </c>
      <c r="G215" s="204"/>
      <c r="H215" s="207">
        <v>6.6000000000000003E-2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138</v>
      </c>
      <c r="AU215" s="213" t="s">
        <v>88</v>
      </c>
      <c r="AV215" s="13" t="s">
        <v>88</v>
      </c>
      <c r="AW215" s="13" t="s">
        <v>34</v>
      </c>
      <c r="AX215" s="13" t="s">
        <v>86</v>
      </c>
      <c r="AY215" s="213" t="s">
        <v>125</v>
      </c>
    </row>
    <row r="216" spans="1:65" s="2" customFormat="1" ht="24.2" customHeight="1">
      <c r="A216" s="32"/>
      <c r="B216" s="33"/>
      <c r="C216" s="184" t="s">
        <v>7</v>
      </c>
      <c r="D216" s="184" t="s">
        <v>127</v>
      </c>
      <c r="E216" s="185" t="s">
        <v>379</v>
      </c>
      <c r="F216" s="186" t="s">
        <v>380</v>
      </c>
      <c r="G216" s="187" t="s">
        <v>260</v>
      </c>
      <c r="H216" s="188">
        <v>0.25</v>
      </c>
      <c r="I216" s="189"/>
      <c r="J216" s="190">
        <f>ROUND(I216*H216,2)</f>
        <v>0</v>
      </c>
      <c r="K216" s="186" t="s">
        <v>131</v>
      </c>
      <c r="L216" s="37"/>
      <c r="M216" s="191" t="s">
        <v>1</v>
      </c>
      <c r="N216" s="192" t="s">
        <v>43</v>
      </c>
      <c r="O216" s="69"/>
      <c r="P216" s="193">
        <f>O216*H216</f>
        <v>0</v>
      </c>
      <c r="Q216" s="193">
        <v>0</v>
      </c>
      <c r="R216" s="193">
        <f>Q216*H216</f>
        <v>0</v>
      </c>
      <c r="S216" s="193">
        <v>0</v>
      </c>
      <c r="T216" s="19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5" t="s">
        <v>132</v>
      </c>
      <c r="AT216" s="195" t="s">
        <v>127</v>
      </c>
      <c r="AU216" s="195" t="s">
        <v>88</v>
      </c>
      <c r="AY216" s="15" t="s">
        <v>125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5" t="s">
        <v>86</v>
      </c>
      <c r="BK216" s="196">
        <f>ROUND(I216*H216,2)</f>
        <v>0</v>
      </c>
      <c r="BL216" s="15" t="s">
        <v>132</v>
      </c>
      <c r="BM216" s="195" t="s">
        <v>381</v>
      </c>
    </row>
    <row r="217" spans="1:65" s="2" customFormat="1" ht="29.25">
      <c r="A217" s="32"/>
      <c r="B217" s="33"/>
      <c r="C217" s="34"/>
      <c r="D217" s="197" t="s">
        <v>134</v>
      </c>
      <c r="E217" s="34"/>
      <c r="F217" s="198" t="s">
        <v>382</v>
      </c>
      <c r="G217" s="34"/>
      <c r="H217" s="34"/>
      <c r="I217" s="199"/>
      <c r="J217" s="34"/>
      <c r="K217" s="34"/>
      <c r="L217" s="37"/>
      <c r="M217" s="200"/>
      <c r="N217" s="201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134</v>
      </c>
      <c r="AU217" s="15" t="s">
        <v>88</v>
      </c>
    </row>
    <row r="218" spans="1:65" s="13" customFormat="1" ht="11.25">
      <c r="B218" s="203"/>
      <c r="C218" s="204"/>
      <c r="D218" s="197" t="s">
        <v>138</v>
      </c>
      <c r="E218" s="205" t="s">
        <v>1</v>
      </c>
      <c r="F218" s="206" t="s">
        <v>383</v>
      </c>
      <c r="G218" s="204"/>
      <c r="H218" s="207">
        <v>0.25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138</v>
      </c>
      <c r="AU218" s="213" t="s">
        <v>88</v>
      </c>
      <c r="AV218" s="13" t="s">
        <v>88</v>
      </c>
      <c r="AW218" s="13" t="s">
        <v>34</v>
      </c>
      <c r="AX218" s="13" t="s">
        <v>86</v>
      </c>
      <c r="AY218" s="213" t="s">
        <v>125</v>
      </c>
    </row>
    <row r="219" spans="1:65" s="12" customFormat="1" ht="22.9" customHeight="1">
      <c r="B219" s="168"/>
      <c r="C219" s="169"/>
      <c r="D219" s="170" t="s">
        <v>77</v>
      </c>
      <c r="E219" s="182" t="s">
        <v>161</v>
      </c>
      <c r="F219" s="182" t="s">
        <v>384</v>
      </c>
      <c r="G219" s="169"/>
      <c r="H219" s="169"/>
      <c r="I219" s="172"/>
      <c r="J219" s="183">
        <f>BK219</f>
        <v>0</v>
      </c>
      <c r="K219" s="169"/>
      <c r="L219" s="174"/>
      <c r="M219" s="175"/>
      <c r="N219" s="176"/>
      <c r="O219" s="176"/>
      <c r="P219" s="177">
        <f>SUM(P220:P228)</f>
        <v>0</v>
      </c>
      <c r="Q219" s="176"/>
      <c r="R219" s="177">
        <f>SUM(R220:R228)</f>
        <v>0</v>
      </c>
      <c r="S219" s="176"/>
      <c r="T219" s="178">
        <f>SUM(T220:T228)</f>
        <v>0</v>
      </c>
      <c r="AR219" s="179" t="s">
        <v>86</v>
      </c>
      <c r="AT219" s="180" t="s">
        <v>77</v>
      </c>
      <c r="AU219" s="180" t="s">
        <v>86</v>
      </c>
      <c r="AY219" s="179" t="s">
        <v>125</v>
      </c>
      <c r="BK219" s="181">
        <f>SUM(BK220:BK228)</f>
        <v>0</v>
      </c>
    </row>
    <row r="220" spans="1:65" s="2" customFormat="1" ht="21.75" customHeight="1">
      <c r="A220" s="32"/>
      <c r="B220" s="33"/>
      <c r="C220" s="184" t="s">
        <v>385</v>
      </c>
      <c r="D220" s="184" t="s">
        <v>127</v>
      </c>
      <c r="E220" s="185" t="s">
        <v>386</v>
      </c>
      <c r="F220" s="186" t="s">
        <v>387</v>
      </c>
      <c r="G220" s="187" t="s">
        <v>260</v>
      </c>
      <c r="H220" s="188">
        <v>94.1</v>
      </c>
      <c r="I220" s="189"/>
      <c r="J220" s="190">
        <f>ROUND(I220*H220,2)</f>
        <v>0</v>
      </c>
      <c r="K220" s="186" t="s">
        <v>131</v>
      </c>
      <c r="L220" s="37"/>
      <c r="M220" s="191" t="s">
        <v>1</v>
      </c>
      <c r="N220" s="192" t="s">
        <v>43</v>
      </c>
      <c r="O220" s="69"/>
      <c r="P220" s="193">
        <f>O220*H220</f>
        <v>0</v>
      </c>
      <c r="Q220" s="193">
        <v>0</v>
      </c>
      <c r="R220" s="193">
        <f>Q220*H220</f>
        <v>0</v>
      </c>
      <c r="S220" s="193">
        <v>0</v>
      </c>
      <c r="T220" s="194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5" t="s">
        <v>132</v>
      </c>
      <c r="AT220" s="195" t="s">
        <v>127</v>
      </c>
      <c r="AU220" s="195" t="s">
        <v>88</v>
      </c>
      <c r="AY220" s="15" t="s">
        <v>125</v>
      </c>
      <c r="BE220" s="196">
        <f>IF(N220="základní",J220,0)</f>
        <v>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5" t="s">
        <v>86</v>
      </c>
      <c r="BK220" s="196">
        <f>ROUND(I220*H220,2)</f>
        <v>0</v>
      </c>
      <c r="BL220" s="15" t="s">
        <v>132</v>
      </c>
      <c r="BM220" s="195" t="s">
        <v>388</v>
      </c>
    </row>
    <row r="221" spans="1:65" s="2" customFormat="1" ht="19.5">
      <c r="A221" s="32"/>
      <c r="B221" s="33"/>
      <c r="C221" s="34"/>
      <c r="D221" s="197" t="s">
        <v>134</v>
      </c>
      <c r="E221" s="34"/>
      <c r="F221" s="198" t="s">
        <v>389</v>
      </c>
      <c r="G221" s="34"/>
      <c r="H221" s="34"/>
      <c r="I221" s="199"/>
      <c r="J221" s="34"/>
      <c r="K221" s="34"/>
      <c r="L221" s="37"/>
      <c r="M221" s="200"/>
      <c r="N221" s="201"/>
      <c r="O221" s="69"/>
      <c r="P221" s="69"/>
      <c r="Q221" s="69"/>
      <c r="R221" s="69"/>
      <c r="S221" s="69"/>
      <c r="T221" s="70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134</v>
      </c>
      <c r="AU221" s="15" t="s">
        <v>88</v>
      </c>
    </row>
    <row r="222" spans="1:65" s="13" customFormat="1" ht="11.25">
      <c r="B222" s="203"/>
      <c r="C222" s="204"/>
      <c r="D222" s="197" t="s">
        <v>138</v>
      </c>
      <c r="E222" s="205" t="s">
        <v>1</v>
      </c>
      <c r="F222" s="206" t="s">
        <v>390</v>
      </c>
      <c r="G222" s="204"/>
      <c r="H222" s="207">
        <v>43.5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138</v>
      </c>
      <c r="AU222" s="213" t="s">
        <v>88</v>
      </c>
      <c r="AV222" s="13" t="s">
        <v>88</v>
      </c>
      <c r="AW222" s="13" t="s">
        <v>34</v>
      </c>
      <c r="AX222" s="13" t="s">
        <v>78</v>
      </c>
      <c r="AY222" s="213" t="s">
        <v>125</v>
      </c>
    </row>
    <row r="223" spans="1:65" s="13" customFormat="1" ht="11.25">
      <c r="B223" s="203"/>
      <c r="C223" s="204"/>
      <c r="D223" s="197" t="s">
        <v>138</v>
      </c>
      <c r="E223" s="205" t="s">
        <v>1</v>
      </c>
      <c r="F223" s="206" t="s">
        <v>391</v>
      </c>
      <c r="G223" s="204"/>
      <c r="H223" s="207">
        <v>2.2749999999999999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138</v>
      </c>
      <c r="AU223" s="213" t="s">
        <v>88</v>
      </c>
      <c r="AV223" s="13" t="s">
        <v>88</v>
      </c>
      <c r="AW223" s="13" t="s">
        <v>34</v>
      </c>
      <c r="AX223" s="13" t="s">
        <v>78</v>
      </c>
      <c r="AY223" s="213" t="s">
        <v>125</v>
      </c>
    </row>
    <row r="224" spans="1:65" s="13" customFormat="1" ht="11.25">
      <c r="B224" s="203"/>
      <c r="C224" s="204"/>
      <c r="D224" s="197" t="s">
        <v>138</v>
      </c>
      <c r="E224" s="205" t="s">
        <v>1</v>
      </c>
      <c r="F224" s="206" t="s">
        <v>392</v>
      </c>
      <c r="G224" s="204"/>
      <c r="H224" s="207">
        <v>46.575000000000003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138</v>
      </c>
      <c r="AU224" s="213" t="s">
        <v>88</v>
      </c>
      <c r="AV224" s="13" t="s">
        <v>88</v>
      </c>
      <c r="AW224" s="13" t="s">
        <v>34</v>
      </c>
      <c r="AX224" s="13" t="s">
        <v>78</v>
      </c>
      <c r="AY224" s="213" t="s">
        <v>125</v>
      </c>
    </row>
    <row r="225" spans="1:65" s="13" customFormat="1" ht="22.5">
      <c r="B225" s="203"/>
      <c r="C225" s="204"/>
      <c r="D225" s="197" t="s">
        <v>138</v>
      </c>
      <c r="E225" s="205" t="s">
        <v>1</v>
      </c>
      <c r="F225" s="206" t="s">
        <v>393</v>
      </c>
      <c r="G225" s="204"/>
      <c r="H225" s="207">
        <v>1.75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138</v>
      </c>
      <c r="AU225" s="213" t="s">
        <v>88</v>
      </c>
      <c r="AV225" s="13" t="s">
        <v>88</v>
      </c>
      <c r="AW225" s="13" t="s">
        <v>34</v>
      </c>
      <c r="AX225" s="13" t="s">
        <v>78</v>
      </c>
      <c r="AY225" s="213" t="s">
        <v>125</v>
      </c>
    </row>
    <row r="226" spans="1:65" s="2" customFormat="1" ht="21.75" customHeight="1">
      <c r="A226" s="32"/>
      <c r="B226" s="33"/>
      <c r="C226" s="184" t="s">
        <v>394</v>
      </c>
      <c r="D226" s="184" t="s">
        <v>127</v>
      </c>
      <c r="E226" s="185" t="s">
        <v>395</v>
      </c>
      <c r="F226" s="186" t="s">
        <v>396</v>
      </c>
      <c r="G226" s="187" t="s">
        <v>260</v>
      </c>
      <c r="H226" s="188">
        <v>1.75</v>
      </c>
      <c r="I226" s="189"/>
      <c r="J226" s="190">
        <f>ROUND(I226*H226,2)</f>
        <v>0</v>
      </c>
      <c r="K226" s="186" t="s">
        <v>131</v>
      </c>
      <c r="L226" s="37"/>
      <c r="M226" s="191" t="s">
        <v>1</v>
      </c>
      <c r="N226" s="192" t="s">
        <v>43</v>
      </c>
      <c r="O226" s="69"/>
      <c r="P226" s="193">
        <f>O226*H226</f>
        <v>0</v>
      </c>
      <c r="Q226" s="193">
        <v>0</v>
      </c>
      <c r="R226" s="193">
        <f>Q226*H226</f>
        <v>0</v>
      </c>
      <c r="S226" s="193">
        <v>0</v>
      </c>
      <c r="T226" s="19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5" t="s">
        <v>132</v>
      </c>
      <c r="AT226" s="195" t="s">
        <v>127</v>
      </c>
      <c r="AU226" s="195" t="s">
        <v>88</v>
      </c>
      <c r="AY226" s="15" t="s">
        <v>125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5" t="s">
        <v>86</v>
      </c>
      <c r="BK226" s="196">
        <f>ROUND(I226*H226,2)</f>
        <v>0</v>
      </c>
      <c r="BL226" s="15" t="s">
        <v>132</v>
      </c>
      <c r="BM226" s="195" t="s">
        <v>397</v>
      </c>
    </row>
    <row r="227" spans="1:65" s="2" customFormat="1" ht="19.5">
      <c r="A227" s="32"/>
      <c r="B227" s="33"/>
      <c r="C227" s="34"/>
      <c r="D227" s="197" t="s">
        <v>134</v>
      </c>
      <c r="E227" s="34"/>
      <c r="F227" s="198" t="s">
        <v>398</v>
      </c>
      <c r="G227" s="34"/>
      <c r="H227" s="34"/>
      <c r="I227" s="199"/>
      <c r="J227" s="34"/>
      <c r="K227" s="34"/>
      <c r="L227" s="37"/>
      <c r="M227" s="200"/>
      <c r="N227" s="201"/>
      <c r="O227" s="69"/>
      <c r="P227" s="69"/>
      <c r="Q227" s="69"/>
      <c r="R227" s="69"/>
      <c r="S227" s="69"/>
      <c r="T227" s="70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134</v>
      </c>
      <c r="AU227" s="15" t="s">
        <v>88</v>
      </c>
    </row>
    <row r="228" spans="1:65" s="13" customFormat="1" ht="11.25">
      <c r="B228" s="203"/>
      <c r="C228" s="204"/>
      <c r="D228" s="197" t="s">
        <v>138</v>
      </c>
      <c r="E228" s="205" t="s">
        <v>1</v>
      </c>
      <c r="F228" s="206" t="s">
        <v>399</v>
      </c>
      <c r="G228" s="204"/>
      <c r="H228" s="207">
        <v>1.75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138</v>
      </c>
      <c r="AU228" s="213" t="s">
        <v>88</v>
      </c>
      <c r="AV228" s="13" t="s">
        <v>88</v>
      </c>
      <c r="AW228" s="13" t="s">
        <v>34</v>
      </c>
      <c r="AX228" s="13" t="s">
        <v>86</v>
      </c>
      <c r="AY228" s="213" t="s">
        <v>125</v>
      </c>
    </row>
    <row r="229" spans="1:65" s="12" customFormat="1" ht="22.9" customHeight="1">
      <c r="B229" s="168"/>
      <c r="C229" s="169"/>
      <c r="D229" s="170" t="s">
        <v>77</v>
      </c>
      <c r="E229" s="182" t="s">
        <v>153</v>
      </c>
      <c r="F229" s="182" t="s">
        <v>202</v>
      </c>
      <c r="G229" s="169"/>
      <c r="H229" s="169"/>
      <c r="I229" s="172"/>
      <c r="J229" s="183">
        <f>BK229</f>
        <v>0</v>
      </c>
      <c r="K229" s="169"/>
      <c r="L229" s="174"/>
      <c r="M229" s="175"/>
      <c r="N229" s="176"/>
      <c r="O229" s="176"/>
      <c r="P229" s="177">
        <f>SUM(P230:P252)</f>
        <v>0</v>
      </c>
      <c r="Q229" s="176"/>
      <c r="R229" s="177">
        <f>SUM(R230:R252)</f>
        <v>0.80343999999999993</v>
      </c>
      <c r="S229" s="176"/>
      <c r="T229" s="178">
        <f>SUM(T230:T252)</f>
        <v>0</v>
      </c>
      <c r="AR229" s="179" t="s">
        <v>86</v>
      </c>
      <c r="AT229" s="180" t="s">
        <v>77</v>
      </c>
      <c r="AU229" s="180" t="s">
        <v>86</v>
      </c>
      <c r="AY229" s="179" t="s">
        <v>125</v>
      </c>
      <c r="BK229" s="181">
        <f>SUM(BK230:BK252)</f>
        <v>0</v>
      </c>
    </row>
    <row r="230" spans="1:65" s="2" customFormat="1" ht="24.2" customHeight="1">
      <c r="A230" s="32"/>
      <c r="B230" s="33"/>
      <c r="C230" s="184" t="s">
        <v>141</v>
      </c>
      <c r="D230" s="184" t="s">
        <v>127</v>
      </c>
      <c r="E230" s="185" t="s">
        <v>400</v>
      </c>
      <c r="F230" s="186" t="s">
        <v>401</v>
      </c>
      <c r="G230" s="187" t="s">
        <v>130</v>
      </c>
      <c r="H230" s="188">
        <v>44</v>
      </c>
      <c r="I230" s="189"/>
      <c r="J230" s="190">
        <f>ROUND(I230*H230,2)</f>
        <v>0</v>
      </c>
      <c r="K230" s="186" t="s">
        <v>131</v>
      </c>
      <c r="L230" s="37"/>
      <c r="M230" s="191" t="s">
        <v>1</v>
      </c>
      <c r="N230" s="192" t="s">
        <v>43</v>
      </c>
      <c r="O230" s="69"/>
      <c r="P230" s="193">
        <f>O230*H230</f>
        <v>0</v>
      </c>
      <c r="Q230" s="193">
        <v>2.7599999999999999E-3</v>
      </c>
      <c r="R230" s="193">
        <f>Q230*H230</f>
        <v>0.12143999999999999</v>
      </c>
      <c r="S230" s="193">
        <v>0</v>
      </c>
      <c r="T230" s="19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5" t="s">
        <v>132</v>
      </c>
      <c r="AT230" s="195" t="s">
        <v>127</v>
      </c>
      <c r="AU230" s="195" t="s">
        <v>88</v>
      </c>
      <c r="AY230" s="15" t="s">
        <v>125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5" t="s">
        <v>86</v>
      </c>
      <c r="BK230" s="196">
        <f>ROUND(I230*H230,2)</f>
        <v>0</v>
      </c>
      <c r="BL230" s="15" t="s">
        <v>132</v>
      </c>
      <c r="BM230" s="195" t="s">
        <v>402</v>
      </c>
    </row>
    <row r="231" spans="1:65" s="2" customFormat="1" ht="29.25">
      <c r="A231" s="32"/>
      <c r="B231" s="33"/>
      <c r="C231" s="34"/>
      <c r="D231" s="197" t="s">
        <v>134</v>
      </c>
      <c r="E231" s="34"/>
      <c r="F231" s="198" t="s">
        <v>403</v>
      </c>
      <c r="G231" s="34"/>
      <c r="H231" s="34"/>
      <c r="I231" s="199"/>
      <c r="J231" s="34"/>
      <c r="K231" s="34"/>
      <c r="L231" s="37"/>
      <c r="M231" s="200"/>
      <c r="N231" s="201"/>
      <c r="O231" s="69"/>
      <c r="P231" s="69"/>
      <c r="Q231" s="69"/>
      <c r="R231" s="69"/>
      <c r="S231" s="69"/>
      <c r="T231" s="70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134</v>
      </c>
      <c r="AU231" s="15" t="s">
        <v>88</v>
      </c>
    </row>
    <row r="232" spans="1:65" s="13" customFormat="1" ht="11.25">
      <c r="B232" s="203"/>
      <c r="C232" s="204"/>
      <c r="D232" s="197" t="s">
        <v>138</v>
      </c>
      <c r="E232" s="205" t="s">
        <v>1</v>
      </c>
      <c r="F232" s="206" t="s">
        <v>404</v>
      </c>
      <c r="G232" s="204"/>
      <c r="H232" s="207">
        <v>44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138</v>
      </c>
      <c r="AU232" s="213" t="s">
        <v>88</v>
      </c>
      <c r="AV232" s="13" t="s">
        <v>88</v>
      </c>
      <c r="AW232" s="13" t="s">
        <v>34</v>
      </c>
      <c r="AX232" s="13" t="s">
        <v>86</v>
      </c>
      <c r="AY232" s="213" t="s">
        <v>125</v>
      </c>
    </row>
    <row r="233" spans="1:65" s="2" customFormat="1" ht="24.2" customHeight="1">
      <c r="A233" s="32"/>
      <c r="B233" s="33"/>
      <c r="C233" s="184" t="s">
        <v>405</v>
      </c>
      <c r="D233" s="184" t="s">
        <v>127</v>
      </c>
      <c r="E233" s="185" t="s">
        <v>406</v>
      </c>
      <c r="F233" s="186" t="s">
        <v>407</v>
      </c>
      <c r="G233" s="187" t="s">
        <v>130</v>
      </c>
      <c r="H233" s="188">
        <v>10</v>
      </c>
      <c r="I233" s="189"/>
      <c r="J233" s="190">
        <f>ROUND(I233*H233,2)</f>
        <v>0</v>
      </c>
      <c r="K233" s="186" t="s">
        <v>131</v>
      </c>
      <c r="L233" s="37"/>
      <c r="M233" s="191" t="s">
        <v>1</v>
      </c>
      <c r="N233" s="192" t="s">
        <v>43</v>
      </c>
      <c r="O233" s="69"/>
      <c r="P233" s="193">
        <f>O233*H233</f>
        <v>0</v>
      </c>
      <c r="Q233" s="193">
        <v>4.4000000000000003E-3</v>
      </c>
      <c r="R233" s="193">
        <f>Q233*H233</f>
        <v>4.4000000000000004E-2</v>
      </c>
      <c r="S233" s="193">
        <v>0</v>
      </c>
      <c r="T233" s="19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5" t="s">
        <v>132</v>
      </c>
      <c r="AT233" s="195" t="s">
        <v>127</v>
      </c>
      <c r="AU233" s="195" t="s">
        <v>88</v>
      </c>
      <c r="AY233" s="15" t="s">
        <v>125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5" t="s">
        <v>86</v>
      </c>
      <c r="BK233" s="196">
        <f>ROUND(I233*H233,2)</f>
        <v>0</v>
      </c>
      <c r="BL233" s="15" t="s">
        <v>132</v>
      </c>
      <c r="BM233" s="195" t="s">
        <v>408</v>
      </c>
    </row>
    <row r="234" spans="1:65" s="2" customFormat="1" ht="29.25">
      <c r="A234" s="32"/>
      <c r="B234" s="33"/>
      <c r="C234" s="34"/>
      <c r="D234" s="197" t="s">
        <v>134</v>
      </c>
      <c r="E234" s="34"/>
      <c r="F234" s="198" t="s">
        <v>409</v>
      </c>
      <c r="G234" s="34"/>
      <c r="H234" s="34"/>
      <c r="I234" s="199"/>
      <c r="J234" s="34"/>
      <c r="K234" s="34"/>
      <c r="L234" s="37"/>
      <c r="M234" s="200"/>
      <c r="N234" s="201"/>
      <c r="O234" s="69"/>
      <c r="P234" s="69"/>
      <c r="Q234" s="69"/>
      <c r="R234" s="69"/>
      <c r="S234" s="69"/>
      <c r="T234" s="70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134</v>
      </c>
      <c r="AU234" s="15" t="s">
        <v>88</v>
      </c>
    </row>
    <row r="235" spans="1:65" s="13" customFormat="1" ht="11.25">
      <c r="B235" s="203"/>
      <c r="C235" s="204"/>
      <c r="D235" s="197" t="s">
        <v>138</v>
      </c>
      <c r="E235" s="205" t="s">
        <v>1</v>
      </c>
      <c r="F235" s="206" t="s">
        <v>410</v>
      </c>
      <c r="G235" s="204"/>
      <c r="H235" s="207">
        <v>10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138</v>
      </c>
      <c r="AU235" s="213" t="s">
        <v>88</v>
      </c>
      <c r="AV235" s="13" t="s">
        <v>88</v>
      </c>
      <c r="AW235" s="13" t="s">
        <v>34</v>
      </c>
      <c r="AX235" s="13" t="s">
        <v>86</v>
      </c>
      <c r="AY235" s="213" t="s">
        <v>125</v>
      </c>
    </row>
    <row r="236" spans="1:65" s="2" customFormat="1" ht="21.75" customHeight="1">
      <c r="A236" s="32"/>
      <c r="B236" s="33"/>
      <c r="C236" s="184" t="s">
        <v>411</v>
      </c>
      <c r="D236" s="184" t="s">
        <v>127</v>
      </c>
      <c r="E236" s="185" t="s">
        <v>412</v>
      </c>
      <c r="F236" s="186" t="s">
        <v>413</v>
      </c>
      <c r="G236" s="187" t="s">
        <v>130</v>
      </c>
      <c r="H236" s="188">
        <v>44</v>
      </c>
      <c r="I236" s="189"/>
      <c r="J236" s="190">
        <f>ROUND(I236*H236,2)</f>
        <v>0</v>
      </c>
      <c r="K236" s="186" t="s">
        <v>1</v>
      </c>
      <c r="L236" s="37"/>
      <c r="M236" s="191" t="s">
        <v>1</v>
      </c>
      <c r="N236" s="192" t="s">
        <v>43</v>
      </c>
      <c r="O236" s="69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5" t="s">
        <v>132</v>
      </c>
      <c r="AT236" s="195" t="s">
        <v>127</v>
      </c>
      <c r="AU236" s="195" t="s">
        <v>88</v>
      </c>
      <c r="AY236" s="15" t="s">
        <v>125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5" t="s">
        <v>86</v>
      </c>
      <c r="BK236" s="196">
        <f>ROUND(I236*H236,2)</f>
        <v>0</v>
      </c>
      <c r="BL236" s="15" t="s">
        <v>132</v>
      </c>
      <c r="BM236" s="195" t="s">
        <v>414</v>
      </c>
    </row>
    <row r="237" spans="1:65" s="2" customFormat="1" ht="11.25">
      <c r="A237" s="32"/>
      <c r="B237" s="33"/>
      <c r="C237" s="34"/>
      <c r="D237" s="197" t="s">
        <v>134</v>
      </c>
      <c r="E237" s="34"/>
      <c r="F237" s="198" t="s">
        <v>413</v>
      </c>
      <c r="G237" s="34"/>
      <c r="H237" s="34"/>
      <c r="I237" s="199"/>
      <c r="J237" s="34"/>
      <c r="K237" s="34"/>
      <c r="L237" s="37"/>
      <c r="M237" s="200"/>
      <c r="N237" s="201"/>
      <c r="O237" s="69"/>
      <c r="P237" s="69"/>
      <c r="Q237" s="69"/>
      <c r="R237" s="69"/>
      <c r="S237" s="69"/>
      <c r="T237" s="70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134</v>
      </c>
      <c r="AU237" s="15" t="s">
        <v>88</v>
      </c>
    </row>
    <row r="238" spans="1:65" s="13" customFormat="1" ht="11.25">
      <c r="B238" s="203"/>
      <c r="C238" s="204"/>
      <c r="D238" s="197" t="s">
        <v>138</v>
      </c>
      <c r="E238" s="205" t="s">
        <v>1</v>
      </c>
      <c r="F238" s="206" t="s">
        <v>415</v>
      </c>
      <c r="G238" s="204"/>
      <c r="H238" s="207">
        <v>44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138</v>
      </c>
      <c r="AU238" s="213" t="s">
        <v>88</v>
      </c>
      <c r="AV238" s="13" t="s">
        <v>88</v>
      </c>
      <c r="AW238" s="13" t="s">
        <v>34</v>
      </c>
      <c r="AX238" s="13" t="s">
        <v>86</v>
      </c>
      <c r="AY238" s="213" t="s">
        <v>125</v>
      </c>
    </row>
    <row r="239" spans="1:65" s="2" customFormat="1" ht="33" customHeight="1">
      <c r="A239" s="32"/>
      <c r="B239" s="33"/>
      <c r="C239" s="184" t="s">
        <v>416</v>
      </c>
      <c r="D239" s="184" t="s">
        <v>127</v>
      </c>
      <c r="E239" s="185" t="s">
        <v>417</v>
      </c>
      <c r="F239" s="186" t="s">
        <v>418</v>
      </c>
      <c r="G239" s="187" t="s">
        <v>326</v>
      </c>
      <c r="H239" s="188">
        <v>2</v>
      </c>
      <c r="I239" s="189"/>
      <c r="J239" s="190">
        <f>ROUND(I239*H239,2)</f>
        <v>0</v>
      </c>
      <c r="K239" s="186" t="s">
        <v>131</v>
      </c>
      <c r="L239" s="37"/>
      <c r="M239" s="191" t="s">
        <v>1</v>
      </c>
      <c r="N239" s="192" t="s">
        <v>43</v>
      </c>
      <c r="O239" s="69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5" t="s">
        <v>132</v>
      </c>
      <c r="AT239" s="195" t="s">
        <v>127</v>
      </c>
      <c r="AU239" s="195" t="s">
        <v>88</v>
      </c>
      <c r="AY239" s="15" t="s">
        <v>125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5" t="s">
        <v>86</v>
      </c>
      <c r="BK239" s="196">
        <f>ROUND(I239*H239,2)</f>
        <v>0</v>
      </c>
      <c r="BL239" s="15" t="s">
        <v>132</v>
      </c>
      <c r="BM239" s="195" t="s">
        <v>419</v>
      </c>
    </row>
    <row r="240" spans="1:65" s="2" customFormat="1" ht="19.5">
      <c r="A240" s="32"/>
      <c r="B240" s="33"/>
      <c r="C240" s="34"/>
      <c r="D240" s="197" t="s">
        <v>134</v>
      </c>
      <c r="E240" s="34"/>
      <c r="F240" s="198" t="s">
        <v>420</v>
      </c>
      <c r="G240" s="34"/>
      <c r="H240" s="34"/>
      <c r="I240" s="199"/>
      <c r="J240" s="34"/>
      <c r="K240" s="34"/>
      <c r="L240" s="37"/>
      <c r="M240" s="200"/>
      <c r="N240" s="201"/>
      <c r="O240" s="69"/>
      <c r="P240" s="69"/>
      <c r="Q240" s="69"/>
      <c r="R240" s="69"/>
      <c r="S240" s="69"/>
      <c r="T240" s="70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5" t="s">
        <v>134</v>
      </c>
      <c r="AU240" s="15" t="s">
        <v>88</v>
      </c>
    </row>
    <row r="241" spans="1:65" s="2" customFormat="1" ht="21.75" customHeight="1">
      <c r="A241" s="32"/>
      <c r="B241" s="33"/>
      <c r="C241" s="214" t="s">
        <v>421</v>
      </c>
      <c r="D241" s="214" t="s">
        <v>150</v>
      </c>
      <c r="E241" s="215" t="s">
        <v>422</v>
      </c>
      <c r="F241" s="216" t="s">
        <v>423</v>
      </c>
      <c r="G241" s="217" t="s">
        <v>326</v>
      </c>
      <c r="H241" s="218">
        <v>2</v>
      </c>
      <c r="I241" s="219"/>
      <c r="J241" s="220">
        <f>ROUND(I241*H241,2)</f>
        <v>0</v>
      </c>
      <c r="K241" s="216" t="s">
        <v>1</v>
      </c>
      <c r="L241" s="221"/>
      <c r="M241" s="222" t="s">
        <v>1</v>
      </c>
      <c r="N241" s="223" t="s">
        <v>43</v>
      </c>
      <c r="O241" s="69"/>
      <c r="P241" s="193">
        <f>O241*H241</f>
        <v>0</v>
      </c>
      <c r="Q241" s="193">
        <v>5.0000000000000001E-4</v>
      </c>
      <c r="R241" s="193">
        <f>Q241*H241</f>
        <v>1E-3</v>
      </c>
      <c r="S241" s="193">
        <v>0</v>
      </c>
      <c r="T241" s="19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5" t="s">
        <v>153</v>
      </c>
      <c r="AT241" s="195" t="s">
        <v>150</v>
      </c>
      <c r="AU241" s="195" t="s">
        <v>88</v>
      </c>
      <c r="AY241" s="15" t="s">
        <v>125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5" t="s">
        <v>86</v>
      </c>
      <c r="BK241" s="196">
        <f>ROUND(I241*H241,2)</f>
        <v>0</v>
      </c>
      <c r="BL241" s="15" t="s">
        <v>132</v>
      </c>
      <c r="BM241" s="195" t="s">
        <v>424</v>
      </c>
    </row>
    <row r="242" spans="1:65" s="2" customFormat="1" ht="11.25">
      <c r="A242" s="32"/>
      <c r="B242" s="33"/>
      <c r="C242" s="34"/>
      <c r="D242" s="197" t="s">
        <v>134</v>
      </c>
      <c r="E242" s="34"/>
      <c r="F242" s="198" t="s">
        <v>423</v>
      </c>
      <c r="G242" s="34"/>
      <c r="H242" s="34"/>
      <c r="I242" s="199"/>
      <c r="J242" s="34"/>
      <c r="K242" s="34"/>
      <c r="L242" s="37"/>
      <c r="M242" s="200"/>
      <c r="N242" s="201"/>
      <c r="O242" s="69"/>
      <c r="P242" s="69"/>
      <c r="Q242" s="69"/>
      <c r="R242" s="69"/>
      <c r="S242" s="69"/>
      <c r="T242" s="70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5" t="s">
        <v>134</v>
      </c>
      <c r="AU242" s="15" t="s">
        <v>88</v>
      </c>
    </row>
    <row r="243" spans="1:65" s="2" customFormat="1" ht="24.2" customHeight="1">
      <c r="A243" s="32"/>
      <c r="B243" s="33"/>
      <c r="C243" s="184" t="s">
        <v>425</v>
      </c>
      <c r="D243" s="184" t="s">
        <v>127</v>
      </c>
      <c r="E243" s="185" t="s">
        <v>426</v>
      </c>
      <c r="F243" s="186" t="s">
        <v>427</v>
      </c>
      <c r="G243" s="187" t="s">
        <v>326</v>
      </c>
      <c r="H243" s="188">
        <v>2</v>
      </c>
      <c r="I243" s="189"/>
      <c r="J243" s="190">
        <f>ROUND(I243*H243,2)</f>
        <v>0</v>
      </c>
      <c r="K243" s="186" t="s">
        <v>131</v>
      </c>
      <c r="L243" s="37"/>
      <c r="M243" s="191" t="s">
        <v>1</v>
      </c>
      <c r="N243" s="192" t="s">
        <v>43</v>
      </c>
      <c r="O243" s="69"/>
      <c r="P243" s="193">
        <f>O243*H243</f>
        <v>0</v>
      </c>
      <c r="Q243" s="193">
        <v>0.21734000000000001</v>
      </c>
      <c r="R243" s="193">
        <f>Q243*H243</f>
        <v>0.43468000000000001</v>
      </c>
      <c r="S243" s="193">
        <v>0</v>
      </c>
      <c r="T243" s="194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5" t="s">
        <v>132</v>
      </c>
      <c r="AT243" s="195" t="s">
        <v>127</v>
      </c>
      <c r="AU243" s="195" t="s">
        <v>88</v>
      </c>
      <c r="AY243" s="15" t="s">
        <v>125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5" t="s">
        <v>86</v>
      </c>
      <c r="BK243" s="196">
        <f>ROUND(I243*H243,2)</f>
        <v>0</v>
      </c>
      <c r="BL243" s="15" t="s">
        <v>132</v>
      </c>
      <c r="BM243" s="195" t="s">
        <v>428</v>
      </c>
    </row>
    <row r="244" spans="1:65" s="2" customFormat="1" ht="19.5">
      <c r="A244" s="32"/>
      <c r="B244" s="33"/>
      <c r="C244" s="34"/>
      <c r="D244" s="197" t="s">
        <v>134</v>
      </c>
      <c r="E244" s="34"/>
      <c r="F244" s="198" t="s">
        <v>429</v>
      </c>
      <c r="G244" s="34"/>
      <c r="H244" s="34"/>
      <c r="I244" s="199"/>
      <c r="J244" s="34"/>
      <c r="K244" s="34"/>
      <c r="L244" s="37"/>
      <c r="M244" s="200"/>
      <c r="N244" s="201"/>
      <c r="O244" s="69"/>
      <c r="P244" s="69"/>
      <c r="Q244" s="69"/>
      <c r="R244" s="69"/>
      <c r="S244" s="69"/>
      <c r="T244" s="70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5" t="s">
        <v>134</v>
      </c>
      <c r="AU244" s="15" t="s">
        <v>88</v>
      </c>
    </row>
    <row r="245" spans="1:65" s="13" customFormat="1" ht="11.25">
      <c r="B245" s="203"/>
      <c r="C245" s="204"/>
      <c r="D245" s="197" t="s">
        <v>138</v>
      </c>
      <c r="E245" s="205" t="s">
        <v>1</v>
      </c>
      <c r="F245" s="206" t="s">
        <v>430</v>
      </c>
      <c r="G245" s="204"/>
      <c r="H245" s="207">
        <v>2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138</v>
      </c>
      <c r="AU245" s="213" t="s">
        <v>88</v>
      </c>
      <c r="AV245" s="13" t="s">
        <v>88</v>
      </c>
      <c r="AW245" s="13" t="s">
        <v>34</v>
      </c>
      <c r="AX245" s="13" t="s">
        <v>86</v>
      </c>
      <c r="AY245" s="213" t="s">
        <v>125</v>
      </c>
    </row>
    <row r="246" spans="1:65" s="2" customFormat="1" ht="24.2" customHeight="1">
      <c r="A246" s="32"/>
      <c r="B246" s="33"/>
      <c r="C246" s="214" t="s">
        <v>431</v>
      </c>
      <c r="D246" s="214" t="s">
        <v>150</v>
      </c>
      <c r="E246" s="215" t="s">
        <v>432</v>
      </c>
      <c r="F246" s="216" t="s">
        <v>433</v>
      </c>
      <c r="G246" s="217" t="s">
        <v>326</v>
      </c>
      <c r="H246" s="218">
        <v>2</v>
      </c>
      <c r="I246" s="219"/>
      <c r="J246" s="220">
        <f>ROUND(I246*H246,2)</f>
        <v>0</v>
      </c>
      <c r="K246" s="216" t="s">
        <v>1</v>
      </c>
      <c r="L246" s="221"/>
      <c r="M246" s="222" t="s">
        <v>1</v>
      </c>
      <c r="N246" s="223" t="s">
        <v>43</v>
      </c>
      <c r="O246" s="69"/>
      <c r="P246" s="193">
        <f>O246*H246</f>
        <v>0</v>
      </c>
      <c r="Q246" s="193">
        <v>1.0999999999999999E-2</v>
      </c>
      <c r="R246" s="193">
        <f>Q246*H246</f>
        <v>2.1999999999999999E-2</v>
      </c>
      <c r="S246" s="193">
        <v>0</v>
      </c>
      <c r="T246" s="19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5" t="s">
        <v>153</v>
      </c>
      <c r="AT246" s="195" t="s">
        <v>150</v>
      </c>
      <c r="AU246" s="195" t="s">
        <v>88</v>
      </c>
      <c r="AY246" s="15" t="s">
        <v>125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15" t="s">
        <v>86</v>
      </c>
      <c r="BK246" s="196">
        <f>ROUND(I246*H246,2)</f>
        <v>0</v>
      </c>
      <c r="BL246" s="15" t="s">
        <v>132</v>
      </c>
      <c r="BM246" s="195" t="s">
        <v>434</v>
      </c>
    </row>
    <row r="247" spans="1:65" s="2" customFormat="1" ht="11.25">
      <c r="A247" s="32"/>
      <c r="B247" s="33"/>
      <c r="C247" s="34"/>
      <c r="D247" s="197" t="s">
        <v>134</v>
      </c>
      <c r="E247" s="34"/>
      <c r="F247" s="198" t="s">
        <v>433</v>
      </c>
      <c r="G247" s="34"/>
      <c r="H247" s="34"/>
      <c r="I247" s="199"/>
      <c r="J247" s="34"/>
      <c r="K247" s="34"/>
      <c r="L247" s="37"/>
      <c r="M247" s="200"/>
      <c r="N247" s="201"/>
      <c r="O247" s="69"/>
      <c r="P247" s="69"/>
      <c r="Q247" s="69"/>
      <c r="R247" s="69"/>
      <c r="S247" s="69"/>
      <c r="T247" s="70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5" t="s">
        <v>134</v>
      </c>
      <c r="AU247" s="15" t="s">
        <v>88</v>
      </c>
    </row>
    <row r="248" spans="1:65" s="2" customFormat="1" ht="16.5" customHeight="1">
      <c r="A248" s="32"/>
      <c r="B248" s="33"/>
      <c r="C248" s="184" t="s">
        <v>435</v>
      </c>
      <c r="D248" s="184" t="s">
        <v>127</v>
      </c>
      <c r="E248" s="185" t="s">
        <v>436</v>
      </c>
      <c r="F248" s="186" t="s">
        <v>437</v>
      </c>
      <c r="G248" s="187" t="s">
        <v>130</v>
      </c>
      <c r="H248" s="188">
        <v>3.5</v>
      </c>
      <c r="I248" s="189"/>
      <c r="J248" s="190">
        <f>ROUND(I248*H248,2)</f>
        <v>0</v>
      </c>
      <c r="K248" s="186" t="s">
        <v>131</v>
      </c>
      <c r="L248" s="37"/>
      <c r="M248" s="191" t="s">
        <v>1</v>
      </c>
      <c r="N248" s="192" t="s">
        <v>43</v>
      </c>
      <c r="O248" s="69"/>
      <c r="P248" s="193">
        <f>O248*H248</f>
        <v>0</v>
      </c>
      <c r="Q248" s="193">
        <v>5.8E-4</v>
      </c>
      <c r="R248" s="193">
        <f>Q248*H248</f>
        <v>2.0300000000000001E-3</v>
      </c>
      <c r="S248" s="193">
        <v>0</v>
      </c>
      <c r="T248" s="19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5" t="s">
        <v>132</v>
      </c>
      <c r="AT248" s="195" t="s">
        <v>127</v>
      </c>
      <c r="AU248" s="195" t="s">
        <v>88</v>
      </c>
      <c r="AY248" s="15" t="s">
        <v>125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5" t="s">
        <v>86</v>
      </c>
      <c r="BK248" s="196">
        <f>ROUND(I248*H248,2)</f>
        <v>0</v>
      </c>
      <c r="BL248" s="15" t="s">
        <v>132</v>
      </c>
      <c r="BM248" s="195" t="s">
        <v>438</v>
      </c>
    </row>
    <row r="249" spans="1:65" s="2" customFormat="1" ht="19.5">
      <c r="A249" s="32"/>
      <c r="B249" s="33"/>
      <c r="C249" s="34"/>
      <c r="D249" s="197" t="s">
        <v>134</v>
      </c>
      <c r="E249" s="34"/>
      <c r="F249" s="198" t="s">
        <v>439</v>
      </c>
      <c r="G249" s="34"/>
      <c r="H249" s="34"/>
      <c r="I249" s="199"/>
      <c r="J249" s="34"/>
      <c r="K249" s="34"/>
      <c r="L249" s="37"/>
      <c r="M249" s="200"/>
      <c r="N249" s="201"/>
      <c r="O249" s="69"/>
      <c r="P249" s="69"/>
      <c r="Q249" s="69"/>
      <c r="R249" s="69"/>
      <c r="S249" s="69"/>
      <c r="T249" s="70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5" t="s">
        <v>134</v>
      </c>
      <c r="AU249" s="15" t="s">
        <v>88</v>
      </c>
    </row>
    <row r="250" spans="1:65" s="13" customFormat="1" ht="11.25">
      <c r="B250" s="203"/>
      <c r="C250" s="204"/>
      <c r="D250" s="197" t="s">
        <v>138</v>
      </c>
      <c r="E250" s="205" t="s">
        <v>1</v>
      </c>
      <c r="F250" s="206" t="s">
        <v>440</v>
      </c>
      <c r="G250" s="204"/>
      <c r="H250" s="207">
        <v>3.5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138</v>
      </c>
      <c r="AU250" s="213" t="s">
        <v>88</v>
      </c>
      <c r="AV250" s="13" t="s">
        <v>88</v>
      </c>
      <c r="AW250" s="13" t="s">
        <v>34</v>
      </c>
      <c r="AX250" s="13" t="s">
        <v>86</v>
      </c>
      <c r="AY250" s="213" t="s">
        <v>125</v>
      </c>
    </row>
    <row r="251" spans="1:65" s="2" customFormat="1" ht="24.2" customHeight="1">
      <c r="A251" s="32"/>
      <c r="B251" s="33"/>
      <c r="C251" s="214" t="s">
        <v>441</v>
      </c>
      <c r="D251" s="214" t="s">
        <v>150</v>
      </c>
      <c r="E251" s="215" t="s">
        <v>442</v>
      </c>
      <c r="F251" s="216" t="s">
        <v>443</v>
      </c>
      <c r="G251" s="217" t="s">
        <v>130</v>
      </c>
      <c r="H251" s="218">
        <v>3.5</v>
      </c>
      <c r="I251" s="219"/>
      <c r="J251" s="220">
        <f>ROUND(I251*H251,2)</f>
        <v>0</v>
      </c>
      <c r="K251" s="216" t="s">
        <v>131</v>
      </c>
      <c r="L251" s="221"/>
      <c r="M251" s="222" t="s">
        <v>1</v>
      </c>
      <c r="N251" s="223" t="s">
        <v>43</v>
      </c>
      <c r="O251" s="69"/>
      <c r="P251" s="193">
        <f>O251*H251</f>
        <v>0</v>
      </c>
      <c r="Q251" s="193">
        <v>5.0939999999999999E-2</v>
      </c>
      <c r="R251" s="193">
        <f>Q251*H251</f>
        <v>0.17829</v>
      </c>
      <c r="S251" s="193">
        <v>0</v>
      </c>
      <c r="T251" s="19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5" t="s">
        <v>153</v>
      </c>
      <c r="AT251" s="195" t="s">
        <v>150</v>
      </c>
      <c r="AU251" s="195" t="s">
        <v>88</v>
      </c>
      <c r="AY251" s="15" t="s">
        <v>125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5" t="s">
        <v>86</v>
      </c>
      <c r="BK251" s="196">
        <f>ROUND(I251*H251,2)</f>
        <v>0</v>
      </c>
      <c r="BL251" s="15" t="s">
        <v>132</v>
      </c>
      <c r="BM251" s="195" t="s">
        <v>444</v>
      </c>
    </row>
    <row r="252" spans="1:65" s="2" customFormat="1" ht="11.25">
      <c r="A252" s="32"/>
      <c r="B252" s="33"/>
      <c r="C252" s="34"/>
      <c r="D252" s="197" t="s">
        <v>134</v>
      </c>
      <c r="E252" s="34"/>
      <c r="F252" s="198" t="s">
        <v>443</v>
      </c>
      <c r="G252" s="34"/>
      <c r="H252" s="34"/>
      <c r="I252" s="199"/>
      <c r="J252" s="34"/>
      <c r="K252" s="34"/>
      <c r="L252" s="37"/>
      <c r="M252" s="200"/>
      <c r="N252" s="201"/>
      <c r="O252" s="69"/>
      <c r="P252" s="69"/>
      <c r="Q252" s="69"/>
      <c r="R252" s="69"/>
      <c r="S252" s="69"/>
      <c r="T252" s="70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5" t="s">
        <v>134</v>
      </c>
      <c r="AU252" s="15" t="s">
        <v>88</v>
      </c>
    </row>
    <row r="253" spans="1:65" s="12" customFormat="1" ht="22.9" customHeight="1">
      <c r="B253" s="168"/>
      <c r="C253" s="169"/>
      <c r="D253" s="170" t="s">
        <v>77</v>
      </c>
      <c r="E253" s="182" t="s">
        <v>182</v>
      </c>
      <c r="F253" s="182" t="s">
        <v>226</v>
      </c>
      <c r="G253" s="169"/>
      <c r="H253" s="169"/>
      <c r="I253" s="172"/>
      <c r="J253" s="183">
        <f>BK253</f>
        <v>0</v>
      </c>
      <c r="K253" s="169"/>
      <c r="L253" s="174"/>
      <c r="M253" s="175"/>
      <c r="N253" s="176"/>
      <c r="O253" s="176"/>
      <c r="P253" s="177">
        <f>SUM(P254:P270)</f>
        <v>0</v>
      </c>
      <c r="Q253" s="176"/>
      <c r="R253" s="177">
        <f>SUM(R254:R270)</f>
        <v>56.550144999999993</v>
      </c>
      <c r="S253" s="176"/>
      <c r="T253" s="178">
        <f>SUM(T254:T270)</f>
        <v>0</v>
      </c>
      <c r="AR253" s="179" t="s">
        <v>86</v>
      </c>
      <c r="AT253" s="180" t="s">
        <v>77</v>
      </c>
      <c r="AU253" s="180" t="s">
        <v>86</v>
      </c>
      <c r="AY253" s="179" t="s">
        <v>125</v>
      </c>
      <c r="BK253" s="181">
        <f>SUM(BK254:BK270)</f>
        <v>0</v>
      </c>
    </row>
    <row r="254" spans="1:65" s="2" customFormat="1" ht="24.2" customHeight="1">
      <c r="A254" s="32"/>
      <c r="B254" s="33"/>
      <c r="C254" s="184" t="s">
        <v>445</v>
      </c>
      <c r="D254" s="184" t="s">
        <v>127</v>
      </c>
      <c r="E254" s="185" t="s">
        <v>446</v>
      </c>
      <c r="F254" s="186" t="s">
        <v>447</v>
      </c>
      <c r="G254" s="187" t="s">
        <v>178</v>
      </c>
      <c r="H254" s="188">
        <v>1.82</v>
      </c>
      <c r="I254" s="189"/>
      <c r="J254" s="190">
        <f>ROUND(I254*H254,2)</f>
        <v>0</v>
      </c>
      <c r="K254" s="186" t="s">
        <v>131</v>
      </c>
      <c r="L254" s="37"/>
      <c r="M254" s="191" t="s">
        <v>1</v>
      </c>
      <c r="N254" s="192" t="s">
        <v>43</v>
      </c>
      <c r="O254" s="69"/>
      <c r="P254" s="193">
        <f>O254*H254</f>
        <v>0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5" t="s">
        <v>132</v>
      </c>
      <c r="AT254" s="195" t="s">
        <v>127</v>
      </c>
      <c r="AU254" s="195" t="s">
        <v>88</v>
      </c>
      <c r="AY254" s="15" t="s">
        <v>125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5" t="s">
        <v>86</v>
      </c>
      <c r="BK254" s="196">
        <f>ROUND(I254*H254,2)</f>
        <v>0</v>
      </c>
      <c r="BL254" s="15" t="s">
        <v>132</v>
      </c>
      <c r="BM254" s="195" t="s">
        <v>448</v>
      </c>
    </row>
    <row r="255" spans="1:65" s="2" customFormat="1" ht="29.25">
      <c r="A255" s="32"/>
      <c r="B255" s="33"/>
      <c r="C255" s="34"/>
      <c r="D255" s="197" t="s">
        <v>134</v>
      </c>
      <c r="E255" s="34"/>
      <c r="F255" s="198" t="s">
        <v>449</v>
      </c>
      <c r="G255" s="34"/>
      <c r="H255" s="34"/>
      <c r="I255" s="199"/>
      <c r="J255" s="34"/>
      <c r="K255" s="34"/>
      <c r="L255" s="37"/>
      <c r="M255" s="200"/>
      <c r="N255" s="201"/>
      <c r="O255" s="69"/>
      <c r="P255" s="69"/>
      <c r="Q255" s="69"/>
      <c r="R255" s="69"/>
      <c r="S255" s="69"/>
      <c r="T255" s="70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5" t="s">
        <v>134</v>
      </c>
      <c r="AU255" s="15" t="s">
        <v>88</v>
      </c>
    </row>
    <row r="256" spans="1:65" s="13" customFormat="1" ht="11.25">
      <c r="B256" s="203"/>
      <c r="C256" s="204"/>
      <c r="D256" s="197" t="s">
        <v>138</v>
      </c>
      <c r="E256" s="205" t="s">
        <v>1</v>
      </c>
      <c r="F256" s="206" t="s">
        <v>450</v>
      </c>
      <c r="G256" s="204"/>
      <c r="H256" s="207">
        <v>1.47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138</v>
      </c>
      <c r="AU256" s="213" t="s">
        <v>88</v>
      </c>
      <c r="AV256" s="13" t="s">
        <v>88</v>
      </c>
      <c r="AW256" s="13" t="s">
        <v>34</v>
      </c>
      <c r="AX256" s="13" t="s">
        <v>78</v>
      </c>
      <c r="AY256" s="213" t="s">
        <v>125</v>
      </c>
    </row>
    <row r="257" spans="1:65" s="13" customFormat="1" ht="22.5">
      <c r="B257" s="203"/>
      <c r="C257" s="204"/>
      <c r="D257" s="197" t="s">
        <v>138</v>
      </c>
      <c r="E257" s="205" t="s">
        <v>1</v>
      </c>
      <c r="F257" s="206" t="s">
        <v>451</v>
      </c>
      <c r="G257" s="204"/>
      <c r="H257" s="207">
        <v>0.35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138</v>
      </c>
      <c r="AU257" s="213" t="s">
        <v>88</v>
      </c>
      <c r="AV257" s="13" t="s">
        <v>88</v>
      </c>
      <c r="AW257" s="13" t="s">
        <v>34</v>
      </c>
      <c r="AX257" s="13" t="s">
        <v>78</v>
      </c>
      <c r="AY257" s="213" t="s">
        <v>125</v>
      </c>
    </row>
    <row r="258" spans="1:65" s="2" customFormat="1" ht="24.2" customHeight="1">
      <c r="A258" s="32"/>
      <c r="B258" s="33"/>
      <c r="C258" s="184" t="s">
        <v>452</v>
      </c>
      <c r="D258" s="184" t="s">
        <v>127</v>
      </c>
      <c r="E258" s="185" t="s">
        <v>453</v>
      </c>
      <c r="F258" s="186" t="s">
        <v>454</v>
      </c>
      <c r="G258" s="187" t="s">
        <v>130</v>
      </c>
      <c r="H258" s="188">
        <v>85.5</v>
      </c>
      <c r="I258" s="189"/>
      <c r="J258" s="190">
        <f>ROUND(I258*H258,2)</f>
        <v>0</v>
      </c>
      <c r="K258" s="186" t="s">
        <v>131</v>
      </c>
      <c r="L258" s="37"/>
      <c r="M258" s="191" t="s">
        <v>1</v>
      </c>
      <c r="N258" s="192" t="s">
        <v>43</v>
      </c>
      <c r="O258" s="69"/>
      <c r="P258" s="193">
        <f>O258*H258</f>
        <v>0</v>
      </c>
      <c r="Q258" s="193">
        <v>0.32252999999999998</v>
      </c>
      <c r="R258" s="193">
        <f>Q258*H258</f>
        <v>27.576314999999997</v>
      </c>
      <c r="S258" s="193">
        <v>0</v>
      </c>
      <c r="T258" s="194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5" t="s">
        <v>132</v>
      </c>
      <c r="AT258" s="195" t="s">
        <v>127</v>
      </c>
      <c r="AU258" s="195" t="s">
        <v>88</v>
      </c>
      <c r="AY258" s="15" t="s">
        <v>125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5" t="s">
        <v>86</v>
      </c>
      <c r="BK258" s="196">
        <f>ROUND(I258*H258,2)</f>
        <v>0</v>
      </c>
      <c r="BL258" s="15" t="s">
        <v>132</v>
      </c>
      <c r="BM258" s="195" t="s">
        <v>455</v>
      </c>
    </row>
    <row r="259" spans="1:65" s="2" customFormat="1" ht="29.25">
      <c r="A259" s="32"/>
      <c r="B259" s="33"/>
      <c r="C259" s="34"/>
      <c r="D259" s="197" t="s">
        <v>134</v>
      </c>
      <c r="E259" s="34"/>
      <c r="F259" s="198" t="s">
        <v>456</v>
      </c>
      <c r="G259" s="34"/>
      <c r="H259" s="34"/>
      <c r="I259" s="199"/>
      <c r="J259" s="34"/>
      <c r="K259" s="34"/>
      <c r="L259" s="37"/>
      <c r="M259" s="200"/>
      <c r="N259" s="201"/>
      <c r="O259" s="69"/>
      <c r="P259" s="69"/>
      <c r="Q259" s="69"/>
      <c r="R259" s="69"/>
      <c r="S259" s="69"/>
      <c r="T259" s="70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5" t="s">
        <v>134</v>
      </c>
      <c r="AU259" s="15" t="s">
        <v>88</v>
      </c>
    </row>
    <row r="260" spans="1:65" s="13" customFormat="1" ht="11.25">
      <c r="B260" s="203"/>
      <c r="C260" s="204"/>
      <c r="D260" s="197" t="s">
        <v>138</v>
      </c>
      <c r="E260" s="205" t="s">
        <v>1</v>
      </c>
      <c r="F260" s="206" t="s">
        <v>457</v>
      </c>
      <c r="G260" s="204"/>
      <c r="H260" s="207">
        <v>85.5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138</v>
      </c>
      <c r="AU260" s="213" t="s">
        <v>88</v>
      </c>
      <c r="AV260" s="13" t="s">
        <v>88</v>
      </c>
      <c r="AW260" s="13" t="s">
        <v>34</v>
      </c>
      <c r="AX260" s="13" t="s">
        <v>86</v>
      </c>
      <c r="AY260" s="213" t="s">
        <v>125</v>
      </c>
    </row>
    <row r="261" spans="1:65" s="2" customFormat="1" ht="16.5" customHeight="1">
      <c r="A261" s="32"/>
      <c r="B261" s="33"/>
      <c r="C261" s="214" t="s">
        <v>458</v>
      </c>
      <c r="D261" s="214" t="s">
        <v>150</v>
      </c>
      <c r="E261" s="215" t="s">
        <v>459</v>
      </c>
      <c r="F261" s="216" t="s">
        <v>460</v>
      </c>
      <c r="G261" s="217" t="s">
        <v>326</v>
      </c>
      <c r="H261" s="218">
        <v>171</v>
      </c>
      <c r="I261" s="219"/>
      <c r="J261" s="220">
        <f>ROUND(I261*H261,2)</f>
        <v>0</v>
      </c>
      <c r="K261" s="216" t="s">
        <v>1</v>
      </c>
      <c r="L261" s="221"/>
      <c r="M261" s="222" t="s">
        <v>1</v>
      </c>
      <c r="N261" s="223" t="s">
        <v>43</v>
      </c>
      <c r="O261" s="69"/>
      <c r="P261" s="193">
        <f>O261*H261</f>
        <v>0</v>
      </c>
      <c r="Q261" s="193">
        <v>0.1515</v>
      </c>
      <c r="R261" s="193">
        <f>Q261*H261</f>
        <v>25.906499999999998</v>
      </c>
      <c r="S261" s="193">
        <v>0</v>
      </c>
      <c r="T261" s="19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5" t="s">
        <v>153</v>
      </c>
      <c r="AT261" s="195" t="s">
        <v>150</v>
      </c>
      <c r="AU261" s="195" t="s">
        <v>88</v>
      </c>
      <c r="AY261" s="15" t="s">
        <v>125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5" t="s">
        <v>86</v>
      </c>
      <c r="BK261" s="196">
        <f>ROUND(I261*H261,2)</f>
        <v>0</v>
      </c>
      <c r="BL261" s="15" t="s">
        <v>132</v>
      </c>
      <c r="BM261" s="195" t="s">
        <v>461</v>
      </c>
    </row>
    <row r="262" spans="1:65" s="2" customFormat="1" ht="11.25">
      <c r="A262" s="32"/>
      <c r="B262" s="33"/>
      <c r="C262" s="34"/>
      <c r="D262" s="197" t="s">
        <v>134</v>
      </c>
      <c r="E262" s="34"/>
      <c r="F262" s="198" t="s">
        <v>460</v>
      </c>
      <c r="G262" s="34"/>
      <c r="H262" s="34"/>
      <c r="I262" s="199"/>
      <c r="J262" s="34"/>
      <c r="K262" s="34"/>
      <c r="L262" s="37"/>
      <c r="M262" s="200"/>
      <c r="N262" s="201"/>
      <c r="O262" s="69"/>
      <c r="P262" s="69"/>
      <c r="Q262" s="69"/>
      <c r="R262" s="69"/>
      <c r="S262" s="69"/>
      <c r="T262" s="70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5" t="s">
        <v>134</v>
      </c>
      <c r="AU262" s="15" t="s">
        <v>88</v>
      </c>
    </row>
    <row r="263" spans="1:65" s="13" customFormat="1" ht="11.25">
      <c r="B263" s="203"/>
      <c r="C263" s="204"/>
      <c r="D263" s="197" t="s">
        <v>138</v>
      </c>
      <c r="E263" s="204"/>
      <c r="F263" s="206" t="s">
        <v>462</v>
      </c>
      <c r="G263" s="204"/>
      <c r="H263" s="207">
        <v>171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138</v>
      </c>
      <c r="AU263" s="213" t="s">
        <v>88</v>
      </c>
      <c r="AV263" s="13" t="s">
        <v>88</v>
      </c>
      <c r="AW263" s="13" t="s">
        <v>4</v>
      </c>
      <c r="AX263" s="13" t="s">
        <v>86</v>
      </c>
      <c r="AY263" s="213" t="s">
        <v>125</v>
      </c>
    </row>
    <row r="264" spans="1:65" s="2" customFormat="1" ht="24.2" customHeight="1">
      <c r="A264" s="32"/>
      <c r="B264" s="33"/>
      <c r="C264" s="184" t="s">
        <v>463</v>
      </c>
      <c r="D264" s="184" t="s">
        <v>127</v>
      </c>
      <c r="E264" s="185" t="s">
        <v>464</v>
      </c>
      <c r="F264" s="186" t="s">
        <v>465</v>
      </c>
      <c r="G264" s="187" t="s">
        <v>130</v>
      </c>
      <c r="H264" s="188">
        <v>7</v>
      </c>
      <c r="I264" s="189"/>
      <c r="J264" s="190">
        <f>ROUND(I264*H264,2)</f>
        <v>0</v>
      </c>
      <c r="K264" s="186" t="s">
        <v>131</v>
      </c>
      <c r="L264" s="37"/>
      <c r="M264" s="191" t="s">
        <v>1</v>
      </c>
      <c r="N264" s="192" t="s">
        <v>43</v>
      </c>
      <c r="O264" s="69"/>
      <c r="P264" s="193">
        <f>O264*H264</f>
        <v>0</v>
      </c>
      <c r="Q264" s="193">
        <v>0.43819000000000002</v>
      </c>
      <c r="R264" s="193">
        <f>Q264*H264</f>
        <v>3.0673300000000001</v>
      </c>
      <c r="S264" s="193">
        <v>0</v>
      </c>
      <c r="T264" s="19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5" t="s">
        <v>132</v>
      </c>
      <c r="AT264" s="195" t="s">
        <v>127</v>
      </c>
      <c r="AU264" s="195" t="s">
        <v>88</v>
      </c>
      <c r="AY264" s="15" t="s">
        <v>125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5" t="s">
        <v>86</v>
      </c>
      <c r="BK264" s="196">
        <f>ROUND(I264*H264,2)</f>
        <v>0</v>
      </c>
      <c r="BL264" s="15" t="s">
        <v>132</v>
      </c>
      <c r="BM264" s="195" t="s">
        <v>466</v>
      </c>
    </row>
    <row r="265" spans="1:65" s="2" customFormat="1" ht="19.5">
      <c r="A265" s="32"/>
      <c r="B265" s="33"/>
      <c r="C265" s="34"/>
      <c r="D265" s="197" t="s">
        <v>134</v>
      </c>
      <c r="E265" s="34"/>
      <c r="F265" s="198" t="s">
        <v>467</v>
      </c>
      <c r="G265" s="34"/>
      <c r="H265" s="34"/>
      <c r="I265" s="199"/>
      <c r="J265" s="34"/>
      <c r="K265" s="34"/>
      <c r="L265" s="37"/>
      <c r="M265" s="200"/>
      <c r="N265" s="201"/>
      <c r="O265" s="69"/>
      <c r="P265" s="69"/>
      <c r="Q265" s="69"/>
      <c r="R265" s="69"/>
      <c r="S265" s="69"/>
      <c r="T265" s="70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5" t="s">
        <v>134</v>
      </c>
      <c r="AU265" s="15" t="s">
        <v>88</v>
      </c>
    </row>
    <row r="266" spans="1:65" s="13" customFormat="1" ht="11.25">
      <c r="B266" s="203"/>
      <c r="C266" s="204"/>
      <c r="D266" s="197" t="s">
        <v>138</v>
      </c>
      <c r="E266" s="205" t="s">
        <v>1</v>
      </c>
      <c r="F266" s="206" t="s">
        <v>468</v>
      </c>
      <c r="G266" s="204"/>
      <c r="H266" s="207">
        <v>7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138</v>
      </c>
      <c r="AU266" s="213" t="s">
        <v>88</v>
      </c>
      <c r="AV266" s="13" t="s">
        <v>88</v>
      </c>
      <c r="AW266" s="13" t="s">
        <v>34</v>
      </c>
      <c r="AX266" s="13" t="s">
        <v>86</v>
      </c>
      <c r="AY266" s="213" t="s">
        <v>125</v>
      </c>
    </row>
    <row r="267" spans="1:65" s="2" customFormat="1" ht="21.75" customHeight="1">
      <c r="A267" s="32"/>
      <c r="B267" s="33"/>
      <c r="C267" s="214" t="s">
        <v>469</v>
      </c>
      <c r="D267" s="214" t="s">
        <v>150</v>
      </c>
      <c r="E267" s="215" t="s">
        <v>234</v>
      </c>
      <c r="F267" s="216" t="s">
        <v>470</v>
      </c>
      <c r="G267" s="217" t="s">
        <v>130</v>
      </c>
      <c r="H267" s="218">
        <v>7</v>
      </c>
      <c r="I267" s="219"/>
      <c r="J267" s="220">
        <f>ROUND(I267*H267,2)</f>
        <v>0</v>
      </c>
      <c r="K267" s="216" t="s">
        <v>1</v>
      </c>
      <c r="L267" s="221"/>
      <c r="M267" s="222" t="s">
        <v>1</v>
      </c>
      <c r="N267" s="223" t="s">
        <v>43</v>
      </c>
      <c r="O267" s="69"/>
      <c r="P267" s="193">
        <f>O267*H267</f>
        <v>0</v>
      </c>
      <c r="Q267" s="193">
        <v>0</v>
      </c>
      <c r="R267" s="193">
        <f>Q267*H267</f>
        <v>0</v>
      </c>
      <c r="S267" s="193">
        <v>0</v>
      </c>
      <c r="T267" s="194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5" t="s">
        <v>153</v>
      </c>
      <c r="AT267" s="195" t="s">
        <v>150</v>
      </c>
      <c r="AU267" s="195" t="s">
        <v>88</v>
      </c>
      <c r="AY267" s="15" t="s">
        <v>125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5" t="s">
        <v>86</v>
      </c>
      <c r="BK267" s="196">
        <f>ROUND(I267*H267,2)</f>
        <v>0</v>
      </c>
      <c r="BL267" s="15" t="s">
        <v>132</v>
      </c>
      <c r="BM267" s="195" t="s">
        <v>471</v>
      </c>
    </row>
    <row r="268" spans="1:65" s="2" customFormat="1" ht="11.25">
      <c r="A268" s="32"/>
      <c r="B268" s="33"/>
      <c r="C268" s="34"/>
      <c r="D268" s="197" t="s">
        <v>134</v>
      </c>
      <c r="E268" s="34"/>
      <c r="F268" s="198" t="s">
        <v>470</v>
      </c>
      <c r="G268" s="34"/>
      <c r="H268" s="34"/>
      <c r="I268" s="199"/>
      <c r="J268" s="34"/>
      <c r="K268" s="34"/>
      <c r="L268" s="37"/>
      <c r="M268" s="200"/>
      <c r="N268" s="201"/>
      <c r="O268" s="69"/>
      <c r="P268" s="69"/>
      <c r="Q268" s="69"/>
      <c r="R268" s="69"/>
      <c r="S268" s="69"/>
      <c r="T268" s="70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5" t="s">
        <v>134</v>
      </c>
      <c r="AU268" s="15" t="s">
        <v>88</v>
      </c>
    </row>
    <row r="269" spans="1:65" s="2" customFormat="1" ht="29.25">
      <c r="A269" s="32"/>
      <c r="B269" s="33"/>
      <c r="C269" s="34"/>
      <c r="D269" s="197" t="s">
        <v>136</v>
      </c>
      <c r="E269" s="34"/>
      <c r="F269" s="202" t="s">
        <v>472</v>
      </c>
      <c r="G269" s="34"/>
      <c r="H269" s="34"/>
      <c r="I269" s="199"/>
      <c r="J269" s="34"/>
      <c r="K269" s="34"/>
      <c r="L269" s="37"/>
      <c r="M269" s="200"/>
      <c r="N269" s="201"/>
      <c r="O269" s="69"/>
      <c r="P269" s="69"/>
      <c r="Q269" s="69"/>
      <c r="R269" s="69"/>
      <c r="S269" s="69"/>
      <c r="T269" s="70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136</v>
      </c>
      <c r="AU269" s="15" t="s">
        <v>88</v>
      </c>
    </row>
    <row r="270" spans="1:65" s="13" customFormat="1" ht="11.25">
      <c r="B270" s="203"/>
      <c r="C270" s="204"/>
      <c r="D270" s="197" t="s">
        <v>138</v>
      </c>
      <c r="E270" s="205" t="s">
        <v>1</v>
      </c>
      <c r="F270" s="206" t="s">
        <v>468</v>
      </c>
      <c r="G270" s="204"/>
      <c r="H270" s="207">
        <v>7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138</v>
      </c>
      <c r="AU270" s="213" t="s">
        <v>88</v>
      </c>
      <c r="AV270" s="13" t="s">
        <v>88</v>
      </c>
      <c r="AW270" s="13" t="s">
        <v>34</v>
      </c>
      <c r="AX270" s="13" t="s">
        <v>86</v>
      </c>
      <c r="AY270" s="213" t="s">
        <v>125</v>
      </c>
    </row>
    <row r="271" spans="1:65" s="12" customFormat="1" ht="22.9" customHeight="1">
      <c r="B271" s="168"/>
      <c r="C271" s="169"/>
      <c r="D271" s="170" t="s">
        <v>77</v>
      </c>
      <c r="E271" s="182" t="s">
        <v>473</v>
      </c>
      <c r="F271" s="182" t="s">
        <v>474</v>
      </c>
      <c r="G271" s="169"/>
      <c r="H271" s="169"/>
      <c r="I271" s="172"/>
      <c r="J271" s="183">
        <f>BK271</f>
        <v>0</v>
      </c>
      <c r="K271" s="169"/>
      <c r="L271" s="174"/>
      <c r="M271" s="175"/>
      <c r="N271" s="176"/>
      <c r="O271" s="176"/>
      <c r="P271" s="177">
        <f>SUM(P272:P281)</f>
        <v>0</v>
      </c>
      <c r="Q271" s="176"/>
      <c r="R271" s="177">
        <f>SUM(R272:R281)</f>
        <v>0</v>
      </c>
      <c r="S271" s="176"/>
      <c r="T271" s="178">
        <f>SUM(T272:T281)</f>
        <v>0</v>
      </c>
      <c r="AR271" s="179" t="s">
        <v>86</v>
      </c>
      <c r="AT271" s="180" t="s">
        <v>77</v>
      </c>
      <c r="AU271" s="180" t="s">
        <v>86</v>
      </c>
      <c r="AY271" s="179" t="s">
        <v>125</v>
      </c>
      <c r="BK271" s="181">
        <f>SUM(BK272:BK281)</f>
        <v>0</v>
      </c>
    </row>
    <row r="272" spans="1:65" s="2" customFormat="1" ht="24.2" customHeight="1">
      <c r="A272" s="32"/>
      <c r="B272" s="33"/>
      <c r="C272" s="184" t="s">
        <v>475</v>
      </c>
      <c r="D272" s="184" t="s">
        <v>127</v>
      </c>
      <c r="E272" s="185" t="s">
        <v>476</v>
      </c>
      <c r="F272" s="186" t="s">
        <v>477</v>
      </c>
      <c r="G272" s="187" t="s">
        <v>249</v>
      </c>
      <c r="H272" s="188">
        <v>45.814999999999998</v>
      </c>
      <c r="I272" s="189"/>
      <c r="J272" s="190">
        <f>ROUND(I272*H272,2)</f>
        <v>0</v>
      </c>
      <c r="K272" s="186" t="s">
        <v>131</v>
      </c>
      <c r="L272" s="37"/>
      <c r="M272" s="191" t="s">
        <v>1</v>
      </c>
      <c r="N272" s="192" t="s">
        <v>43</v>
      </c>
      <c r="O272" s="69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5" t="s">
        <v>132</v>
      </c>
      <c r="AT272" s="195" t="s">
        <v>127</v>
      </c>
      <c r="AU272" s="195" t="s">
        <v>88</v>
      </c>
      <c r="AY272" s="15" t="s">
        <v>125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5" t="s">
        <v>86</v>
      </c>
      <c r="BK272" s="196">
        <f>ROUND(I272*H272,2)</f>
        <v>0</v>
      </c>
      <c r="BL272" s="15" t="s">
        <v>132</v>
      </c>
      <c r="BM272" s="195" t="s">
        <v>478</v>
      </c>
    </row>
    <row r="273" spans="1:65" s="2" customFormat="1" ht="19.5">
      <c r="A273" s="32"/>
      <c r="B273" s="33"/>
      <c r="C273" s="34"/>
      <c r="D273" s="197" t="s">
        <v>134</v>
      </c>
      <c r="E273" s="34"/>
      <c r="F273" s="198" t="s">
        <v>479</v>
      </c>
      <c r="G273" s="34"/>
      <c r="H273" s="34"/>
      <c r="I273" s="199"/>
      <c r="J273" s="34"/>
      <c r="K273" s="34"/>
      <c r="L273" s="37"/>
      <c r="M273" s="200"/>
      <c r="N273" s="201"/>
      <c r="O273" s="69"/>
      <c r="P273" s="69"/>
      <c r="Q273" s="69"/>
      <c r="R273" s="69"/>
      <c r="S273" s="69"/>
      <c r="T273" s="70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134</v>
      </c>
      <c r="AU273" s="15" t="s">
        <v>88</v>
      </c>
    </row>
    <row r="274" spans="1:65" s="13" customFormat="1" ht="11.25">
      <c r="B274" s="203"/>
      <c r="C274" s="204"/>
      <c r="D274" s="197" t="s">
        <v>138</v>
      </c>
      <c r="E274" s="205" t="s">
        <v>1</v>
      </c>
      <c r="F274" s="206" t="s">
        <v>480</v>
      </c>
      <c r="G274" s="204"/>
      <c r="H274" s="207">
        <v>17.655000000000001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138</v>
      </c>
      <c r="AU274" s="213" t="s">
        <v>88</v>
      </c>
      <c r="AV274" s="13" t="s">
        <v>88</v>
      </c>
      <c r="AW274" s="13" t="s">
        <v>34</v>
      </c>
      <c r="AX274" s="13" t="s">
        <v>78</v>
      </c>
      <c r="AY274" s="213" t="s">
        <v>125</v>
      </c>
    </row>
    <row r="275" spans="1:65" s="13" customFormat="1" ht="11.25">
      <c r="B275" s="203"/>
      <c r="C275" s="204"/>
      <c r="D275" s="197" t="s">
        <v>138</v>
      </c>
      <c r="E275" s="205" t="s">
        <v>1</v>
      </c>
      <c r="F275" s="206" t="s">
        <v>481</v>
      </c>
      <c r="G275" s="204"/>
      <c r="H275" s="207">
        <v>28.16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138</v>
      </c>
      <c r="AU275" s="213" t="s">
        <v>88</v>
      </c>
      <c r="AV275" s="13" t="s">
        <v>88</v>
      </c>
      <c r="AW275" s="13" t="s">
        <v>34</v>
      </c>
      <c r="AX275" s="13" t="s">
        <v>78</v>
      </c>
      <c r="AY275" s="213" t="s">
        <v>125</v>
      </c>
    </row>
    <row r="276" spans="1:65" s="2" customFormat="1" ht="24.2" customHeight="1">
      <c r="A276" s="32"/>
      <c r="B276" s="33"/>
      <c r="C276" s="184" t="s">
        <v>482</v>
      </c>
      <c r="D276" s="184" t="s">
        <v>127</v>
      </c>
      <c r="E276" s="185" t="s">
        <v>483</v>
      </c>
      <c r="F276" s="186" t="s">
        <v>484</v>
      </c>
      <c r="G276" s="187" t="s">
        <v>249</v>
      </c>
      <c r="H276" s="188">
        <v>1053.7449999999999</v>
      </c>
      <c r="I276" s="189"/>
      <c r="J276" s="190">
        <f>ROUND(I276*H276,2)</f>
        <v>0</v>
      </c>
      <c r="K276" s="186" t="s">
        <v>131</v>
      </c>
      <c r="L276" s="37"/>
      <c r="M276" s="191" t="s">
        <v>1</v>
      </c>
      <c r="N276" s="192" t="s">
        <v>43</v>
      </c>
      <c r="O276" s="69"/>
      <c r="P276" s="193">
        <f>O276*H276</f>
        <v>0</v>
      </c>
      <c r="Q276" s="193">
        <v>0</v>
      </c>
      <c r="R276" s="193">
        <f>Q276*H276</f>
        <v>0</v>
      </c>
      <c r="S276" s="193">
        <v>0</v>
      </c>
      <c r="T276" s="194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5" t="s">
        <v>132</v>
      </c>
      <c r="AT276" s="195" t="s">
        <v>127</v>
      </c>
      <c r="AU276" s="195" t="s">
        <v>88</v>
      </c>
      <c r="AY276" s="15" t="s">
        <v>125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5" t="s">
        <v>86</v>
      </c>
      <c r="BK276" s="196">
        <f>ROUND(I276*H276,2)</f>
        <v>0</v>
      </c>
      <c r="BL276" s="15" t="s">
        <v>132</v>
      </c>
      <c r="BM276" s="195" t="s">
        <v>485</v>
      </c>
    </row>
    <row r="277" spans="1:65" s="2" customFormat="1" ht="29.25">
      <c r="A277" s="32"/>
      <c r="B277" s="33"/>
      <c r="C277" s="34"/>
      <c r="D277" s="197" t="s">
        <v>134</v>
      </c>
      <c r="E277" s="34"/>
      <c r="F277" s="198" t="s">
        <v>486</v>
      </c>
      <c r="G277" s="34"/>
      <c r="H277" s="34"/>
      <c r="I277" s="199"/>
      <c r="J277" s="34"/>
      <c r="K277" s="34"/>
      <c r="L277" s="37"/>
      <c r="M277" s="200"/>
      <c r="N277" s="201"/>
      <c r="O277" s="69"/>
      <c r="P277" s="69"/>
      <c r="Q277" s="69"/>
      <c r="R277" s="69"/>
      <c r="S277" s="69"/>
      <c r="T277" s="70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5" t="s">
        <v>134</v>
      </c>
      <c r="AU277" s="15" t="s">
        <v>88</v>
      </c>
    </row>
    <row r="278" spans="1:65" s="13" customFormat="1" ht="11.25">
      <c r="B278" s="203"/>
      <c r="C278" s="204"/>
      <c r="D278" s="197" t="s">
        <v>138</v>
      </c>
      <c r="E278" s="205" t="s">
        <v>1</v>
      </c>
      <c r="F278" s="206" t="s">
        <v>487</v>
      </c>
      <c r="G278" s="204"/>
      <c r="H278" s="207">
        <v>1053.7449999999999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138</v>
      </c>
      <c r="AU278" s="213" t="s">
        <v>88</v>
      </c>
      <c r="AV278" s="13" t="s">
        <v>88</v>
      </c>
      <c r="AW278" s="13" t="s">
        <v>34</v>
      </c>
      <c r="AX278" s="13" t="s">
        <v>86</v>
      </c>
      <c r="AY278" s="213" t="s">
        <v>125</v>
      </c>
    </row>
    <row r="279" spans="1:65" s="2" customFormat="1" ht="37.9" customHeight="1">
      <c r="A279" s="32"/>
      <c r="B279" s="33"/>
      <c r="C279" s="184" t="s">
        <v>488</v>
      </c>
      <c r="D279" s="184" t="s">
        <v>127</v>
      </c>
      <c r="E279" s="185" t="s">
        <v>489</v>
      </c>
      <c r="F279" s="186" t="s">
        <v>490</v>
      </c>
      <c r="G279" s="187" t="s">
        <v>249</v>
      </c>
      <c r="H279" s="188">
        <v>45.814999999999998</v>
      </c>
      <c r="I279" s="189"/>
      <c r="J279" s="190">
        <f>ROUND(I279*H279,2)</f>
        <v>0</v>
      </c>
      <c r="K279" s="186" t="s">
        <v>131</v>
      </c>
      <c r="L279" s="37"/>
      <c r="M279" s="191" t="s">
        <v>1</v>
      </c>
      <c r="N279" s="192" t="s">
        <v>43</v>
      </c>
      <c r="O279" s="69"/>
      <c r="P279" s="193">
        <f>O279*H279</f>
        <v>0</v>
      </c>
      <c r="Q279" s="193">
        <v>0</v>
      </c>
      <c r="R279" s="193">
        <f>Q279*H279</f>
        <v>0</v>
      </c>
      <c r="S279" s="193">
        <v>0</v>
      </c>
      <c r="T279" s="194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5" t="s">
        <v>132</v>
      </c>
      <c r="AT279" s="195" t="s">
        <v>127</v>
      </c>
      <c r="AU279" s="195" t="s">
        <v>88</v>
      </c>
      <c r="AY279" s="15" t="s">
        <v>125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5" t="s">
        <v>86</v>
      </c>
      <c r="BK279" s="196">
        <f>ROUND(I279*H279,2)</f>
        <v>0</v>
      </c>
      <c r="BL279" s="15" t="s">
        <v>132</v>
      </c>
      <c r="BM279" s="195" t="s">
        <v>491</v>
      </c>
    </row>
    <row r="280" spans="1:65" s="2" customFormat="1" ht="29.25">
      <c r="A280" s="32"/>
      <c r="B280" s="33"/>
      <c r="C280" s="34"/>
      <c r="D280" s="197" t="s">
        <v>134</v>
      </c>
      <c r="E280" s="34"/>
      <c r="F280" s="198" t="s">
        <v>492</v>
      </c>
      <c r="G280" s="34"/>
      <c r="H280" s="34"/>
      <c r="I280" s="199"/>
      <c r="J280" s="34"/>
      <c r="K280" s="34"/>
      <c r="L280" s="37"/>
      <c r="M280" s="200"/>
      <c r="N280" s="201"/>
      <c r="O280" s="69"/>
      <c r="P280" s="69"/>
      <c r="Q280" s="69"/>
      <c r="R280" s="69"/>
      <c r="S280" s="69"/>
      <c r="T280" s="70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5" t="s">
        <v>134</v>
      </c>
      <c r="AU280" s="15" t="s">
        <v>88</v>
      </c>
    </row>
    <row r="281" spans="1:65" s="13" customFormat="1" ht="11.25">
      <c r="B281" s="203"/>
      <c r="C281" s="204"/>
      <c r="D281" s="197" t="s">
        <v>138</v>
      </c>
      <c r="E281" s="205" t="s">
        <v>1</v>
      </c>
      <c r="F281" s="206" t="s">
        <v>493</v>
      </c>
      <c r="G281" s="204"/>
      <c r="H281" s="207">
        <v>45.814999999999998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138</v>
      </c>
      <c r="AU281" s="213" t="s">
        <v>88</v>
      </c>
      <c r="AV281" s="13" t="s">
        <v>88</v>
      </c>
      <c r="AW281" s="13" t="s">
        <v>34</v>
      </c>
      <c r="AX281" s="13" t="s">
        <v>86</v>
      </c>
      <c r="AY281" s="213" t="s">
        <v>125</v>
      </c>
    </row>
    <row r="282" spans="1:65" s="12" customFormat="1" ht="22.9" customHeight="1">
      <c r="B282" s="168"/>
      <c r="C282" s="169"/>
      <c r="D282" s="170" t="s">
        <v>77</v>
      </c>
      <c r="E282" s="182" t="s">
        <v>244</v>
      </c>
      <c r="F282" s="182" t="s">
        <v>245</v>
      </c>
      <c r="G282" s="169"/>
      <c r="H282" s="169"/>
      <c r="I282" s="172"/>
      <c r="J282" s="183">
        <f>BK282</f>
        <v>0</v>
      </c>
      <c r="K282" s="169"/>
      <c r="L282" s="174"/>
      <c r="M282" s="175"/>
      <c r="N282" s="176"/>
      <c r="O282" s="176"/>
      <c r="P282" s="177">
        <f>SUM(P283:P284)</f>
        <v>0</v>
      </c>
      <c r="Q282" s="176"/>
      <c r="R282" s="177">
        <f>SUM(R283:R284)</f>
        <v>0</v>
      </c>
      <c r="S282" s="176"/>
      <c r="T282" s="178">
        <f>SUM(T283:T284)</f>
        <v>0</v>
      </c>
      <c r="AR282" s="179" t="s">
        <v>86</v>
      </c>
      <c r="AT282" s="180" t="s">
        <v>77</v>
      </c>
      <c r="AU282" s="180" t="s">
        <v>86</v>
      </c>
      <c r="AY282" s="179" t="s">
        <v>125</v>
      </c>
      <c r="BK282" s="181">
        <f>SUM(BK283:BK284)</f>
        <v>0</v>
      </c>
    </row>
    <row r="283" spans="1:65" s="2" customFormat="1" ht="21.75" customHeight="1">
      <c r="A283" s="32"/>
      <c r="B283" s="33"/>
      <c r="C283" s="184" t="s">
        <v>494</v>
      </c>
      <c r="D283" s="184" t="s">
        <v>127</v>
      </c>
      <c r="E283" s="185" t="s">
        <v>247</v>
      </c>
      <c r="F283" s="186" t="s">
        <v>248</v>
      </c>
      <c r="G283" s="187" t="s">
        <v>249</v>
      </c>
      <c r="H283" s="188">
        <v>214.72499999999999</v>
      </c>
      <c r="I283" s="189"/>
      <c r="J283" s="190">
        <f>ROUND(I283*H283,2)</f>
        <v>0</v>
      </c>
      <c r="K283" s="186" t="s">
        <v>131</v>
      </c>
      <c r="L283" s="37"/>
      <c r="M283" s="191" t="s">
        <v>1</v>
      </c>
      <c r="N283" s="192" t="s">
        <v>43</v>
      </c>
      <c r="O283" s="69"/>
      <c r="P283" s="193">
        <f>O283*H283</f>
        <v>0</v>
      </c>
      <c r="Q283" s="193">
        <v>0</v>
      </c>
      <c r="R283" s="193">
        <f>Q283*H283</f>
        <v>0</v>
      </c>
      <c r="S283" s="193">
        <v>0</v>
      </c>
      <c r="T283" s="194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5" t="s">
        <v>132</v>
      </c>
      <c r="AT283" s="195" t="s">
        <v>127</v>
      </c>
      <c r="AU283" s="195" t="s">
        <v>88</v>
      </c>
      <c r="AY283" s="15" t="s">
        <v>125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5" t="s">
        <v>86</v>
      </c>
      <c r="BK283" s="196">
        <f>ROUND(I283*H283,2)</f>
        <v>0</v>
      </c>
      <c r="BL283" s="15" t="s">
        <v>132</v>
      </c>
      <c r="BM283" s="195" t="s">
        <v>495</v>
      </c>
    </row>
    <row r="284" spans="1:65" s="2" customFormat="1" ht="19.5">
      <c r="A284" s="32"/>
      <c r="B284" s="33"/>
      <c r="C284" s="34"/>
      <c r="D284" s="197" t="s">
        <v>134</v>
      </c>
      <c r="E284" s="34"/>
      <c r="F284" s="198" t="s">
        <v>251</v>
      </c>
      <c r="G284" s="34"/>
      <c r="H284" s="34"/>
      <c r="I284" s="199"/>
      <c r="J284" s="34"/>
      <c r="K284" s="34"/>
      <c r="L284" s="37"/>
      <c r="M284" s="224"/>
      <c r="N284" s="225"/>
      <c r="O284" s="226"/>
      <c r="P284" s="226"/>
      <c r="Q284" s="226"/>
      <c r="R284" s="226"/>
      <c r="S284" s="226"/>
      <c r="T284" s="227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5" t="s">
        <v>134</v>
      </c>
      <c r="AU284" s="15" t="s">
        <v>88</v>
      </c>
    </row>
    <row r="285" spans="1:65" s="2" customFormat="1" ht="6.95" customHeight="1">
      <c r="A285" s="3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37"/>
      <c r="M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</row>
  </sheetData>
  <sheetProtection algorithmName="SHA-512" hashValue="4Qcvc5jjnFU1+L1XS4e698S4xnTKD5f6Ha/jmAnBhUsMZLvsD9qkqNXDan6xOzIF0RdqNoG/F51FOGfzpUMuAw==" saltValue="4Z9NEskYJC0PPkr2XG/q7OmXIA5PEW251eFhVWQum6MOKlysA4xZqkyA4+hwkEb6runBdB4DYLvi7Oc9RnOifg==" spinCount="100000" sheet="1" objects="1" scenarios="1" formatColumns="0" formatRows="0" autoFilter="0"/>
  <autoFilter ref="C125:K284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4"/>
  <sheetViews>
    <sheetView showGridLines="0" tabSelected="1" topLeftCell="A119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5" t="s">
        <v>94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88</v>
      </c>
    </row>
    <row r="4" spans="1:46" s="1" customFormat="1" ht="24.95" customHeight="1">
      <c r="B4" s="18"/>
      <c r="D4" s="108" t="s">
        <v>95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69" t="str">
        <f>'Rekapitulace stavby'!K6</f>
        <v>VN Ludkovice, monitoring a sanace svahu v PB zavázání</v>
      </c>
      <c r="F7" s="270"/>
      <c r="G7" s="270"/>
      <c r="H7" s="270"/>
      <c r="L7" s="18"/>
    </row>
    <row r="8" spans="1:46" s="2" customFormat="1" ht="12" customHeight="1">
      <c r="A8" s="32"/>
      <c r="B8" s="37"/>
      <c r="C8" s="32"/>
      <c r="D8" s="110" t="s">
        <v>96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1" t="s">
        <v>496</v>
      </c>
      <c r="F9" s="272"/>
      <c r="G9" s="272"/>
      <c r="H9" s="27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2. 11. 2021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29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3" t="str">
        <f>'Rekapitulace stavby'!E14</f>
        <v>Vyplň údaj</v>
      </c>
      <c r="F18" s="274"/>
      <c r="G18" s="274"/>
      <c r="H18" s="274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31</v>
      </c>
      <c r="E20" s="32"/>
      <c r="F20" s="32"/>
      <c r="G20" s="32"/>
      <c r="H20" s="32"/>
      <c r="I20" s="110" t="s">
        <v>25</v>
      </c>
      <c r="J20" s="111" t="s">
        <v>32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33</v>
      </c>
      <c r="F21" s="32"/>
      <c r="G21" s="32"/>
      <c r="H21" s="32"/>
      <c r="I21" s="110" t="s">
        <v>28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35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37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5" t="s">
        <v>1</v>
      </c>
      <c r="F27" s="275"/>
      <c r="G27" s="275"/>
      <c r="H27" s="27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32"/>
      <c r="J30" s="118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19" t="s">
        <v>39</v>
      </c>
      <c r="J32" s="119" t="s">
        <v>41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42</v>
      </c>
      <c r="E33" s="110" t="s">
        <v>43</v>
      </c>
      <c r="F33" s="121">
        <f>ROUND((SUM(BE119:BE143)),  2)</f>
        <v>0</v>
      </c>
      <c r="G33" s="32"/>
      <c r="H33" s="32"/>
      <c r="I33" s="122">
        <v>0.21</v>
      </c>
      <c r="J33" s="121">
        <f>ROUND(((SUM(BE119:BE143))*I33),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44</v>
      </c>
      <c r="F34" s="121">
        <f>ROUND((SUM(BF119:BF143)),  2)</f>
        <v>0</v>
      </c>
      <c r="G34" s="32"/>
      <c r="H34" s="32"/>
      <c r="I34" s="122">
        <v>0.15</v>
      </c>
      <c r="J34" s="121">
        <f>ROUND(((SUM(BF119:BF143))*I34),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45</v>
      </c>
      <c r="F35" s="121">
        <f>ROUND((SUM(BG119:BG143)),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46</v>
      </c>
      <c r="F36" s="121">
        <f>ROUND((SUM(BH119:BH143)),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47</v>
      </c>
      <c r="F37" s="121">
        <f>ROUND((SUM(BI119:BI143)),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51</v>
      </c>
      <c r="E50" s="131"/>
      <c r="F50" s="131"/>
      <c r="G50" s="130" t="s">
        <v>52</v>
      </c>
      <c r="H50" s="131"/>
      <c r="I50" s="131"/>
      <c r="J50" s="131"/>
      <c r="K50" s="13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2" t="s">
        <v>53</v>
      </c>
      <c r="E61" s="133"/>
      <c r="F61" s="134" t="s">
        <v>54</v>
      </c>
      <c r="G61" s="132" t="s">
        <v>53</v>
      </c>
      <c r="H61" s="133"/>
      <c r="I61" s="133"/>
      <c r="J61" s="135" t="s">
        <v>54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0" t="s">
        <v>55</v>
      </c>
      <c r="E65" s="136"/>
      <c r="F65" s="136"/>
      <c r="G65" s="130" t="s">
        <v>56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2" t="s">
        <v>53</v>
      </c>
      <c r="E76" s="133"/>
      <c r="F76" s="134" t="s">
        <v>54</v>
      </c>
      <c r="G76" s="132" t="s">
        <v>53</v>
      </c>
      <c r="H76" s="133"/>
      <c r="I76" s="133"/>
      <c r="J76" s="135" t="s">
        <v>54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98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6" t="str">
        <f>E7</f>
        <v>VN Ludkovice, monitoring a sanace svahu v PB zavázání</v>
      </c>
      <c r="F85" s="277"/>
      <c r="G85" s="277"/>
      <c r="H85" s="277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96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7" t="str">
        <f>E9</f>
        <v>3090_03 - Ostatní náklady</v>
      </c>
      <c r="F87" s="278"/>
      <c r="G87" s="278"/>
      <c r="H87" s="278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k.ú. Ludkovice</v>
      </c>
      <c r="G89" s="34"/>
      <c r="H89" s="34"/>
      <c r="I89" s="27" t="s">
        <v>22</v>
      </c>
      <c r="J89" s="64" t="str">
        <f>IF(J12="","",J12)</f>
        <v>2. 11. 2021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4"/>
      <c r="E91" s="34"/>
      <c r="F91" s="25" t="str">
        <f>E15</f>
        <v>Povodí Moravy, s.p.</v>
      </c>
      <c r="G91" s="34"/>
      <c r="H91" s="34"/>
      <c r="I91" s="27" t="s">
        <v>31</v>
      </c>
      <c r="J91" s="30" t="str">
        <f>E21</f>
        <v>VODNÍ DÍLA - TBD a.s.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27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99</v>
      </c>
      <c r="D94" s="142"/>
      <c r="E94" s="142"/>
      <c r="F94" s="142"/>
      <c r="G94" s="142"/>
      <c r="H94" s="142"/>
      <c r="I94" s="142"/>
      <c r="J94" s="143" t="s">
        <v>100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101</v>
      </c>
      <c r="D96" s="34"/>
      <c r="E96" s="34"/>
      <c r="F96" s="34"/>
      <c r="G96" s="34"/>
      <c r="H96" s="34"/>
      <c r="I96" s="34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102</v>
      </c>
    </row>
    <row r="97" spans="1:31" s="9" customFormat="1" ht="24.95" customHeight="1">
      <c r="B97" s="145"/>
      <c r="C97" s="146"/>
      <c r="D97" s="147" t="s">
        <v>497</v>
      </c>
      <c r="E97" s="148"/>
      <c r="F97" s="148"/>
      <c r="G97" s="148"/>
      <c r="H97" s="148"/>
      <c r="I97" s="148"/>
      <c r="J97" s="149">
        <f>J120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498</v>
      </c>
      <c r="E98" s="154"/>
      <c r="F98" s="154"/>
      <c r="G98" s="154"/>
      <c r="H98" s="154"/>
      <c r="I98" s="154"/>
      <c r="J98" s="155">
        <f>J121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499</v>
      </c>
      <c r="E99" s="154"/>
      <c r="F99" s="154"/>
      <c r="G99" s="154"/>
      <c r="H99" s="154"/>
      <c r="I99" s="154"/>
      <c r="J99" s="155">
        <f>J137</f>
        <v>0</v>
      </c>
      <c r="K99" s="152"/>
      <c r="L99" s="156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110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76" t="str">
        <f>E7</f>
        <v>VN Ludkovice, monitoring a sanace svahu v PB zavázání</v>
      </c>
      <c r="F109" s="277"/>
      <c r="G109" s="277"/>
      <c r="H109" s="277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96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47" t="str">
        <f>E9</f>
        <v>3090_03 - Ostatní náklady</v>
      </c>
      <c r="F111" s="278"/>
      <c r="G111" s="278"/>
      <c r="H111" s="278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4"/>
      <c r="E113" s="34"/>
      <c r="F113" s="25" t="str">
        <f>F12</f>
        <v>k.ú. Ludkovice</v>
      </c>
      <c r="G113" s="34"/>
      <c r="H113" s="34"/>
      <c r="I113" s="27" t="s">
        <v>22</v>
      </c>
      <c r="J113" s="64" t="str">
        <f>IF(J12="","",J12)</f>
        <v>2. 11. 2021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5.7" customHeight="1">
      <c r="A115" s="32"/>
      <c r="B115" s="33"/>
      <c r="C115" s="27" t="s">
        <v>24</v>
      </c>
      <c r="D115" s="34"/>
      <c r="E115" s="34"/>
      <c r="F115" s="25" t="str">
        <f>E15</f>
        <v>Povodí Moravy, s.p.</v>
      </c>
      <c r="G115" s="34"/>
      <c r="H115" s="34"/>
      <c r="I115" s="27" t="s">
        <v>31</v>
      </c>
      <c r="J115" s="30" t="str">
        <f>E21</f>
        <v>VODNÍ DÍLA - TBD a.s.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29</v>
      </c>
      <c r="D116" s="34"/>
      <c r="E116" s="34"/>
      <c r="F116" s="25" t="str">
        <f>IF(E18="","",E18)</f>
        <v>Vyplň údaj</v>
      </c>
      <c r="G116" s="34"/>
      <c r="H116" s="34"/>
      <c r="I116" s="27" t="s">
        <v>35</v>
      </c>
      <c r="J116" s="30" t="str">
        <f>E24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57"/>
      <c r="B118" s="158"/>
      <c r="C118" s="159" t="s">
        <v>111</v>
      </c>
      <c r="D118" s="160" t="s">
        <v>63</v>
      </c>
      <c r="E118" s="160" t="s">
        <v>59</v>
      </c>
      <c r="F118" s="160" t="s">
        <v>60</v>
      </c>
      <c r="G118" s="160" t="s">
        <v>112</v>
      </c>
      <c r="H118" s="160" t="s">
        <v>113</v>
      </c>
      <c r="I118" s="160" t="s">
        <v>114</v>
      </c>
      <c r="J118" s="160" t="s">
        <v>100</v>
      </c>
      <c r="K118" s="161" t="s">
        <v>115</v>
      </c>
      <c r="L118" s="162"/>
      <c r="M118" s="73" t="s">
        <v>1</v>
      </c>
      <c r="N118" s="74" t="s">
        <v>42</v>
      </c>
      <c r="O118" s="74" t="s">
        <v>116</v>
      </c>
      <c r="P118" s="74" t="s">
        <v>117</v>
      </c>
      <c r="Q118" s="74" t="s">
        <v>118</v>
      </c>
      <c r="R118" s="74" t="s">
        <v>119</v>
      </c>
      <c r="S118" s="74" t="s">
        <v>120</v>
      </c>
      <c r="T118" s="75" t="s">
        <v>121</v>
      </c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</row>
    <row r="119" spans="1:65" s="2" customFormat="1" ht="22.9" customHeight="1">
      <c r="A119" s="32"/>
      <c r="B119" s="33"/>
      <c r="C119" s="80" t="s">
        <v>122</v>
      </c>
      <c r="D119" s="34"/>
      <c r="E119" s="34"/>
      <c r="F119" s="34"/>
      <c r="G119" s="34"/>
      <c r="H119" s="34"/>
      <c r="I119" s="34"/>
      <c r="J119" s="163">
        <f>BK119</f>
        <v>0</v>
      </c>
      <c r="K119" s="34"/>
      <c r="L119" s="37"/>
      <c r="M119" s="76"/>
      <c r="N119" s="164"/>
      <c r="O119" s="77"/>
      <c r="P119" s="165">
        <f>P120</f>
        <v>0</v>
      </c>
      <c r="Q119" s="77"/>
      <c r="R119" s="165">
        <f>R120</f>
        <v>0</v>
      </c>
      <c r="S119" s="77"/>
      <c r="T119" s="166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77</v>
      </c>
      <c r="AU119" s="15" t="s">
        <v>102</v>
      </c>
      <c r="BK119" s="167">
        <f>BK120</f>
        <v>0</v>
      </c>
    </row>
    <row r="120" spans="1:65" s="12" customFormat="1" ht="25.9" customHeight="1">
      <c r="B120" s="168"/>
      <c r="C120" s="169"/>
      <c r="D120" s="170" t="s">
        <v>77</v>
      </c>
      <c r="E120" s="171" t="s">
        <v>500</v>
      </c>
      <c r="F120" s="171" t="s">
        <v>501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P121+P137</f>
        <v>0</v>
      </c>
      <c r="Q120" s="176"/>
      <c r="R120" s="177">
        <f>R121+R137</f>
        <v>0</v>
      </c>
      <c r="S120" s="176"/>
      <c r="T120" s="178">
        <f>T121+T137</f>
        <v>0</v>
      </c>
      <c r="AR120" s="179" t="s">
        <v>161</v>
      </c>
      <c r="AT120" s="180" t="s">
        <v>77</v>
      </c>
      <c r="AU120" s="180" t="s">
        <v>78</v>
      </c>
      <c r="AY120" s="179" t="s">
        <v>125</v>
      </c>
      <c r="BK120" s="181">
        <f>BK121+BK137</f>
        <v>0</v>
      </c>
    </row>
    <row r="121" spans="1:65" s="12" customFormat="1" ht="22.9" customHeight="1">
      <c r="B121" s="168"/>
      <c r="C121" s="169"/>
      <c r="D121" s="170" t="s">
        <v>77</v>
      </c>
      <c r="E121" s="182" t="s">
        <v>502</v>
      </c>
      <c r="F121" s="182" t="s">
        <v>503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SUM(P122:P136)</f>
        <v>0</v>
      </c>
      <c r="Q121" s="176"/>
      <c r="R121" s="177">
        <f>SUM(R122:R136)</f>
        <v>0</v>
      </c>
      <c r="S121" s="176"/>
      <c r="T121" s="178">
        <f>SUM(T122:T136)</f>
        <v>0</v>
      </c>
      <c r="AR121" s="179" t="s">
        <v>161</v>
      </c>
      <c r="AT121" s="180" t="s">
        <v>77</v>
      </c>
      <c r="AU121" s="180" t="s">
        <v>86</v>
      </c>
      <c r="AY121" s="179" t="s">
        <v>125</v>
      </c>
      <c r="BK121" s="181">
        <f>SUM(BK122:BK136)</f>
        <v>0</v>
      </c>
    </row>
    <row r="122" spans="1:65" s="2" customFormat="1" ht="16.5" customHeight="1">
      <c r="A122" s="32"/>
      <c r="B122" s="33"/>
      <c r="C122" s="184" t="s">
        <v>86</v>
      </c>
      <c r="D122" s="184" t="s">
        <v>127</v>
      </c>
      <c r="E122" s="185" t="s">
        <v>504</v>
      </c>
      <c r="F122" s="186" t="s">
        <v>505</v>
      </c>
      <c r="G122" s="187" t="s">
        <v>506</v>
      </c>
      <c r="H122" s="188">
        <v>1</v>
      </c>
      <c r="I122" s="189"/>
      <c r="J122" s="190">
        <f>ROUND(I122*H122,2)</f>
        <v>0</v>
      </c>
      <c r="K122" s="186" t="s">
        <v>131</v>
      </c>
      <c r="L122" s="37"/>
      <c r="M122" s="191" t="s">
        <v>1</v>
      </c>
      <c r="N122" s="192" t="s">
        <v>43</v>
      </c>
      <c r="O122" s="69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507</v>
      </c>
      <c r="AT122" s="195" t="s">
        <v>127</v>
      </c>
      <c r="AU122" s="195" t="s">
        <v>88</v>
      </c>
      <c r="AY122" s="15" t="s">
        <v>125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5" t="s">
        <v>86</v>
      </c>
      <c r="BK122" s="196">
        <f>ROUND(I122*H122,2)</f>
        <v>0</v>
      </c>
      <c r="BL122" s="15" t="s">
        <v>507</v>
      </c>
      <c r="BM122" s="195" t="s">
        <v>508</v>
      </c>
    </row>
    <row r="123" spans="1:65" s="2" customFormat="1" ht="11.25">
      <c r="A123" s="32"/>
      <c r="B123" s="33"/>
      <c r="C123" s="34"/>
      <c r="D123" s="197" t="s">
        <v>134</v>
      </c>
      <c r="E123" s="34"/>
      <c r="F123" s="198" t="s">
        <v>505</v>
      </c>
      <c r="G123" s="34"/>
      <c r="H123" s="34"/>
      <c r="I123" s="199"/>
      <c r="J123" s="34"/>
      <c r="K123" s="34"/>
      <c r="L123" s="37"/>
      <c r="M123" s="200"/>
      <c r="N123" s="201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134</v>
      </c>
      <c r="AU123" s="15" t="s">
        <v>88</v>
      </c>
    </row>
    <row r="124" spans="1:65" s="2" customFormat="1" ht="68.25">
      <c r="A124" s="32"/>
      <c r="B124" s="33"/>
      <c r="C124" s="34"/>
      <c r="D124" s="197" t="s">
        <v>136</v>
      </c>
      <c r="E124" s="34"/>
      <c r="F124" s="202" t="s">
        <v>509</v>
      </c>
      <c r="G124" s="34"/>
      <c r="H124" s="34"/>
      <c r="I124" s="199"/>
      <c r="J124" s="34"/>
      <c r="K124" s="34"/>
      <c r="L124" s="37"/>
      <c r="M124" s="200"/>
      <c r="N124" s="201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136</v>
      </c>
      <c r="AU124" s="15" t="s">
        <v>88</v>
      </c>
    </row>
    <row r="125" spans="1:65" s="2" customFormat="1" ht="16.5" customHeight="1">
      <c r="A125" s="32"/>
      <c r="B125" s="33"/>
      <c r="C125" s="184" t="s">
        <v>88</v>
      </c>
      <c r="D125" s="184" t="s">
        <v>127</v>
      </c>
      <c r="E125" s="185" t="s">
        <v>510</v>
      </c>
      <c r="F125" s="186" t="s">
        <v>511</v>
      </c>
      <c r="G125" s="187" t="s">
        <v>506</v>
      </c>
      <c r="H125" s="188">
        <v>1</v>
      </c>
      <c r="I125" s="189"/>
      <c r="J125" s="190">
        <f>ROUND(I125*H125,2)</f>
        <v>0</v>
      </c>
      <c r="K125" s="186" t="s">
        <v>131</v>
      </c>
      <c r="L125" s="37"/>
      <c r="M125" s="191" t="s">
        <v>1</v>
      </c>
      <c r="N125" s="192" t="s">
        <v>43</v>
      </c>
      <c r="O125" s="69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507</v>
      </c>
      <c r="AT125" s="195" t="s">
        <v>127</v>
      </c>
      <c r="AU125" s="195" t="s">
        <v>88</v>
      </c>
      <c r="AY125" s="15" t="s">
        <v>125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5" t="s">
        <v>86</v>
      </c>
      <c r="BK125" s="196">
        <f>ROUND(I125*H125,2)</f>
        <v>0</v>
      </c>
      <c r="BL125" s="15" t="s">
        <v>507</v>
      </c>
      <c r="BM125" s="195" t="s">
        <v>512</v>
      </c>
    </row>
    <row r="126" spans="1:65" s="2" customFormat="1" ht="11.25">
      <c r="A126" s="32"/>
      <c r="B126" s="33"/>
      <c r="C126" s="34"/>
      <c r="D126" s="197" t="s">
        <v>134</v>
      </c>
      <c r="E126" s="34"/>
      <c r="F126" s="198" t="s">
        <v>511</v>
      </c>
      <c r="G126" s="34"/>
      <c r="H126" s="34"/>
      <c r="I126" s="199"/>
      <c r="J126" s="34"/>
      <c r="K126" s="34"/>
      <c r="L126" s="37"/>
      <c r="M126" s="200"/>
      <c r="N126" s="201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134</v>
      </c>
      <c r="AU126" s="15" t="s">
        <v>88</v>
      </c>
    </row>
    <row r="127" spans="1:65" s="2" customFormat="1" ht="68.25">
      <c r="A127" s="32"/>
      <c r="B127" s="33"/>
      <c r="C127" s="34"/>
      <c r="D127" s="197" t="s">
        <v>136</v>
      </c>
      <c r="E127" s="34"/>
      <c r="F127" s="202" t="s">
        <v>513</v>
      </c>
      <c r="G127" s="34"/>
      <c r="H127" s="34"/>
      <c r="I127" s="199"/>
      <c r="J127" s="34"/>
      <c r="K127" s="34"/>
      <c r="L127" s="37"/>
      <c r="M127" s="200"/>
      <c r="N127" s="201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136</v>
      </c>
      <c r="AU127" s="15" t="s">
        <v>88</v>
      </c>
    </row>
    <row r="128" spans="1:65" s="2" customFormat="1" ht="24.2" customHeight="1">
      <c r="A128" s="32"/>
      <c r="B128" s="33"/>
      <c r="C128" s="184" t="s">
        <v>145</v>
      </c>
      <c r="D128" s="184" t="s">
        <v>127</v>
      </c>
      <c r="E128" s="185" t="s">
        <v>514</v>
      </c>
      <c r="F128" s="186" t="s">
        <v>515</v>
      </c>
      <c r="G128" s="187" t="s">
        <v>506</v>
      </c>
      <c r="H128" s="188">
        <v>1</v>
      </c>
      <c r="I128" s="189"/>
      <c r="J128" s="190">
        <f>ROUND(I128*H128,2)</f>
        <v>0</v>
      </c>
      <c r="K128" s="186" t="s">
        <v>1</v>
      </c>
      <c r="L128" s="37"/>
      <c r="M128" s="191" t="s">
        <v>1</v>
      </c>
      <c r="N128" s="192" t="s">
        <v>43</v>
      </c>
      <c r="O128" s="69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507</v>
      </c>
      <c r="AT128" s="195" t="s">
        <v>127</v>
      </c>
      <c r="AU128" s="195" t="s">
        <v>88</v>
      </c>
      <c r="AY128" s="15" t="s">
        <v>125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5" t="s">
        <v>86</v>
      </c>
      <c r="BK128" s="196">
        <f>ROUND(I128*H128,2)</f>
        <v>0</v>
      </c>
      <c r="BL128" s="15" t="s">
        <v>507</v>
      </c>
      <c r="BM128" s="195" t="s">
        <v>516</v>
      </c>
    </row>
    <row r="129" spans="1:65" s="2" customFormat="1" ht="19.5">
      <c r="A129" s="32"/>
      <c r="B129" s="33"/>
      <c r="C129" s="34"/>
      <c r="D129" s="197" t="s">
        <v>134</v>
      </c>
      <c r="E129" s="34"/>
      <c r="F129" s="198" t="s">
        <v>515</v>
      </c>
      <c r="G129" s="34"/>
      <c r="H129" s="34"/>
      <c r="I129" s="199"/>
      <c r="J129" s="34"/>
      <c r="K129" s="34"/>
      <c r="L129" s="37"/>
      <c r="M129" s="200"/>
      <c r="N129" s="201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134</v>
      </c>
      <c r="AU129" s="15" t="s">
        <v>88</v>
      </c>
    </row>
    <row r="130" spans="1:65" s="2" customFormat="1" ht="39">
      <c r="A130" s="32"/>
      <c r="B130" s="33"/>
      <c r="C130" s="34"/>
      <c r="D130" s="197" t="s">
        <v>136</v>
      </c>
      <c r="E130" s="34"/>
      <c r="F130" s="202" t="s">
        <v>517</v>
      </c>
      <c r="G130" s="34"/>
      <c r="H130" s="34"/>
      <c r="I130" s="199"/>
      <c r="J130" s="34"/>
      <c r="K130" s="34"/>
      <c r="L130" s="37"/>
      <c r="M130" s="200"/>
      <c r="N130" s="201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136</v>
      </c>
      <c r="AU130" s="15" t="s">
        <v>88</v>
      </c>
    </row>
    <row r="131" spans="1:65" s="2" customFormat="1" ht="16.5" customHeight="1">
      <c r="A131" s="32"/>
      <c r="B131" s="33"/>
      <c r="C131" s="184" t="s">
        <v>132</v>
      </c>
      <c r="D131" s="184" t="s">
        <v>127</v>
      </c>
      <c r="E131" s="185" t="s">
        <v>518</v>
      </c>
      <c r="F131" s="186" t="s">
        <v>519</v>
      </c>
      <c r="G131" s="187" t="s">
        <v>506</v>
      </c>
      <c r="H131" s="188">
        <v>1</v>
      </c>
      <c r="I131" s="189"/>
      <c r="J131" s="190">
        <f>ROUND(I131*H131,2)</f>
        <v>0</v>
      </c>
      <c r="K131" s="186" t="s">
        <v>1</v>
      </c>
      <c r="L131" s="37"/>
      <c r="M131" s="191" t="s">
        <v>1</v>
      </c>
      <c r="N131" s="192" t="s">
        <v>43</v>
      </c>
      <c r="O131" s="69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507</v>
      </c>
      <c r="AT131" s="195" t="s">
        <v>127</v>
      </c>
      <c r="AU131" s="195" t="s">
        <v>88</v>
      </c>
      <c r="AY131" s="15" t="s">
        <v>125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5" t="s">
        <v>86</v>
      </c>
      <c r="BK131" s="196">
        <f>ROUND(I131*H131,2)</f>
        <v>0</v>
      </c>
      <c r="BL131" s="15" t="s">
        <v>507</v>
      </c>
      <c r="BM131" s="195" t="s">
        <v>520</v>
      </c>
    </row>
    <row r="132" spans="1:65" s="2" customFormat="1" ht="11.25">
      <c r="A132" s="32"/>
      <c r="B132" s="33"/>
      <c r="C132" s="34"/>
      <c r="D132" s="197" t="s">
        <v>134</v>
      </c>
      <c r="E132" s="34"/>
      <c r="F132" s="198" t="s">
        <v>521</v>
      </c>
      <c r="G132" s="34"/>
      <c r="H132" s="34"/>
      <c r="I132" s="199"/>
      <c r="J132" s="34"/>
      <c r="K132" s="34"/>
      <c r="L132" s="37"/>
      <c r="M132" s="200"/>
      <c r="N132" s="201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134</v>
      </c>
      <c r="AU132" s="15" t="s">
        <v>88</v>
      </c>
    </row>
    <row r="133" spans="1:65" s="2" customFormat="1" ht="39">
      <c r="A133" s="32"/>
      <c r="B133" s="33"/>
      <c r="C133" s="34"/>
      <c r="D133" s="197" t="s">
        <v>136</v>
      </c>
      <c r="E133" s="34"/>
      <c r="F133" s="202" t="s">
        <v>522</v>
      </c>
      <c r="G133" s="34"/>
      <c r="H133" s="34"/>
      <c r="I133" s="199"/>
      <c r="J133" s="34"/>
      <c r="K133" s="34"/>
      <c r="L133" s="37"/>
      <c r="M133" s="200"/>
      <c r="N133" s="20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136</v>
      </c>
      <c r="AU133" s="15" t="s">
        <v>88</v>
      </c>
    </row>
    <row r="134" spans="1:65" s="2" customFormat="1" ht="21.75" customHeight="1">
      <c r="A134" s="32"/>
      <c r="B134" s="33"/>
      <c r="C134" s="184" t="s">
        <v>161</v>
      </c>
      <c r="D134" s="184" t="s">
        <v>127</v>
      </c>
      <c r="E134" s="185" t="s">
        <v>523</v>
      </c>
      <c r="F134" s="186" t="s">
        <v>524</v>
      </c>
      <c r="G134" s="187" t="s">
        <v>506</v>
      </c>
      <c r="H134" s="188">
        <v>1</v>
      </c>
      <c r="I134" s="189"/>
      <c r="J134" s="190">
        <f>ROUND(I134*H134,2)</f>
        <v>0</v>
      </c>
      <c r="K134" s="186" t="s">
        <v>1</v>
      </c>
      <c r="L134" s="37"/>
      <c r="M134" s="191" t="s">
        <v>1</v>
      </c>
      <c r="N134" s="192" t="s">
        <v>43</v>
      </c>
      <c r="O134" s="69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132</v>
      </c>
      <c r="AT134" s="195" t="s">
        <v>127</v>
      </c>
      <c r="AU134" s="195" t="s">
        <v>88</v>
      </c>
      <c r="AY134" s="15" t="s">
        <v>125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5" t="s">
        <v>86</v>
      </c>
      <c r="BK134" s="196">
        <f>ROUND(I134*H134,2)</f>
        <v>0</v>
      </c>
      <c r="BL134" s="15" t="s">
        <v>132</v>
      </c>
      <c r="BM134" s="195" t="s">
        <v>525</v>
      </c>
    </row>
    <row r="135" spans="1:65" s="2" customFormat="1" ht="11.25">
      <c r="A135" s="32"/>
      <c r="B135" s="33"/>
      <c r="C135" s="34"/>
      <c r="D135" s="197" t="s">
        <v>134</v>
      </c>
      <c r="E135" s="34"/>
      <c r="F135" s="198" t="s">
        <v>524</v>
      </c>
      <c r="G135" s="34"/>
      <c r="H135" s="34"/>
      <c r="I135" s="199"/>
      <c r="J135" s="34"/>
      <c r="K135" s="34"/>
      <c r="L135" s="37"/>
      <c r="M135" s="200"/>
      <c r="N135" s="20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134</v>
      </c>
      <c r="AU135" s="15" t="s">
        <v>88</v>
      </c>
    </row>
    <row r="136" spans="1:65" s="2" customFormat="1" ht="19.5">
      <c r="A136" s="32"/>
      <c r="B136" s="33"/>
      <c r="C136" s="34"/>
      <c r="D136" s="197" t="s">
        <v>136</v>
      </c>
      <c r="E136" s="34"/>
      <c r="F136" s="202" t="s">
        <v>526</v>
      </c>
      <c r="G136" s="34"/>
      <c r="H136" s="34"/>
      <c r="I136" s="199"/>
      <c r="J136" s="34"/>
      <c r="K136" s="34"/>
      <c r="L136" s="37"/>
      <c r="M136" s="200"/>
      <c r="N136" s="201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136</v>
      </c>
      <c r="AU136" s="15" t="s">
        <v>88</v>
      </c>
    </row>
    <row r="137" spans="1:65" s="12" customFormat="1" ht="22.9" customHeight="1">
      <c r="B137" s="168"/>
      <c r="C137" s="169"/>
      <c r="D137" s="170" t="s">
        <v>77</v>
      </c>
      <c r="E137" s="182" t="s">
        <v>527</v>
      </c>
      <c r="F137" s="182" t="s">
        <v>528</v>
      </c>
      <c r="G137" s="169"/>
      <c r="H137" s="169"/>
      <c r="I137" s="172"/>
      <c r="J137" s="183">
        <f>BK137</f>
        <v>0</v>
      </c>
      <c r="K137" s="169"/>
      <c r="L137" s="174"/>
      <c r="M137" s="175"/>
      <c r="N137" s="176"/>
      <c r="O137" s="176"/>
      <c r="P137" s="177">
        <f>SUM(P138:P143)</f>
        <v>0</v>
      </c>
      <c r="Q137" s="176"/>
      <c r="R137" s="177">
        <f>SUM(R138:R143)</f>
        <v>0</v>
      </c>
      <c r="S137" s="176"/>
      <c r="T137" s="178">
        <f>SUM(T138:T143)</f>
        <v>0</v>
      </c>
      <c r="AR137" s="179" t="s">
        <v>161</v>
      </c>
      <c r="AT137" s="180" t="s">
        <v>77</v>
      </c>
      <c r="AU137" s="180" t="s">
        <v>86</v>
      </c>
      <c r="AY137" s="179" t="s">
        <v>125</v>
      </c>
      <c r="BK137" s="181">
        <f>SUM(BK138:BK143)</f>
        <v>0</v>
      </c>
    </row>
    <row r="138" spans="1:65" s="2" customFormat="1" ht="16.5" customHeight="1">
      <c r="A138" s="32"/>
      <c r="B138" s="33"/>
      <c r="C138" s="184" t="s">
        <v>166</v>
      </c>
      <c r="D138" s="184" t="s">
        <v>127</v>
      </c>
      <c r="E138" s="185" t="s">
        <v>529</v>
      </c>
      <c r="F138" s="186" t="s">
        <v>528</v>
      </c>
      <c r="G138" s="187" t="s">
        <v>506</v>
      </c>
      <c r="H138" s="188">
        <v>1</v>
      </c>
      <c r="I138" s="189"/>
      <c r="J138" s="190">
        <f>ROUND(I138*H138,2)</f>
        <v>0</v>
      </c>
      <c r="K138" s="186" t="s">
        <v>131</v>
      </c>
      <c r="L138" s="37"/>
      <c r="M138" s="191" t="s">
        <v>1</v>
      </c>
      <c r="N138" s="192" t="s">
        <v>43</v>
      </c>
      <c r="O138" s="69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507</v>
      </c>
      <c r="AT138" s="195" t="s">
        <v>127</v>
      </c>
      <c r="AU138" s="195" t="s">
        <v>88</v>
      </c>
      <c r="AY138" s="15" t="s">
        <v>125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5" t="s">
        <v>86</v>
      </c>
      <c r="BK138" s="196">
        <f>ROUND(I138*H138,2)</f>
        <v>0</v>
      </c>
      <c r="BL138" s="15" t="s">
        <v>507</v>
      </c>
      <c r="BM138" s="195" t="s">
        <v>530</v>
      </c>
    </row>
    <row r="139" spans="1:65" s="2" customFormat="1" ht="11.25">
      <c r="A139" s="32"/>
      <c r="B139" s="33"/>
      <c r="C139" s="34"/>
      <c r="D139" s="197" t="s">
        <v>134</v>
      </c>
      <c r="E139" s="34"/>
      <c r="F139" s="198" t="s">
        <v>528</v>
      </c>
      <c r="G139" s="34"/>
      <c r="H139" s="34"/>
      <c r="I139" s="199"/>
      <c r="J139" s="34"/>
      <c r="K139" s="34"/>
      <c r="L139" s="37"/>
      <c r="M139" s="200"/>
      <c r="N139" s="201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134</v>
      </c>
      <c r="AU139" s="15" t="s">
        <v>88</v>
      </c>
    </row>
    <row r="140" spans="1:65" s="2" customFormat="1" ht="16.5" customHeight="1">
      <c r="A140" s="32"/>
      <c r="B140" s="33"/>
      <c r="C140" s="184" t="s">
        <v>171</v>
      </c>
      <c r="D140" s="184" t="s">
        <v>127</v>
      </c>
      <c r="E140" s="185" t="s">
        <v>531</v>
      </c>
      <c r="F140" s="186" t="s">
        <v>532</v>
      </c>
      <c r="G140" s="187" t="s">
        <v>506</v>
      </c>
      <c r="H140" s="188">
        <v>1</v>
      </c>
      <c r="I140" s="189"/>
      <c r="J140" s="190">
        <f>ROUND(I140*H140,2)</f>
        <v>0</v>
      </c>
      <c r="K140" s="186" t="s">
        <v>131</v>
      </c>
      <c r="L140" s="37"/>
      <c r="M140" s="191" t="s">
        <v>1</v>
      </c>
      <c r="N140" s="192" t="s">
        <v>43</v>
      </c>
      <c r="O140" s="69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5" t="s">
        <v>507</v>
      </c>
      <c r="AT140" s="195" t="s">
        <v>127</v>
      </c>
      <c r="AU140" s="195" t="s">
        <v>88</v>
      </c>
      <c r="AY140" s="15" t="s">
        <v>125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5" t="s">
        <v>86</v>
      </c>
      <c r="BK140" s="196">
        <f>ROUND(I140*H140,2)</f>
        <v>0</v>
      </c>
      <c r="BL140" s="15" t="s">
        <v>507</v>
      </c>
      <c r="BM140" s="195" t="s">
        <v>533</v>
      </c>
    </row>
    <row r="141" spans="1:65" s="2" customFormat="1" ht="11.25">
      <c r="A141" s="32"/>
      <c r="B141" s="33"/>
      <c r="C141" s="34"/>
      <c r="D141" s="197" t="s">
        <v>134</v>
      </c>
      <c r="E141" s="34"/>
      <c r="F141" s="198" t="s">
        <v>532</v>
      </c>
      <c r="G141" s="34"/>
      <c r="H141" s="34"/>
      <c r="I141" s="199"/>
      <c r="J141" s="34"/>
      <c r="K141" s="34"/>
      <c r="L141" s="37"/>
      <c r="M141" s="200"/>
      <c r="N141" s="201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134</v>
      </c>
      <c r="AU141" s="15" t="s">
        <v>88</v>
      </c>
    </row>
    <row r="142" spans="1:65" s="2" customFormat="1" ht="16.5" customHeight="1">
      <c r="A142" s="32"/>
      <c r="B142" s="33"/>
      <c r="C142" s="184" t="s">
        <v>153</v>
      </c>
      <c r="D142" s="184" t="s">
        <v>127</v>
      </c>
      <c r="E142" s="185" t="s">
        <v>534</v>
      </c>
      <c r="F142" s="186" t="s">
        <v>535</v>
      </c>
      <c r="G142" s="187" t="s">
        <v>506</v>
      </c>
      <c r="H142" s="188">
        <v>1</v>
      </c>
      <c r="I142" s="189"/>
      <c r="J142" s="190">
        <f>ROUND(I142*H142,2)</f>
        <v>0</v>
      </c>
      <c r="K142" s="186" t="s">
        <v>131</v>
      </c>
      <c r="L142" s="37"/>
      <c r="M142" s="191" t="s">
        <v>1</v>
      </c>
      <c r="N142" s="192" t="s">
        <v>43</v>
      </c>
      <c r="O142" s="69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507</v>
      </c>
      <c r="AT142" s="195" t="s">
        <v>127</v>
      </c>
      <c r="AU142" s="195" t="s">
        <v>88</v>
      </c>
      <c r="AY142" s="15" t="s">
        <v>125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5" t="s">
        <v>86</v>
      </c>
      <c r="BK142" s="196">
        <f>ROUND(I142*H142,2)</f>
        <v>0</v>
      </c>
      <c r="BL142" s="15" t="s">
        <v>507</v>
      </c>
      <c r="BM142" s="195" t="s">
        <v>536</v>
      </c>
    </row>
    <row r="143" spans="1:65" s="2" customFormat="1" ht="11.25">
      <c r="A143" s="32"/>
      <c r="B143" s="33"/>
      <c r="C143" s="34"/>
      <c r="D143" s="197" t="s">
        <v>134</v>
      </c>
      <c r="E143" s="34"/>
      <c r="F143" s="198" t="s">
        <v>535</v>
      </c>
      <c r="G143" s="34"/>
      <c r="H143" s="34"/>
      <c r="I143" s="199"/>
      <c r="J143" s="34"/>
      <c r="K143" s="34"/>
      <c r="L143" s="37"/>
      <c r="M143" s="224"/>
      <c r="N143" s="225"/>
      <c r="O143" s="226"/>
      <c r="P143" s="226"/>
      <c r="Q143" s="226"/>
      <c r="R143" s="226"/>
      <c r="S143" s="226"/>
      <c r="T143" s="227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134</v>
      </c>
      <c r="AU143" s="15" t="s">
        <v>88</v>
      </c>
    </row>
    <row r="144" spans="1:65" s="2" customFormat="1" ht="6.95" customHeight="1">
      <c r="A144" s="3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37"/>
      <c r="M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</sheetData>
  <sheetProtection algorithmName="SHA-512" hashValue="pdwpRChfVNYjVD/4CpUC+UWAL9K994YlRMz9I9UfqzVzsX9eLsT0+bc5xiArWt/777q4hvgfJPQpfXp5wZENog==" saltValue="9atemtIGiQmJlcXEWIMfCxHICyy87+aYiAUkQF7LOnSNwyqrKPlmaR0RCee/EpBfypjUrPWoJk2A9BBZ6Bk9xQ==" spinCount="100000" sheet="1" objects="1" scenarios="1" formatColumns="0" formatRows="0" autoFilter="0"/>
  <autoFilter ref="C118:K143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3090_01 - SO1 Monitoring ...</vt:lpstr>
      <vt:lpstr>3090_02 - SO2 Omezení zas...</vt:lpstr>
      <vt:lpstr>3090_03 - Ostatní náklady</vt:lpstr>
      <vt:lpstr>'3090_01 - SO1 Monitoring ...'!Názvy_tisku</vt:lpstr>
      <vt:lpstr>'3090_02 - SO2 Omezení zas...'!Názvy_tisku</vt:lpstr>
      <vt:lpstr>'3090_03 - Ostatní náklady'!Názvy_tisku</vt:lpstr>
      <vt:lpstr>'Rekapitulace stavby'!Názvy_tisku</vt:lpstr>
      <vt:lpstr>'3090_01 - SO1 Monitoring ...'!Oblast_tisku</vt:lpstr>
      <vt:lpstr>'3090_02 - SO2 Omezení zas...'!Oblast_tisku</vt:lpstr>
      <vt:lpstr>'3090_03 - Ostatní náklady'!Oblast_tisku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Pokorný Václav</dc:creator>
  <cp:lastModifiedBy>Knotek Martin</cp:lastModifiedBy>
  <dcterms:created xsi:type="dcterms:W3CDTF">2022-01-03T09:55:16Z</dcterms:created>
  <dcterms:modified xsi:type="dcterms:W3CDTF">2024-05-29T07:24:46Z</dcterms:modified>
</cp:coreProperties>
</file>